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externalLinks/externalLink6.xml" ContentType="application/vnd.openxmlformats-officedocument.spreadsheetml.externalLink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docProps/app.xml" ContentType="application/vnd.openxmlformats-officedocument.extended-properties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120" windowWidth="20985" windowHeight="9555"/>
  </bookViews>
  <sheets>
    <sheet name="Road train haulage cost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</externalReferences>
  <definedNames>
    <definedName name="___1__123Graph_A__200__BPF" localSheetId="0" hidden="1">#REF!</definedName>
    <definedName name="___1__123Graph_A__200__BPF" hidden="1">#REF!</definedName>
    <definedName name="___10__123Graph_C__200__D50" hidden="1">#REF!</definedName>
    <definedName name="___11__123Graph_CGRANULOMETRIA_1" hidden="1">#REF!</definedName>
    <definedName name="___12__123Graph_D__200__BPF" hidden="1">#REF!</definedName>
    <definedName name="___13__123Graph_D__200__D50" hidden="1">#REF!</definedName>
    <definedName name="___14__123Graph_E__200__BPF" hidden="1">#REF!</definedName>
    <definedName name="___15__123Graph_E__200__D50" hidden="1">#REF!</definedName>
    <definedName name="___16__123Graph_F__200__BPF" hidden="1">#REF!</definedName>
    <definedName name="___17__123Graph_F__200__D50" hidden="1">#REF!</definedName>
    <definedName name="___18__123Graph_X__200__BPF" hidden="1">#REF!</definedName>
    <definedName name="___19__123Graph_X__200__D50" hidden="1">#REF!</definedName>
    <definedName name="___2__123Graph_A__200__D50" hidden="1">#REF!</definedName>
    <definedName name="___20__123Graph_XEFICIENCIA_1" hidden="1">#REF!</definedName>
    <definedName name="___21__123Graph_XGRANULOMETRIA_1" hidden="1">#REF!</definedName>
    <definedName name="___3__123Graph_AEFICIENCIA_1" hidden="1">#REF!</definedName>
    <definedName name="___4__123Graph_AGRANULOMETRIA_1" hidden="1">#REF!</definedName>
    <definedName name="___5__123Graph_B__200__BPF" hidden="1">#REF!</definedName>
    <definedName name="___6__123Graph_B__200__D50" hidden="1">#REF!</definedName>
    <definedName name="___7__123Graph_BEFICIENCIA_1" hidden="1">#REF!</definedName>
    <definedName name="___8__123Graph_BGRANULOMETRIA_1" hidden="1">#REF!</definedName>
    <definedName name="___9__123Graph_C__200__BPF" hidden="1">#REF!</definedName>
    <definedName name="___FHE7" localSheetId="0" hidden="1">{#N/A,#N/A,FALSE,"masez (10)";#N/A,#N/A,FALSE,"masez (7)";#N/A,#N/A,FALSE,"masez (6)";#N/A,#N/A,FALSE,"masez (5)";#N/A,#N/A,FALSE,"masez (4)";#N/A,#N/A,FALSE,"masez (3)";#N/A,#N/A,FALSE,"masez (2)";#N/A,#N/A,FALSE,"GME";#N/A,#N/A,FALSE,"masez"}</definedName>
    <definedName name="___FHE7" hidden="1">{#N/A,#N/A,FALSE,"masez (10)";#N/A,#N/A,FALSE,"masez (7)";#N/A,#N/A,FALSE,"masez (6)";#N/A,#N/A,FALSE,"masez (5)";#N/A,#N/A,FALSE,"masez (4)";#N/A,#N/A,FALSE,"masez (3)";#N/A,#N/A,FALSE,"masez (2)";#N/A,#N/A,FALSE,"GME";#N/A,#N/A,FALSE,"masez"}</definedName>
    <definedName name="___jy5" localSheetId="0" hidden="1">{#N/A,#N/A,FALSE,"masez (10)";#N/A,#N/A,FALSE,"masez (7)";#N/A,#N/A,FALSE,"masez (6)";#N/A,#N/A,FALSE,"masez (5)";#N/A,#N/A,FALSE,"masez (4)";#N/A,#N/A,FALSE,"masez (3)";#N/A,#N/A,FALSE,"masez (2)";#N/A,#N/A,FALSE,"GME";#N/A,#N/A,FALSE,"masez"}</definedName>
    <definedName name="___jy5" hidden="1">{#N/A,#N/A,FALSE,"masez (10)";#N/A,#N/A,FALSE,"masez (7)";#N/A,#N/A,FALSE,"masez (6)";#N/A,#N/A,FALSE,"masez (5)";#N/A,#N/A,FALSE,"masez (4)";#N/A,#N/A,FALSE,"masez (3)";#N/A,#N/A,FALSE,"masez (2)";#N/A,#N/A,FALSE,"GME";#N/A,#N/A,FALSE,"masez"}</definedName>
    <definedName name="___tyl2" localSheetId="0" hidden="1">{#N/A,#N/A,FALSE,"masez (10)";#N/A,#N/A,FALSE,"masez (7)";#N/A,#N/A,FALSE,"masez (6)";#N/A,#N/A,FALSE,"masez (5)";#N/A,#N/A,FALSE,"masez (4)";#N/A,#N/A,FALSE,"masez (3)";#N/A,#N/A,FALSE,"masez (2)";#N/A,#N/A,FALSE,"GME";#N/A,#N/A,FALSE,"masez"}</definedName>
    <definedName name="___tyl2" hidden="1">{#N/A,#N/A,FALSE,"masez (10)";#N/A,#N/A,FALSE,"masez (7)";#N/A,#N/A,FALSE,"masez (6)";#N/A,#N/A,FALSE,"masez (5)";#N/A,#N/A,FALSE,"masez (4)";#N/A,#N/A,FALSE,"masez (3)";#N/A,#N/A,FALSE,"masez (2)";#N/A,#N/A,FALSE,"GME";#N/A,#N/A,FALSE,"masez"}</definedName>
    <definedName name="___wrn1" localSheetId="0" hidden="1">{#N/A,#N/A,TRUE,"Est. de Fact.";#N/A,#N/A,TRUE,"Capitulo 19";#N/A,#N/A,TRUE,"Proyecto P855"}</definedName>
    <definedName name="___wrn1" hidden="1">{#N/A,#N/A,TRUE,"Est. de Fact.";#N/A,#N/A,TRUE,"Capitulo 19";#N/A,#N/A,TRUE,"Proyecto P855"}</definedName>
    <definedName name="___zx2" localSheetId="0" hidden="1">{#N/A,#N/A,FALSE,"masez (10)";#N/A,#N/A,FALSE,"masez (7)";#N/A,#N/A,FALSE,"masez (6)";#N/A,#N/A,FALSE,"masez (5)";#N/A,#N/A,FALSE,"masez (4)";#N/A,#N/A,FALSE,"masez (3)";#N/A,#N/A,FALSE,"masez (2)";#N/A,#N/A,FALSE,"GME";#N/A,#N/A,FALSE,"masez"}</definedName>
    <definedName name="___zx2" hidden="1">{#N/A,#N/A,FALSE,"masez (10)";#N/A,#N/A,FALSE,"masez (7)";#N/A,#N/A,FALSE,"masez (6)";#N/A,#N/A,FALSE,"masez (5)";#N/A,#N/A,FALSE,"masez (4)";#N/A,#N/A,FALSE,"masez (3)";#N/A,#N/A,FALSE,"masez (2)";#N/A,#N/A,FALSE,"GME";#N/A,#N/A,FALSE,"masez"}</definedName>
    <definedName name="__1__123Graph_A__200__BPF" localSheetId="0" hidden="1">#REF!</definedName>
    <definedName name="__1__123Graph_A__200__BPF" hidden="1">#REF!</definedName>
    <definedName name="__10__123Graph_C__200__D50" hidden="1">#REF!</definedName>
    <definedName name="__11__123Graph_CGRANULOMETRIA_1" hidden="1">#REF!</definedName>
    <definedName name="__12__123Graph_D__200__BPF" hidden="1">#REF!</definedName>
    <definedName name="__123Graph_A" hidden="1">#REF!</definedName>
    <definedName name="__123Graph_B" hidden="1">#REF!</definedName>
    <definedName name="__123Graph_C" hidden="1">#REF!</definedName>
    <definedName name="__123Graph_D" hidden="1">#REF!</definedName>
    <definedName name="__123Graph_E" hidden="1">#REF!</definedName>
    <definedName name="__123Graph_F" hidden="1">#REF!</definedName>
    <definedName name="__123Graph_X" hidden="1">#REF!</definedName>
    <definedName name="__13__123Graph_D__200__D50" hidden="1">#REF!</definedName>
    <definedName name="__14__123Graph_E__200__BPF" hidden="1">#REF!</definedName>
    <definedName name="__15__123Graph_E__200__D50" hidden="1">#REF!</definedName>
    <definedName name="__16__123Graph_F__200__BPF" hidden="1">#REF!</definedName>
    <definedName name="__17__123Graph_F__200__D50" hidden="1">#REF!</definedName>
    <definedName name="__18__123Graph_X__200__BPF" hidden="1">#REF!</definedName>
    <definedName name="__19__123Graph_X__200__D50" hidden="1">#REF!</definedName>
    <definedName name="__2__123Graph_A__200__D50" hidden="1">#REF!</definedName>
    <definedName name="__20__123Graph_XEFICIENCIA_1" hidden="1">#REF!</definedName>
    <definedName name="__21__123Graph_XGRANULOMETRIA_1" hidden="1">#REF!</definedName>
    <definedName name="__3__123Graph_AEFICIENCIA_1" hidden="1">#REF!</definedName>
    <definedName name="__4__123Graph_AGRANULOMETRIA_1" hidden="1">#REF!</definedName>
    <definedName name="__5__123Graph_B__200__BPF" hidden="1">#REF!</definedName>
    <definedName name="__6__123Graph_B__200__D50" hidden="1">#REF!</definedName>
    <definedName name="__7__123Graph_BEFICIENCIA_1" hidden="1">#REF!</definedName>
    <definedName name="__8__123Graph_BGRANULOMETRIA_1" hidden="1">#REF!</definedName>
    <definedName name="__9__123Graph_C__200__BPF" hidden="1">#REF!</definedName>
    <definedName name="__FHE7" localSheetId="0" hidden="1">{#N/A,#N/A,FALSE,"masez (10)";#N/A,#N/A,FALSE,"masez (7)";#N/A,#N/A,FALSE,"masez (6)";#N/A,#N/A,FALSE,"masez (5)";#N/A,#N/A,FALSE,"masez (4)";#N/A,#N/A,FALSE,"masez (3)";#N/A,#N/A,FALSE,"masez (2)";#N/A,#N/A,FALSE,"GME";#N/A,#N/A,FALSE,"masez"}</definedName>
    <definedName name="__FHE7" hidden="1">{#N/A,#N/A,FALSE,"masez (10)";#N/A,#N/A,FALSE,"masez (7)";#N/A,#N/A,FALSE,"masez (6)";#N/A,#N/A,FALSE,"masez (5)";#N/A,#N/A,FALSE,"masez (4)";#N/A,#N/A,FALSE,"masez (3)";#N/A,#N/A,FALSE,"masez (2)";#N/A,#N/A,FALSE,"GME";#N/A,#N/A,FALSE,"masez"}</definedName>
    <definedName name="__IntlFixup" hidden="1">TRUE</definedName>
    <definedName name="__IntlFixupTable" localSheetId="0" hidden="1">#REF!</definedName>
    <definedName name="__IntlFixupTable" hidden="1">#REF!</definedName>
    <definedName name="__jy5" localSheetId="0" hidden="1">{#N/A,#N/A,FALSE,"masez (10)";#N/A,#N/A,FALSE,"masez (7)";#N/A,#N/A,FALSE,"masez (6)";#N/A,#N/A,FALSE,"masez (5)";#N/A,#N/A,FALSE,"masez (4)";#N/A,#N/A,FALSE,"masez (3)";#N/A,#N/A,FALSE,"masez (2)";#N/A,#N/A,FALSE,"GME";#N/A,#N/A,FALSE,"masez"}</definedName>
    <definedName name="__jy5" hidden="1">{#N/A,#N/A,FALSE,"masez (10)";#N/A,#N/A,FALSE,"masez (7)";#N/A,#N/A,FALSE,"masez (6)";#N/A,#N/A,FALSE,"masez (5)";#N/A,#N/A,FALSE,"masez (4)";#N/A,#N/A,FALSE,"masez (3)";#N/A,#N/A,FALSE,"masez (2)";#N/A,#N/A,FALSE,"GME";#N/A,#N/A,FALSE,"masez"}</definedName>
    <definedName name="__tyl2" localSheetId="0" hidden="1">{#N/A,#N/A,FALSE,"masez (10)";#N/A,#N/A,FALSE,"masez (7)";#N/A,#N/A,FALSE,"masez (6)";#N/A,#N/A,FALSE,"masez (5)";#N/A,#N/A,FALSE,"masez (4)";#N/A,#N/A,FALSE,"masez (3)";#N/A,#N/A,FALSE,"masez (2)";#N/A,#N/A,FALSE,"GME";#N/A,#N/A,FALSE,"masez"}</definedName>
    <definedName name="__tyl2" hidden="1">{#N/A,#N/A,FALSE,"masez (10)";#N/A,#N/A,FALSE,"masez (7)";#N/A,#N/A,FALSE,"masez (6)";#N/A,#N/A,FALSE,"masez (5)";#N/A,#N/A,FALSE,"masez (4)";#N/A,#N/A,FALSE,"masez (3)";#N/A,#N/A,FALSE,"masez (2)";#N/A,#N/A,FALSE,"GME";#N/A,#N/A,FALSE,"masez"}</definedName>
    <definedName name="__wrn1" localSheetId="0" hidden="1">{#N/A,#N/A,TRUE,"Est. de Fact.";#N/A,#N/A,TRUE,"Capitulo 19";#N/A,#N/A,TRUE,"Proyecto P855"}</definedName>
    <definedName name="__wrn1" hidden="1">{#N/A,#N/A,TRUE,"Est. de Fact.";#N/A,#N/A,TRUE,"Capitulo 19";#N/A,#N/A,TRUE,"Proyecto P855"}</definedName>
    <definedName name="__xlfn.BAHTTEXT" hidden="1">#NAME?</definedName>
    <definedName name="__zx2" localSheetId="0" hidden="1">{#N/A,#N/A,FALSE,"masez (10)";#N/A,#N/A,FALSE,"masez (7)";#N/A,#N/A,FALSE,"masez (6)";#N/A,#N/A,FALSE,"masez (5)";#N/A,#N/A,FALSE,"masez (4)";#N/A,#N/A,FALSE,"masez (3)";#N/A,#N/A,FALSE,"masez (2)";#N/A,#N/A,FALSE,"GME";#N/A,#N/A,FALSE,"masez"}</definedName>
    <definedName name="__zx2" hidden="1">{#N/A,#N/A,FALSE,"masez (10)";#N/A,#N/A,FALSE,"masez (7)";#N/A,#N/A,FALSE,"masez (6)";#N/A,#N/A,FALSE,"masez (5)";#N/A,#N/A,FALSE,"masez (4)";#N/A,#N/A,FALSE,"masez (3)";#N/A,#N/A,FALSE,"masez (2)";#N/A,#N/A,FALSE,"GME";#N/A,#N/A,FALSE,"masez"}</definedName>
    <definedName name="_1__123Graph_A__200__BPF" hidden="1">#REF!</definedName>
    <definedName name="_10__123Graph_C__200__D50" hidden="1">#REF!</definedName>
    <definedName name="_11__123Graph_CGRANULOMETRIA_1" hidden="1">#REF!</definedName>
    <definedName name="_12__123Graph_D__200__BPF" hidden="1">#REF!</definedName>
    <definedName name="_13__123Graph_D__200__D50" hidden="1">#REF!</definedName>
    <definedName name="_14__123Graph_E__200__BPF" hidden="1">#REF!</definedName>
    <definedName name="_15__123Graph_E__200__D50" hidden="1">#REF!</definedName>
    <definedName name="_16__123Graph_F__200__BPF" hidden="1">#REF!</definedName>
    <definedName name="_17__123Graph_F__200__D50" hidden="1">#REF!</definedName>
    <definedName name="_18__123Graph_X__200__BPF" hidden="1">#REF!</definedName>
    <definedName name="_19__123Graph_X__200__D50" hidden="1">#REF!</definedName>
    <definedName name="_2__123Graph_A__200__D50" hidden="1">#REF!</definedName>
    <definedName name="_20__123Graph_XEFICIENCIA_1" hidden="1">#REF!</definedName>
    <definedName name="_21__123Graph_XGRANULOMETRIA_1" hidden="1">#REF!</definedName>
    <definedName name="_3__123Graph_AEFICIENCIA_1" hidden="1">#REF!</definedName>
    <definedName name="_4__123Graph_AGRANULOMETRIA_1" hidden="1">#REF!</definedName>
    <definedName name="_5__123Graph_B__200__BPF" hidden="1">#REF!</definedName>
    <definedName name="_6__123Graph_B__200__D50" hidden="1">#REF!</definedName>
    <definedName name="_7__123Graph_BEFICIENCIA_1" hidden="1">#REF!</definedName>
    <definedName name="_8__123Graph_BGRANULOMETRIA_1" hidden="1">#REF!</definedName>
    <definedName name="_9__123Graph_C__200__BPF" hidden="1">#REF!</definedName>
    <definedName name="_FHE7" localSheetId="0" hidden="1">{#N/A,#N/A,FALSE,"masez (10)";#N/A,#N/A,FALSE,"masez (7)";#N/A,#N/A,FALSE,"masez (6)";#N/A,#N/A,FALSE,"masez (5)";#N/A,#N/A,FALSE,"masez (4)";#N/A,#N/A,FALSE,"masez (3)";#N/A,#N/A,FALSE,"masez (2)";#N/A,#N/A,FALSE,"GME";#N/A,#N/A,FALSE,"masez"}</definedName>
    <definedName name="_FHE7" hidden="1">{#N/A,#N/A,FALSE,"masez (10)";#N/A,#N/A,FALSE,"masez (7)";#N/A,#N/A,FALSE,"masez (6)";#N/A,#N/A,FALSE,"masez (5)";#N/A,#N/A,FALSE,"masez (4)";#N/A,#N/A,FALSE,"masez (3)";#N/A,#N/A,FALSE,"masez (2)";#N/A,#N/A,FALSE,"GME";#N/A,#N/A,FALSE,"masez"}</definedName>
    <definedName name="_Fill" hidden="1">#REF!</definedName>
    <definedName name="_jy5" localSheetId="0" hidden="1">{#N/A,#N/A,FALSE,"masez (10)";#N/A,#N/A,FALSE,"masez (7)";#N/A,#N/A,FALSE,"masez (6)";#N/A,#N/A,FALSE,"masez (5)";#N/A,#N/A,FALSE,"masez (4)";#N/A,#N/A,FALSE,"masez (3)";#N/A,#N/A,FALSE,"masez (2)";#N/A,#N/A,FALSE,"GME";#N/A,#N/A,FALSE,"masez"}</definedName>
    <definedName name="_jy5" hidden="1">{#N/A,#N/A,FALSE,"masez (10)";#N/A,#N/A,FALSE,"masez (7)";#N/A,#N/A,FALSE,"masez (6)";#N/A,#N/A,FALSE,"masez (5)";#N/A,#N/A,FALSE,"masez (4)";#N/A,#N/A,FALSE,"masez (3)";#N/A,#N/A,FALSE,"masez (2)";#N/A,#N/A,FALSE,"GME";#N/A,#N/A,FALSE,"masez"}</definedName>
    <definedName name="_Order1" hidden="1">255</definedName>
    <definedName name="_Order2" hidden="1">255</definedName>
    <definedName name="_Regression_Out" hidden="1">#REF!</definedName>
    <definedName name="_Regression_X" hidden="1">#REF!</definedName>
    <definedName name="_Regression_Y" hidden="1">#REF!</definedName>
    <definedName name="_Table1_In1" hidden="1">#REF!</definedName>
    <definedName name="_Table1_Out" hidden="1">#REF!</definedName>
    <definedName name="_Table2_In1" hidden="1">#REF!</definedName>
    <definedName name="_Table2_In2" hidden="1">#REF!</definedName>
    <definedName name="_Table2_Out" hidden="1">#REF!</definedName>
    <definedName name="_tyl2" localSheetId="0" hidden="1">{#N/A,#N/A,FALSE,"masez (10)";#N/A,#N/A,FALSE,"masez (7)";#N/A,#N/A,FALSE,"masez (6)";#N/A,#N/A,FALSE,"masez (5)";#N/A,#N/A,FALSE,"masez (4)";#N/A,#N/A,FALSE,"masez (3)";#N/A,#N/A,FALSE,"masez (2)";#N/A,#N/A,FALSE,"GME";#N/A,#N/A,FALSE,"masez"}</definedName>
    <definedName name="_tyl2" hidden="1">{#N/A,#N/A,FALSE,"masez (10)";#N/A,#N/A,FALSE,"masez (7)";#N/A,#N/A,FALSE,"masez (6)";#N/A,#N/A,FALSE,"masez (5)";#N/A,#N/A,FALSE,"masez (4)";#N/A,#N/A,FALSE,"masez (3)";#N/A,#N/A,FALSE,"masez (2)";#N/A,#N/A,FALSE,"GME";#N/A,#N/A,FALSE,"masez"}</definedName>
    <definedName name="_wrn1" localSheetId="0" hidden="1">{#N/A,#N/A,TRUE,"Est. de Fact.";#N/A,#N/A,TRUE,"Capitulo 19";#N/A,#N/A,TRUE,"Proyecto P855"}</definedName>
    <definedName name="_wrn1" hidden="1">{#N/A,#N/A,TRUE,"Est. de Fact.";#N/A,#N/A,TRUE,"Capitulo 19";#N/A,#N/A,TRUE,"Proyecto P855"}</definedName>
    <definedName name="_zx2" localSheetId="0" hidden="1">{#N/A,#N/A,FALSE,"masez (10)";#N/A,#N/A,FALSE,"masez (7)";#N/A,#N/A,FALSE,"masez (6)";#N/A,#N/A,FALSE,"masez (5)";#N/A,#N/A,FALSE,"masez (4)";#N/A,#N/A,FALSE,"masez (3)";#N/A,#N/A,FALSE,"masez (2)";#N/A,#N/A,FALSE,"GME";#N/A,#N/A,FALSE,"masez"}</definedName>
    <definedName name="_zx2" hidden="1">{#N/A,#N/A,FALSE,"masez (10)";#N/A,#N/A,FALSE,"masez (7)";#N/A,#N/A,FALSE,"masez (6)";#N/A,#N/A,FALSE,"masez (5)";#N/A,#N/A,FALSE,"masez (4)";#N/A,#N/A,FALSE,"masez (3)";#N/A,#N/A,FALSE,"masez (2)";#N/A,#N/A,FALSE,"GME";#N/A,#N/A,FALSE,"masez"}</definedName>
    <definedName name="A" localSheetId="0" hidden="1">{#N/A,#N/A,FALSE,"Total_OC015";#N/A,#N/A,FALSE,"ADMIN";#N/A,#N/A,FALSE,"PROCES";#N/A,#N/A,FALSE,"mecan";#N/A,#N/A,FALSE,"civil";#N/A,#N/A,FALSE,"CAÑER";#N/A,#N/A,FALSE,"ELEC";#N/A,#N/A,FALSE,"INSTR"}</definedName>
    <definedName name="A" hidden="1">{#N/A,#N/A,FALSE,"Total_OC015";#N/A,#N/A,FALSE,"ADMIN";#N/A,#N/A,FALSE,"PROCES";#N/A,#N/A,FALSE,"mecan";#N/A,#N/A,FALSE,"civil";#N/A,#N/A,FALSE,"CAÑER";#N/A,#N/A,FALSE,"ELEC";#N/A,#N/A,FALSE,"INSTR"}</definedName>
    <definedName name="A_1" localSheetId="0" hidden="1">{#N/A,#N/A,FALSE,"Total_OC015";#N/A,#N/A,FALSE,"ADMIN";#N/A,#N/A,FALSE,"PROCES";#N/A,#N/A,FALSE,"mecan";#N/A,#N/A,FALSE,"civil";#N/A,#N/A,FALSE,"CAÑER";#N/A,#N/A,FALSE,"ELEC";#N/A,#N/A,FALSE,"INSTR"}</definedName>
    <definedName name="A_1" hidden="1">{#N/A,#N/A,FALSE,"Total_OC015";#N/A,#N/A,FALSE,"ADMIN";#N/A,#N/A,FALSE,"PROCES";#N/A,#N/A,FALSE,"mecan";#N/A,#N/A,FALSE,"civil";#N/A,#N/A,FALSE,"CAÑER";#N/A,#N/A,FALSE,"ELEC";#N/A,#N/A,FALSE,"INSTR"}</definedName>
    <definedName name="aa" localSheetId="0" hidden="1">{#N/A,#N/A,FALSE,"masez (10)";#N/A,#N/A,FALSE,"masez (7)";#N/A,#N/A,FALSE,"masez (6)";#N/A,#N/A,FALSE,"masez (5)";#N/A,#N/A,FALSE,"masez (4)";#N/A,#N/A,FALSE,"masez (3)";#N/A,#N/A,FALSE,"masez (2)";#N/A,#N/A,FALSE,"GME";#N/A,#N/A,FALSE,"masez"}</definedName>
    <definedName name="aa" hidden="1">{#N/A,#N/A,FALSE,"masez (10)";#N/A,#N/A,FALSE,"masez (7)";#N/A,#N/A,FALSE,"masez (6)";#N/A,#N/A,FALSE,"masez (5)";#N/A,#N/A,FALSE,"masez (4)";#N/A,#N/A,FALSE,"masez (3)";#N/A,#N/A,FALSE,"masez (2)";#N/A,#N/A,FALSE,"GME";#N/A,#N/A,FALSE,"masez"}</definedName>
    <definedName name="aa_1" localSheetId="0" hidden="1">{#N/A,#N/A,FALSE,"masez (10)";#N/A,#N/A,FALSE,"masez (7)";#N/A,#N/A,FALSE,"masez (6)";#N/A,#N/A,FALSE,"masez (5)";#N/A,#N/A,FALSE,"masez (4)";#N/A,#N/A,FALSE,"masez (3)";#N/A,#N/A,FALSE,"masez (2)";#N/A,#N/A,FALSE,"GME";#N/A,#N/A,FALSE,"masez"}</definedName>
    <definedName name="aa_1" hidden="1">{#N/A,#N/A,FALSE,"masez (10)";#N/A,#N/A,FALSE,"masez (7)";#N/A,#N/A,FALSE,"masez (6)";#N/A,#N/A,FALSE,"masez (5)";#N/A,#N/A,FALSE,"masez (4)";#N/A,#N/A,FALSE,"masez (3)";#N/A,#N/A,FALSE,"masez (2)";#N/A,#N/A,FALSE,"GME";#N/A,#N/A,FALSE,"masez"}</definedName>
    <definedName name="aaa" localSheetId="0" hidden="1">{#N/A,#N/A,FALSE,"masez (10)";#N/A,#N/A,FALSE,"masez (7)";#N/A,#N/A,FALSE,"masez (6)";#N/A,#N/A,FALSE,"masez (5)";#N/A,#N/A,FALSE,"masez (4)";#N/A,#N/A,FALSE,"masez (3)";#N/A,#N/A,FALSE,"masez (2)";#N/A,#N/A,FALSE,"GME";#N/A,#N/A,FALSE,"masez"}</definedName>
    <definedName name="aaa" hidden="1">{#N/A,#N/A,FALSE,"masez (10)";#N/A,#N/A,FALSE,"masez (7)";#N/A,#N/A,FALSE,"masez (6)";#N/A,#N/A,FALSE,"masez (5)";#N/A,#N/A,FALSE,"masez (4)";#N/A,#N/A,FALSE,"masez (3)";#N/A,#N/A,FALSE,"masez (2)";#N/A,#N/A,FALSE,"GME";#N/A,#N/A,FALSE,"masez"}</definedName>
    <definedName name="aaa_1" localSheetId="0" hidden="1">{#N/A,#N/A,FALSE,"masez (10)";#N/A,#N/A,FALSE,"masez (7)";#N/A,#N/A,FALSE,"masez (6)";#N/A,#N/A,FALSE,"masez (5)";#N/A,#N/A,FALSE,"masez (4)";#N/A,#N/A,FALSE,"masez (3)";#N/A,#N/A,FALSE,"masez (2)";#N/A,#N/A,FALSE,"GME";#N/A,#N/A,FALSE,"masez"}</definedName>
    <definedName name="aaa_1" hidden="1">{#N/A,#N/A,FALSE,"masez (10)";#N/A,#N/A,FALSE,"masez (7)";#N/A,#N/A,FALSE,"masez (6)";#N/A,#N/A,FALSE,"masez (5)";#N/A,#N/A,FALSE,"masez (4)";#N/A,#N/A,FALSE,"masez (3)";#N/A,#N/A,FALSE,"masez (2)";#N/A,#N/A,FALSE,"GME";#N/A,#N/A,FALSE,"masez"}</definedName>
    <definedName name="aaaa" localSheetId="0" hidden="1">{#N/A,#N/A,FALSE,"summary";#N/A,#N/A,FALSE,"SumGraph"}</definedName>
    <definedName name="aaaa" hidden="1">{#N/A,#N/A,FALSE,"summary";#N/A,#N/A,FALSE,"SumGraph"}</definedName>
    <definedName name="aaaa_1" localSheetId="0" hidden="1">{#N/A,#N/A,FALSE,"summary";#N/A,#N/A,FALSE,"SumGraph"}</definedName>
    <definedName name="aaaa_1" hidden="1">{#N/A,#N/A,FALSE,"summary";#N/A,#N/A,FALSE,"SumGraph"}</definedName>
    <definedName name="ab" localSheetId="0" hidden="1">{#N/A,#N/A,FALSE,"masez (10)";#N/A,#N/A,FALSE,"masez (7)";#N/A,#N/A,FALSE,"masez (6)";#N/A,#N/A,FALSE,"masez (5)";#N/A,#N/A,FALSE,"masez (4)";#N/A,#N/A,FALSE,"masez (3)";#N/A,#N/A,FALSE,"masez (2)";#N/A,#N/A,FALSE,"GME";#N/A,#N/A,FALSE,"masez"}</definedName>
    <definedName name="ab" hidden="1">{#N/A,#N/A,FALSE,"masez (10)";#N/A,#N/A,FALSE,"masez (7)";#N/A,#N/A,FALSE,"masez (6)";#N/A,#N/A,FALSE,"masez (5)";#N/A,#N/A,FALSE,"masez (4)";#N/A,#N/A,FALSE,"masez (3)";#N/A,#N/A,FALSE,"masez (2)";#N/A,#N/A,FALSE,"GME";#N/A,#N/A,FALSE,"masez"}</definedName>
    <definedName name="ab_1" localSheetId="0" hidden="1">{#N/A,#N/A,FALSE,"masez (10)";#N/A,#N/A,FALSE,"masez (7)";#N/A,#N/A,FALSE,"masez (6)";#N/A,#N/A,FALSE,"masez (5)";#N/A,#N/A,FALSE,"masez (4)";#N/A,#N/A,FALSE,"masez (3)";#N/A,#N/A,FALSE,"masez (2)";#N/A,#N/A,FALSE,"GME";#N/A,#N/A,FALSE,"masez"}</definedName>
    <definedName name="ab_1" hidden="1">{#N/A,#N/A,FALSE,"masez (10)";#N/A,#N/A,FALSE,"masez (7)";#N/A,#N/A,FALSE,"masez (6)";#N/A,#N/A,FALSE,"masez (5)";#N/A,#N/A,FALSE,"masez (4)";#N/A,#N/A,FALSE,"masez (3)";#N/A,#N/A,FALSE,"masez (2)";#N/A,#N/A,FALSE,"GME";#N/A,#N/A,FALSE,"masez"}</definedName>
    <definedName name="ABC" localSheetId="0" hidden="1">{#N/A,#N/A,FALSE,"Total_OC015";#N/A,#N/A,FALSE,"ADMIN";#N/A,#N/A,FALSE,"PROCES";#N/A,#N/A,FALSE,"mecan";#N/A,#N/A,FALSE,"civil";#N/A,#N/A,FALSE,"CAÑER";#N/A,#N/A,FALSE,"ELEC";#N/A,#N/A,FALSE,"INSTR"}</definedName>
    <definedName name="ABC" hidden="1">{#N/A,#N/A,FALSE,"Total_OC015";#N/A,#N/A,FALSE,"ADMIN";#N/A,#N/A,FALSE,"PROCES";#N/A,#N/A,FALSE,"mecan";#N/A,#N/A,FALSE,"civil";#N/A,#N/A,FALSE,"CAÑER";#N/A,#N/A,FALSE,"ELEC";#N/A,#N/A,FALSE,"INSTR"}</definedName>
    <definedName name="ABC_1" localSheetId="0" hidden="1">{#N/A,#N/A,FALSE,"Total_OC015";#N/A,#N/A,FALSE,"ADMIN";#N/A,#N/A,FALSE,"PROCES";#N/A,#N/A,FALSE,"mecan";#N/A,#N/A,FALSE,"civil";#N/A,#N/A,FALSE,"CAÑER";#N/A,#N/A,FALSE,"ELEC";#N/A,#N/A,FALSE,"INSTR"}</definedName>
    <definedName name="ABC_1" hidden="1">{#N/A,#N/A,FALSE,"Total_OC015";#N/A,#N/A,FALSE,"ADMIN";#N/A,#N/A,FALSE,"PROCES";#N/A,#N/A,FALSE,"mecan";#N/A,#N/A,FALSE,"civil";#N/A,#N/A,FALSE,"CAÑER";#N/A,#N/A,FALSE,"ELEC";#N/A,#N/A,FALSE,"INSTR"}</definedName>
    <definedName name="anscount" hidden="1">1</definedName>
    <definedName name="avc" localSheetId="0" hidden="1">{#N/A,#N/A,FALSE,"Total_OC015";#N/A,#N/A,FALSE,"ADMIN";#N/A,#N/A,FALSE,"PROCES";#N/A,#N/A,FALSE,"mecan";#N/A,#N/A,FALSE,"civil";#N/A,#N/A,FALSE,"CAÑER";#N/A,#N/A,FALSE,"ELEC";#N/A,#N/A,FALSE,"INSTR"}</definedName>
    <definedName name="avc" hidden="1">{#N/A,#N/A,FALSE,"Total_OC015";#N/A,#N/A,FALSE,"ADMIN";#N/A,#N/A,FALSE,"PROCES";#N/A,#N/A,FALSE,"mecan";#N/A,#N/A,FALSE,"civil";#N/A,#N/A,FALSE,"CAÑER";#N/A,#N/A,FALSE,"ELEC";#N/A,#N/A,FALSE,"INSTR"}</definedName>
    <definedName name="avc_1" localSheetId="0" hidden="1">{#N/A,#N/A,FALSE,"Total_OC015";#N/A,#N/A,FALSE,"ADMIN";#N/A,#N/A,FALSE,"PROCES";#N/A,#N/A,FALSE,"mecan";#N/A,#N/A,FALSE,"civil";#N/A,#N/A,FALSE,"CAÑER";#N/A,#N/A,FALSE,"ELEC";#N/A,#N/A,FALSE,"INSTR"}</definedName>
    <definedName name="avc_1" hidden="1">{#N/A,#N/A,FALSE,"Total_OC015";#N/A,#N/A,FALSE,"ADMIN";#N/A,#N/A,FALSE,"PROCES";#N/A,#N/A,FALSE,"mecan";#N/A,#N/A,FALSE,"civil";#N/A,#N/A,FALSE,"CAÑER";#N/A,#N/A,FALSE,"ELEC";#N/A,#N/A,FALSE,"INSTR"}</definedName>
    <definedName name="casa" localSheetId="0" hidden="1">{#N/A,#N/A,FALSE,"masez (10)";#N/A,#N/A,FALSE,"masez (7)";#N/A,#N/A,FALSE,"masez (6)";#N/A,#N/A,FALSE,"masez (5)";#N/A,#N/A,FALSE,"masez (4)";#N/A,#N/A,FALSE,"masez (3)";#N/A,#N/A,FALSE,"masez (2)";#N/A,#N/A,FALSE,"GME";#N/A,#N/A,FALSE,"masez"}</definedName>
    <definedName name="casa" hidden="1">{#N/A,#N/A,FALSE,"masez (10)";#N/A,#N/A,FALSE,"masez (7)";#N/A,#N/A,FALSE,"masez (6)";#N/A,#N/A,FALSE,"masez (5)";#N/A,#N/A,FALSE,"masez (4)";#N/A,#N/A,FALSE,"masez (3)";#N/A,#N/A,FALSE,"masez (2)";#N/A,#N/A,FALSE,"GME";#N/A,#N/A,FALSE,"masez"}</definedName>
    <definedName name="casa_1" localSheetId="0" hidden="1">{#N/A,#N/A,FALSE,"masez (10)";#N/A,#N/A,FALSE,"masez (7)";#N/A,#N/A,FALSE,"masez (6)";#N/A,#N/A,FALSE,"masez (5)";#N/A,#N/A,FALSE,"masez (4)";#N/A,#N/A,FALSE,"masez (3)";#N/A,#N/A,FALSE,"masez (2)";#N/A,#N/A,FALSE,"GME";#N/A,#N/A,FALSE,"masez"}</definedName>
    <definedName name="casa_1" hidden="1">{#N/A,#N/A,FALSE,"masez (10)";#N/A,#N/A,FALSE,"masez (7)";#N/A,#N/A,FALSE,"masez (6)";#N/A,#N/A,FALSE,"masez (5)";#N/A,#N/A,FALSE,"masez (4)";#N/A,#N/A,FALSE,"masez (3)";#N/A,#N/A,FALSE,"masez (2)";#N/A,#N/A,FALSE,"GME";#N/A,#N/A,FALSE,"masez"}</definedName>
    <definedName name="CBWorkbookPriority" hidden="1">-255825735</definedName>
    <definedName name="CHSFH" localSheetId="0" hidden="1">{#N/A,#N/A,FALSE,"masez (10)";#N/A,#N/A,FALSE,"masez (7)";#N/A,#N/A,FALSE,"masez (6)";#N/A,#N/A,FALSE,"masez (5)";#N/A,#N/A,FALSE,"masez (4)";#N/A,#N/A,FALSE,"masez (3)";#N/A,#N/A,FALSE,"masez (2)";#N/A,#N/A,FALSE,"GME";#N/A,#N/A,FALSE,"masez"}</definedName>
    <definedName name="CHSFH" hidden="1">{#N/A,#N/A,FALSE,"masez (10)";#N/A,#N/A,FALSE,"masez (7)";#N/A,#N/A,FALSE,"masez (6)";#N/A,#N/A,FALSE,"masez (5)";#N/A,#N/A,FALSE,"masez (4)";#N/A,#N/A,FALSE,"masez (3)";#N/A,#N/A,FALSE,"masez (2)";#N/A,#N/A,FALSE,"GME";#N/A,#N/A,FALSE,"masez"}</definedName>
    <definedName name="CHSFH_1" localSheetId="0" hidden="1">{#N/A,#N/A,FALSE,"masez (10)";#N/A,#N/A,FALSE,"masez (7)";#N/A,#N/A,FALSE,"masez (6)";#N/A,#N/A,FALSE,"masez (5)";#N/A,#N/A,FALSE,"masez (4)";#N/A,#N/A,FALSE,"masez (3)";#N/A,#N/A,FALSE,"masez (2)";#N/A,#N/A,FALSE,"GME";#N/A,#N/A,FALSE,"masez"}</definedName>
    <definedName name="CHSFH_1" hidden="1">{#N/A,#N/A,FALSE,"masez (10)";#N/A,#N/A,FALSE,"masez (7)";#N/A,#N/A,FALSE,"masez (6)";#N/A,#N/A,FALSE,"masez (5)";#N/A,#N/A,FALSE,"masez (4)";#N/A,#N/A,FALSE,"masez (3)";#N/A,#N/A,FALSE,"masez (2)";#N/A,#N/A,FALSE,"GME";#N/A,#N/A,FALSE,"masez"}</definedName>
    <definedName name="cribroom" localSheetId="0">#REF!</definedName>
    <definedName name="cribroom">#REF!</definedName>
    <definedName name="cub" localSheetId="0" hidden="1">{#N/A,#N/A,FALSE,"RESUMEN";#N/A,#N/A,FALSE,"GG-GI";#N/A,#N/A,FALSE,"AMB";#N/A,#N/A,FALSE,"EyR";#N/A,#N/A,FALSE,"UCP";#N/A,#N/A,FALSE,"IND";#N/A,#N/A,FALSE,"LR";#N/A,#N/A,FALSE,"PRV";#N/A,#N/A,FALSE,"TÚNELES";#N/A,#N/A,FALSE,"IDT";#N/A,#N/A,FALSE,"ING"}</definedName>
    <definedName name="cub" hidden="1">{#N/A,#N/A,FALSE,"RESUMEN";#N/A,#N/A,FALSE,"GG-GI";#N/A,#N/A,FALSE,"AMB";#N/A,#N/A,FALSE,"EyR";#N/A,#N/A,FALSE,"UCP";#N/A,#N/A,FALSE,"IND";#N/A,#N/A,FALSE,"LR";#N/A,#N/A,FALSE,"PRV";#N/A,#N/A,FALSE,"TÚNELES";#N/A,#N/A,FALSE,"IDT";#N/A,#N/A,FALSE,"ING"}</definedName>
    <definedName name="cub_1" localSheetId="0" hidden="1">{#N/A,#N/A,FALSE,"RESUMEN";#N/A,#N/A,FALSE,"GG-GI";#N/A,#N/A,FALSE,"AMB";#N/A,#N/A,FALSE,"EyR";#N/A,#N/A,FALSE,"UCP";#N/A,#N/A,FALSE,"IND";#N/A,#N/A,FALSE,"LR";#N/A,#N/A,FALSE,"PRV";#N/A,#N/A,FALSE,"TÚNELES";#N/A,#N/A,FALSE,"IDT";#N/A,#N/A,FALSE,"ING"}</definedName>
    <definedName name="cub_1" hidden="1">{#N/A,#N/A,FALSE,"RESUMEN";#N/A,#N/A,FALSE,"GG-GI";#N/A,#N/A,FALSE,"AMB";#N/A,#N/A,FALSE,"EyR";#N/A,#N/A,FALSE,"UCP";#N/A,#N/A,FALSE,"IND";#N/A,#N/A,FALSE,"LR";#N/A,#N/A,FALSE,"PRV";#N/A,#N/A,FALSE,"TÚNELES";#N/A,#N/A,FALSE,"IDT";#N/A,#N/A,FALSE,"ING"}</definedName>
    <definedName name="d" localSheetId="0" hidden="1">#REF!</definedName>
    <definedName name="d" hidden="1">#REF!</definedName>
    <definedName name="dcr" localSheetId="0">#REF!</definedName>
    <definedName name="dcr">#REF!</definedName>
    <definedName name="DDD" localSheetId="0" hidden="1">{#N/A,#N/A,FALSE,"summary";#N/A,#N/A,FALSE,"SumGraph"}</definedName>
    <definedName name="DDD" hidden="1">{#N/A,#N/A,FALSE,"summary";#N/A,#N/A,FALSE,"SumGraph"}</definedName>
    <definedName name="DDD_1" localSheetId="0" hidden="1">{#N/A,#N/A,FALSE,"summary";#N/A,#N/A,FALSE,"SumGraph"}</definedName>
    <definedName name="DDD_1" hidden="1">{#N/A,#N/A,FALSE,"summary";#N/A,#N/A,FALSE,"SumGraph"}</definedName>
    <definedName name="DESARROLLOSRIODELMEDIO" localSheetId="0" hidden="1">{#N/A,#N/A,FALSE,"summary";#N/A,#N/A,FALSE,"SumGraph"}</definedName>
    <definedName name="DESARROLLOSRIODELMEDIO" hidden="1">{#N/A,#N/A,FALSE,"summary";#N/A,#N/A,FALSE,"SumGraph"}</definedName>
    <definedName name="DESARROLLOSRIODELMEDIO_1" localSheetId="0" hidden="1">{#N/A,#N/A,FALSE,"summary";#N/A,#N/A,FALSE,"SumGraph"}</definedName>
    <definedName name="DESARROLLOSRIODELMEDIO_1" hidden="1">{#N/A,#N/A,FALSE,"summary";#N/A,#N/A,FALSE,"SumGraph"}</definedName>
    <definedName name="dr_bc1">'[2]Dig Rate'!#REF!</definedName>
    <definedName name="dr_bc2">'[2]Dig Rate'!#REF!</definedName>
    <definedName name="dr_bes1">'[2]Dig Rate'!$M$58:$U$61</definedName>
    <definedName name="dr_bes2">'[2]Dig Rate'!#REF!</definedName>
    <definedName name="dr_bes3">'[2]Dig Rate'!#REF!</definedName>
    <definedName name="dr_mns1">'[2]Dig Rate'!$M$8:$U$21</definedName>
    <definedName name="dr_mns2">'[2]Dig Rate'!$M$22:$U$32</definedName>
    <definedName name="dr_mns3">'[2]Dig Rate'!$M$33:$U$42</definedName>
    <definedName name="dr_mns4">'[2]Dig Rate'!$M$43:$U$57</definedName>
    <definedName name="dr_ms1">'[2]Dig Rate'!#REF!</definedName>
    <definedName name="dr_pit1">'[2]Dig Rate'!$M$8:$U$23</definedName>
    <definedName name="dr_pit2">'[2]Dig Rate'!$M$24:$U$41</definedName>
    <definedName name="dr_pit3">'[2]Dig Rate'!$M$42:$U$61</definedName>
    <definedName name="dr_rb1">'[2]Dig Rate'!#REF!</definedName>
    <definedName name="eee" localSheetId="0" hidden="1">{#N/A,#N/A,FALSE,"masez (10)";#N/A,#N/A,FALSE,"masez (7)";#N/A,#N/A,FALSE,"masez (6)";#N/A,#N/A,FALSE,"masez (5)";#N/A,#N/A,FALSE,"masez (4)";#N/A,#N/A,FALSE,"masez (3)";#N/A,#N/A,FALSE,"masez (2)";#N/A,#N/A,FALSE,"GME";#N/A,#N/A,FALSE,"masez"}</definedName>
    <definedName name="eee" hidden="1">{#N/A,#N/A,FALSE,"masez (10)";#N/A,#N/A,FALSE,"masez (7)";#N/A,#N/A,FALSE,"masez (6)";#N/A,#N/A,FALSE,"masez (5)";#N/A,#N/A,FALSE,"masez (4)";#N/A,#N/A,FALSE,"masez (3)";#N/A,#N/A,FALSE,"masez (2)";#N/A,#N/A,FALSE,"GME";#N/A,#N/A,FALSE,"masez"}</definedName>
    <definedName name="eee_1" localSheetId="0" hidden="1">{#N/A,#N/A,FALSE,"masez (10)";#N/A,#N/A,FALSE,"masez (7)";#N/A,#N/A,FALSE,"masez (6)";#N/A,#N/A,FALSE,"masez (5)";#N/A,#N/A,FALSE,"masez (4)";#N/A,#N/A,FALSE,"masez (3)";#N/A,#N/A,FALSE,"masez (2)";#N/A,#N/A,FALSE,"GME";#N/A,#N/A,FALSE,"masez"}</definedName>
    <definedName name="eee_1" hidden="1">{#N/A,#N/A,FALSE,"masez (10)";#N/A,#N/A,FALSE,"masez (7)";#N/A,#N/A,FALSE,"masez (6)";#N/A,#N/A,FALSE,"masez (5)";#N/A,#N/A,FALSE,"masez (4)";#N/A,#N/A,FALSE,"masez (3)";#N/A,#N/A,FALSE,"masez (2)";#N/A,#N/A,FALSE,"GME";#N/A,#N/A,FALSE,"masez"}</definedName>
    <definedName name="Engine" localSheetId="0">#N/A</definedName>
    <definedName name="Engine">[0]!Engine</definedName>
    <definedName name="eq" localSheetId="0" hidden="1">{#N/A,#N/A,FALSE,"minas";#N/A,#N/A,FALSE,"Total_OC015";#N/A,#N/A,FALSE,"ADMIN";#N/A,#N/A,FALSE,"PROCES";#N/A,#N/A,FALSE,"civil";#N/A,#N/A,FALSE,"CAÑER";#N/A,#N/A,FALSE,"ELEC";#N/A,#N/A,FALSE,"INSTR";#N/A,#N/A,FALSE,"PDS";#N/A,#N/A,FALSE,"mecan"}</definedName>
    <definedName name="eq" hidden="1">{#N/A,#N/A,FALSE,"minas";#N/A,#N/A,FALSE,"Total_OC015";#N/A,#N/A,FALSE,"ADMIN";#N/A,#N/A,FALSE,"PROCES";#N/A,#N/A,FALSE,"civil";#N/A,#N/A,FALSE,"CAÑER";#N/A,#N/A,FALSE,"ELEC";#N/A,#N/A,FALSE,"INSTR";#N/A,#N/A,FALSE,"PDS";#N/A,#N/A,FALSE,"mecan"}</definedName>
    <definedName name="eq_1" localSheetId="0" hidden="1">{#N/A,#N/A,FALSE,"minas";#N/A,#N/A,FALSE,"Total_OC015";#N/A,#N/A,FALSE,"ADMIN";#N/A,#N/A,FALSE,"PROCES";#N/A,#N/A,FALSE,"civil";#N/A,#N/A,FALSE,"CAÑER";#N/A,#N/A,FALSE,"ELEC";#N/A,#N/A,FALSE,"INSTR";#N/A,#N/A,FALSE,"PDS";#N/A,#N/A,FALSE,"mecan"}</definedName>
    <definedName name="eq_1" hidden="1">{#N/A,#N/A,FALSE,"minas";#N/A,#N/A,FALSE,"Total_OC015";#N/A,#N/A,FALSE,"ADMIN";#N/A,#N/A,FALSE,"PROCES";#N/A,#N/A,FALSE,"civil";#N/A,#N/A,FALSE,"CAÑER";#N/A,#N/A,FALSE,"ELEC";#N/A,#N/A,FALSE,"INSTR";#N/A,#N/A,FALSE,"PDS";#N/A,#N/A,FALSE,"mecan"}</definedName>
    <definedName name="equ" localSheetId="0" hidden="1">{#N/A,#N/A,TRUE,"Est. de Fact.";#N/A,#N/A,TRUE,"Capitulo 19";#N/A,#N/A,TRUE,"Proyecto P855"}</definedName>
    <definedName name="equ" hidden="1">{#N/A,#N/A,TRUE,"Est. de Fact.";#N/A,#N/A,TRUE,"Capitulo 19";#N/A,#N/A,TRUE,"Proyecto P855"}</definedName>
    <definedName name="equ_1" localSheetId="0" hidden="1">{#N/A,#N/A,TRUE,"Est. de Fact.";#N/A,#N/A,TRUE,"Capitulo 19";#N/A,#N/A,TRUE,"Proyecto P855"}</definedName>
    <definedName name="equ_1" hidden="1">{#N/A,#N/A,TRUE,"Est. de Fact.";#N/A,#N/A,TRUE,"Capitulo 19";#N/A,#N/A,TRUE,"Proyecto P855"}</definedName>
    <definedName name="equi" localSheetId="0" hidden="1">{#N/A,#N/A,FALSE,"Total_OC015";#N/A,#N/A,FALSE,"ADMIN";#N/A,#N/A,FALSE,"PROCES";#N/A,#N/A,FALSE,"mecan";#N/A,#N/A,FALSE,"civil";#N/A,#N/A,FALSE,"CAÑER";#N/A,#N/A,FALSE,"ELEC";#N/A,#N/A,FALSE,"INSTR"}</definedName>
    <definedName name="equi" hidden="1">{#N/A,#N/A,FALSE,"Total_OC015";#N/A,#N/A,FALSE,"ADMIN";#N/A,#N/A,FALSE,"PROCES";#N/A,#N/A,FALSE,"mecan";#N/A,#N/A,FALSE,"civil";#N/A,#N/A,FALSE,"CAÑER";#N/A,#N/A,FALSE,"ELEC";#N/A,#N/A,FALSE,"INSTR"}</definedName>
    <definedName name="equi_1" localSheetId="0" hidden="1">{#N/A,#N/A,FALSE,"Total_OC015";#N/A,#N/A,FALSE,"ADMIN";#N/A,#N/A,FALSE,"PROCES";#N/A,#N/A,FALSE,"mecan";#N/A,#N/A,FALSE,"civil";#N/A,#N/A,FALSE,"CAÑER";#N/A,#N/A,FALSE,"ELEC";#N/A,#N/A,FALSE,"INSTR"}</definedName>
    <definedName name="equi_1" hidden="1">{#N/A,#N/A,FALSE,"Total_OC015";#N/A,#N/A,FALSE,"ADMIN";#N/A,#N/A,FALSE,"PROCES";#N/A,#N/A,FALSE,"mecan";#N/A,#N/A,FALSE,"civil";#N/A,#N/A,FALSE,"CAÑER";#N/A,#N/A,FALSE,"ELEC";#N/A,#N/A,FALSE,"INSTR"}</definedName>
    <definedName name="equu" localSheetId="0" hidden="1">{#N/A,#N/A,FALSE,"minas";#N/A,#N/A,FALSE,"Total_OC015";#N/A,#N/A,FALSE,"ADMIN";#N/A,#N/A,FALSE,"PROCES";#N/A,#N/A,FALSE,"civil";#N/A,#N/A,FALSE,"CAÑER";#N/A,#N/A,FALSE,"ELEC";#N/A,#N/A,FALSE,"INSTR";#N/A,#N/A,FALSE,"PDS";#N/A,#N/A,FALSE,"mecan"}</definedName>
    <definedName name="equu" hidden="1">{#N/A,#N/A,FALSE,"minas";#N/A,#N/A,FALSE,"Total_OC015";#N/A,#N/A,FALSE,"ADMIN";#N/A,#N/A,FALSE,"PROCES";#N/A,#N/A,FALSE,"civil";#N/A,#N/A,FALSE,"CAÑER";#N/A,#N/A,FALSE,"ELEC";#N/A,#N/A,FALSE,"INSTR";#N/A,#N/A,FALSE,"PDS";#N/A,#N/A,FALSE,"mecan"}</definedName>
    <definedName name="equu_1" localSheetId="0" hidden="1">{#N/A,#N/A,FALSE,"minas";#N/A,#N/A,FALSE,"Total_OC015";#N/A,#N/A,FALSE,"ADMIN";#N/A,#N/A,FALSE,"PROCES";#N/A,#N/A,FALSE,"civil";#N/A,#N/A,FALSE,"CAÑER";#N/A,#N/A,FALSE,"ELEC";#N/A,#N/A,FALSE,"INSTR";#N/A,#N/A,FALSE,"PDS";#N/A,#N/A,FALSE,"mecan"}</definedName>
    <definedName name="equu_1" hidden="1">{#N/A,#N/A,FALSE,"minas";#N/A,#N/A,FALSE,"Total_OC015";#N/A,#N/A,FALSE,"ADMIN";#N/A,#N/A,FALSE,"PROCES";#N/A,#N/A,FALSE,"civil";#N/A,#N/A,FALSE,"CAÑER";#N/A,#N/A,FALSE,"ELEC";#N/A,#N/A,FALSE,"INSTR";#N/A,#N/A,FALSE,"PDS";#N/A,#N/A,FALSE,"mecan"}</definedName>
    <definedName name="erd" localSheetId="0" hidden="1">{#N/A,#N/A,FALSE,"IC_Global";#N/A,#N/A,FALSE,"IC_Global (98-f)";#N/A,#N/A,FALSE,"Inc";#N/A,#N/A,FALSE,"CAMBIOS (2)";#N/A,#N/A,FALSE,"EXPL Inc.";#N/A,#N/A,FALSE,"HITOS98";#N/A,#N/A,FALSE,"CURVA ""S"" GLOBAL ";#N/A,#N/A,FALSE,"CURVA ""S"" 1998 "}</definedName>
    <definedName name="erd" hidden="1">{#N/A,#N/A,FALSE,"IC_Global";#N/A,#N/A,FALSE,"IC_Global (98-f)";#N/A,#N/A,FALSE,"Inc";#N/A,#N/A,FALSE,"CAMBIOS (2)";#N/A,#N/A,FALSE,"EXPL Inc.";#N/A,#N/A,FALSE,"HITOS98";#N/A,#N/A,FALSE,"CURVA ""S"" GLOBAL ";#N/A,#N/A,FALSE,"CURVA ""S"" 1998 "}</definedName>
    <definedName name="erd_1" localSheetId="0" hidden="1">{#N/A,#N/A,FALSE,"IC_Global";#N/A,#N/A,FALSE,"IC_Global (98-f)";#N/A,#N/A,FALSE,"Inc";#N/A,#N/A,FALSE,"CAMBIOS (2)";#N/A,#N/A,FALSE,"EXPL Inc.";#N/A,#N/A,FALSE,"HITOS98";#N/A,#N/A,FALSE,"CURVA ""S"" GLOBAL ";#N/A,#N/A,FALSE,"CURVA ""S"" 1998 "}</definedName>
    <definedName name="erd_1" hidden="1">{#N/A,#N/A,FALSE,"IC_Global";#N/A,#N/A,FALSE,"IC_Global (98-f)";#N/A,#N/A,FALSE,"Inc";#N/A,#N/A,FALSE,"CAMBIOS (2)";#N/A,#N/A,FALSE,"EXPL Inc.";#N/A,#N/A,FALSE,"HITOS98";#N/A,#N/A,FALSE,"CURVA ""S"" GLOBAL ";#N/A,#N/A,FALSE,"CURVA ""S"" 1998 "}</definedName>
    <definedName name="FACY" localSheetId="0" hidden="1">{#N/A,#N/A,FALSE,"masez (10)";#N/A,#N/A,FALSE,"masez (7)";#N/A,#N/A,FALSE,"masez (6)";#N/A,#N/A,FALSE,"masez (5)";#N/A,#N/A,FALSE,"masez (4)";#N/A,#N/A,FALSE,"masez (3)";#N/A,#N/A,FALSE,"masez (2)";#N/A,#N/A,FALSE,"GME";#N/A,#N/A,FALSE,"masez"}</definedName>
    <definedName name="FACY" hidden="1">{#N/A,#N/A,FALSE,"masez (10)";#N/A,#N/A,FALSE,"masez (7)";#N/A,#N/A,FALSE,"masez (6)";#N/A,#N/A,FALSE,"masez (5)";#N/A,#N/A,FALSE,"masez (4)";#N/A,#N/A,FALSE,"masez (3)";#N/A,#N/A,FALSE,"masez (2)";#N/A,#N/A,FALSE,"GME";#N/A,#N/A,FALSE,"masez"}</definedName>
    <definedName name="FACY_1" localSheetId="0" hidden="1">{#N/A,#N/A,FALSE,"masez (10)";#N/A,#N/A,FALSE,"masez (7)";#N/A,#N/A,FALSE,"masez (6)";#N/A,#N/A,FALSE,"masez (5)";#N/A,#N/A,FALSE,"masez (4)";#N/A,#N/A,FALSE,"masez (3)";#N/A,#N/A,FALSE,"masez (2)";#N/A,#N/A,FALSE,"GME";#N/A,#N/A,FALSE,"masez"}</definedName>
    <definedName name="FACY_1" hidden="1">{#N/A,#N/A,FALSE,"masez (10)";#N/A,#N/A,FALSE,"masez (7)";#N/A,#N/A,FALSE,"masez (6)";#N/A,#N/A,FALSE,"masez (5)";#N/A,#N/A,FALSE,"masez (4)";#N/A,#N/A,FALSE,"masez (3)";#N/A,#N/A,FALSE,"masez (2)";#N/A,#N/A,FALSE,"GME";#N/A,#N/A,FALSE,"masez"}</definedName>
    <definedName name="fgch" localSheetId="0" hidden="1">{#N/A,#N/A,FALSE,"masez (10)";#N/A,#N/A,FALSE,"masez (7)";#N/A,#N/A,FALSE,"masez (6)";#N/A,#N/A,FALSE,"masez (5)";#N/A,#N/A,FALSE,"masez (4)";#N/A,#N/A,FALSE,"masez (3)";#N/A,#N/A,FALSE,"masez (2)";#N/A,#N/A,FALSE,"GME";#N/A,#N/A,FALSE,"masez"}</definedName>
    <definedName name="fgch" hidden="1">{#N/A,#N/A,FALSE,"masez (10)";#N/A,#N/A,FALSE,"masez (7)";#N/A,#N/A,FALSE,"masez (6)";#N/A,#N/A,FALSE,"masez (5)";#N/A,#N/A,FALSE,"masez (4)";#N/A,#N/A,FALSE,"masez (3)";#N/A,#N/A,FALSE,"masez (2)";#N/A,#N/A,FALSE,"GME";#N/A,#N/A,FALSE,"masez"}</definedName>
    <definedName name="fgch_1" localSheetId="0" hidden="1">{#N/A,#N/A,FALSE,"masez (10)";#N/A,#N/A,FALSE,"masez (7)";#N/A,#N/A,FALSE,"masez (6)";#N/A,#N/A,FALSE,"masez (5)";#N/A,#N/A,FALSE,"masez (4)";#N/A,#N/A,FALSE,"masez (3)";#N/A,#N/A,FALSE,"masez (2)";#N/A,#N/A,FALSE,"GME";#N/A,#N/A,FALSE,"masez"}</definedName>
    <definedName name="fgch_1" hidden="1">{#N/A,#N/A,FALSE,"masez (10)";#N/A,#N/A,FALSE,"masez (7)";#N/A,#N/A,FALSE,"masez (6)";#N/A,#N/A,FALSE,"masez (5)";#N/A,#N/A,FALSE,"masez (4)";#N/A,#N/A,FALSE,"masez (3)";#N/A,#N/A,FALSE,"masez (2)";#N/A,#N/A,FALSE,"GME";#N/A,#N/A,FALSE,"masez"}</definedName>
    <definedName name="FHE7_1" localSheetId="0" hidden="1">{#N/A,#N/A,FALSE,"masez (10)";#N/A,#N/A,FALSE,"masez (7)";#N/A,#N/A,FALSE,"masez (6)";#N/A,#N/A,FALSE,"masez (5)";#N/A,#N/A,FALSE,"masez (4)";#N/A,#N/A,FALSE,"masez (3)";#N/A,#N/A,FALSE,"masez (2)";#N/A,#N/A,FALSE,"GME";#N/A,#N/A,FALSE,"masez"}</definedName>
    <definedName name="FHE7_1" hidden="1">{#N/A,#N/A,FALSE,"masez (10)";#N/A,#N/A,FALSE,"masez (7)";#N/A,#N/A,FALSE,"masez (6)";#N/A,#N/A,FALSE,"masez (5)";#N/A,#N/A,FALSE,"masez (4)";#N/A,#N/A,FALSE,"masez (3)";#N/A,#N/A,FALSE,"masez (2)";#N/A,#N/A,FALSE,"GME";#N/A,#N/A,FALSE,"masez"}</definedName>
    <definedName name="FHSFJKSG" localSheetId="0" hidden="1">{#N/A,#N/A,FALSE,"RESUMEN";#N/A,#N/A,FALSE,"GG-GI";#N/A,#N/A,FALSE,"AMB";#N/A,#N/A,FALSE,"EyR";#N/A,#N/A,FALSE,"UCP";#N/A,#N/A,FALSE,"IND";#N/A,#N/A,FALSE,"LR";#N/A,#N/A,FALSE,"PRV";#N/A,#N/A,FALSE,"TÚNELES";#N/A,#N/A,FALSE,"IDT";#N/A,#N/A,FALSE,"ING"}</definedName>
    <definedName name="FHSFJKSG" hidden="1">{#N/A,#N/A,FALSE,"RESUMEN";#N/A,#N/A,FALSE,"GG-GI";#N/A,#N/A,FALSE,"AMB";#N/A,#N/A,FALSE,"EyR";#N/A,#N/A,FALSE,"UCP";#N/A,#N/A,FALSE,"IND";#N/A,#N/A,FALSE,"LR";#N/A,#N/A,FALSE,"PRV";#N/A,#N/A,FALSE,"TÚNELES";#N/A,#N/A,FALSE,"IDT";#N/A,#N/A,FALSE,"ING"}</definedName>
    <definedName name="FHSFJKSG_1" localSheetId="0" hidden="1">{#N/A,#N/A,FALSE,"RESUMEN";#N/A,#N/A,FALSE,"GG-GI";#N/A,#N/A,FALSE,"AMB";#N/A,#N/A,FALSE,"EyR";#N/A,#N/A,FALSE,"UCP";#N/A,#N/A,FALSE,"IND";#N/A,#N/A,FALSE,"LR";#N/A,#N/A,FALSE,"PRV";#N/A,#N/A,FALSE,"TÚNELES";#N/A,#N/A,FALSE,"IDT";#N/A,#N/A,FALSE,"ING"}</definedName>
    <definedName name="FHSFJKSG_1" hidden="1">{#N/A,#N/A,FALSE,"RESUMEN";#N/A,#N/A,FALSE,"GG-GI";#N/A,#N/A,FALSE,"AMB";#N/A,#N/A,FALSE,"EyR";#N/A,#N/A,FALSE,"UCP";#N/A,#N/A,FALSE,"IND";#N/A,#N/A,FALSE,"LR";#N/A,#N/A,FALSE,"PRV";#N/A,#N/A,FALSE,"TÚNELES";#N/A,#N/A,FALSE,"IDT";#N/A,#N/A,FALSE,"ING"}</definedName>
    <definedName name="Fuelpr" localSheetId="0">#REF!</definedName>
    <definedName name="Fuelpr">#REF!</definedName>
    <definedName name="gigi" localSheetId="0" hidden="1">{#N/A,#N/A,FALSE,"summary";#N/A,#N/A,FALSE,"SumGraph"}</definedName>
    <definedName name="gigi" hidden="1">{#N/A,#N/A,FALSE,"summary";#N/A,#N/A,FALSE,"SumGraph"}</definedName>
    <definedName name="gigi_1" localSheetId="0" hidden="1">{#N/A,#N/A,FALSE,"summary";#N/A,#N/A,FALSE,"SumGraph"}</definedName>
    <definedName name="gigi_1" hidden="1">{#N/A,#N/A,FALSE,"summary";#N/A,#N/A,FALSE,"SumGraph"}</definedName>
    <definedName name="GJLHÑÑGHK" localSheetId="0" hidden="1">{#N/A,#N/A,FALSE,"masez (10)";#N/A,#N/A,FALSE,"masez (7)";#N/A,#N/A,FALSE,"masez (6)";#N/A,#N/A,FALSE,"masez (5)";#N/A,#N/A,FALSE,"masez (4)";#N/A,#N/A,FALSE,"masez (3)";#N/A,#N/A,FALSE,"masez (2)";#N/A,#N/A,FALSE,"GME";#N/A,#N/A,FALSE,"masez"}</definedName>
    <definedName name="GJLHÑÑGHK" hidden="1">{#N/A,#N/A,FALSE,"masez (10)";#N/A,#N/A,FALSE,"masez (7)";#N/A,#N/A,FALSE,"masez (6)";#N/A,#N/A,FALSE,"masez (5)";#N/A,#N/A,FALSE,"masez (4)";#N/A,#N/A,FALSE,"masez (3)";#N/A,#N/A,FALSE,"masez (2)";#N/A,#N/A,FALSE,"GME";#N/A,#N/A,FALSE,"masez"}</definedName>
    <definedName name="GJLHÑÑGHK_1" localSheetId="0" hidden="1">{#N/A,#N/A,FALSE,"masez (10)";#N/A,#N/A,FALSE,"masez (7)";#N/A,#N/A,FALSE,"masez (6)";#N/A,#N/A,FALSE,"masez (5)";#N/A,#N/A,FALSE,"masez (4)";#N/A,#N/A,FALSE,"masez (3)";#N/A,#N/A,FALSE,"masez (2)";#N/A,#N/A,FALSE,"GME";#N/A,#N/A,FALSE,"masez"}</definedName>
    <definedName name="GJLHÑÑGHK_1" hidden="1">{#N/A,#N/A,FALSE,"masez (10)";#N/A,#N/A,FALSE,"masez (7)";#N/A,#N/A,FALSE,"masez (6)";#N/A,#N/A,FALSE,"masez (5)";#N/A,#N/A,FALSE,"masez (4)";#N/A,#N/A,FALSE,"masez (3)";#N/A,#N/A,FALSE,"masez (2)";#N/A,#N/A,FALSE,"GME";#N/A,#N/A,FALSE,"masez"}</definedName>
    <definedName name="haulmq" localSheetId="0">'[3]Physical Summary'!#REF!</definedName>
    <definedName name="haulmq">'[4]Physical Summary'!#REF!</definedName>
    <definedName name="haulper" localSheetId="0">'[3]Physical Summary'!#REF!</definedName>
    <definedName name="haulper">'[4]Physical Summary'!#REF!</definedName>
    <definedName name="HGH" localSheetId="0" hidden="1">{#N/A,#N/A,FALSE,"summary";#N/A,#N/A,FALSE,"SumGraph"}</definedName>
    <definedName name="HGH" hidden="1">{#N/A,#N/A,FALSE,"summary";#N/A,#N/A,FALSE,"SumGraph"}</definedName>
    <definedName name="HGH_1" localSheetId="0" hidden="1">{#N/A,#N/A,FALSE,"summary";#N/A,#N/A,FALSE,"SumGraph"}</definedName>
    <definedName name="HGH_1" hidden="1">{#N/A,#N/A,FALSE,"summary";#N/A,#N/A,FALSE,"SumGraph"}</definedName>
    <definedName name="hhhhh" localSheetId="0" hidden="1">{#N/A,#N/A,FALSE,"masez (10)";#N/A,#N/A,FALSE,"masez (7)";#N/A,#N/A,FALSE,"masez (6)";#N/A,#N/A,FALSE,"masez (5)";#N/A,#N/A,FALSE,"masez (4)";#N/A,#N/A,FALSE,"masez (3)";#N/A,#N/A,FALSE,"masez (2)";#N/A,#N/A,FALSE,"GME";#N/A,#N/A,FALSE,"masez"}</definedName>
    <definedName name="hhhhh" hidden="1">{#N/A,#N/A,FALSE,"masez (10)";#N/A,#N/A,FALSE,"masez (7)";#N/A,#N/A,FALSE,"masez (6)";#N/A,#N/A,FALSE,"masez (5)";#N/A,#N/A,FALSE,"masez (4)";#N/A,#N/A,FALSE,"masez (3)";#N/A,#N/A,FALSE,"masez (2)";#N/A,#N/A,FALSE,"GME";#N/A,#N/A,FALSE,"masez"}</definedName>
    <definedName name="hhhhh_1" localSheetId="0" hidden="1">{#N/A,#N/A,FALSE,"masez (10)";#N/A,#N/A,FALSE,"masez (7)";#N/A,#N/A,FALSE,"masez (6)";#N/A,#N/A,FALSE,"masez (5)";#N/A,#N/A,FALSE,"masez (4)";#N/A,#N/A,FALSE,"masez (3)";#N/A,#N/A,FALSE,"masez (2)";#N/A,#N/A,FALSE,"GME";#N/A,#N/A,FALSE,"masez"}</definedName>
    <definedName name="hhhhh_1" hidden="1">{#N/A,#N/A,FALSE,"masez (10)";#N/A,#N/A,FALSE,"masez (7)";#N/A,#N/A,FALSE,"masez (6)";#N/A,#N/A,FALSE,"masez (5)";#N/A,#N/A,FALSE,"masez (4)";#N/A,#N/A,FALSE,"masez (3)";#N/A,#N/A,FALSE,"masez (2)";#N/A,#N/A,FALSE,"GME";#N/A,#N/A,FALSE,"masez"}</definedName>
    <definedName name="III" localSheetId="0" hidden="1">{#N/A,#N/A,FALSE,"summary";#N/A,#N/A,FALSE,"SumGraph"}</definedName>
    <definedName name="III" hidden="1">{#N/A,#N/A,FALSE,"summary";#N/A,#N/A,FALSE,"SumGraph"}</definedName>
    <definedName name="III_1" localSheetId="0" hidden="1">{#N/A,#N/A,FALSE,"summary";#N/A,#N/A,FALSE,"SumGraph"}</definedName>
    <definedName name="III_1" hidden="1">{#N/A,#N/A,FALSE,"summary";#N/A,#N/A,FALSE,"SumGraph"}</definedName>
    <definedName name="Indicated" hidden="1">#REF!</definedName>
    <definedName name="JUPOX" localSheetId="0" hidden="1">{#N/A,#N/A,FALSE,"masez (10)";#N/A,#N/A,FALSE,"masez (7)";#N/A,#N/A,FALSE,"masez (6)";#N/A,#N/A,FALSE,"masez (5)";#N/A,#N/A,FALSE,"masez (4)";#N/A,#N/A,FALSE,"masez (3)";#N/A,#N/A,FALSE,"masez (2)";#N/A,#N/A,FALSE,"GME";#N/A,#N/A,FALSE,"masez"}</definedName>
    <definedName name="JUPOX" hidden="1">{#N/A,#N/A,FALSE,"masez (10)";#N/A,#N/A,FALSE,"masez (7)";#N/A,#N/A,FALSE,"masez (6)";#N/A,#N/A,FALSE,"masez (5)";#N/A,#N/A,FALSE,"masez (4)";#N/A,#N/A,FALSE,"masez (3)";#N/A,#N/A,FALSE,"masez (2)";#N/A,#N/A,FALSE,"GME";#N/A,#N/A,FALSE,"masez"}</definedName>
    <definedName name="JUPOX_1" localSheetId="0" hidden="1">{#N/A,#N/A,FALSE,"masez (10)";#N/A,#N/A,FALSE,"masez (7)";#N/A,#N/A,FALSE,"masez (6)";#N/A,#N/A,FALSE,"masez (5)";#N/A,#N/A,FALSE,"masez (4)";#N/A,#N/A,FALSE,"masez (3)";#N/A,#N/A,FALSE,"masez (2)";#N/A,#N/A,FALSE,"GME";#N/A,#N/A,FALSE,"masez"}</definedName>
    <definedName name="JUPOX_1" hidden="1">{#N/A,#N/A,FALSE,"masez (10)";#N/A,#N/A,FALSE,"masez (7)";#N/A,#N/A,FALSE,"masez (6)";#N/A,#N/A,FALSE,"masez (5)";#N/A,#N/A,FALSE,"masez (4)";#N/A,#N/A,FALSE,"masez (3)";#N/A,#N/A,FALSE,"masez (2)";#N/A,#N/A,FALSE,"GME";#N/A,#N/A,FALSE,"masez"}</definedName>
    <definedName name="jy5_1" localSheetId="0" hidden="1">{#N/A,#N/A,FALSE,"masez (10)";#N/A,#N/A,FALSE,"masez (7)";#N/A,#N/A,FALSE,"masez (6)";#N/A,#N/A,FALSE,"masez (5)";#N/A,#N/A,FALSE,"masez (4)";#N/A,#N/A,FALSE,"masez (3)";#N/A,#N/A,FALSE,"masez (2)";#N/A,#N/A,FALSE,"GME";#N/A,#N/A,FALSE,"masez"}</definedName>
    <definedName name="jy5_1" hidden="1">{#N/A,#N/A,FALSE,"masez (10)";#N/A,#N/A,FALSE,"masez (7)";#N/A,#N/A,FALSE,"masez (6)";#N/A,#N/A,FALSE,"masez (5)";#N/A,#N/A,FALSE,"masez (4)";#N/A,#N/A,FALSE,"masez (3)";#N/A,#N/A,FALSE,"masez (2)";#N/A,#N/A,FALSE,"GME";#N/A,#N/A,FALSE,"masez"}</definedName>
    <definedName name="lots" localSheetId="0" hidden="1">{#N/A,#N/A,FALSE,"Total_OC015";#N/A,#N/A,FALSE,"ADMIN";#N/A,#N/A,FALSE,"PROCES";#N/A,#N/A,FALSE,"mecan";#N/A,#N/A,FALSE,"civil";#N/A,#N/A,FALSE,"CAÑER";#N/A,#N/A,FALSE,"ELEC";#N/A,#N/A,FALSE,"INSTR"}</definedName>
    <definedName name="lots" hidden="1">{#N/A,#N/A,FALSE,"Total_OC015";#N/A,#N/A,FALSE,"ADMIN";#N/A,#N/A,FALSE,"PROCES";#N/A,#N/A,FALSE,"mecan";#N/A,#N/A,FALSE,"civil";#N/A,#N/A,FALSE,"CAÑER";#N/A,#N/A,FALSE,"ELEC";#N/A,#N/A,FALSE,"INSTR"}</definedName>
    <definedName name="lots_1" localSheetId="0" hidden="1">{#N/A,#N/A,FALSE,"Total_OC015";#N/A,#N/A,FALSE,"ADMIN";#N/A,#N/A,FALSE,"PROCES";#N/A,#N/A,FALSE,"mecan";#N/A,#N/A,FALSE,"civil";#N/A,#N/A,FALSE,"CAÑER";#N/A,#N/A,FALSE,"ELEC";#N/A,#N/A,FALSE,"INSTR"}</definedName>
    <definedName name="lots_1" hidden="1">{#N/A,#N/A,FALSE,"Total_OC015";#N/A,#N/A,FALSE,"ADMIN";#N/A,#N/A,FALSE,"PROCES";#N/A,#N/A,FALSE,"mecan";#N/A,#N/A,FALSE,"civil";#N/A,#N/A,FALSE,"CAÑER";#N/A,#N/A,FALSE,"ELEC";#N/A,#N/A,FALSE,"INSTR"}</definedName>
    <definedName name="Macro1" localSheetId="0">#N/A</definedName>
    <definedName name="Macro1">[0]!Macro1</definedName>
    <definedName name="mcr" localSheetId="0">#REF!</definedName>
    <definedName name="mcr">#REF!</definedName>
    <definedName name="qx" localSheetId="0" hidden="1">{#N/A,#N/A,FALSE,"masez (10)";#N/A,#N/A,FALSE,"masez (7)";#N/A,#N/A,FALSE,"masez (6)";#N/A,#N/A,FALSE,"masez (5)";#N/A,#N/A,FALSE,"masez (4)";#N/A,#N/A,FALSE,"masez (3)";#N/A,#N/A,FALSE,"masez (2)";#N/A,#N/A,FALSE,"GME";#N/A,#N/A,FALSE,"masez"}</definedName>
    <definedName name="qx" hidden="1">{#N/A,#N/A,FALSE,"masez (10)";#N/A,#N/A,FALSE,"masez (7)";#N/A,#N/A,FALSE,"masez (6)";#N/A,#N/A,FALSE,"masez (5)";#N/A,#N/A,FALSE,"masez (4)";#N/A,#N/A,FALSE,"masez (3)";#N/A,#N/A,FALSE,"masez (2)";#N/A,#N/A,FALSE,"GME";#N/A,#N/A,FALSE,"masez"}</definedName>
    <definedName name="qx_1" localSheetId="0" hidden="1">{#N/A,#N/A,FALSE,"masez (10)";#N/A,#N/A,FALSE,"masez (7)";#N/A,#N/A,FALSE,"masez (6)";#N/A,#N/A,FALSE,"masez (5)";#N/A,#N/A,FALSE,"masez (4)";#N/A,#N/A,FALSE,"masez (3)";#N/A,#N/A,FALSE,"masez (2)";#N/A,#N/A,FALSE,"GME";#N/A,#N/A,FALSE,"masez"}</definedName>
    <definedName name="qx_1" hidden="1">{#N/A,#N/A,FALSE,"masez (10)";#N/A,#N/A,FALSE,"masez (7)";#N/A,#N/A,FALSE,"masez (6)";#N/A,#N/A,FALSE,"masez (5)";#N/A,#N/A,FALSE,"masez (4)";#N/A,#N/A,FALSE,"masez (3)";#N/A,#N/A,FALSE,"masez (2)";#N/A,#N/A,FALSE,"GME";#N/A,#N/A,FALSE,"masez"}</definedName>
    <definedName name="rmhd" localSheetId="0">#REF!</definedName>
    <definedName name="rmhd">#REF!</definedName>
    <definedName name="rmmuc" localSheetId="0">#REF!</definedName>
    <definedName name="rmmuc">#REF!</definedName>
    <definedName name="RO" hidden="1">#REF!</definedName>
    <definedName name="rthd">#REF!</definedName>
    <definedName name="rthuc">#REF!</definedName>
    <definedName name="rtmt">#REF!</definedName>
    <definedName name="rty" localSheetId="0" hidden="1">{#N/A,#N/A,FALSE,"masez (10)";#N/A,#N/A,FALSE,"masez (7)";#N/A,#N/A,FALSE,"masez (6)";#N/A,#N/A,FALSE,"masez (5)";#N/A,#N/A,FALSE,"masez (4)";#N/A,#N/A,FALSE,"masez (3)";#N/A,#N/A,FALSE,"masez (2)";#N/A,#N/A,FALSE,"GME";#N/A,#N/A,FALSE,"masez"}</definedName>
    <definedName name="rty" hidden="1">{#N/A,#N/A,FALSE,"masez (10)";#N/A,#N/A,FALSE,"masez (7)";#N/A,#N/A,FALSE,"masez (6)";#N/A,#N/A,FALSE,"masez (5)";#N/A,#N/A,FALSE,"masez (4)";#N/A,#N/A,FALSE,"masez (3)";#N/A,#N/A,FALSE,"masez (2)";#N/A,#N/A,FALSE,"GME";#N/A,#N/A,FALSE,"masez"}</definedName>
    <definedName name="rty_1" localSheetId="0" hidden="1">{#N/A,#N/A,FALSE,"masez (10)";#N/A,#N/A,FALSE,"masez (7)";#N/A,#N/A,FALSE,"masez (6)";#N/A,#N/A,FALSE,"masez (5)";#N/A,#N/A,FALSE,"masez (4)";#N/A,#N/A,FALSE,"masez (3)";#N/A,#N/A,FALSE,"masez (2)";#N/A,#N/A,FALSE,"GME";#N/A,#N/A,FALSE,"masez"}</definedName>
    <definedName name="rty_1" hidden="1">{#N/A,#N/A,FALSE,"masez (10)";#N/A,#N/A,FALSE,"masez (7)";#N/A,#N/A,FALSE,"masez (6)";#N/A,#N/A,FALSE,"masez (5)";#N/A,#N/A,FALSE,"masez (4)";#N/A,#N/A,FALSE,"masez (3)";#N/A,#N/A,FALSE,"masez (2)";#N/A,#N/A,FALSE,"GME";#N/A,#N/A,FALSE,"masez"}</definedName>
    <definedName name="s" localSheetId="0" hidden="1">{#N/A,#N/A,FALSE,"masez (10)";#N/A,#N/A,FALSE,"masez (7)";#N/A,#N/A,FALSE,"masez (6)";#N/A,#N/A,FALSE,"masez (5)";#N/A,#N/A,FALSE,"masez (4)";#N/A,#N/A,FALSE,"masez (3)";#N/A,#N/A,FALSE,"masez (2)";#N/A,#N/A,FALSE,"GME";#N/A,#N/A,FALSE,"masez"}</definedName>
    <definedName name="s" hidden="1">{#N/A,#N/A,FALSE,"masez (10)";#N/A,#N/A,FALSE,"masez (7)";#N/A,#N/A,FALSE,"masez (6)";#N/A,#N/A,FALSE,"masez (5)";#N/A,#N/A,FALSE,"masez (4)";#N/A,#N/A,FALSE,"masez (3)";#N/A,#N/A,FALSE,"masez (2)";#N/A,#N/A,FALSE,"GME";#N/A,#N/A,FALSE,"masez"}</definedName>
    <definedName name="s_1" localSheetId="0" hidden="1">{#N/A,#N/A,FALSE,"masez (10)";#N/A,#N/A,FALSE,"masez (7)";#N/A,#N/A,FALSE,"masez (6)";#N/A,#N/A,FALSE,"masez (5)";#N/A,#N/A,FALSE,"masez (4)";#N/A,#N/A,FALSE,"masez (3)";#N/A,#N/A,FALSE,"masez (2)";#N/A,#N/A,FALSE,"GME";#N/A,#N/A,FALSE,"masez"}</definedName>
    <definedName name="s_1" hidden="1">{#N/A,#N/A,FALSE,"masez (10)";#N/A,#N/A,FALSE,"masez (7)";#N/A,#N/A,FALSE,"masez (6)";#N/A,#N/A,FALSE,"masez (5)";#N/A,#N/A,FALSE,"masez (4)";#N/A,#N/A,FALSE,"masez (3)";#N/A,#N/A,FALSE,"masez (2)";#N/A,#N/A,FALSE,"GME";#N/A,#N/A,FALSE,"masez"}</definedName>
    <definedName name="SFGAST5" localSheetId="0" hidden="1">{#N/A,#N/A,FALSE,"IC_Global";#N/A,#N/A,FALSE,"IC_Global (98-f)";#N/A,#N/A,FALSE,"Inc";#N/A,#N/A,FALSE,"CAMBIOS (2)";#N/A,#N/A,FALSE,"EXPL Inc.";#N/A,#N/A,FALSE,"HITOS98";#N/A,#N/A,FALSE,"CURVA ""S"" GLOBAL ";#N/A,#N/A,FALSE,"CURVA ""S"" 1998 "}</definedName>
    <definedName name="SFGAST5" hidden="1">{#N/A,#N/A,FALSE,"IC_Global";#N/A,#N/A,FALSE,"IC_Global (98-f)";#N/A,#N/A,FALSE,"Inc";#N/A,#N/A,FALSE,"CAMBIOS (2)";#N/A,#N/A,FALSE,"EXPL Inc.";#N/A,#N/A,FALSE,"HITOS98";#N/A,#N/A,FALSE,"CURVA ""S"" GLOBAL ";#N/A,#N/A,FALSE,"CURVA ""S"" 1998 "}</definedName>
    <definedName name="SFGAST5_1" localSheetId="0" hidden="1">{#N/A,#N/A,FALSE,"IC_Global";#N/A,#N/A,FALSE,"IC_Global (98-f)";#N/A,#N/A,FALSE,"Inc";#N/A,#N/A,FALSE,"CAMBIOS (2)";#N/A,#N/A,FALSE,"EXPL Inc.";#N/A,#N/A,FALSE,"HITOS98";#N/A,#N/A,FALSE,"CURVA ""S"" GLOBAL ";#N/A,#N/A,FALSE,"CURVA ""S"" 1998 "}</definedName>
    <definedName name="SFGAST5_1" hidden="1">{#N/A,#N/A,FALSE,"IC_Global";#N/A,#N/A,FALSE,"IC_Global (98-f)";#N/A,#N/A,FALSE,"Inc";#N/A,#N/A,FALSE,"CAMBIOS (2)";#N/A,#N/A,FALSE,"EXPL Inc.";#N/A,#N/A,FALSE,"HITOS98";#N/A,#N/A,FALSE,"CURVA ""S"" GLOBAL ";#N/A,#N/A,FALSE,"CURVA ""S"" 1998 "}</definedName>
    <definedName name="SFSTRT" localSheetId="0" hidden="1">{#N/A,#N/A,FALSE,"masez (10)";#N/A,#N/A,FALSE,"masez (7)";#N/A,#N/A,FALSE,"masez (6)";#N/A,#N/A,FALSE,"masez (5)";#N/A,#N/A,FALSE,"masez (4)";#N/A,#N/A,FALSE,"masez (3)";#N/A,#N/A,FALSE,"masez (2)";#N/A,#N/A,FALSE,"GME";#N/A,#N/A,FALSE,"masez"}</definedName>
    <definedName name="SFSTRT" hidden="1">{#N/A,#N/A,FALSE,"masez (10)";#N/A,#N/A,FALSE,"masez (7)";#N/A,#N/A,FALSE,"masez (6)";#N/A,#N/A,FALSE,"masez (5)";#N/A,#N/A,FALSE,"masez (4)";#N/A,#N/A,FALSE,"masez (3)";#N/A,#N/A,FALSE,"masez (2)";#N/A,#N/A,FALSE,"GME";#N/A,#N/A,FALSE,"masez"}</definedName>
    <definedName name="SFSTRT_1" localSheetId="0" hidden="1">{#N/A,#N/A,FALSE,"masez (10)";#N/A,#N/A,FALSE,"masez (7)";#N/A,#N/A,FALSE,"masez (6)";#N/A,#N/A,FALSE,"masez (5)";#N/A,#N/A,FALSE,"masez (4)";#N/A,#N/A,FALSE,"masez (3)";#N/A,#N/A,FALSE,"masez (2)";#N/A,#N/A,FALSE,"GME";#N/A,#N/A,FALSE,"masez"}</definedName>
    <definedName name="SFSTRT_1" hidden="1">{#N/A,#N/A,FALSE,"masez (10)";#N/A,#N/A,FALSE,"masez (7)";#N/A,#N/A,FALSE,"masez (6)";#N/A,#N/A,FALSE,"masez (5)";#N/A,#N/A,FALSE,"masez (4)";#N/A,#N/A,FALSE,"masez (3)";#N/A,#N/A,FALSE,"masez (2)";#N/A,#N/A,FALSE,"GME";#N/A,#N/A,FALSE,"masez"}</definedName>
    <definedName name="ss" localSheetId="0" hidden="1">{#N/A,#N/A,FALSE,"masez (10)";#N/A,#N/A,FALSE,"masez (7)";#N/A,#N/A,FALSE,"masez (6)";#N/A,#N/A,FALSE,"masez (5)";#N/A,#N/A,FALSE,"masez (4)";#N/A,#N/A,FALSE,"masez (3)";#N/A,#N/A,FALSE,"masez (2)";#N/A,#N/A,FALSE,"GME";#N/A,#N/A,FALSE,"masez"}</definedName>
    <definedName name="ss" hidden="1">{#N/A,#N/A,FALSE,"masez (10)";#N/A,#N/A,FALSE,"masez (7)";#N/A,#N/A,FALSE,"masez (6)";#N/A,#N/A,FALSE,"masez (5)";#N/A,#N/A,FALSE,"masez (4)";#N/A,#N/A,FALSE,"masez (3)";#N/A,#N/A,FALSE,"masez (2)";#N/A,#N/A,FALSE,"GME";#N/A,#N/A,FALSE,"masez"}</definedName>
    <definedName name="ss_1" localSheetId="0" hidden="1">{#N/A,#N/A,FALSE,"masez (10)";#N/A,#N/A,FALSE,"masez (7)";#N/A,#N/A,FALSE,"masez (6)";#N/A,#N/A,FALSE,"masez (5)";#N/A,#N/A,FALSE,"masez (4)";#N/A,#N/A,FALSE,"masez (3)";#N/A,#N/A,FALSE,"masez (2)";#N/A,#N/A,FALSE,"GME";#N/A,#N/A,FALSE,"masez"}</definedName>
    <definedName name="ss_1" hidden="1">{#N/A,#N/A,FALSE,"masez (10)";#N/A,#N/A,FALSE,"masez (7)";#N/A,#N/A,FALSE,"masez (6)";#N/A,#N/A,FALSE,"masez (5)";#N/A,#N/A,FALSE,"masez (4)";#N/A,#N/A,FALSE,"masez (3)";#N/A,#N/A,FALSE,"masez (2)";#N/A,#N/A,FALSE,"GME";#N/A,#N/A,FALSE,"masez"}</definedName>
    <definedName name="sss" localSheetId="0" hidden="1">{#N/A,#N/A,FALSE,"masez (10)";#N/A,#N/A,FALSE,"masez (7)";#N/A,#N/A,FALSE,"masez (6)";#N/A,#N/A,FALSE,"masez (5)";#N/A,#N/A,FALSE,"masez (4)";#N/A,#N/A,FALSE,"masez (3)";#N/A,#N/A,FALSE,"masez (2)";#N/A,#N/A,FALSE,"GME";#N/A,#N/A,FALSE,"masez"}</definedName>
    <definedName name="sss" hidden="1">{#N/A,#N/A,FALSE,"masez (10)";#N/A,#N/A,FALSE,"masez (7)";#N/A,#N/A,FALSE,"masez (6)";#N/A,#N/A,FALSE,"masez (5)";#N/A,#N/A,FALSE,"masez (4)";#N/A,#N/A,FALSE,"masez (3)";#N/A,#N/A,FALSE,"masez (2)";#N/A,#N/A,FALSE,"GME";#N/A,#N/A,FALSE,"masez"}</definedName>
    <definedName name="sss_1" localSheetId="0" hidden="1">{#N/A,#N/A,FALSE,"masez (10)";#N/A,#N/A,FALSE,"masez (7)";#N/A,#N/A,FALSE,"masez (6)";#N/A,#N/A,FALSE,"masez (5)";#N/A,#N/A,FALSE,"masez (4)";#N/A,#N/A,FALSE,"masez (3)";#N/A,#N/A,FALSE,"masez (2)";#N/A,#N/A,FALSE,"GME";#N/A,#N/A,FALSE,"masez"}</definedName>
    <definedName name="sss_1" hidden="1">{#N/A,#N/A,FALSE,"masez (10)";#N/A,#N/A,FALSE,"masez (7)";#N/A,#N/A,FALSE,"masez (6)";#N/A,#N/A,FALSE,"masez (5)";#N/A,#N/A,FALSE,"masez (4)";#N/A,#N/A,FALSE,"masez (3)";#N/A,#N/A,FALSE,"masez (2)";#N/A,#N/A,FALSE,"GME";#N/A,#N/A,FALSE,"masez"}</definedName>
    <definedName name="stempr" localSheetId="0">#REF!</definedName>
    <definedName name="stempr">#REF!</definedName>
    <definedName name="tcr" localSheetId="0">#REF!</definedName>
    <definedName name="tcr">#REF!</definedName>
    <definedName name="tuut" localSheetId="0" hidden="1">{#N/A,#N/A,FALSE,"masez (10)";#N/A,#N/A,FALSE,"masez (7)";#N/A,#N/A,FALSE,"masez (6)";#N/A,#N/A,FALSE,"masez (5)";#N/A,#N/A,FALSE,"masez (4)";#N/A,#N/A,FALSE,"masez (3)";#N/A,#N/A,FALSE,"masez (2)";#N/A,#N/A,FALSE,"GME";#N/A,#N/A,FALSE,"masez"}</definedName>
    <definedName name="tuut" hidden="1">{#N/A,#N/A,FALSE,"masez (10)";#N/A,#N/A,FALSE,"masez (7)";#N/A,#N/A,FALSE,"masez (6)";#N/A,#N/A,FALSE,"masez (5)";#N/A,#N/A,FALSE,"masez (4)";#N/A,#N/A,FALSE,"masez (3)";#N/A,#N/A,FALSE,"masez (2)";#N/A,#N/A,FALSE,"GME";#N/A,#N/A,FALSE,"masez"}</definedName>
    <definedName name="tuut_1" localSheetId="0" hidden="1">{#N/A,#N/A,FALSE,"masez (10)";#N/A,#N/A,FALSE,"masez (7)";#N/A,#N/A,FALSE,"masez (6)";#N/A,#N/A,FALSE,"masez (5)";#N/A,#N/A,FALSE,"masez (4)";#N/A,#N/A,FALSE,"masez (3)";#N/A,#N/A,FALSE,"masez (2)";#N/A,#N/A,FALSE,"GME";#N/A,#N/A,FALSE,"masez"}</definedName>
    <definedName name="tuut_1" hidden="1">{#N/A,#N/A,FALSE,"masez (10)";#N/A,#N/A,FALSE,"masez (7)";#N/A,#N/A,FALSE,"masez (6)";#N/A,#N/A,FALSE,"masez (5)";#N/A,#N/A,FALSE,"masez (4)";#N/A,#N/A,FALSE,"masez (3)";#N/A,#N/A,FALSE,"masez (2)";#N/A,#N/A,FALSE,"GME";#N/A,#N/A,FALSE,"masez"}</definedName>
    <definedName name="tyl2_1" localSheetId="0" hidden="1">{#N/A,#N/A,FALSE,"masez (10)";#N/A,#N/A,FALSE,"masez (7)";#N/A,#N/A,FALSE,"masez (6)";#N/A,#N/A,FALSE,"masez (5)";#N/A,#N/A,FALSE,"masez (4)";#N/A,#N/A,FALSE,"masez (3)";#N/A,#N/A,FALSE,"masez (2)";#N/A,#N/A,FALSE,"GME";#N/A,#N/A,FALSE,"masez"}</definedName>
    <definedName name="tyl2_1" hidden="1">{#N/A,#N/A,FALSE,"masez (10)";#N/A,#N/A,FALSE,"masez (7)";#N/A,#N/A,FALSE,"masez (6)";#N/A,#N/A,FALSE,"masez (5)";#N/A,#N/A,FALSE,"masez (4)";#N/A,#N/A,FALSE,"masez (3)";#N/A,#N/A,FALSE,"masez (2)";#N/A,#N/A,FALSE,"GME";#N/A,#N/A,FALSE,"masez"}</definedName>
    <definedName name="U_T_Assay_Rate" localSheetId="0">#REF!</definedName>
    <definedName name="U_T_Assay_Rate">#REF!</definedName>
    <definedName name="VCXNVJHKKLYJ" localSheetId="0" hidden="1">{#N/A,#N/A,FALSE,"masez (10)";#N/A,#N/A,FALSE,"masez (7)";#N/A,#N/A,FALSE,"masez (6)";#N/A,#N/A,FALSE,"masez (5)";#N/A,#N/A,FALSE,"masez (4)";#N/A,#N/A,FALSE,"masez (3)";#N/A,#N/A,FALSE,"masez (2)";#N/A,#N/A,FALSE,"GME";#N/A,#N/A,FALSE,"masez"}</definedName>
    <definedName name="VCXNVJHKKLYJ" hidden="1">{#N/A,#N/A,FALSE,"masez (10)";#N/A,#N/A,FALSE,"masez (7)";#N/A,#N/A,FALSE,"masez (6)";#N/A,#N/A,FALSE,"masez (5)";#N/A,#N/A,FALSE,"masez (4)";#N/A,#N/A,FALSE,"masez (3)";#N/A,#N/A,FALSE,"masez (2)";#N/A,#N/A,FALSE,"GME";#N/A,#N/A,FALSE,"masez"}</definedName>
    <definedName name="VCXNVJHKKLYJ_1" localSheetId="0" hidden="1">{#N/A,#N/A,FALSE,"masez (10)";#N/A,#N/A,FALSE,"masez (7)";#N/A,#N/A,FALSE,"masez (6)";#N/A,#N/A,FALSE,"masez (5)";#N/A,#N/A,FALSE,"masez (4)";#N/A,#N/A,FALSE,"masez (3)";#N/A,#N/A,FALSE,"masez (2)";#N/A,#N/A,FALSE,"GME";#N/A,#N/A,FALSE,"masez"}</definedName>
    <definedName name="VCXNVJHKKLYJ_1" hidden="1">{#N/A,#N/A,FALSE,"masez (10)";#N/A,#N/A,FALSE,"masez (7)";#N/A,#N/A,FALSE,"masez (6)";#N/A,#N/A,FALSE,"masez (5)";#N/A,#N/A,FALSE,"masez (4)";#N/A,#N/A,FALSE,"masez (3)";#N/A,#N/A,FALSE,"masez (2)";#N/A,#N/A,FALSE,"GME";#N/A,#N/A,FALSE,"masez"}</definedName>
    <definedName name="viio" localSheetId="0" hidden="1">{#N/A,#N/A,FALSE,"masez (10)";#N/A,#N/A,FALSE,"masez (7)";#N/A,#N/A,FALSE,"masez (6)";#N/A,#N/A,FALSE,"masez (5)";#N/A,#N/A,FALSE,"masez (4)";#N/A,#N/A,FALSE,"masez (3)";#N/A,#N/A,FALSE,"masez (2)";#N/A,#N/A,FALSE,"GME";#N/A,#N/A,FALSE,"masez"}</definedName>
    <definedName name="viio" hidden="1">{#N/A,#N/A,FALSE,"masez (10)";#N/A,#N/A,FALSE,"masez (7)";#N/A,#N/A,FALSE,"masez (6)";#N/A,#N/A,FALSE,"masez (5)";#N/A,#N/A,FALSE,"masez (4)";#N/A,#N/A,FALSE,"masez (3)";#N/A,#N/A,FALSE,"masez (2)";#N/A,#N/A,FALSE,"GME";#N/A,#N/A,FALSE,"masez"}</definedName>
    <definedName name="viio_1" localSheetId="0" hidden="1">{#N/A,#N/A,FALSE,"masez (10)";#N/A,#N/A,FALSE,"masez (7)";#N/A,#N/A,FALSE,"masez (6)";#N/A,#N/A,FALSE,"masez (5)";#N/A,#N/A,FALSE,"masez (4)";#N/A,#N/A,FALSE,"masez (3)";#N/A,#N/A,FALSE,"masez (2)";#N/A,#N/A,FALSE,"GME";#N/A,#N/A,FALSE,"masez"}</definedName>
    <definedName name="viio_1" hidden="1">{#N/A,#N/A,FALSE,"masez (10)";#N/A,#N/A,FALSE,"masez (7)";#N/A,#N/A,FALSE,"masez (6)";#N/A,#N/A,FALSE,"masez (5)";#N/A,#N/A,FALSE,"masez (4)";#N/A,#N/A,FALSE,"masez (3)";#N/A,#N/A,FALSE,"masez (2)";#N/A,#N/A,FALSE,"GME";#N/A,#N/A,FALSE,"masez"}</definedName>
    <definedName name="VSTS_ValidationRange_1b901b2ed63b467da94c4aa6a0a33614" hidden="1">[5]VSTS_ValidationWS_1!$D$1</definedName>
    <definedName name="VSTS_ValidationRange_8d88f62a07444b5f9dac89dd2061e2ac" hidden="1">[5]VSTS_ValidationWS_1!$A$1</definedName>
    <definedName name="VSTS_ValidationRange_d82c575f2ffa4620b52165e77a1c2f82" hidden="1">[5]VSTS_ValidationWS_1!$C$1</definedName>
    <definedName name="VSTS_ValidationRange_fb6fe5a252eb440aa3aafa8787336407" hidden="1">[5]VSTS_ValidationWS_1!$B$1</definedName>
    <definedName name="WERT" localSheetId="0" hidden="1">{#N/A,#N/A,FALSE,"masez (10)";#N/A,#N/A,FALSE,"masez (7)";#N/A,#N/A,FALSE,"masez (6)";#N/A,#N/A,FALSE,"masez (5)";#N/A,#N/A,FALSE,"masez (4)";#N/A,#N/A,FALSE,"masez (3)";#N/A,#N/A,FALSE,"masez (2)";#N/A,#N/A,FALSE,"GME";#N/A,#N/A,FALSE,"masez"}</definedName>
    <definedName name="WERT" hidden="1">{#N/A,#N/A,FALSE,"masez (10)";#N/A,#N/A,FALSE,"masez (7)";#N/A,#N/A,FALSE,"masez (6)";#N/A,#N/A,FALSE,"masez (5)";#N/A,#N/A,FALSE,"masez (4)";#N/A,#N/A,FALSE,"masez (3)";#N/A,#N/A,FALSE,"masez (2)";#N/A,#N/A,FALSE,"GME";#N/A,#N/A,FALSE,"masez"}</definedName>
    <definedName name="WERT_1" localSheetId="0" hidden="1">{#N/A,#N/A,FALSE,"masez (10)";#N/A,#N/A,FALSE,"masez (7)";#N/A,#N/A,FALSE,"masez (6)";#N/A,#N/A,FALSE,"masez (5)";#N/A,#N/A,FALSE,"masez (4)";#N/A,#N/A,FALSE,"masez (3)";#N/A,#N/A,FALSE,"masez (2)";#N/A,#N/A,FALSE,"GME";#N/A,#N/A,FALSE,"masez"}</definedName>
    <definedName name="WERT_1" hidden="1">{#N/A,#N/A,FALSE,"masez (10)";#N/A,#N/A,FALSE,"masez (7)";#N/A,#N/A,FALSE,"masez (6)";#N/A,#N/A,FALSE,"masez (5)";#N/A,#N/A,FALSE,"masez (4)";#N/A,#N/A,FALSE,"masez (3)";#N/A,#N/A,FALSE,"masez (2)";#N/A,#N/A,FALSE,"GME";#N/A,#N/A,FALSE,"masez"}</definedName>
    <definedName name="wrn" localSheetId="0" hidden="1">{#N/A,#N/A,TRUE,"Est. de Fact.";#N/A,#N/A,TRUE,"Capitulo 19";#N/A,#N/A,TRUE,"Proyecto P855"}</definedName>
    <definedName name="wrn" hidden="1">{#N/A,#N/A,TRUE,"Est. de Fact.";#N/A,#N/A,TRUE,"Capitulo 19";#N/A,#N/A,TRUE,"Proyecto P855"}</definedName>
    <definedName name="wrn.Día._.API." localSheetId="0" hidden="1">{#N/A,#N/A,FALSE,"IC_Global";#N/A,#N/A,FALSE,"IC_Global (98-f)";#N/A,#N/A,FALSE,"Inc";#N/A,#N/A,FALSE,"CAMBIOS (2)";#N/A,#N/A,FALSE,"EXPL Inc.";#N/A,#N/A,FALSE,"HITOS98";#N/A,#N/A,FALSE,"CURVA ""S"" GLOBAL ";#N/A,#N/A,FALSE,"CURVA ""S"" 1998 "}</definedName>
    <definedName name="wrn.Día._.API." hidden="1">{#N/A,#N/A,FALSE,"IC_Global";#N/A,#N/A,FALSE,"IC_Global (98-f)";#N/A,#N/A,FALSE,"Inc";#N/A,#N/A,FALSE,"CAMBIOS (2)";#N/A,#N/A,FALSE,"EXPL Inc.";#N/A,#N/A,FALSE,"HITOS98";#N/A,#N/A,FALSE,"CURVA ""S"" GLOBAL ";#N/A,#N/A,FALSE,"CURVA ""S"" 1998 "}</definedName>
    <definedName name="wrn.Día._.API._1" localSheetId="0" hidden="1">{#N/A,#N/A,FALSE,"IC_Global";#N/A,#N/A,FALSE,"IC_Global (98-f)";#N/A,#N/A,FALSE,"Inc";#N/A,#N/A,FALSE,"CAMBIOS (2)";#N/A,#N/A,FALSE,"EXPL Inc.";#N/A,#N/A,FALSE,"HITOS98";#N/A,#N/A,FALSE,"CURVA ""S"" GLOBAL ";#N/A,#N/A,FALSE,"CURVA ""S"" 1998 "}</definedName>
    <definedName name="wrn.Día._.API._1" hidden="1">{#N/A,#N/A,FALSE,"IC_Global";#N/A,#N/A,FALSE,"IC_Global (98-f)";#N/A,#N/A,FALSE,"Inc";#N/A,#N/A,FALSE,"CAMBIOS (2)";#N/A,#N/A,FALSE,"EXPL Inc.";#N/A,#N/A,FALSE,"HITOS98";#N/A,#N/A,FALSE,"CURVA ""S"" GLOBAL ";#N/A,#N/A,FALSE,"CURVA ""S"" 1998 "}</definedName>
    <definedName name="wrn.El._.Indio._.Production._.Summary." localSheetId="0" hidden="1">{#N/A,#N/A,FALSE,"summary";#N/A,#N/A,FALSE,"SumGraph"}</definedName>
    <definedName name="wrn.El._.Indio._.Production._.Summary." hidden="1">{#N/A,#N/A,FALSE,"summary";#N/A,#N/A,FALSE,"SumGraph"}</definedName>
    <definedName name="wrn.El._.Indio._.Production._.Summary._1" localSheetId="0" hidden="1">{#N/A,#N/A,FALSE,"summary";#N/A,#N/A,FALSE,"SumGraph"}</definedName>
    <definedName name="wrn.El._.Indio._.Production._.Summary._1" hidden="1">{#N/A,#N/A,FALSE,"summary";#N/A,#N/A,FALSE,"SumGraph"}</definedName>
    <definedName name="wrn.ep10." localSheetId="0" hidden="1">{#N/A,#N/A,FALSE,"masez (10)";#N/A,#N/A,FALSE,"masez (7)";#N/A,#N/A,FALSE,"masez (6)";#N/A,#N/A,FALSE,"masez (5)";#N/A,#N/A,FALSE,"masez (4)";#N/A,#N/A,FALSE,"masez (3)";#N/A,#N/A,FALSE,"masez (2)";#N/A,#N/A,FALSE,"GME";#N/A,#N/A,FALSE,"masez"}</definedName>
    <definedName name="wrn.ep10." hidden="1">{#N/A,#N/A,FALSE,"masez (10)";#N/A,#N/A,FALSE,"masez (7)";#N/A,#N/A,FALSE,"masez (6)";#N/A,#N/A,FALSE,"masez (5)";#N/A,#N/A,FALSE,"masez (4)";#N/A,#N/A,FALSE,"masez (3)";#N/A,#N/A,FALSE,"masez (2)";#N/A,#N/A,FALSE,"GME";#N/A,#N/A,FALSE,"masez"}</definedName>
    <definedName name="wrn.ep10._1" localSheetId="0" hidden="1">{#N/A,#N/A,FALSE,"masez (10)";#N/A,#N/A,FALSE,"masez (7)";#N/A,#N/A,FALSE,"masez (6)";#N/A,#N/A,FALSE,"masez (5)";#N/A,#N/A,FALSE,"masez (4)";#N/A,#N/A,FALSE,"masez (3)";#N/A,#N/A,FALSE,"masez (2)";#N/A,#N/A,FALSE,"GME";#N/A,#N/A,FALSE,"masez"}</definedName>
    <definedName name="wrn.ep10._1" hidden="1">{#N/A,#N/A,FALSE,"masez (10)";#N/A,#N/A,FALSE,"masez (7)";#N/A,#N/A,FALSE,"masez (6)";#N/A,#N/A,FALSE,"masez (5)";#N/A,#N/A,FALSE,"masez (4)";#N/A,#N/A,FALSE,"masez (3)";#N/A,#N/A,FALSE,"masez (2)";#N/A,#N/A,FALSE,"GME";#N/A,#N/A,FALSE,"masez"}</definedName>
    <definedName name="wrn.print1." localSheetId="0" hidden="1">{#N/A,#N/A,TRUE,"Est. de Fact.";#N/A,#N/A,TRUE,"Capitulo 19";#N/A,#N/A,TRUE,"Proyecto P855"}</definedName>
    <definedName name="wrn.print1." hidden="1">{#N/A,#N/A,TRUE,"Est. de Fact.";#N/A,#N/A,TRUE,"Capitulo 19";#N/A,#N/A,TRUE,"Proyecto P855"}</definedName>
    <definedName name="wrn.print1._1" localSheetId="0" hidden="1">{#N/A,#N/A,TRUE,"Est. de Fact.";#N/A,#N/A,TRUE,"Capitulo 19";#N/A,#N/A,TRUE,"Proyecto P855"}</definedName>
    <definedName name="wrn.print1._1" hidden="1">{#N/A,#N/A,TRUE,"Est. de Fact.";#N/A,#N/A,TRUE,"Capitulo 19";#N/A,#N/A,TRUE,"Proyecto P855"}</definedName>
    <definedName name="wrn.PRINTBAS." localSheetId="0" hidden="1">{#N/A,#N/A,FALSE,"Total_OC015";#N/A,#N/A,FALSE,"ADMIN";#N/A,#N/A,FALSE,"PROCES";#N/A,#N/A,FALSE,"mecan";#N/A,#N/A,FALSE,"civil";#N/A,#N/A,FALSE,"CAÑER";#N/A,#N/A,FALSE,"ELEC";#N/A,#N/A,FALSE,"INSTR"}</definedName>
    <definedName name="wrn.PRINTBAS." hidden="1">{#N/A,#N/A,FALSE,"Total_OC015";#N/A,#N/A,FALSE,"ADMIN";#N/A,#N/A,FALSE,"PROCES";#N/A,#N/A,FALSE,"mecan";#N/A,#N/A,FALSE,"civil";#N/A,#N/A,FALSE,"CAÑER";#N/A,#N/A,FALSE,"ELEC";#N/A,#N/A,FALSE,"INSTR"}</definedName>
    <definedName name="wrn.PRINTBAS._1" localSheetId="0" hidden="1">{#N/A,#N/A,FALSE,"Total_OC015";#N/A,#N/A,FALSE,"ADMIN";#N/A,#N/A,FALSE,"PROCES";#N/A,#N/A,FALSE,"mecan";#N/A,#N/A,FALSE,"civil";#N/A,#N/A,FALSE,"CAÑER";#N/A,#N/A,FALSE,"ELEC";#N/A,#N/A,FALSE,"INSTR"}</definedName>
    <definedName name="wrn.PRINTBAS._1" hidden="1">{#N/A,#N/A,FALSE,"Total_OC015";#N/A,#N/A,FALSE,"ADMIN";#N/A,#N/A,FALSE,"PROCES";#N/A,#N/A,FALSE,"mecan";#N/A,#N/A,FALSE,"civil";#N/A,#N/A,FALSE,"CAÑER";#N/A,#N/A,FALSE,"ELEC";#N/A,#N/A,FALSE,"INSTR"}</definedName>
    <definedName name="wrn.PRINTEPRS." localSheetId="0" hidden="1">{#N/A,#N/A,FALSE,"minas";#N/A,#N/A,FALSE,"Total_OC015";#N/A,#N/A,FALSE,"ADMIN";#N/A,#N/A,FALSE,"PROCES";#N/A,#N/A,FALSE,"civil";#N/A,#N/A,FALSE,"CAÑER";#N/A,#N/A,FALSE,"ELEC";#N/A,#N/A,FALSE,"INSTR";#N/A,#N/A,FALSE,"PDS";#N/A,#N/A,FALSE,"mecan"}</definedName>
    <definedName name="wrn.PRINTEPRS." hidden="1">{#N/A,#N/A,FALSE,"minas";#N/A,#N/A,FALSE,"Total_OC015";#N/A,#N/A,FALSE,"ADMIN";#N/A,#N/A,FALSE,"PROCES";#N/A,#N/A,FALSE,"civil";#N/A,#N/A,FALSE,"CAÑER";#N/A,#N/A,FALSE,"ELEC";#N/A,#N/A,FALSE,"INSTR";#N/A,#N/A,FALSE,"PDS";#N/A,#N/A,FALSE,"mecan"}</definedName>
    <definedName name="wrn.PRINTEPRS._1" localSheetId="0" hidden="1">{#N/A,#N/A,FALSE,"minas";#N/A,#N/A,FALSE,"Total_OC015";#N/A,#N/A,FALSE,"ADMIN";#N/A,#N/A,FALSE,"PROCES";#N/A,#N/A,FALSE,"civil";#N/A,#N/A,FALSE,"CAÑER";#N/A,#N/A,FALSE,"ELEC";#N/A,#N/A,FALSE,"INSTR";#N/A,#N/A,FALSE,"PDS";#N/A,#N/A,FALSE,"mecan"}</definedName>
    <definedName name="wrn.PRINTEPRS._1" hidden="1">{#N/A,#N/A,FALSE,"minas";#N/A,#N/A,FALSE,"Total_OC015";#N/A,#N/A,FALSE,"ADMIN";#N/A,#N/A,FALSE,"PROCES";#N/A,#N/A,FALSE,"civil";#N/A,#N/A,FALSE,"CAÑER";#N/A,#N/A,FALSE,"ELEC";#N/A,#N/A,FALSE,"INSTR";#N/A,#N/A,FALSE,"PDS";#N/A,#N/A,FALSE,"mecan"}</definedName>
    <definedName name="wrn.printeprs1" localSheetId="0" hidden="1">{#N/A,#N/A,FALSE,"minas";#N/A,#N/A,FALSE,"Total_OC015";#N/A,#N/A,FALSE,"ADMIN";#N/A,#N/A,FALSE,"PROCES";#N/A,#N/A,FALSE,"civil";#N/A,#N/A,FALSE,"CAÑER";#N/A,#N/A,FALSE,"ELEC";#N/A,#N/A,FALSE,"INSTR";#N/A,#N/A,FALSE,"PDS";#N/A,#N/A,FALSE,"mecan"}</definedName>
    <definedName name="wrn.printeprs1" hidden="1">{#N/A,#N/A,FALSE,"minas";#N/A,#N/A,FALSE,"Total_OC015";#N/A,#N/A,FALSE,"ADMIN";#N/A,#N/A,FALSE,"PROCES";#N/A,#N/A,FALSE,"civil";#N/A,#N/A,FALSE,"CAÑER";#N/A,#N/A,FALSE,"ELEC";#N/A,#N/A,FALSE,"INSTR";#N/A,#N/A,FALSE,"PDS";#N/A,#N/A,FALSE,"mecan"}</definedName>
    <definedName name="wrn.printeprs1_1" localSheetId="0" hidden="1">{#N/A,#N/A,FALSE,"minas";#N/A,#N/A,FALSE,"Total_OC015";#N/A,#N/A,FALSE,"ADMIN";#N/A,#N/A,FALSE,"PROCES";#N/A,#N/A,FALSE,"civil";#N/A,#N/A,FALSE,"CAÑER";#N/A,#N/A,FALSE,"ELEC";#N/A,#N/A,FALSE,"INSTR";#N/A,#N/A,FALSE,"PDS";#N/A,#N/A,FALSE,"mecan"}</definedName>
    <definedName name="wrn.printeprs1_1" hidden="1">{#N/A,#N/A,FALSE,"minas";#N/A,#N/A,FALSE,"Total_OC015";#N/A,#N/A,FALSE,"ADMIN";#N/A,#N/A,FALSE,"PROCES";#N/A,#N/A,FALSE,"civil";#N/A,#N/A,FALSE,"CAÑER";#N/A,#N/A,FALSE,"ELEC";#N/A,#N/A,FALSE,"INSTR";#N/A,#N/A,FALSE,"PDS";#N/A,#N/A,FALSE,"mecan"}</definedName>
    <definedName name="wrn.unidades." localSheetId="0" hidden="1">{#N/A,#N/A,FALSE,"RESUMEN";#N/A,#N/A,FALSE,"GG-GI";#N/A,#N/A,FALSE,"AMB";#N/A,#N/A,FALSE,"EyR";#N/A,#N/A,FALSE,"UCP";#N/A,#N/A,FALSE,"IND";#N/A,#N/A,FALSE,"LR";#N/A,#N/A,FALSE,"PRV";#N/A,#N/A,FALSE,"TÚNELES";#N/A,#N/A,FALSE,"IDT";#N/A,#N/A,FALSE,"ING"}</definedName>
    <definedName name="wrn.unidades." hidden="1">{#N/A,#N/A,FALSE,"RESUMEN";#N/A,#N/A,FALSE,"GG-GI";#N/A,#N/A,FALSE,"AMB";#N/A,#N/A,FALSE,"EyR";#N/A,#N/A,FALSE,"UCP";#N/A,#N/A,FALSE,"IND";#N/A,#N/A,FALSE,"LR";#N/A,#N/A,FALSE,"PRV";#N/A,#N/A,FALSE,"TÚNELES";#N/A,#N/A,FALSE,"IDT";#N/A,#N/A,FALSE,"ING"}</definedName>
    <definedName name="wrn.unidades._1" localSheetId="0" hidden="1">{#N/A,#N/A,FALSE,"RESUMEN";#N/A,#N/A,FALSE,"GG-GI";#N/A,#N/A,FALSE,"AMB";#N/A,#N/A,FALSE,"EyR";#N/A,#N/A,FALSE,"UCP";#N/A,#N/A,FALSE,"IND";#N/A,#N/A,FALSE,"LR";#N/A,#N/A,FALSE,"PRV";#N/A,#N/A,FALSE,"TÚNELES";#N/A,#N/A,FALSE,"IDT";#N/A,#N/A,FALSE,"ING"}</definedName>
    <definedName name="wrn.unidades._1" hidden="1">{#N/A,#N/A,FALSE,"RESUMEN";#N/A,#N/A,FALSE,"GG-GI";#N/A,#N/A,FALSE,"AMB";#N/A,#N/A,FALSE,"EyR";#N/A,#N/A,FALSE,"UCP";#N/A,#N/A,FALSE,"IND";#N/A,#N/A,FALSE,"LR";#N/A,#N/A,FALSE,"PRV";#N/A,#N/A,FALSE,"TÚNELES";#N/A,#N/A,FALSE,"IDT";#N/A,#N/A,FALSE,"ING"}</definedName>
    <definedName name="wrn_1" localSheetId="0" hidden="1">{#N/A,#N/A,TRUE,"Est. de Fact.";#N/A,#N/A,TRUE,"Capitulo 19";#N/A,#N/A,TRUE,"Proyecto P855"}</definedName>
    <definedName name="wrn_1" hidden="1">{#N/A,#N/A,TRUE,"Est. de Fact.";#N/A,#N/A,TRUE,"Capitulo 19";#N/A,#N/A,TRUE,"Proyecto P855"}</definedName>
    <definedName name="wrn1_1" localSheetId="0" hidden="1">{#N/A,#N/A,TRUE,"Est. de Fact.";#N/A,#N/A,TRUE,"Capitulo 19";#N/A,#N/A,TRUE,"Proyecto P855"}</definedName>
    <definedName name="wrn1_1" hidden="1">{#N/A,#N/A,TRUE,"Est. de Fact.";#N/A,#N/A,TRUE,"Capitulo 19";#N/A,#N/A,TRUE,"Proyecto P855"}</definedName>
    <definedName name="ws" localSheetId="0" hidden="1">{#N/A,#N/A,FALSE,"Total_OC015";#N/A,#N/A,FALSE,"ADMIN";#N/A,#N/A,FALSE,"PROCES";#N/A,#N/A,FALSE,"mecan";#N/A,#N/A,FALSE,"civil";#N/A,#N/A,FALSE,"CAÑER";#N/A,#N/A,FALSE,"ELEC";#N/A,#N/A,FALSE,"INSTR"}</definedName>
    <definedName name="ws" hidden="1">{#N/A,#N/A,FALSE,"Total_OC015";#N/A,#N/A,FALSE,"ADMIN";#N/A,#N/A,FALSE,"PROCES";#N/A,#N/A,FALSE,"mecan";#N/A,#N/A,FALSE,"civil";#N/A,#N/A,FALSE,"CAÑER";#N/A,#N/A,FALSE,"ELEC";#N/A,#N/A,FALSE,"INSTR"}</definedName>
    <definedName name="ws_1" localSheetId="0" hidden="1">{#N/A,#N/A,FALSE,"Total_OC015";#N/A,#N/A,FALSE,"ADMIN";#N/A,#N/A,FALSE,"PROCES";#N/A,#N/A,FALSE,"mecan";#N/A,#N/A,FALSE,"civil";#N/A,#N/A,FALSE,"CAÑER";#N/A,#N/A,FALSE,"ELEC";#N/A,#N/A,FALSE,"INSTR"}</definedName>
    <definedName name="ws_1" hidden="1">{#N/A,#N/A,FALSE,"Total_OC015";#N/A,#N/A,FALSE,"ADMIN";#N/A,#N/A,FALSE,"PROCES";#N/A,#N/A,FALSE,"mecan";#N/A,#N/A,FALSE,"civil";#N/A,#N/A,FALSE,"CAÑER";#N/A,#N/A,FALSE,"ELEC";#N/A,#N/A,FALSE,"INSTR"}</definedName>
    <definedName name="www" localSheetId="0" hidden="1">{#N/A,#N/A,FALSE,"masez (10)";#N/A,#N/A,FALSE,"masez (7)";#N/A,#N/A,FALSE,"masez (6)";#N/A,#N/A,FALSE,"masez (5)";#N/A,#N/A,FALSE,"masez (4)";#N/A,#N/A,FALSE,"masez (3)";#N/A,#N/A,FALSE,"masez (2)";#N/A,#N/A,FALSE,"GME";#N/A,#N/A,FALSE,"masez"}</definedName>
    <definedName name="www" hidden="1">{#N/A,#N/A,FALSE,"masez (10)";#N/A,#N/A,FALSE,"masez (7)";#N/A,#N/A,FALSE,"masez (6)";#N/A,#N/A,FALSE,"masez (5)";#N/A,#N/A,FALSE,"masez (4)";#N/A,#N/A,FALSE,"masez (3)";#N/A,#N/A,FALSE,"masez (2)";#N/A,#N/A,FALSE,"GME";#N/A,#N/A,FALSE,"masez"}</definedName>
    <definedName name="www_1" localSheetId="0" hidden="1">{#N/A,#N/A,FALSE,"masez (10)";#N/A,#N/A,FALSE,"masez (7)";#N/A,#N/A,FALSE,"masez (6)";#N/A,#N/A,FALSE,"masez (5)";#N/A,#N/A,FALSE,"masez (4)";#N/A,#N/A,FALSE,"masez (3)";#N/A,#N/A,FALSE,"masez (2)";#N/A,#N/A,FALSE,"GME";#N/A,#N/A,FALSE,"masez"}</definedName>
    <definedName name="www_1" hidden="1">{#N/A,#N/A,FALSE,"masez (10)";#N/A,#N/A,FALSE,"masez (7)";#N/A,#N/A,FALSE,"masez (6)";#N/A,#N/A,FALSE,"masez (5)";#N/A,#N/A,FALSE,"masez (4)";#N/A,#N/A,FALSE,"masez (3)";#N/A,#N/A,FALSE,"masez (2)";#N/A,#N/A,FALSE,"GME";#N/A,#N/A,FALSE,"masez"}</definedName>
    <definedName name="xx" localSheetId="0" hidden="1">{#N/A,#N/A,FALSE,"masez (10)";#N/A,#N/A,FALSE,"masez (7)";#N/A,#N/A,FALSE,"masez (6)";#N/A,#N/A,FALSE,"masez (5)";#N/A,#N/A,FALSE,"masez (4)";#N/A,#N/A,FALSE,"masez (3)";#N/A,#N/A,FALSE,"masez (2)";#N/A,#N/A,FALSE,"GME";#N/A,#N/A,FALSE,"masez"}</definedName>
    <definedName name="xx" hidden="1">{#N/A,#N/A,FALSE,"masez (10)";#N/A,#N/A,FALSE,"masez (7)";#N/A,#N/A,FALSE,"masez (6)";#N/A,#N/A,FALSE,"masez (5)";#N/A,#N/A,FALSE,"masez (4)";#N/A,#N/A,FALSE,"masez (3)";#N/A,#N/A,FALSE,"masez (2)";#N/A,#N/A,FALSE,"GME";#N/A,#N/A,FALSE,"masez"}</definedName>
    <definedName name="xx_1" localSheetId="0" hidden="1">{#N/A,#N/A,FALSE,"masez (10)";#N/A,#N/A,FALSE,"masez (7)";#N/A,#N/A,FALSE,"masez (6)";#N/A,#N/A,FALSE,"masez (5)";#N/A,#N/A,FALSE,"masez (4)";#N/A,#N/A,FALSE,"masez (3)";#N/A,#N/A,FALSE,"masez (2)";#N/A,#N/A,FALSE,"GME";#N/A,#N/A,FALSE,"masez"}</definedName>
    <definedName name="xx_1" hidden="1">{#N/A,#N/A,FALSE,"masez (10)";#N/A,#N/A,FALSE,"masez (7)";#N/A,#N/A,FALSE,"masez (6)";#N/A,#N/A,FALSE,"masez (5)";#N/A,#N/A,FALSE,"masez (4)";#N/A,#N/A,FALSE,"masez (3)";#N/A,#N/A,FALSE,"masez (2)";#N/A,#N/A,FALSE,"GME";#N/A,#N/A,FALSE,"masez"}</definedName>
    <definedName name="xxxx" localSheetId="0" hidden="1">{#N/A,#N/A,FALSE,"masez (10)";#N/A,#N/A,FALSE,"masez (7)";#N/A,#N/A,FALSE,"masez (6)";#N/A,#N/A,FALSE,"masez (5)";#N/A,#N/A,FALSE,"masez (4)";#N/A,#N/A,FALSE,"masez (3)";#N/A,#N/A,FALSE,"masez (2)";#N/A,#N/A,FALSE,"GME";#N/A,#N/A,FALSE,"masez"}</definedName>
    <definedName name="xxxx" hidden="1">{#N/A,#N/A,FALSE,"masez (10)";#N/A,#N/A,FALSE,"masez (7)";#N/A,#N/A,FALSE,"masez (6)";#N/A,#N/A,FALSE,"masez (5)";#N/A,#N/A,FALSE,"masez (4)";#N/A,#N/A,FALSE,"masez (3)";#N/A,#N/A,FALSE,"masez (2)";#N/A,#N/A,FALSE,"GME";#N/A,#N/A,FALSE,"masez"}</definedName>
    <definedName name="xxxx_1" localSheetId="0" hidden="1">{#N/A,#N/A,FALSE,"masez (10)";#N/A,#N/A,FALSE,"masez (7)";#N/A,#N/A,FALSE,"masez (6)";#N/A,#N/A,FALSE,"masez (5)";#N/A,#N/A,FALSE,"masez (4)";#N/A,#N/A,FALSE,"masez (3)";#N/A,#N/A,FALSE,"masez (2)";#N/A,#N/A,FALSE,"GME";#N/A,#N/A,FALSE,"masez"}</definedName>
    <definedName name="xxxx_1" hidden="1">{#N/A,#N/A,FALSE,"masez (10)";#N/A,#N/A,FALSE,"masez (7)";#N/A,#N/A,FALSE,"masez (6)";#N/A,#N/A,FALSE,"masez (5)";#N/A,#N/A,FALSE,"masez (4)";#N/A,#N/A,FALSE,"masez (3)";#N/A,#N/A,FALSE,"masez (2)";#N/A,#N/A,FALSE,"GME";#N/A,#N/A,FALSE,"masez"}</definedName>
    <definedName name="xxxxx" localSheetId="0" hidden="1">{#N/A,#N/A,FALSE,"masez (10)";#N/A,#N/A,FALSE,"masez (7)";#N/A,#N/A,FALSE,"masez (6)";#N/A,#N/A,FALSE,"masez (5)";#N/A,#N/A,FALSE,"masez (4)";#N/A,#N/A,FALSE,"masez (3)";#N/A,#N/A,FALSE,"masez (2)";#N/A,#N/A,FALSE,"GME";#N/A,#N/A,FALSE,"masez"}</definedName>
    <definedName name="xxxxx" hidden="1">{#N/A,#N/A,FALSE,"masez (10)";#N/A,#N/A,FALSE,"masez (7)";#N/A,#N/A,FALSE,"masez (6)";#N/A,#N/A,FALSE,"masez (5)";#N/A,#N/A,FALSE,"masez (4)";#N/A,#N/A,FALSE,"masez (3)";#N/A,#N/A,FALSE,"masez (2)";#N/A,#N/A,FALSE,"GME";#N/A,#N/A,FALSE,"masez"}</definedName>
    <definedName name="xxxxx_1" localSheetId="0" hidden="1">{#N/A,#N/A,FALSE,"masez (10)";#N/A,#N/A,FALSE,"masez (7)";#N/A,#N/A,FALSE,"masez (6)";#N/A,#N/A,FALSE,"masez (5)";#N/A,#N/A,FALSE,"masez (4)";#N/A,#N/A,FALSE,"masez (3)";#N/A,#N/A,FALSE,"masez (2)";#N/A,#N/A,FALSE,"GME";#N/A,#N/A,FALSE,"masez"}</definedName>
    <definedName name="xxxxx_1" hidden="1">{#N/A,#N/A,FALSE,"masez (10)";#N/A,#N/A,FALSE,"masez (7)";#N/A,#N/A,FALSE,"masez (6)";#N/A,#N/A,FALSE,"masez (5)";#N/A,#N/A,FALSE,"masez (4)";#N/A,#N/A,FALSE,"masez (3)";#N/A,#N/A,FALSE,"masez (2)";#N/A,#N/A,FALSE,"GME";#N/A,#N/A,FALSE,"masez"}</definedName>
    <definedName name="yy" localSheetId="0" hidden="1">{#N/A,#N/A,FALSE,"Total_OC015";#N/A,#N/A,FALSE,"ADMIN";#N/A,#N/A,FALSE,"PROCES";#N/A,#N/A,FALSE,"mecan";#N/A,#N/A,FALSE,"civil";#N/A,#N/A,FALSE,"CAÑER";#N/A,#N/A,FALSE,"ELEC";#N/A,#N/A,FALSE,"INSTR"}</definedName>
    <definedName name="yy" hidden="1">{#N/A,#N/A,FALSE,"Total_OC015";#N/A,#N/A,FALSE,"ADMIN";#N/A,#N/A,FALSE,"PROCES";#N/A,#N/A,FALSE,"mecan";#N/A,#N/A,FALSE,"civil";#N/A,#N/A,FALSE,"CAÑER";#N/A,#N/A,FALSE,"ELEC";#N/A,#N/A,FALSE,"INSTR"}</definedName>
    <definedName name="yy_1" localSheetId="0" hidden="1">{#N/A,#N/A,FALSE,"Total_OC015";#N/A,#N/A,FALSE,"ADMIN";#N/A,#N/A,FALSE,"PROCES";#N/A,#N/A,FALSE,"mecan";#N/A,#N/A,FALSE,"civil";#N/A,#N/A,FALSE,"CAÑER";#N/A,#N/A,FALSE,"ELEC";#N/A,#N/A,FALSE,"INSTR"}</definedName>
    <definedName name="yy_1" hidden="1">{#N/A,#N/A,FALSE,"Total_OC015";#N/A,#N/A,FALSE,"ADMIN";#N/A,#N/A,FALSE,"PROCES";#N/A,#N/A,FALSE,"mecan";#N/A,#N/A,FALSE,"civil";#N/A,#N/A,FALSE,"CAÑER";#N/A,#N/A,FALSE,"ELEC";#N/A,#N/A,FALSE,"INSTR"}</definedName>
    <definedName name="Z_4D0BEB98_E28C_47DE_A092_DE597F3EEB28_.wvu.Cols" localSheetId="0" hidden="1">'[6]Montara Opex'!#REF!,'[6]Montara Opex'!#REF!,'[6]Montara Opex'!#REF!</definedName>
    <definedName name="Z_4D0BEB98_E28C_47DE_A092_DE597F3EEB28_.wvu.Cols" hidden="1">'[6]Montara Opex'!#REF!,'[6]Montara Opex'!#REF!,'[6]Montara Opex'!#REF!</definedName>
    <definedName name="Z_936A1CE5_AE51_4610_A27F_7D368525C02F_.wvu.Cols" localSheetId="0" hidden="1">'[6]Montara Opex'!#REF!,'[6]Montara Opex'!#REF!,'[6]Montara Opex'!#REF!</definedName>
    <definedName name="Z_936A1CE5_AE51_4610_A27F_7D368525C02F_.wvu.Cols" hidden="1">'[6]Montara Opex'!#REF!,'[6]Montara Opex'!#REF!,'[6]Montara Opex'!#REF!</definedName>
    <definedName name="Z_EA947C29_EF8A_41D8_A416_1F920211BE7C_.wvu.Cols" localSheetId="0" hidden="1">'[6]Montara Opex'!#REF!,'[6]Montara Opex'!#REF!,'[6]Montara Opex'!#REF!</definedName>
    <definedName name="Z_EA947C29_EF8A_41D8_A416_1F920211BE7C_.wvu.Cols" hidden="1">'[6]Montara Opex'!#REF!,'[6]Montara Opex'!#REF!,'[6]Montara Opex'!#REF!</definedName>
    <definedName name="zx2_1" localSheetId="0" hidden="1">{#N/A,#N/A,FALSE,"masez (10)";#N/A,#N/A,FALSE,"masez (7)";#N/A,#N/A,FALSE,"masez (6)";#N/A,#N/A,FALSE,"masez (5)";#N/A,#N/A,FALSE,"masez (4)";#N/A,#N/A,FALSE,"masez (3)";#N/A,#N/A,FALSE,"masez (2)";#N/A,#N/A,FALSE,"GME";#N/A,#N/A,FALSE,"masez"}</definedName>
    <definedName name="zx2_1" hidden="1">{#N/A,#N/A,FALSE,"masez (10)";#N/A,#N/A,FALSE,"masez (7)";#N/A,#N/A,FALSE,"masez (6)";#N/A,#N/A,FALSE,"masez (5)";#N/A,#N/A,FALSE,"masez (4)";#N/A,#N/A,FALSE,"masez (3)";#N/A,#N/A,FALSE,"masez (2)";#N/A,#N/A,FALSE,"GME";#N/A,#N/A,FALSE,"masez"}</definedName>
  </definedNames>
  <calcPr calcId="125725"/>
</workbook>
</file>

<file path=xl/calcChain.xml><?xml version="1.0" encoding="utf-8"?>
<calcChain xmlns="http://schemas.openxmlformats.org/spreadsheetml/2006/main">
  <c r="H28" i="1"/>
  <c r="O20"/>
  <c r="O12"/>
  <c r="O31"/>
  <c r="K22"/>
  <c r="K19"/>
  <c r="E13"/>
  <c r="A13"/>
  <c r="I11"/>
  <c r="A11"/>
  <c r="O9"/>
  <c r="I9"/>
  <c r="B9"/>
  <c r="C9" s="1"/>
  <c r="J7"/>
  <c r="I7"/>
  <c r="O6"/>
  <c r="O22" l="1"/>
  <c r="O23" s="1"/>
  <c r="O24" s="1"/>
  <c r="O25" s="1"/>
  <c r="D5"/>
  <c r="H13" s="1"/>
  <c r="L19"/>
  <c r="B5"/>
  <c r="O14"/>
  <c r="L22"/>
  <c r="D13" l="1"/>
  <c r="O15"/>
  <c r="O16" s="1"/>
  <c r="O28" s="1"/>
  <c r="D9" s="1"/>
  <c r="O30"/>
  <c r="O32" s="1"/>
  <c r="O17"/>
  <c r="O29" s="1"/>
  <c r="E9" s="1"/>
  <c r="C13"/>
  <c r="C5"/>
  <c r="B11"/>
  <c r="I14" l="1"/>
  <c r="I13"/>
  <c r="G13" l="1"/>
  <c r="F13"/>
  <c r="J13"/>
  <c r="G9"/>
  <c r="J9" s="1"/>
  <c r="I28" l="1"/>
  <c r="H29"/>
  <c r="F5"/>
  <c r="E5" s="1"/>
  <c r="J5" s="1"/>
  <c r="J11"/>
  <c r="H5" l="1"/>
  <c r="K5" s="1"/>
  <c r="J28"/>
  <c r="H7"/>
  <c r="K7" s="1"/>
  <c r="L7" s="1"/>
  <c r="H11"/>
  <c r="K11" s="1"/>
  <c r="L11" s="1"/>
  <c r="H9"/>
  <c r="K9" s="1"/>
  <c r="L9" s="1"/>
  <c r="I16"/>
  <c r="K16" s="1"/>
  <c r="L16" s="1"/>
  <c r="K13" l="1"/>
  <c r="L5"/>
  <c r="K25" l="1"/>
  <c r="L25" s="1"/>
  <c r="L13"/>
  <c r="K28" l="1"/>
  <c r="L28" s="1"/>
</calcChain>
</file>

<file path=xl/sharedStrings.xml><?xml version="1.0" encoding="utf-8"?>
<sst xmlns="http://schemas.openxmlformats.org/spreadsheetml/2006/main" count="136" uniqueCount="103">
  <si>
    <t>Truck Haulage Cost Estimate</t>
  </si>
  <si>
    <t>Truck Perfomance</t>
  </si>
  <si>
    <t>Kenworth C510</t>
  </si>
  <si>
    <t>160t Payload</t>
  </si>
  <si>
    <t>Ground Surface</t>
  </si>
  <si>
    <t>Rolling</t>
  </si>
  <si>
    <t>Road Train Costs</t>
  </si>
  <si>
    <t>Case</t>
  </si>
  <si>
    <t> Resistance (%)</t>
  </si>
  <si>
    <t>Truck Ownership</t>
  </si>
  <si>
    <r>
      <t>Weight</t>
    </r>
    <r>
      <rPr>
        <sz val="10"/>
        <rFont val="Arial"/>
        <family val="2"/>
      </rPr>
      <t xml:space="preserve">
(t)</t>
    </r>
  </si>
  <si>
    <t>Cost per Road Train</t>
  </si>
  <si>
    <t>Payload
(t)</t>
  </si>
  <si>
    <t>Life
(years)</t>
  </si>
  <si>
    <t>Operating Hours per year</t>
  </si>
  <si>
    <t>Interest Rate</t>
  </si>
  <si>
    <t>Units</t>
  </si>
  <si>
    <t>Days</t>
  </si>
  <si>
    <t>Ownership cost per truck per day</t>
  </si>
  <si>
    <t>Yearly Cost</t>
  </si>
  <si>
    <t>$/t/km</t>
  </si>
  <si>
    <t>Rise</t>
  </si>
  <si>
    <t>Asphalt</t>
  </si>
  <si>
    <t>Haul</t>
  </si>
  <si>
    <t>Coal—crushed</t>
  </si>
  <si>
    <t>5.0–7.0</t>
  </si>
  <si>
    <t>Operator Cost</t>
  </si>
  <si>
    <t>Operators per Truck</t>
  </si>
  <si>
    <t>Shifts per Day</t>
  </si>
  <si>
    <t>Rate</t>
  </si>
  <si>
    <t>Hours/day</t>
  </si>
  <si>
    <t>On Costs</t>
  </si>
  <si>
    <t>Operator Cost per day per truck</t>
  </si>
  <si>
    <t>Grade</t>
  </si>
  <si>
    <t>Concrete</t>
  </si>
  <si>
    <t>Engine power (kw)</t>
  </si>
  <si>
    <t>Dirt—smooth, hard, dry; well maintained; free of loose material</t>
  </si>
  <si>
    <t>Fuel Cost</t>
  </si>
  <si>
    <r>
      <t>Engine Power</t>
    </r>
    <r>
      <rPr>
        <sz val="10"/>
        <rFont val="Arial"/>
        <family val="2"/>
      </rPr>
      <t xml:space="preserve">
(kw)</t>
    </r>
  </si>
  <si>
    <t>Max Fuel Consumption
(ltr/hr)</t>
  </si>
  <si>
    <r>
      <t>Fuel Consumption</t>
    </r>
    <r>
      <rPr>
        <sz val="10"/>
        <rFont val="Arial"/>
        <family val="2"/>
      </rPr>
      <t xml:space="preserve">
(ltr/hr)</t>
    </r>
  </si>
  <si>
    <r>
      <t>Fuel Efficiency</t>
    </r>
    <r>
      <rPr>
        <sz val="10"/>
        <rFont val="Arial"/>
        <family val="2"/>
      </rPr>
      <t xml:space="preserve">
(km/ltr)</t>
    </r>
  </si>
  <si>
    <t>Fuel Cost
($/ltr)</t>
  </si>
  <si>
    <t>Fuel Consumption per truck per day</t>
  </si>
  <si>
    <t>Fuel Cost per day per truck</t>
  </si>
  <si>
    <t>Transmission efficiency</t>
  </si>
  <si>
    <t>Dirt—dry, but not firmly packed, some loose material</t>
  </si>
  <si>
    <t>Public Roads</t>
  </si>
  <si>
    <t>Rolling resistance</t>
  </si>
  <si>
    <t>Dirt—soft, unplowed; poorly maintained</t>
  </si>
  <si>
    <t>Maintenance Cost</t>
  </si>
  <si>
    <t>Weight (t)</t>
  </si>
  <si>
    <r>
      <t>Maintenance</t>
    </r>
    <r>
      <rPr>
        <sz val="10"/>
        <rFont val="Arial"/>
        <family val="2"/>
      </rPr>
      <t xml:space="preserve">
(Cost/t/hr)</t>
    </r>
  </si>
  <si>
    <t>Mainteneance Cost per day per truck</t>
  </si>
  <si>
    <t>Dirt—soft, plowed</t>
  </si>
  <si>
    <t>Loaded Performance</t>
  </si>
  <si>
    <t>Dirt—unpacked fills</t>
  </si>
  <si>
    <t>Production Rate
(Wet Metric Tonnes)</t>
  </si>
  <si>
    <t>Haul Distance</t>
  </si>
  <si>
    <t>Loaded Speed</t>
  </si>
  <si>
    <t>Unloaded Speed</t>
  </si>
  <si>
    <t>Idle Hours per Load
(Typically Truck Loading)
(hours)</t>
  </si>
  <si>
    <t xml:space="preserve"> Total Unused
(hours)</t>
  </si>
  <si>
    <t>SMU Hours per day</t>
  </si>
  <si>
    <t>Tonnes per Load</t>
  </si>
  <si>
    <t>Loads per day</t>
  </si>
  <si>
    <t>Tonnes per day</t>
  </si>
  <si>
    <t>Loaded weight</t>
  </si>
  <si>
    <t>Gravel—well compacted, dry; free of loose material</t>
  </si>
  <si>
    <t>Loaded Speed Limit</t>
  </si>
  <si>
    <t>Gravel—not firmly compacted, but dry</t>
  </si>
  <si>
    <t>Speed</t>
  </si>
  <si>
    <t>Gravel—loose</t>
  </si>
  <si>
    <t>Production Rate
(Dry Metric Tonnes)</t>
  </si>
  <si>
    <t>Moisture Content</t>
  </si>
  <si>
    <t>Loader
(Operated by truck driver)</t>
  </si>
  <si>
    <t>Capital Cost
(each)</t>
  </si>
  <si>
    <t>$/hr</t>
  </si>
  <si>
    <t>SMU hours per day</t>
  </si>
  <si>
    <t>Engine Power</t>
  </si>
  <si>
    <t>Mud with firm base</t>
  </si>
  <si>
    <t>Fuel Consumption (ltr/hr)</t>
  </si>
  <si>
    <t>Mud with soft spongy base</t>
  </si>
  <si>
    <t>Fuel Consumption (km/ltr)</t>
  </si>
  <si>
    <t>Sand—loose</t>
  </si>
  <si>
    <t>Road Maintenance
(Grader &amp; Operator)</t>
  </si>
  <si>
    <t>Snow—packed</t>
  </si>
  <si>
    <t>Unloaded Performance</t>
  </si>
  <si>
    <t>Snow—to 100 mm depth; loose</t>
  </si>
  <si>
    <t>Unloaded weight</t>
  </si>
  <si>
    <t>Office Overheads
($/month)</t>
  </si>
  <si>
    <t>Unloaded Speed Limit</t>
  </si>
  <si>
    <t>Rolling Resistance:</t>
  </si>
  <si>
    <t>1.2% back calculated from 0.6km/ltr for 285t laiden (85t unlaiden) Kenworth C510 Tripple Side Tip Road Train</t>
  </si>
  <si>
    <t>Margin</t>
  </si>
  <si>
    <t>Day per Year</t>
  </si>
  <si>
    <t>Road Trains</t>
  </si>
  <si>
    <t>Total Capital
(no infrastructure)
($)</t>
  </si>
  <si>
    <t>Total Yearly Cost</t>
  </si>
  <si>
    <t>Total Cost
$/t/km</t>
  </si>
  <si>
    <t>Return Trip Performance</t>
  </si>
  <si>
    <t>Distance</t>
  </si>
  <si>
    <t>Time (hrs)</t>
  </si>
</sst>
</file>

<file path=xl/styles.xml><?xml version="1.0" encoding="utf-8"?>
<styleSheet xmlns="http://schemas.openxmlformats.org/spreadsheetml/2006/main">
  <numFmts count="20">
    <numFmt numFmtId="5" formatCode="&quot;$&quot;#,##0;\-&quot;$&quot;#,##0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#,##0.0"/>
    <numFmt numFmtId="165" formatCode="#,##0.0000"/>
    <numFmt numFmtId="166" formatCode="0.0%"/>
    <numFmt numFmtId="167" formatCode="#,##0.000"/>
    <numFmt numFmtId="168" formatCode="0.0"/>
    <numFmt numFmtId="169" formatCode="0.000"/>
    <numFmt numFmtId="170" formatCode="_(* #,##0.00_);_(* \(#,##0.00\);_(* &quot;-&quot;??_);_(@_)"/>
    <numFmt numFmtId="171" formatCode="_(&quot;$&quot;* #,##0.00_);_(&quot;$&quot;* \(#,##0.00\);_(&quot;$&quot;* &quot;-&quot;??_);_(@_)"/>
    <numFmt numFmtId="172" formatCode="m/d/yy\ h:mm"/>
    <numFmt numFmtId="173" formatCode="_-[$€-2]* #,##0.00_-;\-[$€-2]* #,##0.00_-;_-[$€-2]* &quot;-&quot;??_-"/>
    <numFmt numFmtId="174" formatCode="_-* #,##0.00\ [$€-1]_-;\-* #,##0.00\ [$€-1]_-;_-* &quot;-&quot;??\ [$€-1]_-"/>
    <numFmt numFmtId="175" formatCode="General_)"/>
    <numFmt numFmtId="176" formatCode="0.000;\(0.000\);0.000"/>
    <numFmt numFmtId="177" formatCode="&quot;Ch$&quot;#,##0.00_);\(&quot;Ch$&quot;#,##0.00\)"/>
    <numFmt numFmtId="178" formatCode="&quot;Ch$&quot;#,##0_);\(&quot;Ch$&quot;#,##0\)"/>
    <numFmt numFmtId="179" formatCode="0.0000%"/>
    <numFmt numFmtId="180" formatCode="m/d/yy\ h:mm:ss"/>
  </numFmts>
  <fonts count="47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2"/>
      <color indexed="9"/>
      <name val="Arial"/>
      <family val="2"/>
    </font>
    <font>
      <sz val="12"/>
      <color indexed="8"/>
      <name val="Arial"/>
      <family val="2"/>
    </font>
    <font>
      <sz val="10"/>
      <color indexed="12"/>
      <name val="Arial"/>
      <family val="2"/>
    </font>
    <font>
      <sz val="10"/>
      <color theme="1"/>
      <name val="Arial"/>
      <family val="2"/>
    </font>
    <font>
      <b/>
      <sz val="10"/>
      <color indexed="12"/>
      <name val="Arial"/>
      <family val="2"/>
    </font>
    <font>
      <b/>
      <sz val="10"/>
      <color rgb="FF0070C0"/>
      <name val="Arial"/>
      <family val="2"/>
    </font>
    <font>
      <sz val="10"/>
      <color rgb="FF0070C0"/>
      <name val="Arial"/>
      <family val="2"/>
    </font>
    <font>
      <b/>
      <sz val="10"/>
      <color indexed="10"/>
      <name val="Arial"/>
      <family val="2"/>
    </font>
    <font>
      <b/>
      <sz val="10"/>
      <color rgb="FFFF0000"/>
      <name val="Arial"/>
      <family val="2"/>
    </font>
    <font>
      <b/>
      <sz val="10"/>
      <color theme="1"/>
      <name val="Arial"/>
      <family val="2"/>
    </font>
    <font>
      <sz val="10"/>
      <color indexed="8"/>
      <name val="Arial"/>
      <family val="2"/>
    </font>
    <font>
      <sz val="10"/>
      <color indexed="10"/>
      <name val="Arial"/>
      <family val="2"/>
    </font>
    <font>
      <sz val="10"/>
      <color theme="0" tint="-0.249977111117893"/>
      <name val="Arial"/>
      <family val="2"/>
    </font>
    <font>
      <b/>
      <sz val="10"/>
      <color indexed="9"/>
      <name val="Arial"/>
      <family val="2"/>
    </font>
    <font>
      <sz val="10"/>
      <color theme="0"/>
      <name val="Arial"/>
      <family val="2"/>
    </font>
    <font>
      <sz val="10"/>
      <color rgb="FFB42319"/>
      <name val="Arial"/>
      <family val="2"/>
    </font>
    <font>
      <b/>
      <sz val="18"/>
      <name val="Arial"/>
      <family val="2"/>
    </font>
    <font>
      <sz val="11"/>
      <color indexed="8"/>
      <name val="Calibri"/>
      <family val="2"/>
    </font>
    <font>
      <b/>
      <sz val="10"/>
      <color indexed="24"/>
      <name val="Arial"/>
      <family val="2"/>
    </font>
    <font>
      <sz val="9"/>
      <name val="Arial"/>
      <family val="2"/>
    </font>
    <font>
      <sz val="14"/>
      <name val="Arial"/>
      <family val="2"/>
    </font>
    <font>
      <sz val="6"/>
      <name val="Arial"/>
      <family val="2"/>
    </font>
    <font>
      <sz val="6"/>
      <name val="Times New Roman"/>
      <family val="1"/>
    </font>
    <font>
      <sz val="12"/>
      <name val="Times New Roman"/>
      <family val="1"/>
    </font>
    <font>
      <sz val="5"/>
      <name val="Times New Roman"/>
      <family val="1"/>
    </font>
    <font>
      <b/>
      <sz val="10"/>
      <name val="Courier New"/>
      <family val="3"/>
    </font>
    <font>
      <sz val="18"/>
      <color indexed="24"/>
      <name val="Arial"/>
      <family val="2"/>
    </font>
    <font>
      <sz val="8"/>
      <color indexed="24"/>
      <name val="Arial"/>
      <family val="2"/>
    </font>
    <font>
      <sz val="9"/>
      <color indexed="9"/>
      <name val="Helv"/>
    </font>
    <font>
      <sz val="10"/>
      <name val="Courier"/>
      <family val="3"/>
    </font>
    <font>
      <sz val="8"/>
      <name val="Helv"/>
    </font>
    <font>
      <sz val="10"/>
      <name val="Helv"/>
    </font>
    <font>
      <b/>
      <i/>
      <sz val="10"/>
      <color indexed="8"/>
      <name val="Arial"/>
      <family val="2"/>
    </font>
    <font>
      <b/>
      <sz val="11"/>
      <color indexed="21"/>
      <name val="Arial"/>
      <family val="2"/>
    </font>
    <font>
      <b/>
      <sz val="22"/>
      <color indexed="21"/>
      <name val="Times New Roman"/>
      <family val="1"/>
    </font>
    <font>
      <i/>
      <sz val="10"/>
      <name val="Arial"/>
      <family val="2"/>
    </font>
    <font>
      <b/>
      <sz val="9"/>
      <name val="Arial"/>
      <family val="2"/>
    </font>
    <font>
      <sz val="18"/>
      <name val="Arial"/>
      <family val="2"/>
    </font>
    <font>
      <sz val="10"/>
      <name val="MS Sans Serif"/>
      <family val="2"/>
    </font>
    <font>
      <sz val="9"/>
      <name val="Helvetica-Black"/>
    </font>
    <font>
      <sz val="10"/>
      <color indexed="55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indexed="2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rgb="FFB42319"/>
      </patternFill>
    </fill>
    <fill>
      <patternFill patternType="solid">
        <fgColor rgb="FFB4231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</patternFill>
    </fill>
    <fill>
      <patternFill patternType="solid">
        <fgColor indexed="26"/>
        <bgColor indexed="64"/>
      </patternFill>
    </fill>
    <fill>
      <patternFill patternType="solid">
        <fgColor indexed="9"/>
      </patternFill>
    </fill>
  </fills>
  <borders count="5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64"/>
      </right>
      <top/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rgb="FFB42019"/>
      </left>
      <right style="thin">
        <color rgb="FFB42019"/>
      </right>
      <top style="thin">
        <color rgb="FFB42019"/>
      </top>
      <bottom style="thin">
        <color rgb="FFB42019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 style="thin">
        <color indexed="62"/>
      </bottom>
      <diagonal/>
    </border>
    <border>
      <left style="thin">
        <color indexed="16"/>
      </left>
      <right style="thin">
        <color indexed="16"/>
      </right>
      <top style="thin">
        <color indexed="16"/>
      </top>
      <bottom style="thin">
        <color indexed="1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8"/>
      </bottom>
      <diagonal/>
    </border>
    <border>
      <left/>
      <right style="thick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 style="double">
        <color indexed="64"/>
      </top>
      <bottom/>
      <diagonal/>
    </border>
  </borders>
  <cellStyleXfs count="1229">
    <xf numFmtId="0" fontId="0" fillId="0" borderId="0"/>
    <xf numFmtId="43" fontId="2" fillId="0" borderId="0" applyFont="0" applyFill="0" applyBorder="0" applyAlignment="0" applyProtection="0"/>
    <xf numFmtId="0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3" fontId="19" fillId="6" borderId="0">
      <alignment horizontal="left" indent="1"/>
    </xf>
    <xf numFmtId="0" fontId="20" fillId="7" borderId="31">
      <alignment horizontal="center"/>
    </xf>
    <xf numFmtId="0" fontId="4" fillId="8" borderId="32" applyAlignment="0">
      <alignment horizontal="left"/>
    </xf>
    <xf numFmtId="0" fontId="4" fillId="8" borderId="32" applyAlignment="0">
      <alignment horizontal="left"/>
    </xf>
    <xf numFmtId="0" fontId="4" fillId="8" borderId="32" applyAlignment="0">
      <alignment horizontal="left"/>
    </xf>
    <xf numFmtId="0" fontId="21" fillId="9" borderId="33" applyNumberFormat="0"/>
    <xf numFmtId="0" fontId="21" fillId="9" borderId="33" applyNumberFormat="0"/>
    <xf numFmtId="0" fontId="21" fillId="9" borderId="33" applyNumberFormat="0"/>
    <xf numFmtId="0" fontId="4" fillId="0" borderId="32" applyAlignment="0">
      <alignment horizontal="left"/>
    </xf>
    <xf numFmtId="0" fontId="4" fillId="0" borderId="32" applyAlignment="0">
      <alignment horizontal="left"/>
    </xf>
    <xf numFmtId="0" fontId="4" fillId="0" borderId="32" applyAlignment="0">
      <alignment horizontal="left"/>
    </xf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3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3" fontId="24" fillId="0" borderId="0" applyFont="0" applyFill="0" applyBorder="0" applyAlignment="0" applyProtection="0"/>
    <xf numFmtId="3" fontId="24" fillId="0" borderId="0" applyFont="0" applyFill="0" applyBorder="0" applyAlignment="0" applyProtection="0"/>
    <xf numFmtId="3" fontId="24" fillId="0" borderId="0" applyFont="0" applyFill="0" applyBorder="0" applyAlignment="0" applyProtection="0"/>
    <xf numFmtId="44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1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0" fontId="24" fillId="0" borderId="0" applyFont="0" applyFill="0" applyBorder="0" applyAlignment="0" applyProtection="0"/>
    <xf numFmtId="0" fontId="24" fillId="0" borderId="0" applyFont="0" applyFill="0" applyBorder="0" applyAlignment="0" applyProtection="0"/>
    <xf numFmtId="0" fontId="24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4" fontId="25" fillId="0" borderId="0" applyFont="0" applyFill="0" applyBorder="0" applyAlignment="0" applyProtection="0"/>
    <xf numFmtId="3" fontId="4" fillId="0" borderId="0" applyFill="0" applyBorder="0" applyAlignment="0" applyProtection="0"/>
    <xf numFmtId="3" fontId="4" fillId="0" borderId="0" applyFill="0" applyBorder="0" applyAlignment="0" applyProtection="0"/>
    <xf numFmtId="3" fontId="4" fillId="0" borderId="0" applyFill="0" applyBorder="0" applyAlignment="0" applyProtection="0"/>
    <xf numFmtId="3" fontId="4" fillId="0" borderId="0" applyFill="0" applyBorder="0" applyAlignment="0" applyProtection="0"/>
    <xf numFmtId="3" fontId="26" fillId="0" borderId="0" applyFill="0" applyBorder="0" applyAlignment="0" applyProtection="0"/>
    <xf numFmtId="3" fontId="26" fillId="0" borderId="0" applyFill="0" applyBorder="0" applyAlignment="0" applyProtection="0"/>
    <xf numFmtId="3" fontId="26" fillId="0" borderId="0" applyFill="0" applyBorder="0" applyAlignment="0" applyProtection="0"/>
    <xf numFmtId="3" fontId="26" fillId="0" borderId="0" applyFill="0" applyBorder="0" applyAlignment="0" applyProtection="0"/>
    <xf numFmtId="3" fontId="27" fillId="0" borderId="0" applyFill="0" applyBorder="0" applyAlignment="0" applyProtection="0"/>
    <xf numFmtId="3" fontId="27" fillId="0" borderId="0" applyFill="0" applyBorder="0" applyAlignment="0" applyProtection="0"/>
    <xf numFmtId="3" fontId="27" fillId="0" borderId="0" applyFill="0" applyBorder="0" applyAlignment="0" applyProtection="0"/>
    <xf numFmtId="3" fontId="27" fillId="0" borderId="0" applyFill="0" applyBorder="0" applyAlignment="0" applyProtection="0"/>
    <xf numFmtId="3" fontId="28" fillId="0" borderId="0" applyFill="0" applyBorder="0" applyAlignment="0" applyProtection="0"/>
    <xf numFmtId="3" fontId="28" fillId="0" borderId="0" applyFill="0" applyBorder="0" applyAlignment="0" applyProtection="0"/>
    <xf numFmtId="3" fontId="28" fillId="0" borderId="0" applyFill="0" applyBorder="0" applyAlignment="0" applyProtection="0"/>
    <xf numFmtId="3" fontId="28" fillId="0" borderId="0" applyFill="0" applyBorder="0" applyAlignment="0" applyProtection="0"/>
    <xf numFmtId="3" fontId="28" fillId="0" borderId="0" applyFill="0" applyBorder="0" applyAlignment="0" applyProtection="0"/>
    <xf numFmtId="3" fontId="28" fillId="0" borderId="0" applyFill="0" applyBorder="0" applyAlignment="0" applyProtection="0"/>
    <xf numFmtId="3" fontId="28" fillId="0" borderId="0" applyFill="0" applyBorder="0" applyAlignment="0" applyProtection="0"/>
    <xf numFmtId="3" fontId="28" fillId="0" borderId="0" applyFill="0" applyBorder="0" applyAlignment="0" applyProtection="0"/>
    <xf numFmtId="3" fontId="29" fillId="0" borderId="0" applyFill="0" applyBorder="0" applyAlignment="0" applyProtection="0"/>
    <xf numFmtId="3" fontId="29" fillId="0" borderId="0" applyFill="0" applyBorder="0" applyAlignment="0" applyProtection="0"/>
    <xf numFmtId="3" fontId="29" fillId="0" borderId="0" applyFill="0" applyBorder="0" applyAlignment="0" applyProtection="0"/>
    <xf numFmtId="3" fontId="29" fillId="0" borderId="0" applyFill="0" applyBorder="0" applyAlignment="0" applyProtection="0"/>
    <xf numFmtId="3" fontId="30" fillId="0" borderId="0" applyFill="0" applyBorder="0" applyAlignment="0" applyProtection="0"/>
    <xf numFmtId="3" fontId="30" fillId="0" borderId="0" applyFill="0" applyBorder="0" applyAlignment="0" applyProtection="0"/>
    <xf numFmtId="3" fontId="30" fillId="0" borderId="0" applyFill="0" applyBorder="0" applyAlignment="0" applyProtection="0"/>
    <xf numFmtId="3" fontId="30" fillId="0" borderId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2" fontId="4" fillId="0" borderId="0" applyFont="0" applyFill="0" applyBorder="0" applyAlignment="0" applyProtection="0"/>
    <xf numFmtId="2" fontId="4" fillId="0" borderId="0" applyFont="0" applyFill="0" applyBorder="0" applyAlignment="0" applyProtection="0"/>
    <xf numFmtId="2" fontId="4" fillId="0" borderId="0" applyFont="0" applyFill="0" applyBorder="0" applyAlignment="0" applyProtection="0"/>
    <xf numFmtId="2" fontId="24" fillId="0" borderId="0" applyFont="0" applyFill="0" applyBorder="0" applyAlignment="0" applyProtection="0"/>
    <xf numFmtId="2" fontId="24" fillId="0" borderId="0" applyFont="0" applyFill="0" applyBorder="0" applyAlignment="0" applyProtection="0"/>
    <xf numFmtId="2" fontId="24" fillId="0" borderId="0" applyFont="0" applyFill="0" applyBorder="0" applyAlignment="0" applyProtection="0"/>
    <xf numFmtId="0" fontId="31" fillId="0" borderId="34" applyNumberFormat="0">
      <alignment horizontal="right"/>
    </xf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170" fontId="4" fillId="0" borderId="0" applyFont="0" applyFill="0" applyBorder="0" applyAlignment="0" applyProtection="0"/>
    <xf numFmtId="175" fontId="34" fillId="0" borderId="0" applyFont="0" applyProtection="0">
      <protection hidden="1"/>
    </xf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" fillId="0" borderId="0"/>
    <xf numFmtId="0" fontId="1" fillId="0" borderId="0"/>
    <xf numFmtId="0" fontId="23" fillId="0" borderId="0"/>
    <xf numFmtId="175" fontId="35" fillId="0" borderId="0"/>
    <xf numFmtId="175" fontId="35" fillId="0" borderId="0"/>
    <xf numFmtId="0" fontId="23" fillId="0" borderId="0"/>
    <xf numFmtId="0" fontId="23" fillId="0" borderId="0"/>
    <xf numFmtId="0" fontId="4" fillId="0" borderId="0"/>
    <xf numFmtId="0" fontId="23" fillId="0" borderId="0"/>
    <xf numFmtId="0" fontId="23" fillId="0" borderId="0"/>
    <xf numFmtId="0" fontId="23" fillId="0" borderId="0"/>
    <xf numFmtId="0" fontId="4" fillId="0" borderId="0" applyFont="0" applyFill="0" applyBorder="0" applyAlignment="0" applyProtection="0"/>
    <xf numFmtId="0" fontId="4" fillId="0" borderId="0" applyProtection="0"/>
    <xf numFmtId="0" fontId="4" fillId="0" borderId="0" applyFont="0" applyFill="0" applyBorder="0" applyAlignment="0" applyProtection="0"/>
    <xf numFmtId="0" fontId="4" fillId="0" borderId="0" applyProtection="0"/>
    <xf numFmtId="0" fontId="4" fillId="0" borderId="0" applyProtection="0"/>
    <xf numFmtId="0" fontId="4" fillId="0" borderId="0" applyProtection="0"/>
    <xf numFmtId="0" fontId="4" fillId="0" borderId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/>
    <xf numFmtId="0" fontId="23" fillId="0" borderId="0"/>
    <xf numFmtId="0" fontId="1" fillId="0" borderId="0"/>
    <xf numFmtId="0" fontId="1" fillId="0" borderId="0"/>
    <xf numFmtId="0" fontId="23" fillId="0" borderId="0"/>
    <xf numFmtId="175" fontId="35" fillId="0" borderId="0"/>
    <xf numFmtId="175" fontId="35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4" fillId="0" borderId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/>
    <xf numFmtId="0" fontId="4" fillId="0" borderId="0"/>
    <xf numFmtId="0" fontId="23" fillId="0" borderId="0"/>
    <xf numFmtId="0" fontId="23" fillId="0" borderId="0"/>
    <xf numFmtId="0" fontId="1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4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" fillId="0" borderId="0"/>
    <xf numFmtId="0" fontId="1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4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" fillId="0" borderId="0"/>
    <xf numFmtId="0" fontId="1" fillId="0" borderId="0"/>
    <xf numFmtId="0" fontId="4" fillId="0" borderId="0" applyFont="0" applyFill="0" applyBorder="0" applyAlignment="0" applyProtection="0"/>
    <xf numFmtId="0" fontId="1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175" fontId="35" fillId="0" borderId="0"/>
    <xf numFmtId="175" fontId="35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0" fontId="23" fillId="10" borderId="35" applyNumberFormat="0" applyFont="0" applyAlignment="0" applyProtection="0"/>
    <xf numFmtId="40" fontId="16" fillId="3" borderId="0">
      <alignment horizontal="right"/>
    </xf>
    <xf numFmtId="0" fontId="38" fillId="11" borderId="0">
      <alignment horizontal="center"/>
    </xf>
    <xf numFmtId="0" fontId="19" fillId="2" borderId="36"/>
    <xf numFmtId="0" fontId="39" fillId="0" borderId="0" applyBorder="0">
      <alignment horizontal="centerContinuous"/>
    </xf>
    <xf numFmtId="0" fontId="40" fillId="0" borderId="0" applyBorder="0">
      <alignment horizontal="centerContinuous"/>
    </xf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0" fontId="4" fillId="0" borderId="0" applyFill="0" applyBorder="0" applyAlignment="0" applyProtection="0"/>
    <xf numFmtId="10" fontId="4" fillId="0" borderId="0" applyFill="0" applyBorder="0" applyAlignment="0" applyProtection="0"/>
    <xf numFmtId="10" fontId="4" fillId="0" borderId="0" applyFill="0" applyBorder="0" applyAlignment="0" applyProtection="0"/>
    <xf numFmtId="10" fontId="4" fillId="0" borderId="0" applyFill="0" applyBorder="0" applyAlignment="0" applyProtection="0"/>
    <xf numFmtId="164" fontId="4" fillId="0" borderId="0" applyFill="0" applyBorder="0" applyAlignment="0" applyProtection="0"/>
    <xf numFmtId="164" fontId="4" fillId="0" borderId="0" applyFill="0" applyBorder="0" applyAlignment="0" applyProtection="0"/>
    <xf numFmtId="164" fontId="4" fillId="0" borderId="0" applyFill="0" applyBorder="0" applyAlignment="0" applyProtection="0"/>
    <xf numFmtId="164" fontId="4" fillId="0" borderId="0" applyFill="0" applyBorder="0" applyAlignment="0" applyProtection="0"/>
    <xf numFmtId="3" fontId="4" fillId="0" borderId="0" applyFont="0" applyFill="0" applyBorder="0" applyAlignment="0" applyProtection="0"/>
    <xf numFmtId="3" fontId="4" fillId="0" borderId="0" applyFont="0" applyFill="0" applyBorder="0" applyAlignment="0" applyProtection="0"/>
    <xf numFmtId="3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0" fontId="4" fillId="0" borderId="37" applyNumberFormat="0" applyFont="0" applyFill="0" applyAlignment="0" applyProtection="0"/>
    <xf numFmtId="0" fontId="4" fillId="0" borderId="37" applyNumberFormat="0" applyFont="0" applyFill="0" applyAlignment="0" applyProtection="0"/>
    <xf numFmtId="0" fontId="4" fillId="0" borderId="37" applyNumberFormat="0" applyFont="0" applyFill="0" applyAlignment="0" applyProtection="0"/>
    <xf numFmtId="0" fontId="4" fillId="0" borderId="38" applyNumberFormat="0" applyFont="0" applyFill="0" applyAlignment="0" applyProtection="0"/>
    <xf numFmtId="0" fontId="4" fillId="0" borderId="38" applyNumberFormat="0" applyFont="0" applyFill="0" applyAlignment="0" applyProtection="0"/>
    <xf numFmtId="0" fontId="4" fillId="0" borderId="38" applyNumberFormat="0" applyFont="0" applyFill="0" applyAlignment="0" applyProtection="0"/>
    <xf numFmtId="0" fontId="4" fillId="0" borderId="39" applyNumberFormat="0" applyFont="0" applyFill="0" applyAlignment="0" applyProtection="0"/>
    <xf numFmtId="0" fontId="4" fillId="0" borderId="39" applyNumberFormat="0" applyFont="0" applyFill="0" applyAlignment="0" applyProtection="0"/>
    <xf numFmtId="0" fontId="4" fillId="0" borderId="39" applyNumberFormat="0" applyFont="0" applyFill="0" applyAlignment="0" applyProtection="0"/>
    <xf numFmtId="0" fontId="4" fillId="0" borderId="40" applyNumberFormat="0" applyFont="0" applyFill="0" applyAlignment="0" applyProtection="0"/>
    <xf numFmtId="0" fontId="4" fillId="0" borderId="40" applyNumberFormat="0" applyFont="0" applyFill="0" applyAlignment="0" applyProtection="0"/>
    <xf numFmtId="0" fontId="4" fillId="0" borderId="40" applyNumberFormat="0" applyFont="0" applyFill="0" applyAlignment="0" applyProtection="0"/>
    <xf numFmtId="0" fontId="4" fillId="0" borderId="41" applyNumberFormat="0" applyFont="0" applyFill="0" applyAlignment="0" applyProtection="0"/>
    <xf numFmtId="0" fontId="4" fillId="0" borderId="41" applyNumberFormat="0" applyFont="0" applyFill="0" applyAlignment="0" applyProtection="0"/>
    <xf numFmtId="0" fontId="4" fillId="0" borderId="41" applyNumberFormat="0" applyFont="0" applyFill="0" applyAlignment="0" applyProtection="0"/>
    <xf numFmtId="0" fontId="4" fillId="0" borderId="41" applyNumberFormat="0" applyFont="0" applyFill="0" applyAlignment="0" applyProtection="0"/>
    <xf numFmtId="0" fontId="4" fillId="0" borderId="41" applyNumberFormat="0" applyFont="0" applyFill="0" applyAlignment="0" applyProtection="0"/>
    <xf numFmtId="0" fontId="4" fillId="0" borderId="41" applyNumberFormat="0" applyFont="0" applyFill="0" applyAlignment="0" applyProtection="0"/>
    <xf numFmtId="0" fontId="4" fillId="12" borderId="0" applyNumberFormat="0" applyFont="0" applyBorder="0" applyAlignment="0" applyProtection="0"/>
    <xf numFmtId="0" fontId="4" fillId="12" borderId="0" applyNumberFormat="0" applyFont="0" applyBorder="0" applyAlignment="0" applyProtection="0"/>
    <xf numFmtId="0" fontId="4" fillId="12" borderId="0" applyNumberFormat="0" applyFont="0" applyBorder="0" applyAlignment="0" applyProtection="0"/>
    <xf numFmtId="0" fontId="4" fillId="0" borderId="42" applyNumberFormat="0" applyFont="0" applyFill="0" applyAlignment="0" applyProtection="0"/>
    <xf numFmtId="0" fontId="4" fillId="0" borderId="42" applyNumberFormat="0" applyFont="0" applyFill="0" applyAlignment="0" applyProtection="0"/>
    <xf numFmtId="0" fontId="4" fillId="0" borderId="42" applyNumberFormat="0" applyFont="0" applyFill="0" applyAlignment="0" applyProtection="0"/>
    <xf numFmtId="0" fontId="4" fillId="0" borderId="43" applyNumberFormat="0" applyFont="0" applyFill="0" applyAlignment="0" applyProtection="0"/>
    <xf numFmtId="0" fontId="4" fillId="0" borderId="43" applyNumberFormat="0" applyFont="0" applyFill="0" applyAlignment="0" applyProtection="0"/>
    <xf numFmtId="0" fontId="4" fillId="0" borderId="43" applyNumberFormat="0" applyFont="0" applyFill="0" applyAlignment="0" applyProtection="0"/>
    <xf numFmtId="46" fontId="4" fillId="0" borderId="0" applyFont="0" applyFill="0" applyBorder="0" applyAlignment="0" applyProtection="0"/>
    <xf numFmtId="46" fontId="4" fillId="0" borderId="0" applyFont="0" applyFill="0" applyBorder="0" applyAlignment="0" applyProtection="0"/>
    <xf numFmtId="46" fontId="4" fillId="0" borderId="0" applyFont="0" applyFill="0" applyBorder="0" applyAlignment="0" applyProtection="0"/>
    <xf numFmtId="0" fontId="16" fillId="0" borderId="0" applyNumberFormat="0" applyFill="0" applyBorder="0" applyAlignment="0" applyProtection="0"/>
    <xf numFmtId="0" fontId="4" fillId="0" borderId="44" applyNumberFormat="0" applyFont="0" applyFill="0" applyAlignment="0" applyProtection="0"/>
    <xf numFmtId="0" fontId="4" fillId="0" borderId="44" applyNumberFormat="0" applyFont="0" applyFill="0" applyAlignment="0" applyProtection="0"/>
    <xf numFmtId="0" fontId="4" fillId="0" borderId="44" applyNumberFormat="0" applyFont="0" applyFill="0" applyAlignment="0" applyProtection="0"/>
    <xf numFmtId="0" fontId="4" fillId="0" borderId="45" applyNumberFormat="0" applyFont="0" applyFill="0" applyAlignment="0" applyProtection="0"/>
    <xf numFmtId="0" fontId="4" fillId="0" borderId="45" applyNumberFormat="0" applyFont="0" applyFill="0" applyAlignment="0" applyProtection="0"/>
    <xf numFmtId="0" fontId="4" fillId="0" borderId="45" applyNumberFormat="0" applyFont="0" applyFill="0" applyAlignment="0" applyProtection="0"/>
    <xf numFmtId="0" fontId="4" fillId="0" borderId="35" applyNumberFormat="0" applyFont="0" applyFill="0" applyAlignment="0" applyProtection="0"/>
    <xf numFmtId="0" fontId="4" fillId="0" borderId="35" applyNumberFormat="0" applyFont="0" applyFill="0" applyAlignment="0" applyProtection="0"/>
    <xf numFmtId="0" fontId="4" fillId="0" borderId="35" applyNumberFormat="0" applyFont="0" applyFill="0" applyAlignment="0" applyProtection="0"/>
    <xf numFmtId="0" fontId="4" fillId="0" borderId="35" applyNumberFormat="0" applyFont="0" applyFill="0" applyAlignment="0" applyProtection="0"/>
    <xf numFmtId="0" fontId="4" fillId="0" borderId="35" applyNumberFormat="0" applyFont="0" applyFill="0" applyAlignment="0" applyProtection="0"/>
    <xf numFmtId="0" fontId="4" fillId="0" borderId="35" applyNumberFormat="0" applyFont="0" applyFill="0" applyAlignment="0" applyProtection="0"/>
    <xf numFmtId="0" fontId="4" fillId="0" borderId="46" applyNumberFormat="0" applyFont="0" applyFill="0" applyAlignment="0" applyProtection="0"/>
    <xf numFmtId="0" fontId="4" fillId="0" borderId="46" applyNumberFormat="0" applyFont="0" applyFill="0" applyAlignment="0" applyProtection="0"/>
    <xf numFmtId="0" fontId="4" fillId="0" borderId="46" applyNumberFormat="0" applyFont="0" applyFill="0" applyAlignment="0" applyProtection="0"/>
    <xf numFmtId="0" fontId="4" fillId="0" borderId="46" applyNumberFormat="0" applyFont="0" applyFill="0" applyAlignment="0" applyProtection="0"/>
    <xf numFmtId="0" fontId="4" fillId="0" borderId="46" applyNumberFormat="0" applyFont="0" applyFill="0" applyAlignment="0" applyProtection="0"/>
    <xf numFmtId="0" fontId="4" fillId="0" borderId="46" applyNumberFormat="0" applyFont="0" applyFill="0" applyAlignment="0" applyProtection="0"/>
    <xf numFmtId="0" fontId="4" fillId="0" borderId="35" applyNumberFormat="0" applyFont="0" applyFill="0" applyAlignment="0" applyProtection="0"/>
    <xf numFmtId="0" fontId="4" fillId="0" borderId="35" applyNumberFormat="0" applyFont="0" applyFill="0" applyAlignment="0" applyProtection="0"/>
    <xf numFmtId="0" fontId="4" fillId="0" borderId="35" applyNumberFormat="0" applyFont="0" applyFill="0" applyAlignment="0" applyProtection="0"/>
    <xf numFmtId="0" fontId="4" fillId="0" borderId="35" applyNumberFormat="0" applyFont="0" applyFill="0" applyAlignment="0" applyProtection="0"/>
    <xf numFmtId="0" fontId="4" fillId="0" borderId="35" applyNumberFormat="0" applyFont="0" applyFill="0" applyAlignment="0" applyProtection="0"/>
    <xf numFmtId="0" fontId="4" fillId="0" borderId="35" applyNumberFormat="0" applyFont="0" applyFill="0" applyAlignment="0" applyProtection="0"/>
    <xf numFmtId="0" fontId="4" fillId="0" borderId="0" applyNumberFormat="0" applyFont="0" applyFill="0" applyBorder="0" applyProtection="0">
      <alignment horizontal="center"/>
    </xf>
    <xf numFmtId="0" fontId="4" fillId="0" borderId="0" applyNumberFormat="0" applyFont="0" applyFill="0" applyBorder="0" applyProtection="0">
      <alignment horizontal="center"/>
    </xf>
    <xf numFmtId="0" fontId="4" fillId="0" borderId="0" applyNumberFormat="0" applyFont="0" applyFill="0" applyBorder="0" applyProtection="0">
      <alignment horizontal="center"/>
    </xf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2" fillId="0" borderId="0" applyNumberFormat="0" applyFill="0" applyBorder="0" applyProtection="0">
      <alignment horizontal="left"/>
    </xf>
    <xf numFmtId="0" fontId="4" fillId="12" borderId="0" applyNumberFormat="0" applyFont="0" applyBorder="0" applyAlignment="0" applyProtection="0"/>
    <xf numFmtId="0" fontId="4" fillId="12" borderId="0" applyNumberFormat="0" applyFont="0" applyBorder="0" applyAlignment="0" applyProtection="0"/>
    <xf numFmtId="0" fontId="4" fillId="12" borderId="0" applyNumberFormat="0" applyFont="0" applyBorder="0" applyAlignment="0" applyProtection="0"/>
    <xf numFmtId="0" fontId="43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4" fillId="0" borderId="47" applyNumberFormat="0" applyFont="0" applyFill="0" applyAlignment="0" applyProtection="0"/>
    <xf numFmtId="0" fontId="4" fillId="0" borderId="47" applyNumberFormat="0" applyFont="0" applyFill="0" applyAlignment="0" applyProtection="0"/>
    <xf numFmtId="0" fontId="4" fillId="0" borderId="47" applyNumberFormat="0" applyFont="0" applyFill="0" applyAlignment="0" applyProtection="0"/>
    <xf numFmtId="0" fontId="4" fillId="0" borderId="48" applyNumberFormat="0" applyFont="0" applyFill="0" applyAlignment="0" applyProtection="0"/>
    <xf numFmtId="0" fontId="4" fillId="0" borderId="48" applyNumberFormat="0" applyFont="0" applyFill="0" applyAlignment="0" applyProtection="0"/>
    <xf numFmtId="0" fontId="4" fillId="0" borderId="48" applyNumberFormat="0" applyFont="0" applyFill="0" applyAlignment="0" applyProtection="0"/>
    <xf numFmtId="0" fontId="4" fillId="0" borderId="48" applyNumberFormat="0" applyFont="0" applyFill="0" applyAlignment="0" applyProtection="0"/>
    <xf numFmtId="0" fontId="4" fillId="0" borderId="48" applyNumberFormat="0" applyFont="0" applyFill="0" applyAlignment="0" applyProtection="0"/>
    <xf numFmtId="0" fontId="4" fillId="0" borderId="48" applyNumberFormat="0" applyFont="0" applyFill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0" fontId="4" fillId="0" borderId="49" applyNumberFormat="0" applyFont="0" applyFill="0" applyAlignment="0" applyProtection="0"/>
    <xf numFmtId="0" fontId="4" fillId="0" borderId="49" applyNumberFormat="0" applyFont="0" applyFill="0" applyAlignment="0" applyProtection="0"/>
    <xf numFmtId="0" fontId="4" fillId="0" borderId="49" applyNumberFormat="0" applyFont="0" applyFill="0" applyAlignment="0" applyProtection="0"/>
    <xf numFmtId="0" fontId="4" fillId="0" borderId="49" applyNumberFormat="0" applyFont="0" applyFill="0" applyAlignment="0" applyProtection="0"/>
    <xf numFmtId="0" fontId="4" fillId="0" borderId="49" applyNumberFormat="0" applyFont="0" applyFill="0" applyAlignment="0" applyProtection="0"/>
    <xf numFmtId="0" fontId="4" fillId="0" borderId="49" applyNumberFormat="0" applyFont="0" applyFill="0" applyAlignment="0" applyProtection="0"/>
    <xf numFmtId="0" fontId="4" fillId="0" borderId="50" applyNumberFormat="0" applyFont="0" applyFill="0" applyAlignment="0" applyProtection="0"/>
    <xf numFmtId="0" fontId="4" fillId="0" borderId="50" applyNumberFormat="0" applyFont="0" applyFill="0" applyAlignment="0" applyProtection="0"/>
    <xf numFmtId="0" fontId="4" fillId="0" borderId="50" applyNumberFormat="0" applyFont="0" applyFill="0" applyAlignment="0" applyProtection="0"/>
    <xf numFmtId="0" fontId="4" fillId="0" borderId="50" applyNumberFormat="0" applyFont="0" applyFill="0" applyAlignment="0" applyProtection="0"/>
    <xf numFmtId="0" fontId="4" fillId="0" borderId="50" applyNumberFormat="0" applyFont="0" applyFill="0" applyAlignment="0" applyProtection="0"/>
    <xf numFmtId="0" fontId="4" fillId="0" borderId="50" applyNumberFormat="0" applyFont="0" applyFill="0" applyAlignment="0" applyProtection="0"/>
    <xf numFmtId="0" fontId="4" fillId="0" borderId="51" applyNumberFormat="0" applyFont="0" applyFill="0" applyAlignment="0" applyProtection="0"/>
    <xf numFmtId="0" fontId="4" fillId="0" borderId="51" applyNumberFormat="0" applyFont="0" applyFill="0" applyAlignment="0" applyProtection="0"/>
    <xf numFmtId="0" fontId="4" fillId="0" borderId="51" applyNumberFormat="0" applyFont="0" applyFill="0" applyAlignment="0" applyProtection="0"/>
    <xf numFmtId="0" fontId="4" fillId="0" borderId="51" applyNumberFormat="0" applyFont="0" applyFill="0" applyAlignment="0" applyProtection="0"/>
    <xf numFmtId="0" fontId="4" fillId="0" borderId="51" applyNumberFormat="0" applyFont="0" applyFill="0" applyAlignment="0" applyProtection="0"/>
    <xf numFmtId="0" fontId="4" fillId="0" borderId="51" applyNumberFormat="0" applyFont="0" applyFill="0" applyAlignment="0" applyProtection="0"/>
    <xf numFmtId="0" fontId="4" fillId="0" borderId="52" applyNumberFormat="0" applyFont="0" applyFill="0" applyAlignment="0" applyProtection="0"/>
    <xf numFmtId="0" fontId="4" fillId="0" borderId="52" applyNumberFormat="0" applyFont="0" applyFill="0" applyAlignment="0" applyProtection="0"/>
    <xf numFmtId="0" fontId="4" fillId="0" borderId="52" applyNumberFormat="0" applyFont="0" applyFill="0" applyAlignment="0" applyProtection="0"/>
    <xf numFmtId="0" fontId="4" fillId="0" borderId="52" applyNumberFormat="0" applyFont="0" applyFill="0" applyAlignment="0" applyProtection="0"/>
    <xf numFmtId="0" fontId="4" fillId="0" borderId="52" applyNumberFormat="0" applyFont="0" applyFill="0" applyAlignment="0" applyProtection="0"/>
    <xf numFmtId="0" fontId="4" fillId="0" borderId="52" applyNumberFormat="0" applyFont="0" applyFill="0" applyAlignment="0" applyProtection="0"/>
    <xf numFmtId="0" fontId="4" fillId="0" borderId="53" applyNumberFormat="0" applyFont="0" applyFill="0" applyAlignment="0" applyProtection="0"/>
    <xf numFmtId="0" fontId="4" fillId="0" borderId="53" applyNumberFormat="0" applyFont="0" applyFill="0" applyAlignment="0" applyProtection="0"/>
    <xf numFmtId="0" fontId="4" fillId="0" borderId="53" applyNumberFormat="0" applyFont="0" applyFill="0" applyAlignment="0" applyProtection="0"/>
    <xf numFmtId="0" fontId="4" fillId="0" borderId="53" applyNumberFormat="0" applyFont="0" applyFill="0" applyAlignment="0" applyProtection="0"/>
    <xf numFmtId="0" fontId="4" fillId="0" borderId="53" applyNumberFormat="0" applyFont="0" applyFill="0" applyAlignment="0" applyProtection="0"/>
    <xf numFmtId="0" fontId="4" fillId="0" borderId="53" applyNumberFormat="0" applyFont="0" applyFill="0" applyAlignment="0" applyProtection="0"/>
    <xf numFmtId="40" fontId="4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/>
    <xf numFmtId="0" fontId="45" fillId="0" borderId="0" applyFill="0" applyBorder="0" applyProtection="0">
      <alignment horizontal="left"/>
    </xf>
    <xf numFmtId="0" fontId="24" fillId="0" borderId="54" applyNumberFormat="0" applyFont="0" applyFill="0" applyAlignment="0" applyProtection="0"/>
    <xf numFmtId="0" fontId="24" fillId="0" borderId="54" applyNumberFormat="0" applyFont="0" applyFill="0" applyAlignment="0" applyProtection="0"/>
    <xf numFmtId="0" fontId="24" fillId="0" borderId="54" applyNumberFormat="0" applyFont="0" applyFill="0" applyAlignment="0" applyProtection="0"/>
    <xf numFmtId="0" fontId="24" fillId="0" borderId="54" applyNumberFormat="0" applyFont="0" applyFill="0" applyAlignment="0" applyProtection="0"/>
    <xf numFmtId="0" fontId="24" fillId="0" borderId="54" applyNumberFormat="0" applyFont="0" applyFill="0" applyAlignment="0" applyProtection="0"/>
    <xf numFmtId="0" fontId="24" fillId="0" borderId="54" applyNumberFormat="0" applyFont="0" applyFill="0" applyAlignment="0" applyProtection="0"/>
    <xf numFmtId="0" fontId="24" fillId="0" borderId="54" applyNumberFormat="0" applyFont="0" applyFill="0" applyAlignment="0" applyProtection="0"/>
    <xf numFmtId="0" fontId="24" fillId="0" borderId="54" applyNumberFormat="0" applyFont="0" applyFill="0" applyAlignment="0" applyProtection="0"/>
    <xf numFmtId="0" fontId="46" fillId="0" borderId="0" applyNumberFormat="0"/>
  </cellStyleXfs>
  <cellXfs count="151">
    <xf numFmtId="0" fontId="0" fillId="0" borderId="0" xfId="0"/>
    <xf numFmtId="0" fontId="3" fillId="0" borderId="1" xfId="0" applyFont="1" applyBorder="1" applyAlignment="1">
      <alignment horizontal="center" vertical="top" wrapText="1"/>
    </xf>
    <xf numFmtId="0" fontId="3" fillId="0" borderId="2" xfId="0" applyFont="1" applyBorder="1" applyAlignment="1">
      <alignment horizontal="center" vertical="top" wrapText="1"/>
    </xf>
    <xf numFmtId="0" fontId="3" fillId="0" borderId="3" xfId="0" applyFont="1" applyBorder="1" applyAlignment="1">
      <alignment horizontal="center" vertical="top" wrapText="1"/>
    </xf>
    <xf numFmtId="0" fontId="0" fillId="0" borderId="0" xfId="0" applyAlignment="1">
      <alignment vertical="top" wrapText="1"/>
    </xf>
    <xf numFmtId="3" fontId="3" fillId="0" borderId="1" xfId="0" applyNumberFormat="1" applyFont="1" applyBorder="1" applyAlignment="1"/>
    <xf numFmtId="3" fontId="3" fillId="0" borderId="3" xfId="0" applyNumberFormat="1" applyFont="1" applyBorder="1" applyAlignment="1"/>
    <xf numFmtId="3" fontId="3" fillId="0" borderId="0" xfId="0" applyNumberFormat="1" applyFont="1" applyBorder="1" applyAlignment="1"/>
    <xf numFmtId="0" fontId="3" fillId="0" borderId="0" xfId="0" applyFont="1" applyBorder="1" applyAlignment="1">
      <alignment vertical="top" wrapText="1"/>
    </xf>
    <xf numFmtId="0" fontId="3" fillId="0" borderId="0" xfId="0" applyFont="1" applyBorder="1" applyAlignment="1">
      <alignment horizontal="center" vertical="top" wrapText="1"/>
    </xf>
    <xf numFmtId="3" fontId="5" fillId="0" borderId="4" xfId="2" applyNumberFormat="1" applyFont="1" applyBorder="1" applyAlignment="1">
      <alignment vertical="top"/>
    </xf>
    <xf numFmtId="3" fontId="5" fillId="0" borderId="5" xfId="0" applyNumberFormat="1" applyFont="1" applyBorder="1" applyAlignment="1">
      <alignment wrapText="1"/>
    </xf>
    <xf numFmtId="3" fontId="5" fillId="0" borderId="0" xfId="0" applyNumberFormat="1" applyFont="1" applyBorder="1" applyAlignment="1">
      <alignment wrapText="1"/>
    </xf>
    <xf numFmtId="0" fontId="6" fillId="2" borderId="6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wrapText="1"/>
    </xf>
    <xf numFmtId="0" fontId="3" fillId="0" borderId="1" xfId="0" applyFont="1" applyBorder="1" applyAlignment="1">
      <alignment vertical="top" wrapText="1"/>
    </xf>
    <xf numFmtId="0" fontId="3" fillId="0" borderId="2" xfId="0" applyFont="1" applyBorder="1" applyAlignment="1">
      <alignment vertical="top" wrapText="1"/>
    </xf>
    <xf numFmtId="0" fontId="3" fillId="0" borderId="3" xfId="0" applyFont="1" applyBorder="1" applyAlignment="1">
      <alignment vertical="top" wrapText="1"/>
    </xf>
    <xf numFmtId="3" fontId="5" fillId="0" borderId="8" xfId="0" applyNumberFormat="1" applyFont="1" applyBorder="1"/>
    <xf numFmtId="3" fontId="4" fillId="0" borderId="9" xfId="0" applyNumberFormat="1" applyFont="1" applyBorder="1"/>
    <xf numFmtId="3" fontId="4" fillId="0" borderId="0" xfId="0" applyNumberFormat="1" applyFont="1" applyBorder="1"/>
    <xf numFmtId="0" fontId="6" fillId="2" borderId="10" xfId="0" applyFont="1" applyFill="1" applyBorder="1" applyAlignment="1">
      <alignment horizontal="center" vertical="center" wrapText="1"/>
    </xf>
    <xf numFmtId="0" fontId="6" fillId="2" borderId="11" xfId="0" applyFont="1" applyFill="1" applyBorder="1" applyAlignment="1">
      <alignment horizontal="center" wrapText="1"/>
    </xf>
    <xf numFmtId="0" fontId="5" fillId="0" borderId="12" xfId="0" applyFont="1" applyBorder="1" applyAlignment="1">
      <alignment horizontal="center" vertical="top" wrapText="1"/>
    </xf>
    <xf numFmtId="0" fontId="0" fillId="0" borderId="13" xfId="0" applyBorder="1" applyAlignment="1">
      <alignment horizontal="center" vertical="top" wrapText="1"/>
    </xf>
    <xf numFmtId="0" fontId="4" fillId="0" borderId="13" xfId="0" applyFont="1" applyBorder="1" applyAlignment="1">
      <alignment horizontal="center" vertical="top" wrapText="1"/>
    </xf>
    <xf numFmtId="0" fontId="4" fillId="0" borderId="14" xfId="0" applyFont="1" applyBorder="1" applyAlignment="1">
      <alignment horizontal="center" vertical="top" wrapText="1"/>
    </xf>
    <xf numFmtId="2" fontId="0" fillId="0" borderId="13" xfId="0" applyNumberFormat="1" applyBorder="1" applyAlignment="1">
      <alignment horizontal="center" vertical="top" wrapText="1"/>
    </xf>
    <xf numFmtId="2" fontId="0" fillId="0" borderId="15" xfId="0" applyNumberFormat="1" applyBorder="1" applyAlignment="1">
      <alignment horizontal="center" vertical="top" wrapText="1"/>
    </xf>
    <xf numFmtId="0" fontId="0" fillId="0" borderId="0" xfId="0" applyBorder="1" applyAlignment="1">
      <alignment horizontal="center" vertical="top" wrapText="1"/>
    </xf>
    <xf numFmtId="3" fontId="4" fillId="0" borderId="16" xfId="2" applyNumberFormat="1" applyFont="1" applyFill="1" applyBorder="1" applyAlignment="1">
      <alignment horizontal="left" indent="1"/>
    </xf>
    <xf numFmtId="164" fontId="4" fillId="0" borderId="17" xfId="3" applyNumberFormat="1" applyFont="1" applyFill="1" applyBorder="1" applyAlignment="1"/>
    <xf numFmtId="164" fontId="4" fillId="0" borderId="0" xfId="3" applyNumberFormat="1" applyFont="1" applyFill="1" applyBorder="1" applyAlignment="1"/>
    <xf numFmtId="0" fontId="7" fillId="3" borderId="18" xfId="0" applyFont="1" applyFill="1" applyBorder="1" applyAlignment="1">
      <alignment wrapText="1"/>
    </xf>
    <xf numFmtId="0" fontId="7" fillId="3" borderId="19" xfId="0" applyFont="1" applyFill="1" applyBorder="1" applyAlignment="1">
      <alignment horizontal="center" wrapText="1"/>
    </xf>
    <xf numFmtId="0" fontId="0" fillId="0" borderId="0" xfId="0" applyAlignment="1">
      <alignment horizontal="center" vertical="top" wrapText="1"/>
    </xf>
    <xf numFmtId="3" fontId="4" fillId="0" borderId="20" xfId="0" applyNumberFormat="1" applyFont="1" applyBorder="1" applyAlignment="1">
      <alignment horizontal="center" vertical="top" wrapText="1"/>
    </xf>
    <xf numFmtId="1" fontId="4" fillId="0" borderId="21" xfId="3" applyNumberFormat="1" applyFont="1" applyBorder="1" applyAlignment="1">
      <alignment horizontal="center" vertical="top" wrapText="1"/>
    </xf>
    <xf numFmtId="3" fontId="4" fillId="0" borderId="21" xfId="3" applyNumberFormat="1" applyFont="1" applyBorder="1" applyAlignment="1">
      <alignment horizontal="center" vertical="top" wrapText="1"/>
    </xf>
    <xf numFmtId="2" fontId="4" fillId="0" borderId="21" xfId="3" applyNumberFormat="1" applyFont="1" applyBorder="1" applyAlignment="1">
      <alignment horizontal="center" vertical="top" wrapText="1"/>
    </xf>
    <xf numFmtId="9" fontId="8" fillId="4" borderId="21" xfId="0" applyNumberFormat="1" applyFont="1" applyFill="1" applyBorder="1" applyAlignment="1">
      <alignment horizontal="center" vertical="top"/>
    </xf>
    <xf numFmtId="1" fontId="9" fillId="0" borderId="21" xfId="3" applyNumberFormat="1" applyFont="1" applyBorder="1" applyAlignment="1">
      <alignment horizontal="center" vertical="top"/>
    </xf>
    <xf numFmtId="0" fontId="9" fillId="0" borderId="21" xfId="3" applyNumberFormat="1" applyFont="1" applyBorder="1" applyAlignment="1">
      <alignment horizontal="center" vertical="top"/>
    </xf>
    <xf numFmtId="5" fontId="9" fillId="0" borderId="22" xfId="0" applyNumberFormat="1" applyFont="1" applyBorder="1" applyAlignment="1">
      <alignment horizontal="center"/>
    </xf>
    <xf numFmtId="165" fontId="0" fillId="0" borderId="23" xfId="0" applyNumberFormat="1" applyBorder="1" applyAlignment="1">
      <alignment horizontal="center" vertical="top" wrapText="1"/>
    </xf>
    <xf numFmtId="165" fontId="0" fillId="0" borderId="0" xfId="0" applyNumberFormat="1" applyAlignment="1">
      <alignment horizontal="center" vertical="top" wrapText="1"/>
    </xf>
    <xf numFmtId="3" fontId="4" fillId="0" borderId="16" xfId="3" applyNumberFormat="1" applyFont="1" applyFill="1" applyBorder="1" applyAlignment="1">
      <alignment horizontal="left" indent="1"/>
    </xf>
    <xf numFmtId="3" fontId="4" fillId="0" borderId="17" xfId="3" applyNumberFormat="1" applyFont="1" applyFill="1" applyBorder="1" applyAlignment="1"/>
    <xf numFmtId="3" fontId="4" fillId="0" borderId="0" xfId="3" applyNumberFormat="1" applyFont="1" applyFill="1" applyBorder="1" applyAlignment="1"/>
    <xf numFmtId="0" fontId="4" fillId="0" borderId="0" xfId="0" applyFont="1" applyAlignment="1">
      <alignment horizontal="center" vertical="top" wrapText="1"/>
    </xf>
    <xf numFmtId="0" fontId="9" fillId="0" borderId="13" xfId="0" applyFont="1" applyBorder="1" applyAlignment="1">
      <alignment horizontal="center" vertical="top" wrapText="1"/>
    </xf>
    <xf numFmtId="0" fontId="9" fillId="0" borderId="14" xfId="0" applyFont="1" applyBorder="1" applyAlignment="1">
      <alignment horizontal="center" vertical="top" wrapText="1"/>
    </xf>
    <xf numFmtId="3" fontId="4" fillId="0" borderId="16" xfId="4" applyNumberFormat="1" applyFont="1" applyBorder="1" applyAlignment="1">
      <alignment horizontal="left" indent="1"/>
    </xf>
    <xf numFmtId="9" fontId="4" fillId="0" borderId="17" xfId="4" quotePrefix="1" applyFont="1" applyFill="1" applyBorder="1" applyAlignment="1"/>
    <xf numFmtId="9" fontId="4" fillId="0" borderId="0" xfId="4" quotePrefix="1" applyFont="1" applyFill="1" applyBorder="1" applyAlignment="1"/>
    <xf numFmtId="0" fontId="5" fillId="0" borderId="20" xfId="0" applyFont="1" applyBorder="1" applyAlignment="1">
      <alignment horizontal="center" vertical="top" wrapText="1"/>
    </xf>
    <xf numFmtId="1" fontId="8" fillId="4" borderId="21" xfId="3" applyNumberFormat="1" applyFont="1" applyFill="1" applyBorder="1" applyAlignment="1">
      <alignment horizontal="center" vertical="top" wrapText="1"/>
    </xf>
    <xf numFmtId="1" fontId="10" fillId="5" borderId="21" xfId="3" applyNumberFormat="1" applyFont="1" applyFill="1" applyBorder="1" applyAlignment="1">
      <alignment horizontal="center" vertical="top" wrapText="1"/>
    </xf>
    <xf numFmtId="2" fontId="8" fillId="4" borderId="21" xfId="3" applyNumberFormat="1" applyFont="1" applyFill="1" applyBorder="1" applyAlignment="1">
      <alignment horizontal="center" vertical="top" wrapText="1"/>
    </xf>
    <xf numFmtId="2" fontId="11" fillId="5" borderId="21" xfId="3" applyNumberFormat="1" applyFont="1" applyFill="1" applyBorder="1" applyAlignment="1">
      <alignment horizontal="center" vertical="top" wrapText="1"/>
    </xf>
    <xf numFmtId="9" fontId="8" fillId="4" borderId="21" xfId="4" applyFont="1" applyFill="1" applyBorder="1" applyAlignment="1">
      <alignment horizontal="center" vertical="top" wrapText="1"/>
    </xf>
    <xf numFmtId="2" fontId="0" fillId="0" borderId="24" xfId="0" applyNumberFormat="1" applyBorder="1" applyAlignment="1">
      <alignment vertical="top" wrapText="1"/>
    </xf>
    <xf numFmtId="3" fontId="4" fillId="0" borderId="16" xfId="2" applyNumberFormat="1" applyFont="1" applyBorder="1" applyAlignment="1">
      <alignment horizontal="left" indent="1"/>
    </xf>
    <xf numFmtId="3" fontId="12" fillId="4" borderId="17" xfId="2" applyNumberFormat="1" applyFont="1" applyFill="1" applyBorder="1"/>
    <xf numFmtId="3" fontId="13" fillId="0" borderId="0" xfId="2" applyNumberFormat="1" applyFont="1" applyBorder="1"/>
    <xf numFmtId="9" fontId="12" fillId="4" borderId="17" xfId="4" applyFont="1" applyFill="1" applyBorder="1"/>
    <xf numFmtId="9" fontId="4" fillId="0" borderId="0" xfId="4" applyFont="1" applyBorder="1"/>
    <xf numFmtId="0" fontId="4" fillId="0" borderId="20" xfId="0" applyFont="1" applyBorder="1" applyAlignment="1">
      <alignment horizontal="center" vertical="top" wrapText="1"/>
    </xf>
    <xf numFmtId="1" fontId="4" fillId="0" borderId="21" xfId="0" applyNumberFormat="1" applyFont="1" applyBorder="1" applyAlignment="1">
      <alignment horizontal="center" vertical="top" wrapText="1"/>
    </xf>
    <xf numFmtId="2" fontId="4" fillId="0" borderId="21" xfId="0" applyNumberFormat="1" applyFont="1" applyBorder="1" applyAlignment="1">
      <alignment horizontal="center" vertical="top" wrapText="1"/>
    </xf>
    <xf numFmtId="2" fontId="14" fillId="0" borderId="21" xfId="0" applyNumberFormat="1" applyFont="1" applyBorder="1" applyAlignment="1">
      <alignment horizontal="center" vertical="top" wrapText="1"/>
    </xf>
    <xf numFmtId="166" fontId="12" fillId="4" borderId="17" xfId="4" applyNumberFormat="1" applyFont="1" applyFill="1" applyBorder="1"/>
    <xf numFmtId="166" fontId="4" fillId="0" borderId="0" xfId="4" applyNumberFormat="1" applyFont="1" applyBorder="1"/>
    <xf numFmtId="0" fontId="0" fillId="0" borderId="13" xfId="0" applyBorder="1" applyAlignment="1">
      <alignment vertical="top" wrapText="1"/>
    </xf>
    <xf numFmtId="4" fontId="4" fillId="0" borderId="25" xfId="0" applyNumberFormat="1" applyFont="1" applyBorder="1" applyAlignment="1"/>
    <xf numFmtId="167" fontId="4" fillId="0" borderId="26" xfId="0" applyNumberFormat="1" applyFont="1" applyBorder="1" applyAlignment="1"/>
    <xf numFmtId="3" fontId="4" fillId="0" borderId="0" xfId="0" applyNumberFormat="1" applyFont="1" applyBorder="1" applyAlignment="1"/>
    <xf numFmtId="3" fontId="0" fillId="0" borderId="20" xfId="0" applyNumberFormat="1" applyBorder="1" applyAlignment="1">
      <alignment horizontal="center" vertical="top" wrapText="1"/>
    </xf>
    <xf numFmtId="1" fontId="4" fillId="0" borderId="21" xfId="3" applyNumberFormat="1" applyBorder="1" applyAlignment="1">
      <alignment horizontal="center" vertical="top" wrapText="1"/>
    </xf>
    <xf numFmtId="2" fontId="8" fillId="4" borderId="21" xfId="0" applyNumberFormat="1" applyFont="1" applyFill="1" applyBorder="1" applyAlignment="1">
      <alignment horizontal="center" vertical="top" wrapText="1"/>
    </xf>
    <xf numFmtId="0" fontId="0" fillId="0" borderId="21" xfId="0" applyBorder="1" applyAlignment="1">
      <alignment vertical="top" wrapText="1"/>
    </xf>
    <xf numFmtId="2" fontId="0" fillId="0" borderId="21" xfId="0" applyNumberFormat="1" applyBorder="1" applyAlignment="1">
      <alignment horizontal="center" vertical="top" wrapText="1"/>
    </xf>
    <xf numFmtId="3" fontId="5" fillId="0" borderId="16" xfId="0" applyNumberFormat="1" applyFont="1" applyBorder="1"/>
    <xf numFmtId="3" fontId="4" fillId="0" borderId="17" xfId="0" applyNumberFormat="1" applyFont="1" applyBorder="1"/>
    <xf numFmtId="2" fontId="4" fillId="0" borderId="12" xfId="0" applyNumberFormat="1" applyFont="1" applyBorder="1" applyAlignment="1">
      <alignment horizontal="center" vertical="top" wrapText="1"/>
    </xf>
    <xf numFmtId="3" fontId="4" fillId="0" borderId="17" xfId="2" applyNumberFormat="1" applyFont="1" applyBorder="1"/>
    <xf numFmtId="3" fontId="4" fillId="0" borderId="0" xfId="2" applyNumberFormat="1" applyFont="1" applyBorder="1"/>
    <xf numFmtId="3" fontId="15" fillId="0" borderId="20" xfId="0" applyNumberFormat="1" applyFont="1" applyFill="1" applyBorder="1" applyAlignment="1">
      <alignment horizontal="center" vertical="top" wrapText="1"/>
    </xf>
    <xf numFmtId="1" fontId="14" fillId="0" borderId="21" xfId="0" applyNumberFormat="1" applyFont="1" applyBorder="1" applyAlignment="1">
      <alignment horizontal="center" vertical="top" wrapText="1"/>
    </xf>
    <xf numFmtId="2" fontId="16" fillId="0" borderId="21" xfId="3" applyNumberFormat="1" applyFont="1" applyBorder="1" applyAlignment="1">
      <alignment horizontal="center" vertical="top" wrapText="1"/>
    </xf>
    <xf numFmtId="1" fontId="0" fillId="0" borderId="21" xfId="0" applyNumberFormat="1" applyBorder="1" applyAlignment="1">
      <alignment horizontal="center" vertical="top" wrapText="1"/>
    </xf>
    <xf numFmtId="1" fontId="9" fillId="0" borderId="21" xfId="4" applyNumberFormat="1" applyFont="1" applyFill="1" applyBorder="1" applyAlignment="1">
      <alignment horizontal="center" vertical="top" wrapText="1"/>
    </xf>
    <xf numFmtId="165" fontId="5" fillId="0" borderId="23" xfId="0" applyNumberFormat="1" applyFont="1" applyBorder="1" applyAlignment="1">
      <alignment horizontal="center" vertical="top" wrapText="1"/>
    </xf>
    <xf numFmtId="3" fontId="8" fillId="0" borderId="0" xfId="2" applyNumberFormat="1" applyFont="1" applyBorder="1"/>
    <xf numFmtId="1" fontId="17" fillId="0" borderId="0" xfId="0" applyNumberFormat="1" applyFont="1" applyBorder="1" applyAlignment="1">
      <alignment horizontal="center" vertical="top" wrapText="1"/>
    </xf>
    <xf numFmtId="0" fontId="8" fillId="0" borderId="0" xfId="0" applyFont="1" applyBorder="1" applyAlignment="1">
      <alignment horizontal="center" vertical="top" wrapText="1"/>
    </xf>
    <xf numFmtId="2" fontId="8" fillId="0" borderId="0" xfId="0" applyNumberFormat="1" applyFont="1" applyBorder="1" applyAlignment="1">
      <alignment horizontal="center" vertical="top" wrapText="1"/>
    </xf>
    <xf numFmtId="1" fontId="0" fillId="0" borderId="0" xfId="0" applyNumberFormat="1" applyBorder="1" applyAlignment="1">
      <alignment horizontal="center" vertical="top" wrapText="1"/>
    </xf>
    <xf numFmtId="1" fontId="8" fillId="0" borderId="0" xfId="4" applyNumberFormat="1" applyFont="1" applyBorder="1" applyAlignment="1">
      <alignment horizontal="center" vertical="top" wrapText="1"/>
    </xf>
    <xf numFmtId="2" fontId="18" fillId="0" borderId="0" xfId="0" applyNumberFormat="1" applyFont="1" applyBorder="1" applyAlignment="1">
      <alignment horizontal="center" vertical="top" wrapText="1"/>
    </xf>
    <xf numFmtId="2" fontId="5" fillId="0" borderId="0" xfId="0" applyNumberFormat="1" applyFont="1" applyBorder="1" applyAlignment="1">
      <alignment horizontal="center" vertical="top" wrapText="1"/>
    </xf>
    <xf numFmtId="3" fontId="0" fillId="0" borderId="0" xfId="0" applyNumberFormat="1" applyBorder="1" applyAlignment="1">
      <alignment horizontal="center" vertical="top" wrapText="1"/>
    </xf>
    <xf numFmtId="0" fontId="0" fillId="0" borderId="15" xfId="0" applyBorder="1" applyAlignment="1">
      <alignment horizontal="center" vertical="top" wrapText="1"/>
    </xf>
    <xf numFmtId="2" fontId="4" fillId="0" borderId="0" xfId="0" applyNumberFormat="1" applyFont="1" applyBorder="1" applyAlignment="1">
      <alignment horizontal="left" vertical="top" wrapText="1"/>
    </xf>
    <xf numFmtId="2" fontId="0" fillId="0" borderId="12" xfId="0" applyNumberFormat="1" applyBorder="1" applyAlignment="1">
      <alignment horizontal="center" vertical="top" wrapText="1"/>
    </xf>
    <xf numFmtId="3" fontId="14" fillId="0" borderId="20" xfId="0" applyNumberFormat="1" applyFont="1" applyFill="1" applyBorder="1" applyAlignment="1">
      <alignment horizontal="center" vertical="top" wrapText="1"/>
    </xf>
    <xf numFmtId="9" fontId="14" fillId="0" borderId="23" xfId="4" applyFont="1" applyFill="1" applyBorder="1" applyAlignment="1">
      <alignment horizontal="center" vertical="top" wrapText="1"/>
    </xf>
    <xf numFmtId="3" fontId="11" fillId="0" borderId="0" xfId="0" applyNumberFormat="1" applyFont="1" applyFill="1" applyBorder="1" applyAlignment="1">
      <alignment horizontal="center" vertical="top" wrapText="1"/>
    </xf>
    <xf numFmtId="1" fontId="8" fillId="4" borderId="20" xfId="0" applyNumberFormat="1" applyFont="1" applyFill="1" applyBorder="1" applyAlignment="1">
      <alignment horizontal="center" vertical="top" wrapText="1"/>
    </xf>
    <xf numFmtId="3" fontId="8" fillId="4" borderId="21" xfId="0" applyNumberFormat="1" applyFont="1" applyFill="1" applyBorder="1" applyAlignment="1">
      <alignment horizontal="center" vertical="top" wrapText="1"/>
    </xf>
    <xf numFmtId="1" fontId="8" fillId="4" borderId="21" xfId="0" applyNumberFormat="1" applyFont="1" applyFill="1" applyBorder="1" applyAlignment="1">
      <alignment horizontal="center" vertical="top" wrapText="1"/>
    </xf>
    <xf numFmtId="168" fontId="0" fillId="0" borderId="21" xfId="0" applyNumberFormat="1" applyBorder="1" applyAlignment="1">
      <alignment horizontal="center" vertical="top" wrapText="1"/>
    </xf>
    <xf numFmtId="3" fontId="4" fillId="0" borderId="17" xfId="3" applyNumberFormat="1" applyFont="1" applyBorder="1"/>
    <xf numFmtId="3" fontId="4" fillId="0" borderId="0" xfId="3" applyNumberFormat="1" applyFont="1" applyBorder="1"/>
    <xf numFmtId="2" fontId="0" fillId="0" borderId="0" xfId="0" applyNumberFormat="1" applyAlignment="1">
      <alignment vertical="top" wrapText="1"/>
    </xf>
    <xf numFmtId="4" fontId="4" fillId="0" borderId="17" xfId="3" applyNumberFormat="1" applyFont="1" applyBorder="1"/>
    <xf numFmtId="4" fontId="4" fillId="0" borderId="0" xfId="3" applyNumberFormat="1" applyFont="1" applyBorder="1"/>
    <xf numFmtId="3" fontId="4" fillId="0" borderId="25" xfId="0" applyNumberFormat="1" applyFont="1" applyBorder="1" applyAlignment="1"/>
    <xf numFmtId="3" fontId="4" fillId="0" borderId="26" xfId="0" applyNumberFormat="1" applyFont="1" applyBorder="1" applyAlignment="1"/>
    <xf numFmtId="168" fontId="8" fillId="4" borderId="21" xfId="0" applyNumberFormat="1" applyFont="1" applyFill="1" applyBorder="1" applyAlignment="1">
      <alignment horizontal="center" vertical="top" wrapText="1"/>
    </xf>
    <xf numFmtId="169" fontId="5" fillId="0" borderId="0" xfId="0" applyNumberFormat="1" applyFont="1" applyBorder="1" applyAlignment="1">
      <alignment horizontal="center" vertical="top" wrapText="1"/>
    </xf>
    <xf numFmtId="3" fontId="5" fillId="0" borderId="16" xfId="3" applyNumberFormat="1" applyFont="1" applyFill="1" applyBorder="1" applyAlignment="1">
      <alignment horizontal="left"/>
    </xf>
    <xf numFmtId="0" fontId="7" fillId="3" borderId="27" xfId="0" applyFont="1" applyFill="1" applyBorder="1" applyAlignment="1">
      <alignment wrapText="1"/>
    </xf>
    <xf numFmtId="0" fontId="7" fillId="3" borderId="28" xfId="0" applyFont="1" applyFill="1" applyBorder="1" applyAlignment="1">
      <alignment horizontal="center" wrapText="1"/>
    </xf>
    <xf numFmtId="1" fontId="8" fillId="0" borderId="0" xfId="0" applyNumberFormat="1" applyFont="1" applyBorder="1" applyAlignment="1">
      <alignment horizontal="center" vertical="top" wrapText="1"/>
    </xf>
    <xf numFmtId="3" fontId="8" fillId="0" borderId="0" xfId="0" applyNumberFormat="1" applyFont="1" applyBorder="1" applyAlignment="1">
      <alignment horizontal="center" vertical="top" wrapText="1"/>
    </xf>
    <xf numFmtId="168" fontId="8" fillId="0" borderId="0" xfId="0" applyNumberFormat="1" applyFont="1" applyBorder="1" applyAlignment="1">
      <alignment horizontal="center" vertical="top" wrapText="1"/>
    </xf>
    <xf numFmtId="165" fontId="0" fillId="0" borderId="0" xfId="0" applyNumberFormat="1" applyBorder="1" applyAlignment="1">
      <alignment horizontal="center" vertical="top" wrapText="1"/>
    </xf>
    <xf numFmtId="2" fontId="0" fillId="0" borderId="0" xfId="0" applyNumberFormat="1" applyBorder="1" applyAlignment="1">
      <alignment horizontal="center" vertical="top" wrapText="1"/>
    </xf>
    <xf numFmtId="0" fontId="7" fillId="0" borderId="0" xfId="0" applyFont="1" applyFill="1" applyBorder="1" applyAlignment="1">
      <alignment wrapText="1"/>
    </xf>
    <xf numFmtId="0" fontId="0" fillId="0" borderId="0" xfId="0" applyFill="1"/>
    <xf numFmtId="5" fontId="12" fillId="4" borderId="29" xfId="0" applyNumberFormat="1" applyFont="1" applyFill="1" applyBorder="1" applyAlignment="1">
      <alignment horizontal="center"/>
    </xf>
    <xf numFmtId="0" fontId="16" fillId="0" borderId="0" xfId="0" applyFont="1" applyFill="1" applyBorder="1" applyAlignment="1">
      <alignment horizontal="left" wrapText="1" indent="1"/>
    </xf>
    <xf numFmtId="10" fontId="4" fillId="0" borderId="0" xfId="4" applyNumberFormat="1" applyFont="1" applyBorder="1" applyAlignment="1">
      <alignment horizontal="left"/>
    </xf>
    <xf numFmtId="0" fontId="16" fillId="0" borderId="0" xfId="0" applyFont="1" applyFill="1" applyBorder="1" applyAlignment="1">
      <alignment wrapText="1"/>
    </xf>
    <xf numFmtId="9" fontId="12" fillId="4" borderId="20" xfId="4" applyFont="1" applyFill="1" applyBorder="1" applyAlignment="1">
      <alignment horizontal="center" vertical="top" wrapText="1"/>
    </xf>
    <xf numFmtId="3" fontId="0" fillId="0" borderId="21" xfId="0" applyNumberFormat="1" applyBorder="1" applyAlignment="1">
      <alignment horizontal="center" vertical="top" wrapText="1"/>
    </xf>
    <xf numFmtId="9" fontId="17" fillId="0" borderId="0" xfId="4" applyFont="1" applyBorder="1" applyAlignment="1">
      <alignment horizontal="center" vertical="top" wrapText="1"/>
    </xf>
    <xf numFmtId="3" fontId="11" fillId="5" borderId="20" xfId="0" applyNumberFormat="1" applyFont="1" applyFill="1" applyBorder="1" applyAlignment="1">
      <alignment horizontal="center" vertical="top" wrapText="1"/>
    </xf>
    <xf numFmtId="1" fontId="5" fillId="0" borderId="21" xfId="0" applyNumberFormat="1" applyFont="1" applyBorder="1" applyAlignment="1">
      <alignment horizontal="center" vertical="top" wrapText="1"/>
    </xf>
    <xf numFmtId="2" fontId="18" fillId="0" borderId="30" xfId="3" applyNumberFormat="1" applyFont="1" applyBorder="1" applyAlignment="1">
      <alignment horizontal="center"/>
    </xf>
    <xf numFmtId="167" fontId="4" fillId="0" borderId="17" xfId="3" applyNumberFormat="1" applyFont="1" applyBorder="1"/>
    <xf numFmtId="167" fontId="4" fillId="0" borderId="0" xfId="3" applyNumberFormat="1" applyFont="1" applyBorder="1"/>
    <xf numFmtId="3" fontId="17" fillId="0" borderId="0" xfId="0" applyNumberFormat="1" applyFont="1" applyBorder="1" applyAlignment="1">
      <alignment horizontal="center" vertical="top" wrapText="1"/>
    </xf>
    <xf numFmtId="3" fontId="4" fillId="0" borderId="16" xfId="0" applyNumberFormat="1" applyFont="1" applyBorder="1" applyAlignment="1">
      <alignment horizontal="left" indent="1"/>
    </xf>
    <xf numFmtId="3" fontId="9" fillId="0" borderId="17" xfId="0" applyNumberFormat="1" applyFont="1" applyFill="1" applyBorder="1"/>
    <xf numFmtId="3" fontId="4" fillId="0" borderId="20" xfId="3" applyNumberFormat="1" applyFont="1" applyFill="1" applyBorder="1" applyAlignment="1">
      <alignment horizontal="left" indent="1"/>
    </xf>
    <xf numFmtId="164" fontId="4" fillId="0" borderId="23" xfId="3" applyNumberFormat="1" applyFont="1" applyBorder="1"/>
    <xf numFmtId="164" fontId="4" fillId="0" borderId="0" xfId="3" applyNumberFormat="1" applyFont="1" applyBorder="1"/>
    <xf numFmtId="0" fontId="0" fillId="0" borderId="0" xfId="0" applyAlignment="1">
      <alignment horizontal="center"/>
    </xf>
    <xf numFmtId="1" fontId="9" fillId="0" borderId="22" xfId="1" applyNumberFormat="1" applyFont="1" applyBorder="1" applyAlignment="1">
      <alignment horizontal="center"/>
    </xf>
  </cellXfs>
  <cellStyles count="1229">
    <cellStyle name=" 1" xfId="5"/>
    <cellStyle name=" 1 2" xfId="6"/>
    <cellStyle name="03 Sub Head 1" xfId="7"/>
    <cellStyle name="05 Table_Head" xfId="8"/>
    <cellStyle name="17 Input Text 2" xfId="9"/>
    <cellStyle name="17 Input Text 2 2" xfId="10"/>
    <cellStyle name="17 Input Text 2 3" xfId="11"/>
    <cellStyle name="25 OffSheet" xfId="12"/>
    <cellStyle name="25 OffSheet 2" xfId="13"/>
    <cellStyle name="25 OffSheet 3" xfId="14"/>
    <cellStyle name="26 Table Cell" xfId="15"/>
    <cellStyle name="26 Table Cell 2" xfId="16"/>
    <cellStyle name="26 Table Cell 3" xfId="17"/>
    <cellStyle name="Cabecera 1" xfId="18"/>
    <cellStyle name="Cabecera 1 2" xfId="19"/>
    <cellStyle name="Cabecera 1 2 2" xfId="20"/>
    <cellStyle name="Cabecera 1_090330_Avoca_Cost_Model_v1_24hr_Operations" xfId="21"/>
    <cellStyle name="Cabecera 2" xfId="22"/>
    <cellStyle name="Cabecera 2 2" xfId="23"/>
    <cellStyle name="Cabecera 2 3" xfId="24"/>
    <cellStyle name="Cabecera 2_090330_Avoca_Cost_Model_v1_24hr_Operations" xfId="25"/>
    <cellStyle name="Comma" xfId="1" builtinId="3"/>
    <cellStyle name="Comma 10" xfId="26"/>
    <cellStyle name="Comma 10 2" xfId="27"/>
    <cellStyle name="Comma 10 3" xfId="28"/>
    <cellStyle name="Comma 100" xfId="29"/>
    <cellStyle name="Comma 100 2" xfId="30"/>
    <cellStyle name="Comma 101" xfId="31"/>
    <cellStyle name="Comma 101 2" xfId="32"/>
    <cellStyle name="Comma 102" xfId="33"/>
    <cellStyle name="Comma 102 2" xfId="34"/>
    <cellStyle name="Comma 103" xfId="35"/>
    <cellStyle name="Comma 103 2" xfId="36"/>
    <cellStyle name="Comma 104" xfId="37"/>
    <cellStyle name="Comma 104 2" xfId="38"/>
    <cellStyle name="Comma 105" xfId="39"/>
    <cellStyle name="Comma 105 2" xfId="40"/>
    <cellStyle name="Comma 106" xfId="41"/>
    <cellStyle name="Comma 106 2" xfId="42"/>
    <cellStyle name="Comma 107" xfId="43"/>
    <cellStyle name="Comma 107 2" xfId="44"/>
    <cellStyle name="Comma 108" xfId="45"/>
    <cellStyle name="Comma 108 2" xfId="46"/>
    <cellStyle name="Comma 109" xfId="47"/>
    <cellStyle name="Comma 109 2" xfId="48"/>
    <cellStyle name="Comma 11" xfId="49"/>
    <cellStyle name="Comma 11 2" xfId="50"/>
    <cellStyle name="Comma 110" xfId="51"/>
    <cellStyle name="Comma 110 2" xfId="52"/>
    <cellStyle name="Comma 111" xfId="53"/>
    <cellStyle name="Comma 111 2" xfId="54"/>
    <cellStyle name="Comma 112" xfId="55"/>
    <cellStyle name="Comma 112 2" xfId="56"/>
    <cellStyle name="Comma 113" xfId="57"/>
    <cellStyle name="Comma 113 2" xfId="58"/>
    <cellStyle name="Comma 114" xfId="59"/>
    <cellStyle name="Comma 114 2" xfId="60"/>
    <cellStyle name="Comma 115" xfId="61"/>
    <cellStyle name="Comma 115 2" xfId="62"/>
    <cellStyle name="Comma 116" xfId="63"/>
    <cellStyle name="Comma 116 2" xfId="64"/>
    <cellStyle name="Comma 117" xfId="65"/>
    <cellStyle name="Comma 118" xfId="66"/>
    <cellStyle name="Comma 12" xfId="67"/>
    <cellStyle name="Comma 12 2" xfId="68"/>
    <cellStyle name="Comma 13" xfId="69"/>
    <cellStyle name="Comma 13 2" xfId="70"/>
    <cellStyle name="Comma 14" xfId="71"/>
    <cellStyle name="Comma 14 2" xfId="72"/>
    <cellStyle name="Comma 15" xfId="73"/>
    <cellStyle name="Comma 15 2" xfId="74"/>
    <cellStyle name="Comma 16" xfId="75"/>
    <cellStyle name="Comma 16 2" xfId="76"/>
    <cellStyle name="Comma 17" xfId="77"/>
    <cellStyle name="Comma 17 2" xfId="78"/>
    <cellStyle name="Comma 18" xfId="79"/>
    <cellStyle name="Comma 18 2" xfId="80"/>
    <cellStyle name="Comma 19" xfId="81"/>
    <cellStyle name="Comma 19 2" xfId="82"/>
    <cellStyle name="Comma 2" xfId="83"/>
    <cellStyle name="Comma 2 2" xfId="3"/>
    <cellStyle name="Comma 2 3" xfId="84"/>
    <cellStyle name="Comma 2 4" xfId="85"/>
    <cellStyle name="Comma 2 5" xfId="86"/>
    <cellStyle name="Comma 20" xfId="87"/>
    <cellStyle name="Comma 20 2" xfId="88"/>
    <cellStyle name="Comma 21" xfId="89"/>
    <cellStyle name="Comma 21 2" xfId="90"/>
    <cellStyle name="Comma 22" xfId="91"/>
    <cellStyle name="Comma 22 2" xfId="92"/>
    <cellStyle name="Comma 23" xfId="93"/>
    <cellStyle name="Comma 23 2" xfId="94"/>
    <cellStyle name="Comma 24" xfId="95"/>
    <cellStyle name="Comma 24 2" xfId="96"/>
    <cellStyle name="Comma 25" xfId="97"/>
    <cellStyle name="Comma 25 2" xfId="98"/>
    <cellStyle name="Comma 26" xfId="99"/>
    <cellStyle name="Comma 26 2" xfId="100"/>
    <cellStyle name="Comma 27" xfId="101"/>
    <cellStyle name="Comma 27 2" xfId="102"/>
    <cellStyle name="Comma 28" xfId="103"/>
    <cellStyle name="Comma 28 2" xfId="104"/>
    <cellStyle name="Comma 29" xfId="105"/>
    <cellStyle name="Comma 29 2" xfId="106"/>
    <cellStyle name="Comma 3" xfId="107"/>
    <cellStyle name="Comma 3 2" xfId="108"/>
    <cellStyle name="Comma 3 3" xfId="109"/>
    <cellStyle name="Comma 30" xfId="110"/>
    <cellStyle name="Comma 30 2" xfId="111"/>
    <cellStyle name="Comma 31" xfId="112"/>
    <cellStyle name="Comma 31 2" xfId="113"/>
    <cellStyle name="Comma 32" xfId="114"/>
    <cellStyle name="Comma 32 2" xfId="115"/>
    <cellStyle name="Comma 33" xfId="116"/>
    <cellStyle name="Comma 33 2" xfId="117"/>
    <cellStyle name="Comma 34" xfId="118"/>
    <cellStyle name="Comma 34 2" xfId="119"/>
    <cellStyle name="Comma 35" xfId="120"/>
    <cellStyle name="Comma 35 2" xfId="121"/>
    <cellStyle name="Comma 36" xfId="122"/>
    <cellStyle name="Comma 36 2" xfId="123"/>
    <cellStyle name="Comma 37" xfId="124"/>
    <cellStyle name="Comma 37 2" xfId="125"/>
    <cellStyle name="Comma 38" xfId="126"/>
    <cellStyle name="Comma 39" xfId="127"/>
    <cellStyle name="Comma 39 2" xfId="128"/>
    <cellStyle name="Comma 4" xfId="129"/>
    <cellStyle name="Comma 4 2" xfId="130"/>
    <cellStyle name="Comma 40" xfId="131"/>
    <cellStyle name="Comma 41" xfId="132"/>
    <cellStyle name="Comma 41 2" xfId="133"/>
    <cellStyle name="Comma 42" xfId="134"/>
    <cellStyle name="Comma 42 2" xfId="135"/>
    <cellStyle name="Comma 43" xfId="136"/>
    <cellStyle name="Comma 43 2" xfId="137"/>
    <cellStyle name="Comma 44" xfId="138"/>
    <cellStyle name="Comma 44 2" xfId="139"/>
    <cellStyle name="Comma 45" xfId="140"/>
    <cellStyle name="Comma 45 2" xfId="141"/>
    <cellStyle name="Comma 46" xfId="142"/>
    <cellStyle name="Comma 46 2" xfId="143"/>
    <cellStyle name="Comma 47" xfId="144"/>
    <cellStyle name="Comma 47 2" xfId="145"/>
    <cellStyle name="Comma 48" xfId="146"/>
    <cellStyle name="Comma 48 2" xfId="147"/>
    <cellStyle name="Comma 49" xfId="148"/>
    <cellStyle name="Comma 49 2" xfId="149"/>
    <cellStyle name="Comma 5" xfId="150"/>
    <cellStyle name="Comma 5 2" xfId="151"/>
    <cellStyle name="Comma 50" xfId="152"/>
    <cellStyle name="Comma 50 2" xfId="153"/>
    <cellStyle name="Comma 51" xfId="154"/>
    <cellStyle name="Comma 51 2" xfId="155"/>
    <cellStyle name="Comma 52" xfId="156"/>
    <cellStyle name="Comma 52 2" xfId="157"/>
    <cellStyle name="Comma 53" xfId="158"/>
    <cellStyle name="Comma 53 2" xfId="159"/>
    <cellStyle name="Comma 54" xfId="160"/>
    <cellStyle name="Comma 54 2" xfId="161"/>
    <cellStyle name="Comma 55" xfId="162"/>
    <cellStyle name="Comma 55 2" xfId="163"/>
    <cellStyle name="Comma 56" xfId="164"/>
    <cellStyle name="Comma 56 2" xfId="165"/>
    <cellStyle name="Comma 57" xfId="166"/>
    <cellStyle name="Comma 57 2" xfId="167"/>
    <cellStyle name="Comma 58" xfId="168"/>
    <cellStyle name="Comma 58 2" xfId="169"/>
    <cellStyle name="Comma 59" xfId="170"/>
    <cellStyle name="Comma 59 2" xfId="171"/>
    <cellStyle name="Comma 6" xfId="172"/>
    <cellStyle name="Comma 6 2" xfId="173"/>
    <cellStyle name="Comma 60" xfId="174"/>
    <cellStyle name="Comma 60 2" xfId="175"/>
    <cellStyle name="Comma 61" xfId="176"/>
    <cellStyle name="Comma 61 2" xfId="177"/>
    <cellStyle name="Comma 62" xfId="178"/>
    <cellStyle name="Comma 62 2" xfId="179"/>
    <cellStyle name="Comma 63" xfId="180"/>
    <cellStyle name="Comma 63 2" xfId="181"/>
    <cellStyle name="Comma 64" xfId="182"/>
    <cellStyle name="Comma 64 2" xfId="183"/>
    <cellStyle name="Comma 65" xfId="184"/>
    <cellStyle name="Comma 65 2" xfId="185"/>
    <cellStyle name="Comma 66" xfId="186"/>
    <cellStyle name="Comma 66 2" xfId="187"/>
    <cellStyle name="Comma 67" xfId="188"/>
    <cellStyle name="Comma 67 2" xfId="189"/>
    <cellStyle name="Comma 68" xfId="190"/>
    <cellStyle name="Comma 68 2" xfId="191"/>
    <cellStyle name="Comma 69" xfId="192"/>
    <cellStyle name="Comma 69 2" xfId="193"/>
    <cellStyle name="Comma 7" xfId="194"/>
    <cellStyle name="Comma 7 2" xfId="195"/>
    <cellStyle name="Comma 70" xfId="196"/>
    <cellStyle name="Comma 70 2" xfId="197"/>
    <cellStyle name="Comma 71" xfId="198"/>
    <cellStyle name="Comma 71 2" xfId="199"/>
    <cellStyle name="Comma 72" xfId="200"/>
    <cellStyle name="Comma 72 2" xfId="201"/>
    <cellStyle name="Comma 73" xfId="202"/>
    <cellStyle name="Comma 73 2" xfId="203"/>
    <cellStyle name="Comma 74" xfId="204"/>
    <cellStyle name="Comma 74 2" xfId="205"/>
    <cellStyle name="Comma 75" xfId="206"/>
    <cellStyle name="Comma 75 2" xfId="207"/>
    <cellStyle name="Comma 76" xfId="208"/>
    <cellStyle name="Comma 76 2" xfId="209"/>
    <cellStyle name="Comma 77" xfId="210"/>
    <cellStyle name="Comma 77 2" xfId="211"/>
    <cellStyle name="Comma 78" xfId="212"/>
    <cellStyle name="Comma 78 2" xfId="213"/>
    <cellStyle name="Comma 79" xfId="214"/>
    <cellStyle name="Comma 79 2" xfId="215"/>
    <cellStyle name="Comma 8" xfId="216"/>
    <cellStyle name="Comma 8 2" xfId="217"/>
    <cellStyle name="Comma 80" xfId="218"/>
    <cellStyle name="Comma 80 2" xfId="219"/>
    <cellStyle name="Comma 81" xfId="220"/>
    <cellStyle name="Comma 81 2" xfId="221"/>
    <cellStyle name="Comma 82" xfId="222"/>
    <cellStyle name="Comma 82 2" xfId="223"/>
    <cellStyle name="Comma 83" xfId="224"/>
    <cellStyle name="Comma 83 2" xfId="225"/>
    <cellStyle name="Comma 84" xfId="226"/>
    <cellStyle name="Comma 84 2" xfId="227"/>
    <cellStyle name="Comma 85" xfId="228"/>
    <cellStyle name="Comma 85 2" xfId="229"/>
    <cellStyle name="Comma 86" xfId="230"/>
    <cellStyle name="Comma 86 2" xfId="231"/>
    <cellStyle name="Comma 87" xfId="232"/>
    <cellStyle name="Comma 87 2" xfId="233"/>
    <cellStyle name="Comma 88" xfId="234"/>
    <cellStyle name="Comma 88 2" xfId="235"/>
    <cellStyle name="Comma 89" xfId="236"/>
    <cellStyle name="Comma 89 2" xfId="237"/>
    <cellStyle name="Comma 9" xfId="238"/>
    <cellStyle name="Comma 9 2" xfId="239"/>
    <cellStyle name="Comma 90" xfId="240"/>
    <cellStyle name="Comma 90 2" xfId="241"/>
    <cellStyle name="Comma 91" xfId="242"/>
    <cellStyle name="Comma 91 2" xfId="243"/>
    <cellStyle name="Comma 92" xfId="244"/>
    <cellStyle name="Comma 92 2" xfId="245"/>
    <cellStyle name="Comma 93" xfId="246"/>
    <cellStyle name="Comma 93 2" xfId="247"/>
    <cellStyle name="Comma 94" xfId="248"/>
    <cellStyle name="Comma 94 2" xfId="249"/>
    <cellStyle name="Comma 95" xfId="250"/>
    <cellStyle name="Comma 95 2" xfId="251"/>
    <cellStyle name="Comma 96" xfId="252"/>
    <cellStyle name="Comma 96 2" xfId="253"/>
    <cellStyle name="Comma 97" xfId="254"/>
    <cellStyle name="Comma 97 2" xfId="255"/>
    <cellStyle name="Comma 98" xfId="256"/>
    <cellStyle name="Comma 98 2" xfId="257"/>
    <cellStyle name="Comma 99" xfId="258"/>
    <cellStyle name="Comma 99 2" xfId="259"/>
    <cellStyle name="Comma0" xfId="260"/>
    <cellStyle name="Comma0 2" xfId="261"/>
    <cellStyle name="Comma0 2 2" xfId="262"/>
    <cellStyle name="Currency 2" xfId="263"/>
    <cellStyle name="Currency 2 2" xfId="264"/>
    <cellStyle name="Currency 2 2 2" xfId="265"/>
    <cellStyle name="Currency 2 2 3" xfId="266"/>
    <cellStyle name="Currency 2 2 3 2" xfId="267"/>
    <cellStyle name="Currency 2 2 4" xfId="268"/>
    <cellStyle name="Currency 2 2 5" xfId="269"/>
    <cellStyle name="Currency 2 3" xfId="270"/>
    <cellStyle name="Currency 2 4" xfId="271"/>
    <cellStyle name="Currency 2 5" xfId="272"/>
    <cellStyle name="Currency 3" xfId="273"/>
    <cellStyle name="Currency 3 2" xfId="274"/>
    <cellStyle name="Currency 4" xfId="275"/>
    <cellStyle name="Currency 4 2" xfId="276"/>
    <cellStyle name="Currency 5" xfId="277"/>
    <cellStyle name="Currency0" xfId="278"/>
    <cellStyle name="Currency0 2" xfId="279"/>
    <cellStyle name="Currency0 2 2" xfId="280"/>
    <cellStyle name="Date" xfId="281"/>
    <cellStyle name="Date 2" xfId="282"/>
    <cellStyle name="Date 2 2" xfId="283"/>
    <cellStyle name="Encabezado 1" xfId="284"/>
    <cellStyle name="Encabezado 1 2" xfId="285"/>
    <cellStyle name="Encabezado 1 2 2" xfId="286"/>
    <cellStyle name="Encabezado 1_090330_Avoca_Cost_Model_v1_24hr_Operations" xfId="287"/>
    <cellStyle name="Encabezado 2" xfId="288"/>
    <cellStyle name="Encabezado 2 2" xfId="289"/>
    <cellStyle name="Encabezado 2 3" xfId="290"/>
    <cellStyle name="Encabezado 2_090330_Avoca_Cost_Model_v1_24hr_Operations" xfId="291"/>
    <cellStyle name="Euro" xfId="292"/>
    <cellStyle name="Euro 2" xfId="293"/>
    <cellStyle name="Euro 2 2" xfId="294"/>
    <cellStyle name="Euro_090330_Avoca_Cost_Model_v1_24hr_Operations" xfId="295"/>
    <cellStyle name="F2" xfId="296"/>
    <cellStyle name="F2 2" xfId="297"/>
    <cellStyle name="F2 2 2" xfId="298"/>
    <cellStyle name="F2_Case10" xfId="299"/>
    <cellStyle name="F3" xfId="300"/>
    <cellStyle name="F3 2" xfId="301"/>
    <cellStyle name="F3 2 2" xfId="302"/>
    <cellStyle name="F3_090330_Avoca_Cost_Model_v1_24hr_Operations" xfId="303"/>
    <cellStyle name="F4" xfId="304"/>
    <cellStyle name="F4 2" xfId="305"/>
    <cellStyle name="F4 2 2" xfId="306"/>
    <cellStyle name="F4_090330_Avoca_Cost_Model_v1_24hr_Operations" xfId="307"/>
    <cellStyle name="F5" xfId="308"/>
    <cellStyle name="F5 2" xfId="309"/>
    <cellStyle name="F5 2 2" xfId="310"/>
    <cellStyle name="F5_090330_Avoca_Cost_Model_v1_24hr_Operations" xfId="311"/>
    <cellStyle name="F6" xfId="312"/>
    <cellStyle name="F6 2" xfId="313"/>
    <cellStyle name="F6 2 2" xfId="314"/>
    <cellStyle name="F6_090330_Avoca_Cost_Model_v1_24hr_Operations" xfId="315"/>
    <cellStyle name="F7" xfId="316"/>
    <cellStyle name="F7 2" xfId="317"/>
    <cellStyle name="F7 2 2" xfId="318"/>
    <cellStyle name="F7_090330_Avoca_Cost_Model_v1_24hr_Operations" xfId="319"/>
    <cellStyle name="F8" xfId="320"/>
    <cellStyle name="F8 2" xfId="321"/>
    <cellStyle name="F8 2 2" xfId="322"/>
    <cellStyle name="F8_090330_Avoca_Cost_Model_v1_24hr_Operations" xfId="323"/>
    <cellStyle name="Fecha" xfId="324"/>
    <cellStyle name="Fecha 2" xfId="325"/>
    <cellStyle name="Fecha 2 2" xfId="326"/>
    <cellStyle name="Fijo" xfId="327"/>
    <cellStyle name="Fijo 2" xfId="328"/>
    <cellStyle name="Fijo 2 2" xfId="329"/>
    <cellStyle name="Fixed" xfId="330"/>
    <cellStyle name="Fixed 2" xfId="331"/>
    <cellStyle name="Fixed 2 2" xfId="332"/>
    <cellStyle name="GEMS_REPORT_SUBTOTAL1" xfId="333"/>
    <cellStyle name="Heading 1 2" xfId="334"/>
    <cellStyle name="Heading 1 2 2" xfId="335"/>
    <cellStyle name="Heading 1 2 3" xfId="336"/>
    <cellStyle name="Heading 1 2 4" xfId="337"/>
    <cellStyle name="Heading 1 2 5" xfId="338"/>
    <cellStyle name="Heading 1 3" xfId="339"/>
    <cellStyle name="Heading 1 4" xfId="340"/>
    <cellStyle name="Heading 1 5" xfId="341"/>
    <cellStyle name="Heading 2 2" xfId="342"/>
    <cellStyle name="Heading 2 2 2" xfId="343"/>
    <cellStyle name="Heading 2 2 3" xfId="344"/>
    <cellStyle name="Heading 2 2 4" xfId="345"/>
    <cellStyle name="Heading 2 2 5" xfId="346"/>
    <cellStyle name="Heading 2 3" xfId="347"/>
    <cellStyle name="Heading 2 4" xfId="348"/>
    <cellStyle name="Heading 2 5" xfId="349"/>
    <cellStyle name="Millares_Libro2" xfId="350"/>
    <cellStyle name="MODELO-1" xfId="351"/>
    <cellStyle name="Moneda0" xfId="352"/>
    <cellStyle name="Moneda0 2" xfId="353"/>
    <cellStyle name="Moneda0 2 2" xfId="354"/>
    <cellStyle name="Monetario" xfId="355"/>
    <cellStyle name="Monetario 2" xfId="356"/>
    <cellStyle name="Monetario 2 2" xfId="357"/>
    <cellStyle name="Monetario0" xfId="358"/>
    <cellStyle name="Monetario0 2" xfId="359"/>
    <cellStyle name="Monetario0 2 2" xfId="360"/>
    <cellStyle name="No-definido" xfId="361"/>
    <cellStyle name="No-definido 2" xfId="362"/>
    <cellStyle name="No-definido 2 2" xfId="363"/>
    <cellStyle name="No-definido_090330_Avoca_Cost_Model_v1_24hr_Operations" xfId="364"/>
    <cellStyle name="Normal" xfId="0" builtinId="0"/>
    <cellStyle name="Normal - Estilo1" xfId="365"/>
    <cellStyle name="Normal - Estilo2" xfId="366"/>
    <cellStyle name="Normal - Estilo3" xfId="367"/>
    <cellStyle name="Normal - Estilo4" xfId="368"/>
    <cellStyle name="Normal - Estilo5" xfId="369"/>
    <cellStyle name="Normal - Estilo6" xfId="370"/>
    <cellStyle name="Normal - Estilo7" xfId="371"/>
    <cellStyle name="Normal - Estilo8" xfId="372"/>
    <cellStyle name="Normal - Modelo1" xfId="373"/>
    <cellStyle name="Normal - Modelo2" xfId="374"/>
    <cellStyle name="Normal - Modelo3" xfId="375"/>
    <cellStyle name="Normal - Modelo4" xfId="376"/>
    <cellStyle name="Normal - Modelo5" xfId="377"/>
    <cellStyle name="Normal - Modelo6" xfId="378"/>
    <cellStyle name="Normal - Modelo7" xfId="379"/>
    <cellStyle name="Normal - Modelo8" xfId="380"/>
    <cellStyle name="Normal 10" xfId="381"/>
    <cellStyle name="Normal 100" xfId="382"/>
    <cellStyle name="Normal 101" xfId="383"/>
    <cellStyle name="Normal 102" xfId="384"/>
    <cellStyle name="Normal 103" xfId="385"/>
    <cellStyle name="Normal 104" xfId="386"/>
    <cellStyle name="Normal 105" xfId="387"/>
    <cellStyle name="Normal 108" xfId="388"/>
    <cellStyle name="Normal 109" xfId="389"/>
    <cellStyle name="Normal 11" xfId="390"/>
    <cellStyle name="Normal 110" xfId="391"/>
    <cellStyle name="Normal 111" xfId="392"/>
    <cellStyle name="Normal 112" xfId="393"/>
    <cellStyle name="Normal 113" xfId="394"/>
    <cellStyle name="Normal 114" xfId="395"/>
    <cellStyle name="Normal 115" xfId="396"/>
    <cellStyle name="Normal 116" xfId="397"/>
    <cellStyle name="Normal 118" xfId="398"/>
    <cellStyle name="Normal 119" xfId="399"/>
    <cellStyle name="Normal 12" xfId="400"/>
    <cellStyle name="Normal 120" xfId="401"/>
    <cellStyle name="Normal 121" xfId="402"/>
    <cellStyle name="Normal 122" xfId="403"/>
    <cellStyle name="Normal 123" xfId="404"/>
    <cellStyle name="Normal 124" xfId="405"/>
    <cellStyle name="Normal 125" xfId="406"/>
    <cellStyle name="Normal 126" xfId="407"/>
    <cellStyle name="Normal 127" xfId="408"/>
    <cellStyle name="Normal 129" xfId="409"/>
    <cellStyle name="Normal 13" xfId="410"/>
    <cellStyle name="Normal 130" xfId="411"/>
    <cellStyle name="Normal 131" xfId="412"/>
    <cellStyle name="Normal 132" xfId="413"/>
    <cellStyle name="Normal 133" xfId="414"/>
    <cellStyle name="Normal 134" xfId="415"/>
    <cellStyle name="Normal 135" xfId="416"/>
    <cellStyle name="Normal 136" xfId="417"/>
    <cellStyle name="Normal 137" xfId="418"/>
    <cellStyle name="Normal 138" xfId="419"/>
    <cellStyle name="Normal 14" xfId="420"/>
    <cellStyle name="Normal 140" xfId="421"/>
    <cellStyle name="Normal 141" xfId="422"/>
    <cellStyle name="Normal 142" xfId="423"/>
    <cellStyle name="Normal 143" xfId="424"/>
    <cellStyle name="Normal 144" xfId="425"/>
    <cellStyle name="Normal 145" xfId="426"/>
    <cellStyle name="Normal 146" xfId="427"/>
    <cellStyle name="Normal 147" xfId="428"/>
    <cellStyle name="Normal 148" xfId="429"/>
    <cellStyle name="Normal 149" xfId="430"/>
    <cellStyle name="Normal 15" xfId="431"/>
    <cellStyle name="Normal 150" xfId="432"/>
    <cellStyle name="Normal 151" xfId="433"/>
    <cellStyle name="Normal 152" xfId="434"/>
    <cellStyle name="Normal 153" xfId="435"/>
    <cellStyle name="Normal 154" xfId="436"/>
    <cellStyle name="Normal 155" xfId="437"/>
    <cellStyle name="Normal 156" xfId="438"/>
    <cellStyle name="Normal 157" xfId="439"/>
    <cellStyle name="Normal 158" xfId="440"/>
    <cellStyle name="Normal 159" xfId="441"/>
    <cellStyle name="Normal 16" xfId="442"/>
    <cellStyle name="Normal 16 2" xfId="443"/>
    <cellStyle name="Normal 160" xfId="444"/>
    <cellStyle name="Normal 162" xfId="445"/>
    <cellStyle name="Normal 162 2" xfId="446"/>
    <cellStyle name="Normal 167" xfId="447"/>
    <cellStyle name="Normal 168" xfId="448"/>
    <cellStyle name="Normal 17" xfId="449"/>
    <cellStyle name="Normal 170" xfId="450"/>
    <cellStyle name="Normal 18" xfId="451"/>
    <cellStyle name="Normal 19" xfId="452"/>
    <cellStyle name="Normal 2" xfId="453"/>
    <cellStyle name="Normal 2 2" xfId="454"/>
    <cellStyle name="Normal 2 2 2" xfId="455"/>
    <cellStyle name="Normal 2 2 2 2" xfId="456"/>
    <cellStyle name="Normal 2 2 3" xfId="457"/>
    <cellStyle name="Normal 2 2 4" xfId="458"/>
    <cellStyle name="Normal 2 2 5" xfId="459"/>
    <cellStyle name="Normal 2 3" xfId="460"/>
    <cellStyle name="Normal 2 4" xfId="461"/>
    <cellStyle name="Normal 2 5" xfId="462"/>
    <cellStyle name="Normal 2 6" xfId="463"/>
    <cellStyle name="Normal 20" xfId="464"/>
    <cellStyle name="Normal 21" xfId="465"/>
    <cellStyle name="Normal 21 2" xfId="466"/>
    <cellStyle name="Normal 22" xfId="467"/>
    <cellStyle name="Normal 221" xfId="468"/>
    <cellStyle name="Normal 221 2" xfId="469"/>
    <cellStyle name="Normal 23" xfId="470"/>
    <cellStyle name="Normal 24" xfId="471"/>
    <cellStyle name="Normal 25" xfId="472"/>
    <cellStyle name="Normal 26" xfId="473"/>
    <cellStyle name="Normal 27" xfId="474"/>
    <cellStyle name="Normal 28" xfId="475"/>
    <cellStyle name="Normal 29" xfId="476"/>
    <cellStyle name="Normal 3" xfId="477"/>
    <cellStyle name="Normal 3 2" xfId="478"/>
    <cellStyle name="Normal 3 2 2" xfId="479"/>
    <cellStyle name="Normal 3 2 3" xfId="480"/>
    <cellStyle name="Normal 3 3" xfId="481"/>
    <cellStyle name="Normal 3 4" xfId="482"/>
    <cellStyle name="Normal 30" xfId="483"/>
    <cellStyle name="Normal 31" xfId="484"/>
    <cellStyle name="Normal 32" xfId="485"/>
    <cellStyle name="Normal 33" xfId="486"/>
    <cellStyle name="Normal 34" xfId="487"/>
    <cellStyle name="Normal 35" xfId="488"/>
    <cellStyle name="Normal 36" xfId="489"/>
    <cellStyle name="Normal 37" xfId="490"/>
    <cellStyle name="Normal 38" xfId="491"/>
    <cellStyle name="Normal 39" xfId="492"/>
    <cellStyle name="Normal 4" xfId="493"/>
    <cellStyle name="Normal 40" xfId="494"/>
    <cellStyle name="Normal 41" xfId="495"/>
    <cellStyle name="Normal 42" xfId="496"/>
    <cellStyle name="Normal 43" xfId="497"/>
    <cellStyle name="Normal 44" xfId="498"/>
    <cellStyle name="Normal 45" xfId="499"/>
    <cellStyle name="Normal 46" xfId="500"/>
    <cellStyle name="Normal 47" xfId="501"/>
    <cellStyle name="Normal 48" xfId="502"/>
    <cellStyle name="Normal 49" xfId="503"/>
    <cellStyle name="Normal 5" xfId="504"/>
    <cellStyle name="Normal 5 2" xfId="505"/>
    <cellStyle name="Normal 50" xfId="506"/>
    <cellStyle name="Normal 51" xfId="507"/>
    <cellStyle name="Normal 52" xfId="508"/>
    <cellStyle name="Normal 53" xfId="509"/>
    <cellStyle name="Normal 54" xfId="510"/>
    <cellStyle name="Normal 55" xfId="511"/>
    <cellStyle name="Normal 56" xfId="512"/>
    <cellStyle name="Normal 57" xfId="513"/>
    <cellStyle name="Normal 58" xfId="514"/>
    <cellStyle name="Normal 59" xfId="515"/>
    <cellStyle name="Normal 6" xfId="516"/>
    <cellStyle name="Normal 60" xfId="517"/>
    <cellStyle name="Normal 61" xfId="518"/>
    <cellStyle name="Normal 62" xfId="519"/>
    <cellStyle name="Normal 63" xfId="520"/>
    <cellStyle name="Normal 64" xfId="521"/>
    <cellStyle name="Normal 65" xfId="522"/>
    <cellStyle name="Normal 66" xfId="523"/>
    <cellStyle name="Normal 67" xfId="524"/>
    <cellStyle name="Normal 68" xfId="525"/>
    <cellStyle name="Normal 69" xfId="526"/>
    <cellStyle name="Normal 7" xfId="527"/>
    <cellStyle name="Normal 70" xfId="528"/>
    <cellStyle name="Normal 71" xfId="529"/>
    <cellStyle name="Normal 72" xfId="530"/>
    <cellStyle name="Normal 73" xfId="531"/>
    <cellStyle name="Normal 74" xfId="532"/>
    <cellStyle name="Normal 75" xfId="533"/>
    <cellStyle name="Normal 76" xfId="534"/>
    <cellStyle name="Normal 77" xfId="535"/>
    <cellStyle name="Normal 78" xfId="536"/>
    <cellStyle name="Normal 79" xfId="537"/>
    <cellStyle name="Normal 8" xfId="538"/>
    <cellStyle name="Normal 8 2" xfId="539"/>
    <cellStyle name="Normal 8 3" xfId="540"/>
    <cellStyle name="Normal 80" xfId="541"/>
    <cellStyle name="Normal 81" xfId="542"/>
    <cellStyle name="Normal 82" xfId="543"/>
    <cellStyle name="Normal 83" xfId="544"/>
    <cellStyle name="Normal 84" xfId="545"/>
    <cellStyle name="Normal 85" xfId="546"/>
    <cellStyle name="Normal 86" xfId="547"/>
    <cellStyle name="Normal 87" xfId="548"/>
    <cellStyle name="Normal 88" xfId="549"/>
    <cellStyle name="Normal 89" xfId="550"/>
    <cellStyle name="Normal 9" xfId="551"/>
    <cellStyle name="Normal 90" xfId="552"/>
    <cellStyle name="Normal 91" xfId="553"/>
    <cellStyle name="Normal 92" xfId="554"/>
    <cellStyle name="Normal 93" xfId="555"/>
    <cellStyle name="Normal 94" xfId="556"/>
    <cellStyle name="Normal 94 2" xfId="557"/>
    <cellStyle name="Normal 95" xfId="558"/>
    <cellStyle name="Normal 96" xfId="559"/>
    <cellStyle name="Normal 97" xfId="560"/>
    <cellStyle name="Normal 98" xfId="561"/>
    <cellStyle name="Normal 99" xfId="562"/>
    <cellStyle name="Note 10" xfId="563"/>
    <cellStyle name="Note 10 2" xfId="564"/>
    <cellStyle name="Note 10 3" xfId="565"/>
    <cellStyle name="Note 100" xfId="566"/>
    <cellStyle name="Note 100 2" xfId="567"/>
    <cellStyle name="Note 100 3" xfId="568"/>
    <cellStyle name="Note 101" xfId="569"/>
    <cellStyle name="Note 101 2" xfId="570"/>
    <cellStyle name="Note 101 3" xfId="571"/>
    <cellStyle name="Note 102" xfId="572"/>
    <cellStyle name="Note 102 2" xfId="573"/>
    <cellStyle name="Note 102 3" xfId="574"/>
    <cellStyle name="Note 103" xfId="575"/>
    <cellStyle name="Note 103 2" xfId="576"/>
    <cellStyle name="Note 103 3" xfId="577"/>
    <cellStyle name="Note 104" xfId="578"/>
    <cellStyle name="Note 104 2" xfId="579"/>
    <cellStyle name="Note 104 3" xfId="580"/>
    <cellStyle name="Note 105" xfId="581"/>
    <cellStyle name="Note 105 2" xfId="582"/>
    <cellStyle name="Note 105 3" xfId="583"/>
    <cellStyle name="Note 106" xfId="584"/>
    <cellStyle name="Note 106 2" xfId="585"/>
    <cellStyle name="Note 106 3" xfId="586"/>
    <cellStyle name="Note 107" xfId="587"/>
    <cellStyle name="Note 107 2" xfId="588"/>
    <cellStyle name="Note 107 3" xfId="589"/>
    <cellStyle name="Note 108" xfId="590"/>
    <cellStyle name="Note 108 2" xfId="591"/>
    <cellStyle name="Note 108 3" xfId="592"/>
    <cellStyle name="Note 109" xfId="593"/>
    <cellStyle name="Note 109 2" xfId="594"/>
    <cellStyle name="Note 109 3" xfId="595"/>
    <cellStyle name="Note 11" xfId="596"/>
    <cellStyle name="Note 11 2" xfId="597"/>
    <cellStyle name="Note 11 3" xfId="598"/>
    <cellStyle name="Note 110" xfId="599"/>
    <cellStyle name="Note 110 2" xfId="600"/>
    <cellStyle name="Note 110 3" xfId="601"/>
    <cellStyle name="Note 111" xfId="602"/>
    <cellStyle name="Note 111 2" xfId="603"/>
    <cellStyle name="Note 111 3" xfId="604"/>
    <cellStyle name="Note 112" xfId="605"/>
    <cellStyle name="Note 112 2" xfId="606"/>
    <cellStyle name="Note 112 3" xfId="607"/>
    <cellStyle name="Note 113" xfId="608"/>
    <cellStyle name="Note 113 2" xfId="609"/>
    <cellStyle name="Note 113 3" xfId="610"/>
    <cellStyle name="Note 114" xfId="611"/>
    <cellStyle name="Note 114 2" xfId="612"/>
    <cellStyle name="Note 114 3" xfId="613"/>
    <cellStyle name="Note 115" xfId="614"/>
    <cellStyle name="Note 115 2" xfId="615"/>
    <cellStyle name="Note 115 3" xfId="616"/>
    <cellStyle name="Note 116" xfId="617"/>
    <cellStyle name="Note 116 2" xfId="618"/>
    <cellStyle name="Note 116 3" xfId="619"/>
    <cellStyle name="Note 117" xfId="620"/>
    <cellStyle name="Note 117 2" xfId="621"/>
    <cellStyle name="Note 117 3" xfId="622"/>
    <cellStyle name="Note 118" xfId="623"/>
    <cellStyle name="Note 118 2" xfId="624"/>
    <cellStyle name="Note 118 3" xfId="625"/>
    <cellStyle name="Note 119" xfId="626"/>
    <cellStyle name="Note 119 2" xfId="627"/>
    <cellStyle name="Note 119 3" xfId="628"/>
    <cellStyle name="Note 12" xfId="629"/>
    <cellStyle name="Note 12 2" xfId="630"/>
    <cellStyle name="Note 12 3" xfId="631"/>
    <cellStyle name="Note 120" xfId="632"/>
    <cellStyle name="Note 120 2" xfId="633"/>
    <cellStyle name="Note 120 3" xfId="634"/>
    <cellStyle name="Note 121" xfId="635"/>
    <cellStyle name="Note 121 2" xfId="636"/>
    <cellStyle name="Note 121 3" xfId="637"/>
    <cellStyle name="Note 122" xfId="638"/>
    <cellStyle name="Note 122 2" xfId="639"/>
    <cellStyle name="Note 122 3" xfId="640"/>
    <cellStyle name="Note 123" xfId="641"/>
    <cellStyle name="Note 123 2" xfId="642"/>
    <cellStyle name="Note 123 3" xfId="643"/>
    <cellStyle name="Note 124" xfId="644"/>
    <cellStyle name="Note 124 2" xfId="645"/>
    <cellStyle name="Note 124 3" xfId="646"/>
    <cellStyle name="Note 125" xfId="647"/>
    <cellStyle name="Note 125 2" xfId="648"/>
    <cellStyle name="Note 125 3" xfId="649"/>
    <cellStyle name="Note 126" xfId="650"/>
    <cellStyle name="Note 126 2" xfId="651"/>
    <cellStyle name="Note 126 3" xfId="652"/>
    <cellStyle name="Note 127" xfId="653"/>
    <cellStyle name="Note 127 2" xfId="654"/>
    <cellStyle name="Note 127 3" xfId="655"/>
    <cellStyle name="Note 128" xfId="656"/>
    <cellStyle name="Note 128 2" xfId="657"/>
    <cellStyle name="Note 128 3" xfId="658"/>
    <cellStyle name="Note 129" xfId="659"/>
    <cellStyle name="Note 129 2" xfId="660"/>
    <cellStyle name="Note 129 3" xfId="661"/>
    <cellStyle name="Note 13" xfId="662"/>
    <cellStyle name="Note 13 2" xfId="663"/>
    <cellStyle name="Note 13 3" xfId="664"/>
    <cellStyle name="Note 130" xfId="665"/>
    <cellStyle name="Note 130 2" xfId="666"/>
    <cellStyle name="Note 130 3" xfId="667"/>
    <cellStyle name="Note 131" xfId="668"/>
    <cellStyle name="Note 131 2" xfId="669"/>
    <cellStyle name="Note 131 3" xfId="670"/>
    <cellStyle name="Note 132" xfId="671"/>
    <cellStyle name="Note 132 2" xfId="672"/>
    <cellStyle name="Note 132 3" xfId="673"/>
    <cellStyle name="Note 133" xfId="674"/>
    <cellStyle name="Note 133 2" xfId="675"/>
    <cellStyle name="Note 133 3" xfId="676"/>
    <cellStyle name="Note 134" xfId="677"/>
    <cellStyle name="Note 134 2" xfId="678"/>
    <cellStyle name="Note 134 3" xfId="679"/>
    <cellStyle name="Note 135" xfId="680"/>
    <cellStyle name="Note 135 2" xfId="681"/>
    <cellStyle name="Note 135 3" xfId="682"/>
    <cellStyle name="Note 136" xfId="683"/>
    <cellStyle name="Note 136 2" xfId="684"/>
    <cellStyle name="Note 136 3" xfId="685"/>
    <cellStyle name="Note 137" xfId="686"/>
    <cellStyle name="Note 137 2" xfId="687"/>
    <cellStyle name="Note 137 3" xfId="688"/>
    <cellStyle name="Note 138" xfId="689"/>
    <cellStyle name="Note 138 2" xfId="690"/>
    <cellStyle name="Note 138 3" xfId="691"/>
    <cellStyle name="Note 139" xfId="692"/>
    <cellStyle name="Note 139 2" xfId="693"/>
    <cellStyle name="Note 139 3" xfId="694"/>
    <cellStyle name="Note 14" xfId="695"/>
    <cellStyle name="Note 14 2" xfId="696"/>
    <cellStyle name="Note 14 3" xfId="697"/>
    <cellStyle name="Note 140" xfId="698"/>
    <cellStyle name="Note 140 2" xfId="699"/>
    <cellStyle name="Note 140 3" xfId="700"/>
    <cellStyle name="Note 141" xfId="701"/>
    <cellStyle name="Note 141 2" xfId="702"/>
    <cellStyle name="Note 141 3" xfId="703"/>
    <cellStyle name="Note 142" xfId="704"/>
    <cellStyle name="Note 142 2" xfId="705"/>
    <cellStyle name="Note 142 3" xfId="706"/>
    <cellStyle name="Note 143" xfId="707"/>
    <cellStyle name="Note 143 2" xfId="708"/>
    <cellStyle name="Note 143 3" xfId="709"/>
    <cellStyle name="Note 144" xfId="710"/>
    <cellStyle name="Note 144 2" xfId="711"/>
    <cellStyle name="Note 144 3" xfId="712"/>
    <cellStyle name="Note 145" xfId="713"/>
    <cellStyle name="Note 145 2" xfId="714"/>
    <cellStyle name="Note 145 3" xfId="715"/>
    <cellStyle name="Note 146" xfId="716"/>
    <cellStyle name="Note 146 2" xfId="717"/>
    <cellStyle name="Note 146 3" xfId="718"/>
    <cellStyle name="Note 147" xfId="719"/>
    <cellStyle name="Note 147 2" xfId="720"/>
    <cellStyle name="Note 147 3" xfId="721"/>
    <cellStyle name="Note 148" xfId="722"/>
    <cellStyle name="Note 148 2" xfId="723"/>
    <cellStyle name="Note 148 3" xfId="724"/>
    <cellStyle name="Note 149" xfId="725"/>
    <cellStyle name="Note 149 2" xfId="726"/>
    <cellStyle name="Note 149 3" xfId="727"/>
    <cellStyle name="Note 15" xfId="728"/>
    <cellStyle name="Note 15 2" xfId="729"/>
    <cellStyle name="Note 15 3" xfId="730"/>
    <cellStyle name="Note 150" xfId="731"/>
    <cellStyle name="Note 150 2" xfId="732"/>
    <cellStyle name="Note 150 3" xfId="733"/>
    <cellStyle name="Note 151" xfId="734"/>
    <cellStyle name="Note 151 2" xfId="735"/>
    <cellStyle name="Note 151 3" xfId="736"/>
    <cellStyle name="Note 152" xfId="737"/>
    <cellStyle name="Note 152 2" xfId="738"/>
    <cellStyle name="Note 152 3" xfId="739"/>
    <cellStyle name="Note 153" xfId="740"/>
    <cellStyle name="Note 153 2" xfId="741"/>
    <cellStyle name="Note 153 3" xfId="742"/>
    <cellStyle name="Note 154" xfId="743"/>
    <cellStyle name="Note 154 2" xfId="744"/>
    <cellStyle name="Note 154 3" xfId="745"/>
    <cellStyle name="Note 155" xfId="746"/>
    <cellStyle name="Note 155 2" xfId="747"/>
    <cellStyle name="Note 155 3" xfId="748"/>
    <cellStyle name="Note 156" xfId="749"/>
    <cellStyle name="Note 156 2" xfId="750"/>
    <cellStyle name="Note 156 3" xfId="751"/>
    <cellStyle name="Note 157" xfId="752"/>
    <cellStyle name="Note 157 2" xfId="753"/>
    <cellStyle name="Note 157 3" xfId="754"/>
    <cellStyle name="Note 158" xfId="755"/>
    <cellStyle name="Note 158 2" xfId="756"/>
    <cellStyle name="Note 158 3" xfId="757"/>
    <cellStyle name="Note 159" xfId="758"/>
    <cellStyle name="Note 159 2" xfId="759"/>
    <cellStyle name="Note 159 3" xfId="760"/>
    <cellStyle name="Note 16" xfId="761"/>
    <cellStyle name="Note 16 2" xfId="762"/>
    <cellStyle name="Note 16 3" xfId="763"/>
    <cellStyle name="Note 160" xfId="764"/>
    <cellStyle name="Note 160 2" xfId="765"/>
    <cellStyle name="Note 160 3" xfId="766"/>
    <cellStyle name="Note 161" xfId="767"/>
    <cellStyle name="Note 161 2" xfId="768"/>
    <cellStyle name="Note 161 3" xfId="769"/>
    <cellStyle name="Note 162" xfId="770"/>
    <cellStyle name="Note 162 2" xfId="771"/>
    <cellStyle name="Note 162 3" xfId="772"/>
    <cellStyle name="Note 163" xfId="773"/>
    <cellStyle name="Note 163 2" xfId="774"/>
    <cellStyle name="Note 163 3" xfId="775"/>
    <cellStyle name="Note 164" xfId="776"/>
    <cellStyle name="Note 164 2" xfId="777"/>
    <cellStyle name="Note 164 3" xfId="778"/>
    <cellStyle name="Note 165" xfId="779"/>
    <cellStyle name="Note 165 2" xfId="780"/>
    <cellStyle name="Note 165 3" xfId="781"/>
    <cellStyle name="Note 166" xfId="782"/>
    <cellStyle name="Note 166 2" xfId="783"/>
    <cellStyle name="Note 166 3" xfId="784"/>
    <cellStyle name="Note 167" xfId="785"/>
    <cellStyle name="Note 167 2" xfId="786"/>
    <cellStyle name="Note 167 3" xfId="787"/>
    <cellStyle name="Note 168" xfId="788"/>
    <cellStyle name="Note 168 2" xfId="789"/>
    <cellStyle name="Note 168 3" xfId="790"/>
    <cellStyle name="Note 169" xfId="791"/>
    <cellStyle name="Note 169 2" xfId="792"/>
    <cellStyle name="Note 169 3" xfId="793"/>
    <cellStyle name="Note 17" xfId="794"/>
    <cellStyle name="Note 17 2" xfId="795"/>
    <cellStyle name="Note 17 3" xfId="796"/>
    <cellStyle name="Note 170" xfId="797"/>
    <cellStyle name="Note 170 2" xfId="798"/>
    <cellStyle name="Note 170 3" xfId="799"/>
    <cellStyle name="Note 18" xfId="800"/>
    <cellStyle name="Note 18 2" xfId="801"/>
    <cellStyle name="Note 18 3" xfId="802"/>
    <cellStyle name="Note 19" xfId="803"/>
    <cellStyle name="Note 19 2" xfId="804"/>
    <cellStyle name="Note 19 3" xfId="805"/>
    <cellStyle name="Note 2" xfId="806"/>
    <cellStyle name="Note 2 2" xfId="807"/>
    <cellStyle name="Note 2 3" xfId="808"/>
    <cellStyle name="Note 20" xfId="809"/>
    <cellStyle name="Note 20 2" xfId="810"/>
    <cellStyle name="Note 20 3" xfId="811"/>
    <cellStyle name="Note 21" xfId="812"/>
    <cellStyle name="Note 21 2" xfId="813"/>
    <cellStyle name="Note 21 3" xfId="814"/>
    <cellStyle name="Note 22" xfId="815"/>
    <cellStyle name="Note 22 2" xfId="816"/>
    <cellStyle name="Note 22 3" xfId="817"/>
    <cellStyle name="Note 23" xfId="818"/>
    <cellStyle name="Note 23 2" xfId="819"/>
    <cellStyle name="Note 23 3" xfId="820"/>
    <cellStyle name="Note 24" xfId="821"/>
    <cellStyle name="Note 24 2" xfId="822"/>
    <cellStyle name="Note 24 3" xfId="823"/>
    <cellStyle name="Note 25" xfId="824"/>
    <cellStyle name="Note 25 2" xfId="825"/>
    <cellStyle name="Note 25 3" xfId="826"/>
    <cellStyle name="Note 26" xfId="827"/>
    <cellStyle name="Note 26 2" xfId="828"/>
    <cellStyle name="Note 26 3" xfId="829"/>
    <cellStyle name="Note 27" xfId="830"/>
    <cellStyle name="Note 27 2" xfId="831"/>
    <cellStyle name="Note 27 3" xfId="832"/>
    <cellStyle name="Note 28" xfId="833"/>
    <cellStyle name="Note 28 2" xfId="834"/>
    <cellStyle name="Note 28 3" xfId="835"/>
    <cellStyle name="Note 29" xfId="836"/>
    <cellStyle name="Note 29 2" xfId="837"/>
    <cellStyle name="Note 29 3" xfId="838"/>
    <cellStyle name="Note 3" xfId="839"/>
    <cellStyle name="Note 3 2" xfId="840"/>
    <cellStyle name="Note 3 3" xfId="841"/>
    <cellStyle name="Note 30" xfId="842"/>
    <cellStyle name="Note 30 2" xfId="843"/>
    <cellStyle name="Note 30 3" xfId="844"/>
    <cellStyle name="Note 31" xfId="845"/>
    <cellStyle name="Note 31 2" xfId="846"/>
    <cellStyle name="Note 31 3" xfId="847"/>
    <cellStyle name="Note 32" xfId="848"/>
    <cellStyle name="Note 32 2" xfId="849"/>
    <cellStyle name="Note 32 3" xfId="850"/>
    <cellStyle name="Note 33" xfId="851"/>
    <cellStyle name="Note 33 2" xfId="852"/>
    <cellStyle name="Note 33 3" xfId="853"/>
    <cellStyle name="Note 34" xfId="854"/>
    <cellStyle name="Note 34 2" xfId="855"/>
    <cellStyle name="Note 34 3" xfId="856"/>
    <cellStyle name="Note 35" xfId="857"/>
    <cellStyle name="Note 35 2" xfId="858"/>
    <cellStyle name="Note 35 3" xfId="859"/>
    <cellStyle name="Note 36" xfId="860"/>
    <cellStyle name="Note 36 2" xfId="861"/>
    <cellStyle name="Note 36 3" xfId="862"/>
    <cellStyle name="Note 37" xfId="863"/>
    <cellStyle name="Note 37 2" xfId="864"/>
    <cellStyle name="Note 37 3" xfId="865"/>
    <cellStyle name="Note 38" xfId="866"/>
    <cellStyle name="Note 38 2" xfId="867"/>
    <cellStyle name="Note 38 3" xfId="868"/>
    <cellStyle name="Note 39" xfId="869"/>
    <cellStyle name="Note 39 2" xfId="870"/>
    <cellStyle name="Note 39 3" xfId="871"/>
    <cellStyle name="Note 4" xfId="872"/>
    <cellStyle name="Note 4 2" xfId="873"/>
    <cellStyle name="Note 4 3" xfId="874"/>
    <cellStyle name="Note 40" xfId="875"/>
    <cellStyle name="Note 40 2" xfId="876"/>
    <cellStyle name="Note 40 3" xfId="877"/>
    <cellStyle name="Note 41" xfId="878"/>
    <cellStyle name="Note 41 2" xfId="879"/>
    <cellStyle name="Note 41 3" xfId="880"/>
    <cellStyle name="Note 42" xfId="881"/>
    <cellStyle name="Note 42 2" xfId="882"/>
    <cellStyle name="Note 42 3" xfId="883"/>
    <cellStyle name="Note 43" xfId="884"/>
    <cellStyle name="Note 43 2" xfId="885"/>
    <cellStyle name="Note 43 3" xfId="886"/>
    <cellStyle name="Note 44" xfId="887"/>
    <cellStyle name="Note 44 2" xfId="888"/>
    <cellStyle name="Note 44 3" xfId="889"/>
    <cellStyle name="Note 45" xfId="890"/>
    <cellStyle name="Note 45 2" xfId="891"/>
    <cellStyle name="Note 45 3" xfId="892"/>
    <cellStyle name="Note 46" xfId="893"/>
    <cellStyle name="Note 46 2" xfId="894"/>
    <cellStyle name="Note 46 3" xfId="895"/>
    <cellStyle name="Note 47" xfId="896"/>
    <cellStyle name="Note 47 2" xfId="897"/>
    <cellStyle name="Note 47 3" xfId="898"/>
    <cellStyle name="Note 48" xfId="899"/>
    <cellStyle name="Note 48 2" xfId="900"/>
    <cellStyle name="Note 48 3" xfId="901"/>
    <cellStyle name="Note 49" xfId="902"/>
    <cellStyle name="Note 49 2" xfId="903"/>
    <cellStyle name="Note 49 3" xfId="904"/>
    <cellStyle name="Note 5" xfId="905"/>
    <cellStyle name="Note 5 2" xfId="906"/>
    <cellStyle name="Note 5 3" xfId="907"/>
    <cellStyle name="Note 50" xfId="908"/>
    <cellStyle name="Note 50 2" xfId="909"/>
    <cellStyle name="Note 50 3" xfId="910"/>
    <cellStyle name="Note 51" xfId="911"/>
    <cellStyle name="Note 51 2" xfId="912"/>
    <cellStyle name="Note 51 3" xfId="913"/>
    <cellStyle name="Note 52" xfId="914"/>
    <cellStyle name="Note 52 2" xfId="915"/>
    <cellStyle name="Note 52 3" xfId="916"/>
    <cellStyle name="Note 53" xfId="917"/>
    <cellStyle name="Note 53 2" xfId="918"/>
    <cellStyle name="Note 53 3" xfId="919"/>
    <cellStyle name="Note 54" xfId="920"/>
    <cellStyle name="Note 54 2" xfId="921"/>
    <cellStyle name="Note 54 3" xfId="922"/>
    <cellStyle name="Note 55" xfId="923"/>
    <cellStyle name="Note 55 2" xfId="924"/>
    <cellStyle name="Note 55 3" xfId="925"/>
    <cellStyle name="Note 56" xfId="926"/>
    <cellStyle name="Note 56 2" xfId="927"/>
    <cellStyle name="Note 56 3" xfId="928"/>
    <cellStyle name="Note 57" xfId="929"/>
    <cellStyle name="Note 57 2" xfId="930"/>
    <cellStyle name="Note 57 3" xfId="931"/>
    <cellStyle name="Note 58" xfId="932"/>
    <cellStyle name="Note 58 2" xfId="933"/>
    <cellStyle name="Note 58 3" xfId="934"/>
    <cellStyle name="Note 59" xfId="935"/>
    <cellStyle name="Note 59 2" xfId="936"/>
    <cellStyle name="Note 59 3" xfId="937"/>
    <cellStyle name="Note 6" xfId="938"/>
    <cellStyle name="Note 6 2" xfId="939"/>
    <cellStyle name="Note 6 3" xfId="940"/>
    <cellStyle name="Note 60" xfId="941"/>
    <cellStyle name="Note 60 2" xfId="942"/>
    <cellStyle name="Note 60 3" xfId="943"/>
    <cellStyle name="Note 61" xfId="944"/>
    <cellStyle name="Note 61 2" xfId="945"/>
    <cellStyle name="Note 61 3" xfId="946"/>
    <cellStyle name="Note 62" xfId="947"/>
    <cellStyle name="Note 62 2" xfId="948"/>
    <cellStyle name="Note 62 3" xfId="949"/>
    <cellStyle name="Note 63" xfId="950"/>
    <cellStyle name="Note 63 2" xfId="951"/>
    <cellStyle name="Note 63 3" xfId="952"/>
    <cellStyle name="Note 64" xfId="953"/>
    <cellStyle name="Note 64 2" xfId="954"/>
    <cellStyle name="Note 64 3" xfId="955"/>
    <cellStyle name="Note 65" xfId="956"/>
    <cellStyle name="Note 65 2" xfId="957"/>
    <cellStyle name="Note 65 3" xfId="958"/>
    <cellStyle name="Note 66" xfId="959"/>
    <cellStyle name="Note 66 2" xfId="960"/>
    <cellStyle name="Note 66 3" xfId="961"/>
    <cellStyle name="Note 67" xfId="962"/>
    <cellStyle name="Note 67 2" xfId="963"/>
    <cellStyle name="Note 67 3" xfId="964"/>
    <cellStyle name="Note 68" xfId="965"/>
    <cellStyle name="Note 68 2" xfId="966"/>
    <cellStyle name="Note 68 3" xfId="967"/>
    <cellStyle name="Note 69" xfId="968"/>
    <cellStyle name="Note 69 2" xfId="969"/>
    <cellStyle name="Note 69 3" xfId="970"/>
    <cellStyle name="Note 7" xfId="971"/>
    <cellStyle name="Note 7 2" xfId="972"/>
    <cellStyle name="Note 7 3" xfId="973"/>
    <cellStyle name="Note 70" xfId="974"/>
    <cellStyle name="Note 70 2" xfId="975"/>
    <cellStyle name="Note 70 3" xfId="976"/>
    <cellStyle name="Note 71" xfId="977"/>
    <cellStyle name="Note 71 2" xfId="978"/>
    <cellStyle name="Note 71 3" xfId="979"/>
    <cellStyle name="Note 72" xfId="980"/>
    <cellStyle name="Note 72 2" xfId="981"/>
    <cellStyle name="Note 72 3" xfId="982"/>
    <cellStyle name="Note 73" xfId="983"/>
    <cellStyle name="Note 73 2" xfId="984"/>
    <cellStyle name="Note 73 3" xfId="985"/>
    <cellStyle name="Note 74" xfId="986"/>
    <cellStyle name="Note 74 2" xfId="987"/>
    <cellStyle name="Note 74 3" xfId="988"/>
    <cellStyle name="Note 75" xfId="989"/>
    <cellStyle name="Note 75 2" xfId="990"/>
    <cellStyle name="Note 75 3" xfId="991"/>
    <cellStyle name="Note 76" xfId="992"/>
    <cellStyle name="Note 76 2" xfId="993"/>
    <cellStyle name="Note 76 3" xfId="994"/>
    <cellStyle name="Note 77" xfId="995"/>
    <cellStyle name="Note 77 2" xfId="996"/>
    <cellStyle name="Note 77 3" xfId="997"/>
    <cellStyle name="Note 78" xfId="998"/>
    <cellStyle name="Note 78 2" xfId="999"/>
    <cellStyle name="Note 78 3" xfId="1000"/>
    <cellStyle name="Note 79" xfId="1001"/>
    <cellStyle name="Note 79 2" xfId="1002"/>
    <cellStyle name="Note 79 3" xfId="1003"/>
    <cellStyle name="Note 8" xfId="1004"/>
    <cellStyle name="Note 8 2" xfId="1005"/>
    <cellStyle name="Note 8 3" xfId="1006"/>
    <cellStyle name="Note 80" xfId="1007"/>
    <cellStyle name="Note 80 2" xfId="1008"/>
    <cellStyle name="Note 80 3" xfId="1009"/>
    <cellStyle name="Note 81" xfId="1010"/>
    <cellStyle name="Note 81 2" xfId="1011"/>
    <cellStyle name="Note 81 3" xfId="1012"/>
    <cellStyle name="Note 82" xfId="1013"/>
    <cellStyle name="Note 82 2" xfId="1014"/>
    <cellStyle name="Note 82 3" xfId="1015"/>
    <cellStyle name="Note 83" xfId="1016"/>
    <cellStyle name="Note 83 2" xfId="1017"/>
    <cellStyle name="Note 83 3" xfId="1018"/>
    <cellStyle name="Note 84" xfId="1019"/>
    <cellStyle name="Note 84 2" xfId="1020"/>
    <cellStyle name="Note 84 3" xfId="1021"/>
    <cellStyle name="Note 85" xfId="1022"/>
    <cellStyle name="Note 85 2" xfId="1023"/>
    <cellStyle name="Note 85 3" xfId="1024"/>
    <cellStyle name="Note 86" xfId="1025"/>
    <cellStyle name="Note 86 2" xfId="1026"/>
    <cellStyle name="Note 86 3" xfId="1027"/>
    <cellStyle name="Note 87" xfId="1028"/>
    <cellStyle name="Note 87 2" xfId="1029"/>
    <cellStyle name="Note 87 3" xfId="1030"/>
    <cellStyle name="Note 88" xfId="1031"/>
    <cellStyle name="Note 88 2" xfId="1032"/>
    <cellStyle name="Note 88 3" xfId="1033"/>
    <cellStyle name="Note 89" xfId="1034"/>
    <cellStyle name="Note 89 2" xfId="1035"/>
    <cellStyle name="Note 89 3" xfId="1036"/>
    <cellStyle name="Note 9" xfId="1037"/>
    <cellStyle name="Note 9 2" xfId="1038"/>
    <cellStyle name="Note 9 3" xfId="1039"/>
    <cellStyle name="Note 90" xfId="1040"/>
    <cellStyle name="Note 90 2" xfId="1041"/>
    <cellStyle name="Note 90 3" xfId="1042"/>
    <cellStyle name="Note 91" xfId="1043"/>
    <cellStyle name="Note 91 2" xfId="1044"/>
    <cellStyle name="Note 91 3" xfId="1045"/>
    <cellStyle name="Note 92" xfId="1046"/>
    <cellStyle name="Note 92 2" xfId="1047"/>
    <cellStyle name="Note 92 3" xfId="1048"/>
    <cellStyle name="Note 93" xfId="1049"/>
    <cellStyle name="Note 93 2" xfId="1050"/>
    <cellStyle name="Note 93 3" xfId="1051"/>
    <cellStyle name="Note 94" xfId="1052"/>
    <cellStyle name="Note 94 2" xfId="1053"/>
    <cellStyle name="Note 94 3" xfId="1054"/>
    <cellStyle name="Note 95" xfId="1055"/>
    <cellStyle name="Note 95 2" xfId="1056"/>
    <cellStyle name="Note 95 3" xfId="1057"/>
    <cellStyle name="Note 96" xfId="1058"/>
    <cellStyle name="Note 96 2" xfId="1059"/>
    <cellStyle name="Note 96 3" xfId="1060"/>
    <cellStyle name="Note 97" xfId="1061"/>
    <cellStyle name="Note 97 2" xfId="1062"/>
    <cellStyle name="Note 97 3" xfId="1063"/>
    <cellStyle name="Note 98" xfId="1064"/>
    <cellStyle name="Note 98 2" xfId="1065"/>
    <cellStyle name="Note 98 3" xfId="1066"/>
    <cellStyle name="Note 99" xfId="1067"/>
    <cellStyle name="Note 99 2" xfId="1068"/>
    <cellStyle name="Note 99 3" xfId="1069"/>
    <cellStyle name="Output Amounts" xfId="1070"/>
    <cellStyle name="Output Column Headings" xfId="1071"/>
    <cellStyle name="Output Line Items" xfId="1072"/>
    <cellStyle name="Output Report Heading" xfId="1073"/>
    <cellStyle name="Output Report Title" xfId="1074"/>
    <cellStyle name="Percent 2" xfId="1075"/>
    <cellStyle name="Percent 2 2" xfId="4"/>
    <cellStyle name="Percent 2 3" xfId="1076"/>
    <cellStyle name="Percent 2 4" xfId="1077"/>
    <cellStyle name="Percent 2 5" xfId="1078"/>
    <cellStyle name="Percent 3" xfId="1079"/>
    <cellStyle name="Percent 3 2" xfId="1080"/>
    <cellStyle name="Percent 3 3" xfId="1081"/>
    <cellStyle name="Percent 4" xfId="1082"/>
    <cellStyle name="Percent 4 2" xfId="1083"/>
    <cellStyle name="Percent 5" xfId="1084"/>
    <cellStyle name="Percent 5 2" xfId="1085"/>
    <cellStyle name="Percent 6" xfId="1086"/>
    <cellStyle name="Percent 7" xfId="1087"/>
    <cellStyle name="Porcentaje" xfId="1088"/>
    <cellStyle name="Porcentaje 2" xfId="1089"/>
    <cellStyle name="Porcentaje 2 2" xfId="1090"/>
    <cellStyle name="Porcentaje_Case10" xfId="1091"/>
    <cellStyle name="Punto" xfId="1092"/>
    <cellStyle name="Punto 2" xfId="1093"/>
    <cellStyle name="Punto 2 2" xfId="1094"/>
    <cellStyle name="Punto_Case10" xfId="1095"/>
    <cellStyle name="Punto0" xfId="1096"/>
    <cellStyle name="Punto0 2" xfId="1097"/>
    <cellStyle name="Punto0 2 2" xfId="1098"/>
    <cellStyle name="RISKbigPercent" xfId="1099"/>
    <cellStyle name="RISKbigPercent 2" xfId="1100"/>
    <cellStyle name="RISKbigPercent 2 2" xfId="1101"/>
    <cellStyle name="RISKblandrEdge" xfId="1102"/>
    <cellStyle name="RISKblandrEdge 2" xfId="1103"/>
    <cellStyle name="RISKblandrEdge 2 2" xfId="1104"/>
    <cellStyle name="RISKblCorner" xfId="1105"/>
    <cellStyle name="RISKblCorner 2" xfId="1106"/>
    <cellStyle name="RISKblCorner 2 2" xfId="1107"/>
    <cellStyle name="RISKbottomEdge" xfId="1108"/>
    <cellStyle name="RISKbottomEdge 2" xfId="1109"/>
    <cellStyle name="RISKbottomEdge 2 2" xfId="1110"/>
    <cellStyle name="RISKbrCorner" xfId="1111"/>
    <cellStyle name="RISKbrCorner 2" xfId="1112"/>
    <cellStyle name="RISKbrCorner 2 2" xfId="1113"/>
    <cellStyle name="RISKdarkBoxed" xfId="1114"/>
    <cellStyle name="RISKdarkBoxed 2" xfId="1115"/>
    <cellStyle name="RISKdarkBoxed 2 2" xfId="1116"/>
    <cellStyle name="RISKdarkBoxed 2 3" xfId="1117"/>
    <cellStyle name="RISKdarkBoxed 3" xfId="1118"/>
    <cellStyle name="RISKdarkBoxed 4" xfId="1119"/>
    <cellStyle name="RISKdarkShade" xfId="1120"/>
    <cellStyle name="RISKdarkShade 2" xfId="1121"/>
    <cellStyle name="RISKdarkShade 2 2" xfId="1122"/>
    <cellStyle name="RISKdbottomEdge" xfId="1123"/>
    <cellStyle name="RISKdbottomEdge 2" xfId="1124"/>
    <cellStyle name="RISKdbottomEdge 2 2" xfId="1125"/>
    <cellStyle name="RISKdrightEdge" xfId="1126"/>
    <cellStyle name="RISKdrightEdge 2" xfId="1127"/>
    <cellStyle name="RISKdrightEdge 2 2" xfId="1128"/>
    <cellStyle name="RISKdurationTime" xfId="1129"/>
    <cellStyle name="RISKdurationTime 2" xfId="1130"/>
    <cellStyle name="RISKdurationTime 2 2" xfId="1131"/>
    <cellStyle name="RISKinNumber" xfId="1132"/>
    <cellStyle name="RISKlandrEdge" xfId="1133"/>
    <cellStyle name="RISKlandrEdge 2" xfId="1134"/>
    <cellStyle name="RISKlandrEdge 2 2" xfId="1135"/>
    <cellStyle name="RISKleftEdge" xfId="1136"/>
    <cellStyle name="RISKleftEdge 2" xfId="1137"/>
    <cellStyle name="RISKleftEdge 2 2" xfId="1138"/>
    <cellStyle name="RISKlightBoxed" xfId="1139"/>
    <cellStyle name="RISKlightBoxed 2" xfId="1140"/>
    <cellStyle name="RISKlightBoxed 2 2" xfId="1141"/>
    <cellStyle name="RISKlightBoxed 2 3" xfId="1142"/>
    <cellStyle name="RISKlightBoxed 3" xfId="1143"/>
    <cellStyle name="RISKlightBoxed 4" xfId="1144"/>
    <cellStyle name="RISKltandbEdge" xfId="1145"/>
    <cellStyle name="RISKltandbEdge 2" xfId="1146"/>
    <cellStyle name="RISKltandbEdge 2 2" xfId="1147"/>
    <cellStyle name="RISKltandbEdge 2 3" xfId="1148"/>
    <cellStyle name="RISKltandbEdge 3" xfId="1149"/>
    <cellStyle name="RISKltandbEdge 4" xfId="1150"/>
    <cellStyle name="RISKnormBoxed" xfId="1151"/>
    <cellStyle name="RISKnormBoxed 2" xfId="1152"/>
    <cellStyle name="RISKnormBoxed 2 2" xfId="1153"/>
    <cellStyle name="RISKnormBoxed 2 3" xfId="1154"/>
    <cellStyle name="RISKnormBoxed 3" xfId="1155"/>
    <cellStyle name="RISKnormBoxed 4" xfId="1156"/>
    <cellStyle name="RISKnormCenter" xfId="1157"/>
    <cellStyle name="RISKnormCenter 2" xfId="1158"/>
    <cellStyle name="RISKnormCenter 2 2" xfId="1159"/>
    <cellStyle name="RISKnormHeading" xfId="1160"/>
    <cellStyle name="RISKnormHeading 2" xfId="1161"/>
    <cellStyle name="RISKnormHeading 2 2" xfId="1162"/>
    <cellStyle name="RISKnormHeading 3" xfId="1163"/>
    <cellStyle name="RISKnormItal" xfId="1164"/>
    <cellStyle name="RISKnormLabel" xfId="1165"/>
    <cellStyle name="RISKnormShade" xfId="1166"/>
    <cellStyle name="RISKnormShade 2" xfId="1167"/>
    <cellStyle name="RISKnormShade 2 2" xfId="1168"/>
    <cellStyle name="RISKnormTitle" xfId="1169"/>
    <cellStyle name="RISKoutNumber" xfId="1170"/>
    <cellStyle name="RISKrightEdge" xfId="1171"/>
    <cellStyle name="RISKrightEdge 2" xfId="1172"/>
    <cellStyle name="RISKrightEdge 2 2" xfId="1173"/>
    <cellStyle name="RISKrtandbEdge" xfId="1174"/>
    <cellStyle name="RISKrtandbEdge 2" xfId="1175"/>
    <cellStyle name="RISKrtandbEdge 2 2" xfId="1176"/>
    <cellStyle name="RISKrtandbEdge 2 3" xfId="1177"/>
    <cellStyle name="RISKrtandbEdge 3" xfId="1178"/>
    <cellStyle name="RISKrtandbEdge 4" xfId="1179"/>
    <cellStyle name="RISKssTime" xfId="1180"/>
    <cellStyle name="RISKssTime 2" xfId="1181"/>
    <cellStyle name="RISKssTime 2 2" xfId="1182"/>
    <cellStyle name="RISKtandbEdge" xfId="1183"/>
    <cellStyle name="RISKtandbEdge 2" xfId="1184"/>
    <cellStyle name="RISKtandbEdge 2 2" xfId="1185"/>
    <cellStyle name="RISKtandbEdge 2 3" xfId="1186"/>
    <cellStyle name="RISKtandbEdge 3" xfId="1187"/>
    <cellStyle name="RISKtandbEdge 4" xfId="1188"/>
    <cellStyle name="RISKtlandrEdge" xfId="1189"/>
    <cellStyle name="RISKtlandrEdge 2" xfId="1190"/>
    <cellStyle name="RISKtlandrEdge 2 2" xfId="1191"/>
    <cellStyle name="RISKtlandrEdge 2 3" xfId="1192"/>
    <cellStyle name="RISKtlandrEdge 3" xfId="1193"/>
    <cellStyle name="RISKtlandrEdge 4" xfId="1194"/>
    <cellStyle name="RISKtlCorner" xfId="1195"/>
    <cellStyle name="RISKtlCorner 2" xfId="1196"/>
    <cellStyle name="RISKtlCorner 2 2" xfId="1197"/>
    <cellStyle name="RISKtlCorner 2 3" xfId="1198"/>
    <cellStyle name="RISKtlCorner 3" xfId="1199"/>
    <cellStyle name="RISKtlCorner 4" xfId="1200"/>
    <cellStyle name="RISKtopEdge" xfId="1201"/>
    <cellStyle name="RISKtopEdge 2" xfId="1202"/>
    <cellStyle name="RISKtopEdge 2 2" xfId="1203"/>
    <cellStyle name="RISKtopEdge 2 3" xfId="1204"/>
    <cellStyle name="RISKtopEdge 3" xfId="1205"/>
    <cellStyle name="RISKtopEdge 4" xfId="1206"/>
    <cellStyle name="RISKtrCorner" xfId="1207"/>
    <cellStyle name="RISKtrCorner 2" xfId="1208"/>
    <cellStyle name="RISKtrCorner 2 2" xfId="1209"/>
    <cellStyle name="RISKtrCorner 2 3" xfId="1210"/>
    <cellStyle name="RISKtrCorner 3" xfId="1211"/>
    <cellStyle name="RISKtrCorner 4" xfId="1212"/>
    <cellStyle name="Separador de milhares_ORC0996" xfId="1213"/>
    <cellStyle name="Style 1" xfId="1214"/>
    <cellStyle name="Style 1 2" xfId="1215"/>
    <cellStyle name="Style 1 2 2" xfId="2"/>
    <cellStyle name="Style 1 3" xfId="1216"/>
    <cellStyle name="Style 1 3 2" xfId="1217"/>
    <cellStyle name="Style 1_Case10" xfId="1218"/>
    <cellStyle name="Table Title" xfId="1219"/>
    <cellStyle name="Total 2" xfId="1220"/>
    <cellStyle name="Total 2 2" xfId="1221"/>
    <cellStyle name="Total 2 3" xfId="1222"/>
    <cellStyle name="Total 2 4" xfId="1223"/>
    <cellStyle name="Total 2 5" xfId="1224"/>
    <cellStyle name="Total 3" xfId="1225"/>
    <cellStyle name="Total 4" xfId="1226"/>
    <cellStyle name="Total 5" xfId="1227"/>
    <cellStyle name="unit" xfId="122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4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3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Snowden\Standards\Costs\100313_OPMiningCos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acooper\Local%20Settings\Temporary%20Internet%20Files\OLK96\Wilgerup%20LH%20Pricing%20Model%20Rev%200_FB%20edit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%20and%20Settings\acooper\Local%20Settings\Temp\Budget%20Ind%20COG%2055%20271206%20V1.3a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acooper\Local%20Settings\Temp\Budget%20Ind%20COG%2055%20271206%20V1.3a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Snowden\Projects\0806_GoldCorp_Penasquito\03_Work\03_AC\Schedule\softwares_project\Comet\MMC%20Models\2008\OBC_14\V3\Comet%20Latest%20GUI%20Case%2014_V3_PD_New_Report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doturnb\My%20Documents\IPCC\Sites\Spinifex%20Ridge%20Australia\Work\Azure%20Projects\Coogee%20Resources\Modelling\New%20company%20model\Coogee%20Resources%20model%20template-20060212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ost Break Down"/>
      <sheetName val="Schedule"/>
      <sheetName val="Pit 2"/>
      <sheetName val="Dump 2"/>
      <sheetName val="Assumptions"/>
      <sheetName val="Fleet Cost Calculator"/>
      <sheetName val="Haulage Calculations"/>
      <sheetName val="Equipment Costs"/>
      <sheetName val="Road train haulage cost"/>
      <sheetName val="Diesel TGP"/>
      <sheetName val="Exchange Rate"/>
      <sheetName val="Gold Price"/>
      <sheetName val="September 2010"/>
      <sheetName val="Reconcilia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pread"/>
      <sheetName val="Plant"/>
      <sheetName val="Base"/>
      <sheetName val="Dig Rate"/>
      <sheetName val="Ancil"/>
      <sheetName val="Crusher Feed"/>
      <sheetName val="Oheads - Contractor"/>
      <sheetName val="Pit 100t"/>
      <sheetName val="EX100"/>
      <sheetName val="Pivots"/>
      <sheetName val="Cost Split Pivots"/>
      <sheetName val="Cashflow"/>
      <sheetName val="Summary - Fixed and Variable"/>
      <sheetName val="Report"/>
      <sheetName val="Output Costs"/>
    </sheetNames>
    <sheetDataSet>
      <sheetData sheetId="0"/>
      <sheetData sheetId="1"/>
      <sheetData sheetId="2"/>
      <sheetData sheetId="3">
        <row r="8">
          <cell r="M8">
            <v>98</v>
          </cell>
          <cell r="N8">
            <v>3.3</v>
          </cell>
          <cell r="O8">
            <v>1.7</v>
          </cell>
          <cell r="P8">
            <v>363.63636363636368</v>
          </cell>
          <cell r="Q8">
            <v>705.88235294117646</v>
          </cell>
          <cell r="R8">
            <v>489.59207459207465</v>
          </cell>
          <cell r="S8">
            <v>950.38461538461547</v>
          </cell>
          <cell r="T8">
            <v>608.28106237197153</v>
          </cell>
          <cell r="U8">
            <v>1180.7808857808859</v>
          </cell>
        </row>
        <row r="9">
          <cell r="M9">
            <v>90</v>
          </cell>
          <cell r="N9">
            <v>3.3</v>
          </cell>
          <cell r="O9">
            <v>1.7</v>
          </cell>
          <cell r="P9">
            <v>378.78787878787881</v>
          </cell>
          <cell r="Q9">
            <v>735.2941176470589</v>
          </cell>
          <cell r="R9">
            <v>509.70279720279729</v>
          </cell>
          <cell r="S9">
            <v>989.42307692307702</v>
          </cell>
          <cell r="T9">
            <v>633.26711167620272</v>
          </cell>
          <cell r="U9">
            <v>1229.2832167832171</v>
          </cell>
        </row>
        <row r="10">
          <cell r="M10">
            <v>82</v>
          </cell>
          <cell r="N10">
            <v>3.3</v>
          </cell>
          <cell r="O10">
            <v>1.7</v>
          </cell>
          <cell r="P10">
            <v>378.78787878787881</v>
          </cell>
          <cell r="Q10">
            <v>735.2941176470589</v>
          </cell>
          <cell r="R10">
            <v>509.70279720279729</v>
          </cell>
          <cell r="S10">
            <v>989.42307692307702</v>
          </cell>
          <cell r="T10">
            <v>633.26711167620272</v>
          </cell>
          <cell r="U10">
            <v>1229.2832167832171</v>
          </cell>
        </row>
        <row r="11">
          <cell r="M11">
            <v>74</v>
          </cell>
          <cell r="N11">
            <v>3.3</v>
          </cell>
          <cell r="O11">
            <v>1.7531472600074014</v>
          </cell>
          <cell r="P11">
            <v>369.69696969696975</v>
          </cell>
          <cell r="Q11">
            <v>695.89134229080639</v>
          </cell>
          <cell r="R11">
            <v>497.74670458951402</v>
          </cell>
          <cell r="S11">
            <v>936.92307692307702</v>
          </cell>
          <cell r="T11">
            <v>618.41257236879017</v>
          </cell>
          <cell r="U11">
            <v>1164.0559440559441</v>
          </cell>
        </row>
        <row r="12">
          <cell r="M12">
            <v>66</v>
          </cell>
          <cell r="N12">
            <v>3.3</v>
          </cell>
          <cell r="O12">
            <v>2.1452005908823537</v>
          </cell>
          <cell r="P12">
            <v>360.60606060606062</v>
          </cell>
          <cell r="Q12">
            <v>554.72667920091089</v>
          </cell>
          <cell r="R12">
            <v>485.67041349521827</v>
          </cell>
          <cell r="S12">
            <v>747.11538461538464</v>
          </cell>
          <cell r="T12">
            <v>603.40869555466509</v>
          </cell>
          <cell r="U12">
            <v>928.23426573426582</v>
          </cell>
        </row>
        <row r="13">
          <cell r="M13">
            <v>58</v>
          </cell>
          <cell r="N13">
            <v>3.3</v>
          </cell>
          <cell r="O13">
            <v>2.2443738962193951</v>
          </cell>
          <cell r="P13">
            <v>351.51515151515156</v>
          </cell>
          <cell r="Q13">
            <v>516.84792892752751</v>
          </cell>
          <cell r="R13">
            <v>473.33269990780843</v>
          </cell>
          <cell r="S13">
            <v>695.96153846153857</v>
          </cell>
          <cell r="T13">
            <v>588.08002109758013</v>
          </cell>
          <cell r="U13">
            <v>864.6794871794873</v>
          </cell>
        </row>
        <row r="14">
          <cell r="M14">
            <v>50</v>
          </cell>
          <cell r="N14">
            <v>3.3</v>
          </cell>
          <cell r="O14">
            <v>2.2832753576891642</v>
          </cell>
          <cell r="P14">
            <v>342.42424242424244</v>
          </cell>
          <cell r="Q14">
            <v>494.90307693051955</v>
          </cell>
          <cell r="R14">
            <v>461.04598568723515</v>
          </cell>
          <cell r="S14">
            <v>666.34615384615392</v>
          </cell>
          <cell r="T14">
            <v>572.81470949020127</v>
          </cell>
          <cell r="U14">
            <v>827.88461538461547</v>
          </cell>
        </row>
        <row r="15">
          <cell r="M15">
            <v>42</v>
          </cell>
          <cell r="N15">
            <v>3.3</v>
          </cell>
          <cell r="O15">
            <v>2.3166678407385577</v>
          </cell>
          <cell r="P15">
            <v>333.33333333333337</v>
          </cell>
          <cell r="Q15">
            <v>474.81990324919349</v>
          </cell>
          <cell r="R15">
            <v>448.88814513145138</v>
          </cell>
          <cell r="S15">
            <v>639.42307692307702</v>
          </cell>
          <cell r="T15">
            <v>557.70951364816688</v>
          </cell>
          <cell r="U15">
            <v>794.4347319347321</v>
          </cell>
        </row>
        <row r="16">
          <cell r="M16">
            <v>34</v>
          </cell>
          <cell r="N16">
            <v>3.3</v>
          </cell>
          <cell r="O16">
            <v>2.361921386150065</v>
          </cell>
          <cell r="P16">
            <v>324.24242424242425</v>
          </cell>
          <cell r="Q16">
            <v>453.02100496414124</v>
          </cell>
          <cell r="R16">
            <v>436.45994845465367</v>
          </cell>
          <cell r="S16">
            <v>609.80769230769238</v>
          </cell>
          <cell r="T16">
            <v>542.26842080729705</v>
          </cell>
          <cell r="U16">
            <v>757.63986013986028</v>
          </cell>
        </row>
        <row r="17">
          <cell r="M17">
            <v>26</v>
          </cell>
          <cell r="N17">
            <v>3.3</v>
          </cell>
          <cell r="O17">
            <v>2.3720429950742767</v>
          </cell>
          <cell r="P17">
            <v>315.15151515151518</v>
          </cell>
          <cell r="Q17">
            <v>438.44061939839924</v>
          </cell>
          <cell r="R17">
            <v>423.81607359543898</v>
          </cell>
          <cell r="S17">
            <v>589.61538461538464</v>
          </cell>
          <cell r="T17">
            <v>526.55936416403028</v>
          </cell>
          <cell r="U17">
            <v>732.55244755244757</v>
          </cell>
        </row>
        <row r="18">
          <cell r="M18">
            <v>18</v>
          </cell>
          <cell r="N18">
            <v>3.3</v>
          </cell>
          <cell r="O18">
            <v>2.3882800441404748</v>
          </cell>
          <cell r="P18">
            <v>306.06060606060606</v>
          </cell>
          <cell r="Q18">
            <v>422.89847979845757</v>
          </cell>
          <cell r="R18">
            <v>412.10356705710649</v>
          </cell>
          <cell r="S18">
            <v>569.42307692307702</v>
          </cell>
          <cell r="T18">
            <v>512.00746210125351</v>
          </cell>
          <cell r="U18">
            <v>707.4650349650351</v>
          </cell>
        </row>
        <row r="19">
          <cell r="M19">
            <v>10</v>
          </cell>
          <cell r="N19">
            <v>3.3</v>
          </cell>
          <cell r="O19">
            <v>2.4213403263503084</v>
          </cell>
          <cell r="P19">
            <v>296.969696969697</v>
          </cell>
          <cell r="Q19">
            <v>404.73451391162189</v>
          </cell>
          <cell r="R19">
            <v>400.02912734283944</v>
          </cell>
          <cell r="S19">
            <v>545.19230769230774</v>
          </cell>
          <cell r="T19">
            <v>497.00588548655816</v>
          </cell>
          <cell r="U19">
            <v>677.36013986013995</v>
          </cell>
        </row>
        <row r="20">
          <cell r="M20">
            <v>2</v>
          </cell>
          <cell r="N20">
            <v>3.3</v>
          </cell>
          <cell r="O20">
            <v>2.3563044316504675</v>
          </cell>
          <cell r="P20">
            <v>287.87878787878788</v>
          </cell>
          <cell r="Q20">
            <v>403.17371017062294</v>
          </cell>
          <cell r="R20">
            <v>387.3621679304178</v>
          </cell>
          <cell r="S20">
            <v>542.5</v>
          </cell>
          <cell r="T20">
            <v>481.26814803476151</v>
          </cell>
          <cell r="U20">
            <v>674.0151515151515</v>
          </cell>
        </row>
        <row r="21">
          <cell r="M21">
            <v>-6</v>
          </cell>
          <cell r="N21">
            <v>3.3</v>
          </cell>
          <cell r="O21">
            <v>2.4368362764889522</v>
          </cell>
          <cell r="P21">
            <v>278.78787878787881</v>
          </cell>
          <cell r="Q21">
            <v>377.53870002524604</v>
          </cell>
          <cell r="R21">
            <v>375.74992934672309</v>
          </cell>
          <cell r="S21">
            <v>508.84615384615392</v>
          </cell>
          <cell r="T21">
            <v>466.840821309565</v>
          </cell>
          <cell r="U21">
            <v>632.20279720279723</v>
          </cell>
        </row>
        <row r="22">
          <cell r="M22">
            <v>-14</v>
          </cell>
          <cell r="N22">
            <v>3.3</v>
          </cell>
          <cell r="O22">
            <v>2.4405122815283278</v>
          </cell>
          <cell r="P22">
            <v>269.69696969696969</v>
          </cell>
          <cell r="Q22">
            <v>364.67753378510071</v>
          </cell>
          <cell r="R22">
            <v>363.37464331613506</v>
          </cell>
          <cell r="S22">
            <v>491.34615384615387</v>
          </cell>
          <cell r="T22">
            <v>451.46546593822848</v>
          </cell>
          <cell r="U22">
            <v>610.46037296037298</v>
          </cell>
        </row>
        <row r="23">
          <cell r="M23">
            <v>-22</v>
          </cell>
          <cell r="N23">
            <v>3.3</v>
          </cell>
          <cell r="O23">
            <v>2.6574249514895558</v>
          </cell>
          <cell r="P23">
            <v>260.60606060606062</v>
          </cell>
          <cell r="Q23">
            <v>323.62155684507576</v>
          </cell>
          <cell r="R23">
            <v>351.22609498708124</v>
          </cell>
          <cell r="S23">
            <v>436.15384615384619</v>
          </cell>
          <cell r="T23">
            <v>436.37181498394932</v>
          </cell>
          <cell r="U23">
            <v>541.88811188811189</v>
          </cell>
        </row>
        <row r="24">
          <cell r="M24">
            <v>90</v>
          </cell>
          <cell r="N24">
            <v>3.3</v>
          </cell>
          <cell r="O24">
            <v>1.7</v>
          </cell>
          <cell r="P24">
            <v>363.63636363636368</v>
          </cell>
          <cell r="Q24">
            <v>705.88235294117646</v>
          </cell>
          <cell r="R24">
            <v>489.59207459207465</v>
          </cell>
          <cell r="S24">
            <v>950.38461538461547</v>
          </cell>
          <cell r="T24">
            <v>608.28106237197153</v>
          </cell>
          <cell r="U24">
            <v>1180.7808857808859</v>
          </cell>
        </row>
        <row r="25">
          <cell r="M25">
            <v>82</v>
          </cell>
          <cell r="N25">
            <v>3.3</v>
          </cell>
          <cell r="O25">
            <v>1.7</v>
          </cell>
          <cell r="P25">
            <v>378.78787878787881</v>
          </cell>
          <cell r="Q25">
            <v>735.2941176470589</v>
          </cell>
          <cell r="R25">
            <v>509.70279720279729</v>
          </cell>
          <cell r="S25">
            <v>989.42307692307702</v>
          </cell>
          <cell r="T25">
            <v>633.26711167620272</v>
          </cell>
          <cell r="U25">
            <v>1229.2832167832171</v>
          </cell>
        </row>
        <row r="26">
          <cell r="M26">
            <v>74</v>
          </cell>
          <cell r="N26">
            <v>3.3</v>
          </cell>
          <cell r="O26">
            <v>1.7648336519365027</v>
          </cell>
          <cell r="P26">
            <v>371.21212121212125</v>
          </cell>
          <cell r="Q26">
            <v>694.11641071998019</v>
          </cell>
          <cell r="R26">
            <v>499.62481824635961</v>
          </cell>
          <cell r="S26">
            <v>934.23076923076928</v>
          </cell>
          <cell r="T26">
            <v>620.7459863060833</v>
          </cell>
          <cell r="U26">
            <v>1160.7109557109559</v>
          </cell>
        </row>
        <row r="27">
          <cell r="M27">
            <v>66</v>
          </cell>
          <cell r="N27">
            <v>3.3</v>
          </cell>
          <cell r="O27">
            <v>2.1464362311920353</v>
          </cell>
          <cell r="P27">
            <v>363.63636363636368</v>
          </cell>
          <cell r="Q27">
            <v>559.06622454540536</v>
          </cell>
          <cell r="R27">
            <v>489.45250423394151</v>
          </cell>
          <cell r="S27">
            <v>752.50000000000011</v>
          </cell>
          <cell r="T27">
            <v>608.10765677550307</v>
          </cell>
          <cell r="U27">
            <v>934.92424242424261</v>
          </cell>
        </row>
        <row r="28">
          <cell r="M28">
            <v>58</v>
          </cell>
          <cell r="N28">
            <v>3.3</v>
          </cell>
          <cell r="O28">
            <v>2.187815550760047</v>
          </cell>
          <cell r="P28">
            <v>356.06060606060606</v>
          </cell>
          <cell r="Q28">
            <v>537.06538450730227</v>
          </cell>
          <cell r="R28">
            <v>479.25400089201742</v>
          </cell>
          <cell r="S28">
            <v>722.88461538461547</v>
          </cell>
          <cell r="T28">
            <v>595.43678898705195</v>
          </cell>
          <cell r="U28">
            <v>898.12937062937078</v>
          </cell>
        </row>
        <row r="29">
          <cell r="M29">
            <v>50</v>
          </cell>
          <cell r="N29">
            <v>3.3</v>
          </cell>
          <cell r="O29">
            <v>2.2097081037317072</v>
          </cell>
          <cell r="P29">
            <v>348.4848484848485</v>
          </cell>
          <cell r="Q29">
            <v>520.43072931574306</v>
          </cell>
          <cell r="R29">
            <v>468.72596139763488</v>
          </cell>
          <cell r="S29">
            <v>700</v>
          </cell>
          <cell r="T29">
            <v>582.35649749403126</v>
          </cell>
          <cell r="U29">
            <v>869.69696969696975</v>
          </cell>
        </row>
        <row r="30">
          <cell r="M30">
            <v>42</v>
          </cell>
          <cell r="N30">
            <v>3.3</v>
          </cell>
          <cell r="O30">
            <v>2.1674119393985887</v>
          </cell>
          <cell r="P30">
            <v>340.90909090909093</v>
          </cell>
          <cell r="Q30">
            <v>519.05222978155405</v>
          </cell>
          <cell r="R30">
            <v>458.86990535169423</v>
          </cell>
          <cell r="S30">
            <v>698.65384615384619</v>
          </cell>
          <cell r="T30">
            <v>570.11109452786252</v>
          </cell>
          <cell r="U30">
            <v>868.02447552447552</v>
          </cell>
        </row>
        <row r="31">
          <cell r="M31">
            <v>34</v>
          </cell>
          <cell r="N31">
            <v>3.3</v>
          </cell>
          <cell r="O31">
            <v>2.216681313047201</v>
          </cell>
          <cell r="P31">
            <v>333.33333333333337</v>
          </cell>
          <cell r="Q31">
            <v>496.23732267037752</v>
          </cell>
          <cell r="R31">
            <v>448.50335191724258</v>
          </cell>
          <cell r="S31">
            <v>667.69230769230774</v>
          </cell>
          <cell r="T31">
            <v>557.23143723051351</v>
          </cell>
          <cell r="U31">
            <v>829.55710955710958</v>
          </cell>
        </row>
        <row r="32">
          <cell r="M32">
            <v>26</v>
          </cell>
          <cell r="N32">
            <v>3.3</v>
          </cell>
          <cell r="O32">
            <v>2.2583966651229881</v>
          </cell>
          <cell r="P32">
            <v>325.75757575757575</v>
          </cell>
          <cell r="Q32">
            <v>476.0014113558999</v>
          </cell>
          <cell r="R32">
            <v>438.51851329777372</v>
          </cell>
          <cell r="S32">
            <v>640.76923076923083</v>
          </cell>
          <cell r="T32">
            <v>544.82603167299169</v>
          </cell>
          <cell r="U32">
            <v>796.10722610722621</v>
          </cell>
        </row>
        <row r="33">
          <cell r="M33">
            <v>18</v>
          </cell>
          <cell r="N33">
            <v>3.3</v>
          </cell>
          <cell r="O33">
            <v>2.2675615948092283</v>
          </cell>
          <cell r="P33">
            <v>318.18181818181819</v>
          </cell>
          <cell r="Q33">
            <v>463.05247116708966</v>
          </cell>
          <cell r="R33">
            <v>428.27314270260547</v>
          </cell>
          <cell r="S33">
            <v>623.26923076923083</v>
          </cell>
          <cell r="T33">
            <v>532.09693487293407</v>
          </cell>
          <cell r="U33">
            <v>774.36480186480196</v>
          </cell>
        </row>
        <row r="34">
          <cell r="M34">
            <v>10</v>
          </cell>
          <cell r="N34">
            <v>3.3</v>
          </cell>
          <cell r="O34">
            <v>2.2882905729468663</v>
          </cell>
          <cell r="P34">
            <v>310.60606060606062</v>
          </cell>
          <cell r="Q34">
            <v>447.93262364403415</v>
          </cell>
          <cell r="R34">
            <v>418.18643570870478</v>
          </cell>
          <cell r="S34">
            <v>603.07692307692309</v>
          </cell>
          <cell r="T34">
            <v>519.56496557748164</v>
          </cell>
          <cell r="U34">
            <v>749.27738927738926</v>
          </cell>
        </row>
        <row r="35">
          <cell r="M35">
            <v>2</v>
          </cell>
          <cell r="N35">
            <v>3.3</v>
          </cell>
          <cell r="O35">
            <v>2.2848068056141386</v>
          </cell>
          <cell r="P35">
            <v>303.03030303030306</v>
          </cell>
          <cell r="Q35">
            <v>437.67376635207791</v>
          </cell>
          <cell r="R35">
            <v>408.22946771637231</v>
          </cell>
          <cell r="S35">
            <v>589.61538461538464</v>
          </cell>
          <cell r="T35">
            <v>507.19418716276567</v>
          </cell>
          <cell r="U35">
            <v>732.55244755244757</v>
          </cell>
        </row>
        <row r="36">
          <cell r="M36">
            <v>-6</v>
          </cell>
          <cell r="N36">
            <v>3.3</v>
          </cell>
          <cell r="O36">
            <v>2.4588804740148613</v>
          </cell>
          <cell r="P36">
            <v>295.4545454545455</v>
          </cell>
          <cell r="Q36">
            <v>396.52191731305243</v>
          </cell>
          <cell r="R36">
            <v>398.20680869972614</v>
          </cell>
          <cell r="S36">
            <v>534.42307692307702</v>
          </cell>
          <cell r="T36">
            <v>494.74179262693252</v>
          </cell>
          <cell r="U36">
            <v>663.9801864801866</v>
          </cell>
        </row>
        <row r="37">
          <cell r="M37">
            <v>-14</v>
          </cell>
          <cell r="N37">
            <v>3.3</v>
          </cell>
          <cell r="O37">
            <v>2.7934435665708497</v>
          </cell>
          <cell r="P37">
            <v>287.87878787878788</v>
          </cell>
          <cell r="Q37">
            <v>340.0820447452935</v>
          </cell>
          <cell r="R37">
            <v>387.435646179407</v>
          </cell>
          <cell r="S37">
            <v>457.69230769230779</v>
          </cell>
          <cell r="T37">
            <v>481.35943919259648</v>
          </cell>
          <cell r="U37">
            <v>568.64801864801871</v>
          </cell>
        </row>
        <row r="38">
          <cell r="M38">
            <v>-22</v>
          </cell>
          <cell r="N38">
            <v>3.3</v>
          </cell>
          <cell r="O38">
            <v>2.7081323611052435</v>
          </cell>
          <cell r="P38">
            <v>280.30303030303031</v>
          </cell>
          <cell r="Q38">
            <v>341.56380732531437</v>
          </cell>
          <cell r="R38">
            <v>377.81287135699029</v>
          </cell>
          <cell r="S38">
            <v>460.38461538461542</v>
          </cell>
          <cell r="T38">
            <v>469.40387047383649</v>
          </cell>
          <cell r="U38">
            <v>571.99300699300704</v>
          </cell>
        </row>
        <row r="39">
          <cell r="M39">
            <v>-30</v>
          </cell>
          <cell r="N39">
            <v>3.3</v>
          </cell>
          <cell r="O39">
            <v>2.6190836774822048</v>
          </cell>
          <cell r="P39">
            <v>272.72727272727275</v>
          </cell>
          <cell r="Q39">
            <v>343.63163259647894</v>
          </cell>
          <cell r="R39">
            <v>367.52642746953092</v>
          </cell>
          <cell r="S39">
            <v>463.07692307692309</v>
          </cell>
          <cell r="T39">
            <v>456.62374321972021</v>
          </cell>
          <cell r="U39">
            <v>575.33799533799538</v>
          </cell>
        </row>
        <row r="40">
          <cell r="M40">
            <v>-38</v>
          </cell>
          <cell r="N40">
            <v>3.3</v>
          </cell>
          <cell r="O40">
            <v>2.4972532042396196</v>
          </cell>
          <cell r="P40">
            <v>265.15151515151518</v>
          </cell>
          <cell r="Q40">
            <v>350.38497438485655</v>
          </cell>
          <cell r="R40">
            <v>356.54256121136763</v>
          </cell>
          <cell r="S40">
            <v>471.15384615384619</v>
          </cell>
          <cell r="T40">
            <v>442.97712150503253</v>
          </cell>
          <cell r="U40">
            <v>585.37296037296039</v>
          </cell>
        </row>
        <row r="41">
          <cell r="M41">
            <v>-46</v>
          </cell>
          <cell r="N41">
            <v>3.3</v>
          </cell>
          <cell r="O41">
            <v>2.3897835552470501</v>
          </cell>
          <cell r="P41">
            <v>257.57575757575756</v>
          </cell>
          <cell r="Q41">
            <v>355.68074695874668</v>
          </cell>
          <cell r="R41">
            <v>347.04782165942021</v>
          </cell>
          <cell r="S41">
            <v>479.23076923076934</v>
          </cell>
          <cell r="T41">
            <v>431.18062691018872</v>
          </cell>
          <cell r="U41">
            <v>595.40792540792552</v>
          </cell>
        </row>
        <row r="42">
          <cell r="M42">
            <v>98</v>
          </cell>
          <cell r="N42">
            <v>3.3</v>
          </cell>
          <cell r="O42">
            <v>1.7</v>
          </cell>
          <cell r="P42">
            <v>363.63636363636368</v>
          </cell>
          <cell r="Q42">
            <v>705.88235294117646</v>
          </cell>
          <cell r="R42">
            <v>489.59207459207465</v>
          </cell>
          <cell r="S42">
            <v>950.38461538461547</v>
          </cell>
          <cell r="T42">
            <v>608.28106237197153</v>
          </cell>
          <cell r="U42">
            <v>1180.7808857808859</v>
          </cell>
        </row>
        <row r="43">
          <cell r="M43">
            <v>90</v>
          </cell>
          <cell r="N43">
            <v>3.3</v>
          </cell>
          <cell r="O43">
            <v>1.7</v>
          </cell>
          <cell r="P43">
            <v>378.78787878787881</v>
          </cell>
          <cell r="Q43">
            <v>735.2941176470589</v>
          </cell>
          <cell r="R43">
            <v>509.70279720279729</v>
          </cell>
          <cell r="S43">
            <v>989.42307692307702</v>
          </cell>
          <cell r="T43">
            <v>633.26711167620272</v>
          </cell>
          <cell r="U43">
            <v>1229.2832167832171</v>
          </cell>
        </row>
        <row r="44">
          <cell r="M44">
            <v>82</v>
          </cell>
          <cell r="N44">
            <v>3.3</v>
          </cell>
          <cell r="O44">
            <v>1.7</v>
          </cell>
          <cell r="P44">
            <v>378.78787878787881</v>
          </cell>
          <cell r="Q44">
            <v>735.2941176470589</v>
          </cell>
          <cell r="R44">
            <v>509.70279720279729</v>
          </cell>
          <cell r="S44">
            <v>989.42307692307702</v>
          </cell>
          <cell r="T44">
            <v>633.26711167620272</v>
          </cell>
          <cell r="U44">
            <v>1229.2832167832171</v>
          </cell>
        </row>
        <row r="45">
          <cell r="M45">
            <v>74</v>
          </cell>
          <cell r="N45">
            <v>3.3</v>
          </cell>
          <cell r="O45">
            <v>1.7750012099757049</v>
          </cell>
          <cell r="P45">
            <v>371.21212121212125</v>
          </cell>
          <cell r="Q45">
            <v>690.14037461797955</v>
          </cell>
          <cell r="R45">
            <v>499.60698392672822</v>
          </cell>
          <cell r="S45">
            <v>928.84615384615392</v>
          </cell>
          <cell r="T45">
            <v>620.72382851502596</v>
          </cell>
          <cell r="U45">
            <v>1154.0209790209792</v>
          </cell>
        </row>
        <row r="46">
          <cell r="M46">
            <v>66</v>
          </cell>
          <cell r="N46">
            <v>3.3</v>
          </cell>
          <cell r="O46">
            <v>2.1696486419706655</v>
          </cell>
          <cell r="P46">
            <v>363.63636363636368</v>
          </cell>
          <cell r="Q46">
            <v>553.08494508588012</v>
          </cell>
          <cell r="R46">
            <v>489.43530845387221</v>
          </cell>
          <cell r="S46">
            <v>744.42307692307702</v>
          </cell>
          <cell r="T46">
            <v>608.08629232147757</v>
          </cell>
          <cell r="U46">
            <v>924.88927738927748</v>
          </cell>
        </row>
        <row r="47">
          <cell r="M47">
            <v>58</v>
          </cell>
          <cell r="N47">
            <v>3.3</v>
          </cell>
          <cell r="O47">
            <v>2.2513649662372521</v>
          </cell>
          <cell r="P47">
            <v>356.06060606060606</v>
          </cell>
          <cell r="Q47">
            <v>521.90560731865662</v>
          </cell>
          <cell r="R47">
            <v>479.39904350996034</v>
          </cell>
          <cell r="S47">
            <v>702.69230769230774</v>
          </cell>
          <cell r="T47">
            <v>595.61699345176896</v>
          </cell>
          <cell r="U47">
            <v>873.04195804195808</v>
          </cell>
        </row>
        <row r="48">
          <cell r="M48">
            <v>50</v>
          </cell>
          <cell r="N48">
            <v>3.3</v>
          </cell>
          <cell r="O48">
            <v>2.2661812874911873</v>
          </cell>
          <cell r="P48">
            <v>348.4848484848485</v>
          </cell>
          <cell r="Q48">
            <v>507.46160792507737</v>
          </cell>
          <cell r="R48">
            <v>468.68749354931379</v>
          </cell>
          <cell r="S48">
            <v>682.5</v>
          </cell>
          <cell r="T48">
            <v>582.30870410672321</v>
          </cell>
          <cell r="U48">
            <v>847.9545454545455</v>
          </cell>
        </row>
        <row r="49">
          <cell r="M49">
            <v>42</v>
          </cell>
          <cell r="N49">
            <v>3.3</v>
          </cell>
          <cell r="O49">
            <v>2.3410130341625108</v>
          </cell>
          <cell r="P49">
            <v>340.90909090909093</v>
          </cell>
          <cell r="Q49">
            <v>480.56118594079709</v>
          </cell>
          <cell r="R49">
            <v>459.33513321825023</v>
          </cell>
          <cell r="S49">
            <v>647.5</v>
          </cell>
          <cell r="T49">
            <v>570.68910490752307</v>
          </cell>
          <cell r="U49">
            <v>804.469696969697</v>
          </cell>
        </row>
        <row r="50">
          <cell r="M50">
            <v>34</v>
          </cell>
          <cell r="N50">
            <v>3.3</v>
          </cell>
          <cell r="O50">
            <v>2.2701222369908463</v>
          </cell>
          <cell r="P50">
            <v>333.33333333333337</v>
          </cell>
          <cell r="Q50">
            <v>484.55540502440158</v>
          </cell>
          <cell r="R50">
            <v>449.12966168903984</v>
          </cell>
          <cell r="S50">
            <v>652.88461538461547</v>
          </cell>
          <cell r="T50">
            <v>558.00957967426166</v>
          </cell>
          <cell r="U50">
            <v>811.15967365967379</v>
          </cell>
        </row>
        <row r="51">
          <cell r="M51">
            <v>26</v>
          </cell>
          <cell r="N51">
            <v>3.3</v>
          </cell>
          <cell r="O51">
            <v>2.1989888662839459</v>
          </cell>
          <cell r="P51">
            <v>325.75757575757575</v>
          </cell>
          <cell r="Q51">
            <v>488.86104722150509</v>
          </cell>
          <cell r="R51">
            <v>438.64445741782913</v>
          </cell>
          <cell r="S51">
            <v>658.26923076923083</v>
          </cell>
          <cell r="T51">
            <v>544.98250770093921</v>
          </cell>
          <cell r="U51">
            <v>817.84965034965046</v>
          </cell>
        </row>
        <row r="52">
          <cell r="M52">
            <v>18</v>
          </cell>
          <cell r="N52">
            <v>3.3</v>
          </cell>
          <cell r="O52">
            <v>2.2252220544526122</v>
          </cell>
          <cell r="P52">
            <v>318.18181818181819</v>
          </cell>
          <cell r="Q52">
            <v>471.86302054618636</v>
          </cell>
          <cell r="R52">
            <v>428.44601794355663</v>
          </cell>
          <cell r="S52">
            <v>635.38461538461547</v>
          </cell>
          <cell r="T52">
            <v>532.31171926320678</v>
          </cell>
          <cell r="U52">
            <v>789.41724941724954</v>
          </cell>
        </row>
        <row r="53">
          <cell r="M53">
            <v>10</v>
          </cell>
          <cell r="N53">
            <v>3.3</v>
          </cell>
          <cell r="O53">
            <v>2.2866267932256346</v>
          </cell>
          <cell r="P53">
            <v>310.60606060606062</v>
          </cell>
          <cell r="Q53">
            <v>448.25854531079023</v>
          </cell>
          <cell r="R53">
            <v>417.88237899508101</v>
          </cell>
          <cell r="S53">
            <v>603.07692307692309</v>
          </cell>
          <cell r="T53">
            <v>519.18719814540373</v>
          </cell>
          <cell r="U53">
            <v>749.27738927738926</v>
          </cell>
        </row>
        <row r="54">
          <cell r="M54">
            <v>2</v>
          </cell>
          <cell r="N54">
            <v>3.3</v>
          </cell>
          <cell r="O54">
            <v>2.4224985971706072</v>
          </cell>
          <cell r="P54">
            <v>303.03030303030306</v>
          </cell>
          <cell r="Q54">
            <v>412.7969366702481</v>
          </cell>
          <cell r="R54">
            <v>408.1260748496635</v>
          </cell>
          <cell r="S54">
            <v>555.96153846153845</v>
          </cell>
          <cell r="T54">
            <v>507.06572935867285</v>
          </cell>
          <cell r="U54">
            <v>690.74009324009319</v>
          </cell>
        </row>
        <row r="55">
          <cell r="M55">
            <v>-6</v>
          </cell>
          <cell r="N55">
            <v>3.3</v>
          </cell>
          <cell r="O55">
            <v>2.4350379112538261</v>
          </cell>
          <cell r="P55">
            <v>295.4545454545455</v>
          </cell>
          <cell r="Q55">
            <v>400.40444359979693</v>
          </cell>
          <cell r="R55">
            <v>397.32553330482017</v>
          </cell>
          <cell r="S55">
            <v>538.46153846153845</v>
          </cell>
          <cell r="T55">
            <v>493.64687471204917</v>
          </cell>
          <cell r="U55">
            <v>668.99766899766894</v>
          </cell>
        </row>
        <row r="56">
          <cell r="M56">
            <v>-14</v>
          </cell>
          <cell r="N56">
            <v>3.3</v>
          </cell>
          <cell r="O56">
            <v>2.4265089614609892</v>
          </cell>
          <cell r="P56">
            <v>287.87878787878788</v>
          </cell>
          <cell r="Q56">
            <v>391.50896002791171</v>
          </cell>
          <cell r="R56">
            <v>388.01518591194377</v>
          </cell>
          <cell r="S56">
            <v>527.69230769230774</v>
          </cell>
          <cell r="T56">
            <v>482.07947340574833</v>
          </cell>
          <cell r="U56">
            <v>655.6177156177157</v>
          </cell>
        </row>
        <row r="57">
          <cell r="M57">
            <v>-22</v>
          </cell>
          <cell r="N57">
            <v>3.3</v>
          </cell>
          <cell r="O57">
            <v>2.4583737380674404</v>
          </cell>
          <cell r="P57">
            <v>280.30303030303031</v>
          </cell>
          <cell r="Q57">
            <v>376.26500221530779</v>
          </cell>
          <cell r="R57">
            <v>377.06524933528578</v>
          </cell>
          <cell r="S57">
            <v>506.15384615384619</v>
          </cell>
          <cell r="T57">
            <v>468.4750067499005</v>
          </cell>
          <cell r="U57">
            <v>628.85780885780889</v>
          </cell>
        </row>
        <row r="58">
          <cell r="M58">
            <v>-30</v>
          </cell>
          <cell r="N58">
            <v>3.3</v>
          </cell>
          <cell r="O58">
            <v>2.3545707921579857</v>
          </cell>
          <cell r="P58">
            <v>272.72727272727275</v>
          </cell>
          <cell r="Q58">
            <v>382.23526894901374</v>
          </cell>
          <cell r="R58">
            <v>366.90689383627358</v>
          </cell>
          <cell r="S58">
            <v>514.23076923076928</v>
          </cell>
          <cell r="T58">
            <v>455.85401961476418</v>
          </cell>
          <cell r="U58">
            <v>638.89277389277402</v>
          </cell>
        </row>
        <row r="59">
          <cell r="M59">
            <v>-38</v>
          </cell>
          <cell r="N59">
            <v>3.3</v>
          </cell>
          <cell r="O59">
            <v>2.870655767191173</v>
          </cell>
          <cell r="P59">
            <v>265.15151515151518</v>
          </cell>
          <cell r="Q59">
            <v>304.80840301383614</v>
          </cell>
          <cell r="R59">
            <v>357.15909457768964</v>
          </cell>
          <cell r="S59">
            <v>410.57692307692309</v>
          </cell>
          <cell r="T59">
            <v>443.74311750561441</v>
          </cell>
          <cell r="U59">
            <v>510.11072261072258</v>
          </cell>
        </row>
        <row r="60">
          <cell r="M60">
            <v>-46</v>
          </cell>
          <cell r="N60">
            <v>3.3</v>
          </cell>
          <cell r="O60">
            <v>2.6674522030168264</v>
          </cell>
          <cell r="P60">
            <v>257.57575757575756</v>
          </cell>
          <cell r="Q60">
            <v>318.65613150956176</v>
          </cell>
          <cell r="R60">
            <v>347.11076744385628</v>
          </cell>
          <cell r="S60">
            <v>429.42307692307691</v>
          </cell>
          <cell r="T60">
            <v>431.25883227873061</v>
          </cell>
          <cell r="U60">
            <v>533.52564102564111</v>
          </cell>
        </row>
        <row r="61">
          <cell r="M61">
            <v>-54</v>
          </cell>
          <cell r="N61">
            <v>3.3</v>
          </cell>
          <cell r="O61">
            <v>2.3285507027353787</v>
          </cell>
          <cell r="P61">
            <v>250</v>
          </cell>
          <cell r="Q61">
            <v>354.29763201241951</v>
          </cell>
          <cell r="R61">
            <v>336.2557483320669</v>
          </cell>
          <cell r="S61">
            <v>476.53846153846149</v>
          </cell>
          <cell r="T61">
            <v>417.77229338226499</v>
          </cell>
          <cell r="U61">
            <v>592.06293706293707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  <sheetData sheetId="14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Key Physical Assumptions"/>
      <sheetName val="Avail Hours"/>
      <sheetName val="Pit Schedule"/>
      <sheetName val="Lump Scheduler"/>
      <sheetName val="Fines Scheduler"/>
      <sheetName val="Maintenance Trigger"/>
      <sheetName val="Physical Summary"/>
      <sheetName val="Key Cost Assumptions"/>
      <sheetName val="Maintenance Rates"/>
      <sheetName val="Maintenance Costs"/>
      <sheetName val="Maintenance Physical Summary"/>
      <sheetName val="Maintenance Cost Summary"/>
      <sheetName val="Drill and Blasting"/>
      <sheetName val="Loading"/>
      <sheetName val="Hauling"/>
      <sheetName val="Ancillary"/>
      <sheetName val="Ore Rehandle"/>
      <sheetName val="Environment"/>
      <sheetName val="Dewatering"/>
      <sheetName val="Technical Services"/>
      <sheetName val="EXPL Geology"/>
      <sheetName val="RDF Geology"/>
      <sheetName val="Production Geology"/>
      <sheetName val="Crusher"/>
      <sheetName val="RoadTrain Haulage"/>
      <sheetName val="Mine Production"/>
      <sheetName val="Maintenance"/>
      <sheetName val="Production Engineering"/>
      <sheetName val="Survey"/>
      <sheetName val="Strategic Planning"/>
      <sheetName val="Projects"/>
      <sheetName val="Geology"/>
      <sheetName val="Mine Administration"/>
      <sheetName val="KPI-Summary"/>
      <sheetName val="MOAS"/>
      <sheetName val="Manpower"/>
      <sheetName val="Flights"/>
      <sheetName val="Accomodation"/>
      <sheetName val="Graphs - Physicals"/>
      <sheetName val="Graphs - Costs"/>
      <sheetName val="Element Summary by c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Key Physical Assumptions"/>
      <sheetName val="Avail Hours"/>
      <sheetName val="Pit Schedule"/>
      <sheetName val="Lump Scheduler"/>
      <sheetName val="Fines Scheduler"/>
      <sheetName val="Maintenance Trigger"/>
      <sheetName val="Physical Summary"/>
      <sheetName val="Key Cost Assumptions"/>
      <sheetName val="Maintenance Rates"/>
      <sheetName val="Maintenance Costs"/>
      <sheetName val="Maintenance Physical Summary"/>
      <sheetName val="Maintenance Cost Summary"/>
      <sheetName val="Drill and Blasting"/>
      <sheetName val="Loading"/>
      <sheetName val="Hauling"/>
      <sheetName val="Ancillary"/>
      <sheetName val="Ore Rehandle"/>
      <sheetName val="Environment"/>
      <sheetName val="Dewatering"/>
      <sheetName val="Technical Services"/>
      <sheetName val="EXPL Geology"/>
      <sheetName val="RDF Geology"/>
      <sheetName val="Production Geology"/>
      <sheetName val="Crusher"/>
      <sheetName val="RoadTrain Haulage"/>
      <sheetName val="Mine Production"/>
      <sheetName val="Maintenance"/>
      <sheetName val="Production Engineering"/>
      <sheetName val="Survey"/>
      <sheetName val="Strategic Planning"/>
      <sheetName val="Projects"/>
      <sheetName val="Geology"/>
      <sheetName val="Mine Administration"/>
      <sheetName val="KPI-Summary"/>
      <sheetName val="MOAS"/>
      <sheetName val="Manpower"/>
      <sheetName val="Flights"/>
      <sheetName val="Accomodation"/>
      <sheetName val="Graphs - Physicals"/>
      <sheetName val="Graphs - Costs"/>
      <sheetName val="Element Summary by c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Control"/>
      <sheetName val="Project"/>
      <sheetName val="Periods"/>
      <sheetName val="Attributes"/>
      <sheetName val="Phases"/>
      <sheetName val="CashFlow"/>
      <sheetName val="LP"/>
      <sheetName val="Sequence_backup"/>
      <sheetName val="Sequence"/>
      <sheetName val="Phase Summary"/>
      <sheetName val="Formats Period"/>
      <sheetName val="Formats Detail"/>
      <sheetName val="Settings"/>
      <sheetName val="Chart1"/>
      <sheetName val="Macro"/>
      <sheetName val="Cases"/>
      <sheetName val="MP_OutPut"/>
      <sheetName val="Cover_Page"/>
      <sheetName val="Graphs"/>
      <sheetName val="Period Schedule"/>
      <sheetName val="Increment Schedule"/>
      <sheetName val="LP Solutions"/>
      <sheetName val="Constraints"/>
      <sheetName val="Reserves"/>
      <sheetName val="Phase Summary_TE"/>
      <sheetName val="Phase Summary_R"/>
      <sheetName val="Phase Timing"/>
      <sheetName val="CaveDraw"/>
      <sheetName val="CaveSection"/>
      <sheetName val="CaveSummary"/>
      <sheetName val="M Inputs"/>
      <sheetName val="M Info"/>
      <sheetName val="Hidden M"/>
      <sheetName val="Hidden GUI"/>
      <sheetName val="Hidden Lists"/>
      <sheetName val="Hidden Data"/>
      <sheetName val="Hidden Wizard"/>
      <sheetName val="Hidden Import"/>
      <sheetName val="Language"/>
      <sheetName val="List"/>
      <sheetName val="Control_PH"/>
      <sheetName val="PhaseSmltHr_72.7m"/>
      <sheetName val="PhaseMillHr_72.7m"/>
      <sheetName val="PhaseMillHr_72.7m_PD"/>
      <sheetName val="101_Millhr"/>
      <sheetName val="101_Millhr_PD"/>
      <sheetName val="101_Millhr_VNP_PD"/>
      <sheetName val="501_Millhr_VNP_PD"/>
      <sheetName val="DES_501_Millhr_VNP_PD"/>
      <sheetName val="101_Millh_V"/>
      <sheetName val="201_Millhr_V"/>
      <sheetName val="Blasor_R072_SmltHr"/>
      <sheetName val="Blasor_R1_Smlthr"/>
      <sheetName val="New Things To "/>
      <sheetName val="Name"/>
      <sheetName val="Productivity and Movement"/>
      <sheetName val="Mill"/>
      <sheetName val="Capex"/>
      <sheetName val="Mine Equipment"/>
      <sheetName val="CaseCosts"/>
      <sheetName val="CUS"/>
      <sheetName val="VSTS_ValidationWS_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>
        <row r="1">
          <cell r="A1" t="str">
            <v>value doesn't matter</v>
          </cell>
          <cell r="B1" t="str">
            <v>value doesn't matter</v>
          </cell>
          <cell r="C1" t="str">
            <v>value doesn't matter</v>
          </cell>
          <cell r="D1" t="str">
            <v>value doesn't matter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To do"/>
      <sheetName val="Common Assumptions"/>
      <sheetName val="Valuation"/>
      <sheetName val="Production"/>
      <sheetName val="Consolidated Annual"/>
      <sheetName val="Annual Project Summary"/>
      <sheetName val="Annual Corporate"/>
      <sheetName val="Consolidated Monthly"/>
      <sheetName val="Corporate"/>
      <sheetName val="Tax"/>
      <sheetName val="Monthly Project Summary"/>
      <sheetName val="Start Projects"/>
      <sheetName val="Jabiru and Challis"/>
      <sheetName val="Tenacious"/>
      <sheetName val="Montara"/>
      <sheetName val="Methanol"/>
      <sheetName val="Financing"/>
      <sheetName val="End Projects"/>
      <sheetName val="JV CV Abandonment"/>
      <sheetName val="JV and CV Insurance Costs"/>
      <sheetName val="JVCV Historicals"/>
      <sheetName val="Montara Opex"/>
      <sheetName val="Montara Exploration"/>
      <sheetName val="Montara Capex"/>
    </sheetNames>
    <sheetDataSet>
      <sheetData sheetId="0"/>
      <sheetData sheetId="1"/>
      <sheetData sheetId="2"/>
      <sheetData sheetId="3"/>
      <sheetData sheetId="4"/>
      <sheetData sheetId="5"/>
      <sheetData sheetId="6" refreshError="1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R58"/>
  <sheetViews>
    <sheetView tabSelected="1" topLeftCell="B1" zoomScale="80" zoomScaleNormal="80" workbookViewId="0">
      <selection activeCell="E8" sqref="E8"/>
    </sheetView>
  </sheetViews>
  <sheetFormatPr defaultRowHeight="12.75"/>
  <cols>
    <col min="1" max="1" width="20.5703125" style="4" bestFit="1" customWidth="1"/>
    <col min="2" max="2" width="17.7109375" style="35" bestFit="1" customWidth="1"/>
    <col min="3" max="3" width="20.42578125" style="35" bestFit="1" customWidth="1"/>
    <col min="4" max="4" width="16.140625" style="4" bestFit="1" customWidth="1"/>
    <col min="5" max="5" width="22" style="4" bestFit="1" customWidth="1"/>
    <col min="6" max="6" width="24.28515625" style="4" bestFit="1" customWidth="1"/>
    <col min="7" max="7" width="32.7109375" style="4" bestFit="1" customWidth="1"/>
    <col min="8" max="8" width="17.5703125" style="4" bestFit="1" customWidth="1"/>
    <col min="9" max="9" width="15.5703125" style="4" bestFit="1" customWidth="1"/>
    <col min="10" max="10" width="17.140625" style="4" customWidth="1"/>
    <col min="11" max="11" width="15.42578125" style="4" bestFit="1" customWidth="1"/>
    <col min="12" max="12" width="9.42578125" style="4" bestFit="1" customWidth="1"/>
    <col min="13" max="13" width="9.140625" style="4"/>
    <col min="14" max="14" width="24.5703125" style="4" bestFit="1" customWidth="1"/>
    <col min="15" max="15" width="12.5703125" style="4" bestFit="1" customWidth="1"/>
    <col min="16" max="16" width="9.140625" style="4"/>
    <col min="17" max="17" width="63.5703125" style="4" customWidth="1"/>
    <col min="18" max="18" width="18.5703125" style="4" bestFit="1" customWidth="1"/>
    <col min="19" max="16384" width="9.140625" style="4"/>
  </cols>
  <sheetData>
    <row r="1" spans="1:18" ht="16.5" customHeight="1" thickBo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3"/>
      <c r="N1" s="5" t="s">
        <v>1</v>
      </c>
      <c r="O1" s="6"/>
      <c r="P1" s="7"/>
      <c r="Q1"/>
      <c r="R1"/>
    </row>
    <row r="2" spans="1:18" ht="16.5" thickBot="1">
      <c r="A2" s="8"/>
      <c r="B2" s="9"/>
      <c r="C2" s="9"/>
      <c r="D2" s="8"/>
      <c r="E2" s="8"/>
      <c r="F2" s="8"/>
      <c r="G2" s="8"/>
      <c r="H2" s="8"/>
      <c r="I2" s="8"/>
      <c r="J2" s="8"/>
      <c r="K2" s="8"/>
      <c r="N2" s="10" t="s">
        <v>2</v>
      </c>
      <c r="O2" s="11" t="s">
        <v>3</v>
      </c>
      <c r="P2" s="12"/>
      <c r="Q2" s="13" t="s">
        <v>4</v>
      </c>
      <c r="R2" s="14" t="s">
        <v>5</v>
      </c>
    </row>
    <row r="3" spans="1:18" ht="16.5" customHeight="1" thickBot="1">
      <c r="A3" s="15" t="s">
        <v>6</v>
      </c>
      <c r="B3" s="16"/>
      <c r="C3" s="16"/>
      <c r="D3" s="16"/>
      <c r="E3" s="16"/>
      <c r="F3" s="16"/>
      <c r="G3" s="16"/>
      <c r="H3" s="16"/>
      <c r="I3" s="16"/>
      <c r="J3" s="16"/>
      <c r="K3" s="16"/>
      <c r="L3" s="17"/>
      <c r="N3" s="18" t="s">
        <v>7</v>
      </c>
      <c r="O3" s="19">
        <v>82</v>
      </c>
      <c r="P3" s="20"/>
      <c r="Q3" s="21"/>
      <c r="R3" s="22" t="s">
        <v>8</v>
      </c>
    </row>
    <row r="4" spans="1:18" s="35" customFormat="1" ht="25.5">
      <c r="A4" s="23" t="s">
        <v>9</v>
      </c>
      <c r="B4" s="24" t="s">
        <v>10</v>
      </c>
      <c r="C4" s="24" t="s">
        <v>11</v>
      </c>
      <c r="D4" s="24" t="s">
        <v>12</v>
      </c>
      <c r="E4" s="24" t="s">
        <v>13</v>
      </c>
      <c r="F4" s="24" t="s">
        <v>14</v>
      </c>
      <c r="G4" s="24" t="s">
        <v>15</v>
      </c>
      <c r="H4" s="25" t="s">
        <v>16</v>
      </c>
      <c r="I4" s="26" t="s">
        <v>17</v>
      </c>
      <c r="J4" s="26" t="s">
        <v>18</v>
      </c>
      <c r="K4" s="27" t="s">
        <v>19</v>
      </c>
      <c r="L4" s="28" t="s">
        <v>20</v>
      </c>
      <c r="M4" s="29"/>
      <c r="N4" s="30" t="s">
        <v>21</v>
      </c>
      <c r="O4" s="31">
        <v>0</v>
      </c>
      <c r="P4" s="32"/>
      <c r="Q4" s="33" t="s">
        <v>22</v>
      </c>
      <c r="R4" s="34">
        <v>1.5</v>
      </c>
    </row>
    <row r="5" spans="1:18" ht="15.75" thickBot="1">
      <c r="A5" s="36" t="s">
        <v>2</v>
      </c>
      <c r="B5" s="37">
        <f>O20</f>
        <v>44.800000000000004</v>
      </c>
      <c r="C5" s="38">
        <f>B5*20000</f>
        <v>896000.00000000012</v>
      </c>
      <c r="D5" s="37">
        <f>(O12-O20)</f>
        <v>82</v>
      </c>
      <c r="E5" s="39">
        <f>45000/F5</f>
        <v>6.4001706712178992</v>
      </c>
      <c r="F5" s="37">
        <f>G13*365.25</f>
        <v>7031.0625</v>
      </c>
      <c r="G5" s="40">
        <v>0.08</v>
      </c>
      <c r="H5" s="41">
        <f>$I$28</f>
        <v>21</v>
      </c>
      <c r="I5" s="42">
        <v>365</v>
      </c>
      <c r="J5" s="43">
        <f>C5*G5/(1-(1+G5)^-E5)/F5*24</f>
        <v>629.07606812490292</v>
      </c>
      <c r="K5" s="43">
        <f>H5*I5*J5</f>
        <v>4821868.0621773805</v>
      </c>
      <c r="L5" s="44">
        <f>K5/$B$13/$A$13</f>
        <v>1.6707789543234167E-2</v>
      </c>
      <c r="M5" s="45"/>
      <c r="N5" s="46" t="s">
        <v>23</v>
      </c>
      <c r="O5" s="47">
        <v>100</v>
      </c>
      <c r="P5" s="48"/>
      <c r="Q5" s="33" t="s">
        <v>24</v>
      </c>
      <c r="R5" s="34" t="s">
        <v>25</v>
      </c>
    </row>
    <row r="6" spans="1:18" ht="25.5">
      <c r="A6" s="23" t="s">
        <v>26</v>
      </c>
      <c r="B6" s="25" t="s">
        <v>27</v>
      </c>
      <c r="C6" s="49" t="s">
        <v>28</v>
      </c>
      <c r="D6" s="24" t="s">
        <v>29</v>
      </c>
      <c r="E6" s="24" t="s">
        <v>30</v>
      </c>
      <c r="F6" s="24" t="s">
        <v>31</v>
      </c>
      <c r="G6" s="24"/>
      <c r="H6" s="50" t="s">
        <v>16</v>
      </c>
      <c r="I6" s="51" t="s">
        <v>17</v>
      </c>
      <c r="J6" s="50" t="s">
        <v>32</v>
      </c>
      <c r="K6" s="27" t="s">
        <v>19</v>
      </c>
      <c r="L6" s="28" t="s">
        <v>20</v>
      </c>
      <c r="N6" s="52" t="s">
        <v>33</v>
      </c>
      <c r="O6" s="53">
        <f>(O4/((O5^2-O4^2)^0.5))</f>
        <v>0</v>
      </c>
      <c r="P6" s="54"/>
      <c r="Q6" s="33" t="s">
        <v>34</v>
      </c>
      <c r="R6" s="34">
        <v>1.5</v>
      </c>
    </row>
    <row r="7" spans="1:18" ht="18" customHeight="1" thickBot="1">
      <c r="A7" s="55"/>
      <c r="B7" s="56">
        <v>1</v>
      </c>
      <c r="C7" s="57">
        <v>2</v>
      </c>
      <c r="D7" s="58">
        <v>30</v>
      </c>
      <c r="E7" s="59">
        <v>10</v>
      </c>
      <c r="F7" s="60">
        <v>0.45</v>
      </c>
      <c r="G7" s="61"/>
      <c r="H7" s="41">
        <f>$I$28</f>
        <v>21</v>
      </c>
      <c r="I7" s="41">
        <f>$H$28</f>
        <v>312</v>
      </c>
      <c r="J7" s="43">
        <f>B7*C7*D7*E7*(1+F7)</f>
        <v>870</v>
      </c>
      <c r="K7" s="43">
        <f>J7*H7*I7</f>
        <v>5700240</v>
      </c>
      <c r="L7" s="44">
        <f>K7/$B$13/$A$13</f>
        <v>1.9751351351351351E-2</v>
      </c>
      <c r="M7" s="45"/>
      <c r="N7" s="62" t="s">
        <v>35</v>
      </c>
      <c r="O7" s="63">
        <v>477</v>
      </c>
      <c r="P7" s="64"/>
      <c r="Q7" s="33" t="s">
        <v>36</v>
      </c>
      <c r="R7" s="34">
        <v>2</v>
      </c>
    </row>
    <row r="8" spans="1:18" ht="25.5">
      <c r="A8" s="23" t="s">
        <v>37</v>
      </c>
      <c r="B8" s="24" t="s">
        <v>38</v>
      </c>
      <c r="C8" s="24" t="s">
        <v>39</v>
      </c>
      <c r="D8" s="25" t="s">
        <v>40</v>
      </c>
      <c r="E8" s="24" t="s">
        <v>41</v>
      </c>
      <c r="F8" s="24" t="s">
        <v>42</v>
      </c>
      <c r="G8" s="25" t="s">
        <v>43</v>
      </c>
      <c r="H8" s="50" t="s">
        <v>16</v>
      </c>
      <c r="I8" s="51" t="s">
        <v>17</v>
      </c>
      <c r="J8" s="50" t="s">
        <v>44</v>
      </c>
      <c r="K8" s="27" t="s">
        <v>19</v>
      </c>
      <c r="L8" s="28" t="s">
        <v>20</v>
      </c>
      <c r="N8" s="62" t="s">
        <v>45</v>
      </c>
      <c r="O8" s="65">
        <v>0.8</v>
      </c>
      <c r="P8" s="66"/>
      <c r="Q8" s="33" t="s">
        <v>46</v>
      </c>
      <c r="R8" s="34">
        <v>3</v>
      </c>
    </row>
    <row r="9" spans="1:18" ht="15.75" thickBot="1">
      <c r="A9" s="67" t="s">
        <v>47</v>
      </c>
      <c r="B9" s="68">
        <f>O7</f>
        <v>477</v>
      </c>
      <c r="C9" s="68">
        <f>B9*23.3%</f>
        <v>111.14100000000001</v>
      </c>
      <c r="D9" s="37">
        <f>O28</f>
        <v>63.778878843750007</v>
      </c>
      <c r="E9" s="69">
        <f>O29</f>
        <v>0.94075030931465942</v>
      </c>
      <c r="F9" s="70">
        <v>1.1000000000000001</v>
      </c>
      <c r="G9" s="37">
        <f>D9*I13*O32</f>
        <v>1179.909258609375</v>
      </c>
      <c r="H9" s="41">
        <f>$I$28</f>
        <v>21</v>
      </c>
      <c r="I9" s="41">
        <f>$H$28</f>
        <v>312</v>
      </c>
      <c r="J9" s="43">
        <f>F9*G9</f>
        <v>1297.9001844703125</v>
      </c>
      <c r="K9" s="43">
        <f>H9*I9*J9</f>
        <v>8503842.008649487</v>
      </c>
      <c r="L9" s="44">
        <f>K9/$B$13/$A$13</f>
        <v>2.9465842025812497E-2</v>
      </c>
      <c r="M9" s="45"/>
      <c r="N9" s="62" t="s">
        <v>48</v>
      </c>
      <c r="O9" s="71">
        <f>1.5%</f>
        <v>1.4999999999999999E-2</v>
      </c>
      <c r="P9" s="72"/>
      <c r="Q9" s="33" t="s">
        <v>49</v>
      </c>
      <c r="R9" s="34">
        <v>4</v>
      </c>
    </row>
    <row r="10" spans="1:18" ht="26.25" customHeight="1">
      <c r="A10" s="23" t="s">
        <v>50</v>
      </c>
      <c r="B10" s="24" t="s">
        <v>51</v>
      </c>
      <c r="C10" s="24" t="s">
        <v>52</v>
      </c>
      <c r="D10" s="73"/>
      <c r="E10" s="73"/>
      <c r="F10" s="73"/>
      <c r="G10" s="73"/>
      <c r="H10" s="50" t="s">
        <v>16</v>
      </c>
      <c r="I10" s="51" t="s">
        <v>17</v>
      </c>
      <c r="J10" s="50" t="s">
        <v>53</v>
      </c>
      <c r="K10" s="27" t="s">
        <v>19</v>
      </c>
      <c r="L10" s="28" t="s">
        <v>20</v>
      </c>
      <c r="N10" s="74"/>
      <c r="O10" s="75"/>
      <c r="P10" s="76"/>
      <c r="Q10" s="33" t="s">
        <v>54</v>
      </c>
      <c r="R10" s="34">
        <v>8</v>
      </c>
    </row>
    <row r="11" spans="1:18" ht="15.75" thickBot="1">
      <c r="A11" s="77" t="str">
        <f>A5</f>
        <v>Kenworth C510</v>
      </c>
      <c r="B11" s="78">
        <f>B5</f>
        <v>44.800000000000004</v>
      </c>
      <c r="C11" s="79">
        <v>0.75</v>
      </c>
      <c r="D11" s="80"/>
      <c r="E11" s="81"/>
      <c r="F11" s="81"/>
      <c r="G11" s="81"/>
      <c r="H11" s="41">
        <f>$I$28</f>
        <v>21</v>
      </c>
      <c r="I11" s="41">
        <f>$H$28</f>
        <v>312</v>
      </c>
      <c r="J11" s="43">
        <f>B11*C11*G13</f>
        <v>646.80000000000007</v>
      </c>
      <c r="K11" s="43">
        <f>H11*I11*J11</f>
        <v>4237833.6000000006</v>
      </c>
      <c r="L11" s="44">
        <f>K11/$B$13/$A$13</f>
        <v>1.4684108108108111E-2</v>
      </c>
      <c r="M11" s="45"/>
      <c r="N11" s="82" t="s">
        <v>55</v>
      </c>
      <c r="O11" s="83"/>
      <c r="P11" s="20"/>
      <c r="Q11" s="33" t="s">
        <v>56</v>
      </c>
      <c r="R11" s="34">
        <v>16</v>
      </c>
    </row>
    <row r="12" spans="1:18" ht="38.25">
      <c r="A12" s="84" t="s">
        <v>57</v>
      </c>
      <c r="B12" s="24" t="s">
        <v>58</v>
      </c>
      <c r="C12" s="24" t="s">
        <v>59</v>
      </c>
      <c r="D12" s="24" t="s">
        <v>60</v>
      </c>
      <c r="E12" s="25" t="s">
        <v>61</v>
      </c>
      <c r="F12" s="25" t="s">
        <v>62</v>
      </c>
      <c r="G12" s="24" t="s">
        <v>63</v>
      </c>
      <c r="H12" s="24" t="s">
        <v>64</v>
      </c>
      <c r="I12" s="24" t="s">
        <v>65</v>
      </c>
      <c r="J12" s="25" t="s">
        <v>66</v>
      </c>
      <c r="K12" s="27" t="s">
        <v>19</v>
      </c>
      <c r="L12" s="28" t="s">
        <v>20</v>
      </c>
      <c r="N12" s="62" t="s">
        <v>67</v>
      </c>
      <c r="O12" s="85">
        <f>12+140%*O3</f>
        <v>126.8</v>
      </c>
      <c r="P12" s="86"/>
      <c r="Q12" s="33" t="s">
        <v>68</v>
      </c>
      <c r="R12" s="34">
        <v>2</v>
      </c>
    </row>
    <row r="13" spans="1:18" ht="15.75" thickBot="1">
      <c r="A13" s="87">
        <f>A16*(100%+B16)</f>
        <v>1560000</v>
      </c>
      <c r="B13" s="88">
        <v>185</v>
      </c>
      <c r="C13" s="68">
        <f>O14</f>
        <v>60</v>
      </c>
      <c r="D13" s="68">
        <f>O22</f>
        <v>60</v>
      </c>
      <c r="E13" s="79">
        <f>15/60</f>
        <v>0.25</v>
      </c>
      <c r="F13" s="69">
        <f>C7*E7-I13*O32-I13*E13</f>
        <v>0.75</v>
      </c>
      <c r="G13" s="89">
        <f>I13*O32+E13*I13</f>
        <v>19.25</v>
      </c>
      <c r="H13" s="90">
        <f>D5</f>
        <v>82</v>
      </c>
      <c r="I13" s="91">
        <f>INT(C7*E7/(O32+E13))</f>
        <v>3</v>
      </c>
      <c r="J13" s="150">
        <f>H13*I13</f>
        <v>246</v>
      </c>
      <c r="K13" s="43">
        <f>K5+K7+K9+K11</f>
        <v>23263783.670826867</v>
      </c>
      <c r="L13" s="92">
        <f>K13/$B$13/$A$13</f>
        <v>8.0609091028506122E-2</v>
      </c>
      <c r="M13" s="45"/>
      <c r="N13" s="62" t="s">
        <v>69</v>
      </c>
      <c r="O13" s="63">
        <v>60</v>
      </c>
      <c r="P13" s="93"/>
      <c r="Q13" s="33" t="s">
        <v>70</v>
      </c>
      <c r="R13" s="34">
        <v>3</v>
      </c>
    </row>
    <row r="14" spans="1:18" ht="15.75" thickBot="1">
      <c r="A14" s="94"/>
      <c r="B14" s="94"/>
      <c r="C14" s="94"/>
      <c r="D14" s="95"/>
      <c r="E14" s="96"/>
      <c r="F14" s="97"/>
      <c r="G14" s="98"/>
      <c r="H14" s="97"/>
      <c r="I14" s="99">
        <f>C7*E7/(O32+E13)</f>
        <v>3.1168831168831166</v>
      </c>
      <c r="J14" s="97"/>
      <c r="K14" s="100"/>
      <c r="L14" s="101"/>
      <c r="M14" s="45"/>
      <c r="N14" s="46" t="s">
        <v>71</v>
      </c>
      <c r="O14" s="85">
        <f>MIN(IF(O4/O5&gt;-O9,3.6*(O7*O8)/((O9+O4/O5)*O12*9.81),IF(O4/O5&lt;-O9,-3.6*(O7*120%)/((O9+O4/O5)*O12*9.81),O13)),O13)</f>
        <v>60</v>
      </c>
      <c r="P14" s="86"/>
      <c r="Q14" s="33" t="s">
        <v>72</v>
      </c>
      <c r="R14" s="34">
        <v>10</v>
      </c>
    </row>
    <row r="15" spans="1:18" customFormat="1" ht="25.5">
      <c r="A15" s="84" t="s">
        <v>73</v>
      </c>
      <c r="B15" s="102" t="s">
        <v>74</v>
      </c>
      <c r="C15" s="103"/>
      <c r="D15" s="4"/>
      <c r="E15" s="4"/>
      <c r="F15" s="104" t="s">
        <v>75</v>
      </c>
      <c r="G15" s="24" t="s">
        <v>76</v>
      </c>
      <c r="H15" s="27" t="s">
        <v>77</v>
      </c>
      <c r="I15" s="27" t="s">
        <v>78</v>
      </c>
      <c r="J15" s="27"/>
      <c r="K15" s="27" t="s">
        <v>19</v>
      </c>
      <c r="L15" s="28" t="s">
        <v>20</v>
      </c>
      <c r="N15" s="46" t="s">
        <v>79</v>
      </c>
      <c r="O15" s="53">
        <f>(O14/3.6*O9*O12*9.81+O14/3.6*O4/O5*O12*9.81)/O7/O8</f>
        <v>0.81492924528301891</v>
      </c>
      <c r="P15" s="54"/>
      <c r="Q15" s="33" t="s">
        <v>80</v>
      </c>
      <c r="R15" s="34">
        <v>4</v>
      </c>
    </row>
    <row r="16" spans="1:18" customFormat="1" ht="15.75" thickBot="1">
      <c r="A16" s="105">
        <v>1500000</v>
      </c>
      <c r="B16" s="106">
        <v>0.04</v>
      </c>
      <c r="C16" s="107"/>
      <c r="D16" s="4"/>
      <c r="E16" s="4"/>
      <c r="F16" s="108">
        <v>1</v>
      </c>
      <c r="G16" s="109">
        <v>980000</v>
      </c>
      <c r="H16" s="110">
        <v>200</v>
      </c>
      <c r="I16" s="111">
        <f>E13*I28*I13/F16</f>
        <v>15.75</v>
      </c>
      <c r="J16" s="43"/>
      <c r="K16" s="43">
        <f>F16*H16*I16*$H$28</f>
        <v>982800</v>
      </c>
      <c r="L16" s="44">
        <f>K16/$B$13/$A$13</f>
        <v>3.4054054054054057E-3</v>
      </c>
      <c r="N16" s="46" t="s">
        <v>81</v>
      </c>
      <c r="O16" s="112">
        <f>O7*23.3%*(95%*O15+5%)</f>
        <v>91.600498687500007</v>
      </c>
      <c r="P16" s="113"/>
      <c r="Q16" s="33" t="s">
        <v>82</v>
      </c>
      <c r="R16" s="34">
        <v>16</v>
      </c>
    </row>
    <row r="17" spans="1:18" customFormat="1" ht="15.75" thickBot="1">
      <c r="A17" s="4"/>
      <c r="B17" s="35"/>
      <c r="C17" s="35"/>
      <c r="D17" s="4"/>
      <c r="F17" s="114"/>
      <c r="G17" s="114"/>
      <c r="H17" s="4"/>
      <c r="I17" s="4"/>
      <c r="J17" s="4"/>
      <c r="K17" s="4"/>
      <c r="L17" s="4"/>
      <c r="N17" s="46" t="s">
        <v>83</v>
      </c>
      <c r="O17" s="115">
        <f>O14/O16</f>
        <v>0.65501826801940466</v>
      </c>
      <c r="P17" s="116"/>
      <c r="Q17" s="33" t="s">
        <v>84</v>
      </c>
      <c r="R17" s="34">
        <v>10</v>
      </c>
    </row>
    <row r="18" spans="1:18" customFormat="1" ht="25.5">
      <c r="A18" s="4"/>
      <c r="B18" s="35"/>
      <c r="C18" s="35"/>
      <c r="D18" s="4"/>
      <c r="F18" s="104" t="s">
        <v>85</v>
      </c>
      <c r="G18" s="24" t="s">
        <v>76</v>
      </c>
      <c r="H18" s="27" t="s">
        <v>77</v>
      </c>
      <c r="I18" s="27" t="s">
        <v>78</v>
      </c>
      <c r="J18" s="27"/>
      <c r="K18" s="27" t="s">
        <v>19</v>
      </c>
      <c r="L18" s="28" t="s">
        <v>20</v>
      </c>
      <c r="N18" s="117"/>
      <c r="O18" s="118"/>
      <c r="P18" s="76"/>
      <c r="Q18" s="33" t="s">
        <v>86</v>
      </c>
      <c r="R18" s="34">
        <v>2.5</v>
      </c>
    </row>
    <row r="19" spans="1:18" ht="15.75" thickBot="1">
      <c r="E19" s="96"/>
      <c r="F19" s="108">
        <v>3</v>
      </c>
      <c r="G19" s="109">
        <v>860000</v>
      </c>
      <c r="H19" s="110">
        <v>300</v>
      </c>
      <c r="I19" s="119">
        <v>3</v>
      </c>
      <c r="J19" s="43"/>
      <c r="K19" s="43">
        <f>F19*H19*I19*$H$28</f>
        <v>842400</v>
      </c>
      <c r="L19" s="44">
        <f>K19/$B$13/$A$13</f>
        <v>2.9189189189189188E-3</v>
      </c>
      <c r="M19" s="120"/>
      <c r="N19" s="121" t="s">
        <v>87</v>
      </c>
      <c r="O19" s="83"/>
      <c r="P19" s="20"/>
      <c r="Q19" s="122" t="s">
        <v>88</v>
      </c>
      <c r="R19" s="123">
        <v>4.5</v>
      </c>
    </row>
    <row r="20" spans="1:18" ht="13.5" thickBot="1">
      <c r="F20" s="124"/>
      <c r="G20" s="125"/>
      <c r="H20" s="124"/>
      <c r="I20" s="126"/>
      <c r="J20" s="126"/>
      <c r="K20" s="101"/>
      <c r="L20" s="127"/>
      <c r="M20" s="128"/>
      <c r="N20" s="62" t="s">
        <v>89</v>
      </c>
      <c r="O20" s="85">
        <f>12+40%*O3</f>
        <v>44.800000000000004</v>
      </c>
      <c r="P20" s="86"/>
      <c r="Q20"/>
      <c r="R20"/>
    </row>
    <row r="21" spans="1:18" ht="25.5">
      <c r="F21" s="124"/>
      <c r="G21" s="125"/>
      <c r="H21" s="124"/>
      <c r="J21" s="104" t="s">
        <v>90</v>
      </c>
      <c r="K21" s="27" t="s">
        <v>19</v>
      </c>
      <c r="L21" s="28" t="s">
        <v>20</v>
      </c>
      <c r="M21" s="120"/>
      <c r="N21" s="62" t="s">
        <v>91</v>
      </c>
      <c r="O21" s="63">
        <v>60</v>
      </c>
      <c r="P21" s="93"/>
      <c r="Q21" s="129" t="s">
        <v>92</v>
      </c>
      <c r="R21" s="130"/>
    </row>
    <row r="22" spans="1:18" ht="13.5" thickBot="1">
      <c r="E22" s="114"/>
      <c r="F22" s="124"/>
      <c r="G22" s="125"/>
      <c r="H22" s="124"/>
      <c r="J22" s="131">
        <v>50000</v>
      </c>
      <c r="K22" s="43">
        <f>J22*12</f>
        <v>600000</v>
      </c>
      <c r="L22" s="44">
        <f>K22/$B$13/$A$13</f>
        <v>2.0790020790020791E-3</v>
      </c>
      <c r="M22" s="120"/>
      <c r="N22" s="46" t="s">
        <v>71</v>
      </c>
      <c r="O22" s="85">
        <f>MIN(IF(O4/O5&gt;-O9,3.6*(O7*O8)/((O9+O4/O5)*O20*9.81),IF(O4/O5&lt;-O9,-3.6*(O7*120%)/((O9+O4/O5)*O20*9.81),O21)),O21)</f>
        <v>60</v>
      </c>
      <c r="P22" s="86"/>
      <c r="Q22" s="132" t="s">
        <v>93</v>
      </c>
      <c r="R22" s="132"/>
    </row>
    <row r="23" spans="1:18" ht="13.5" thickBot="1">
      <c r="E23" s="114"/>
      <c r="F23" s="114"/>
      <c r="M23" s="128"/>
      <c r="N23" s="46" t="s">
        <v>79</v>
      </c>
      <c r="O23" s="53">
        <f>(O22/3.6*O9*O20*9.81+O22/3.6*O4/O5*O20*9.81)/O7/O8</f>
        <v>0.28792452830188681</v>
      </c>
      <c r="P23" s="54"/>
      <c r="Q23" s="133"/>
      <c r="R23" s="134"/>
    </row>
    <row r="24" spans="1:18">
      <c r="E24" s="114"/>
      <c r="J24" s="104" t="s">
        <v>94</v>
      </c>
      <c r="K24" s="27" t="s">
        <v>19</v>
      </c>
      <c r="L24" s="28" t="s">
        <v>20</v>
      </c>
      <c r="M24" s="120"/>
      <c r="N24" s="46" t="s">
        <v>81</v>
      </c>
      <c r="O24" s="112">
        <f>O7*23.3%*(95%*O23+5%)</f>
        <v>35.957259000000001</v>
      </c>
      <c r="P24" s="113"/>
      <c r="Q24"/>
      <c r="R24"/>
    </row>
    <row r="25" spans="1:18" ht="13.5" thickBot="1">
      <c r="E25" s="114"/>
      <c r="J25" s="135">
        <v>0.08</v>
      </c>
      <c r="K25" s="136">
        <f>(K13+K22+K16+K19)*J25</f>
        <v>2055118.6936661494</v>
      </c>
      <c r="L25" s="44">
        <f>K25/$B$13/$A$13</f>
        <v>7.1209933945466019E-3</v>
      </c>
      <c r="M25" s="120"/>
      <c r="N25" s="46" t="s">
        <v>83</v>
      </c>
      <c r="O25" s="115">
        <f>O22/O24</f>
        <v>1.6686477687300914</v>
      </c>
      <c r="P25" s="116"/>
      <c r="Q25"/>
      <c r="R25"/>
    </row>
    <row r="26" spans="1:18" ht="13.5" thickBot="1">
      <c r="E26" s="114"/>
      <c r="K26" s="137"/>
      <c r="L26" s="101"/>
      <c r="M26" s="120"/>
      <c r="N26" s="117"/>
      <c r="O26" s="118"/>
      <c r="P26" s="76"/>
      <c r="Q26"/>
      <c r="R26"/>
    </row>
    <row r="27" spans="1:18" ht="38.25">
      <c r="E27" s="114"/>
      <c r="H27" s="104" t="s">
        <v>95</v>
      </c>
      <c r="I27" s="27" t="s">
        <v>96</v>
      </c>
      <c r="J27" s="24" t="s">
        <v>97</v>
      </c>
      <c r="K27" s="24" t="s">
        <v>98</v>
      </c>
      <c r="L27" s="28" t="s">
        <v>99</v>
      </c>
      <c r="M27" s="120"/>
      <c r="N27" s="82" t="s">
        <v>100</v>
      </c>
      <c r="O27" s="83"/>
      <c r="P27" s="20"/>
      <c r="Q27"/>
      <c r="R27"/>
    </row>
    <row r="28" spans="1:18" ht="13.5" thickBot="1">
      <c r="E28" s="114"/>
      <c r="H28" s="138">
        <f>6*52</f>
        <v>312</v>
      </c>
      <c r="I28" s="139">
        <f>-INT(-A13/J13/H28)</f>
        <v>21</v>
      </c>
      <c r="J28" s="43">
        <f>I28*C5+F16*G16+F19*G19</f>
        <v>22376000.000000004</v>
      </c>
      <c r="K28" s="43">
        <f>K13+K16+K19+K22+K25</f>
        <v>27744102.364493016</v>
      </c>
      <c r="L28" s="92">
        <f>K28/$B$13/$A$13</f>
        <v>9.6133410826379134E-2</v>
      </c>
      <c r="M28" s="120"/>
      <c r="N28" s="46" t="s">
        <v>81</v>
      </c>
      <c r="O28" s="112">
        <f>(O16+O24)/2</f>
        <v>63.778878843750007</v>
      </c>
      <c r="P28" s="113"/>
      <c r="Q28"/>
      <c r="R28"/>
    </row>
    <row r="29" spans="1:18">
      <c r="E29" s="114"/>
      <c r="H29" s="140">
        <f>A13/J13/H28</f>
        <v>20.325203252032519</v>
      </c>
      <c r="I29" s="137"/>
      <c r="J29" s="137"/>
      <c r="K29" s="101"/>
      <c r="L29" s="127"/>
      <c r="M29" s="120"/>
      <c r="N29" s="46" t="s">
        <v>83</v>
      </c>
      <c r="O29" s="141">
        <f>2/(1/O17+1/O25)</f>
        <v>0.94075030931465942</v>
      </c>
      <c r="P29" s="142"/>
      <c r="Q29"/>
      <c r="R29"/>
    </row>
    <row r="30" spans="1:18">
      <c r="E30" s="114"/>
      <c r="G30" s="143"/>
      <c r="H30" s="97"/>
      <c r="J30" s="97"/>
      <c r="K30" s="101"/>
      <c r="L30" s="101"/>
      <c r="M30" s="120"/>
      <c r="N30" s="46" t="s">
        <v>71</v>
      </c>
      <c r="O30" s="112">
        <f>2/(1/O14+1/O22)</f>
        <v>60</v>
      </c>
      <c r="P30" s="113"/>
      <c r="Q30"/>
      <c r="R30"/>
    </row>
    <row r="31" spans="1:18">
      <c r="D31"/>
      <c r="E31"/>
      <c r="F31"/>
      <c r="G31"/>
      <c r="H31"/>
      <c r="J31"/>
      <c r="K31"/>
      <c r="L31"/>
      <c r="M31"/>
      <c r="N31" s="144" t="s">
        <v>101</v>
      </c>
      <c r="O31" s="145">
        <f>B13</f>
        <v>185</v>
      </c>
      <c r="P31" s="20"/>
      <c r="Q31"/>
      <c r="R31"/>
    </row>
    <row r="32" spans="1:18" ht="25.5" customHeight="1" thickBot="1">
      <c r="D32"/>
      <c r="E32"/>
      <c r="F32"/>
      <c r="G32"/>
      <c r="H32"/>
      <c r="I32"/>
      <c r="J32"/>
      <c r="K32"/>
      <c r="L32"/>
      <c r="M32"/>
      <c r="N32" s="146" t="s">
        <v>102</v>
      </c>
      <c r="O32" s="147">
        <f>2*O31/O30</f>
        <v>6.166666666666667</v>
      </c>
      <c r="P32" s="148"/>
      <c r="Q32"/>
      <c r="R32"/>
    </row>
    <row r="33" spans="2:16">
      <c r="D33"/>
      <c r="E33"/>
      <c r="F33"/>
      <c r="G33"/>
      <c r="H33"/>
      <c r="I33"/>
      <c r="J33"/>
      <c r="K33"/>
      <c r="L33"/>
      <c r="M33"/>
    </row>
    <row r="34" spans="2:16">
      <c r="D34"/>
      <c r="E34"/>
      <c r="F34"/>
      <c r="G34"/>
      <c r="H34"/>
      <c r="I34"/>
      <c r="J34"/>
      <c r="K34"/>
      <c r="L34"/>
      <c r="M34"/>
    </row>
    <row r="35" spans="2:16">
      <c r="D35"/>
      <c r="E35"/>
      <c r="F35"/>
      <c r="G35"/>
      <c r="H35"/>
      <c r="I35"/>
      <c r="J35"/>
      <c r="K35"/>
      <c r="L35"/>
      <c r="M35"/>
    </row>
    <row r="36" spans="2:16">
      <c r="D36"/>
      <c r="E36"/>
      <c r="F36"/>
      <c r="G36"/>
      <c r="H36"/>
      <c r="I36"/>
      <c r="J36"/>
      <c r="K36"/>
      <c r="L36"/>
      <c r="M36"/>
    </row>
    <row r="37" spans="2:16">
      <c r="D37"/>
      <c r="E37"/>
      <c r="F37"/>
      <c r="G37"/>
      <c r="H37"/>
      <c r="I37"/>
      <c r="J37"/>
      <c r="K37"/>
      <c r="L37"/>
      <c r="M37"/>
    </row>
    <row r="38" spans="2:16">
      <c r="D38"/>
      <c r="E38"/>
      <c r="F38"/>
      <c r="G38"/>
      <c r="H38"/>
      <c r="I38"/>
      <c r="J38"/>
      <c r="K38"/>
      <c r="L38"/>
      <c r="M38"/>
    </row>
    <row r="39" spans="2:16">
      <c r="B39" s="149"/>
      <c r="C39" s="149"/>
      <c r="D39"/>
      <c r="E39"/>
      <c r="F39"/>
      <c r="G39"/>
      <c r="H39"/>
      <c r="I39"/>
      <c r="J39"/>
      <c r="K39"/>
      <c r="L39"/>
      <c r="M39"/>
      <c r="N39"/>
      <c r="O39"/>
      <c r="P39"/>
    </row>
    <row r="40" spans="2:16">
      <c r="B40" s="149"/>
      <c r="C40" s="149"/>
      <c r="D40"/>
      <c r="E40"/>
      <c r="F40"/>
      <c r="G40"/>
      <c r="H40"/>
      <c r="I40"/>
      <c r="J40"/>
      <c r="K40"/>
      <c r="L40"/>
      <c r="M40"/>
      <c r="N40"/>
      <c r="O40"/>
      <c r="P40"/>
    </row>
    <row r="41" spans="2:16">
      <c r="B41" s="149"/>
      <c r="C41" s="149"/>
      <c r="D41"/>
      <c r="E41"/>
      <c r="F41"/>
      <c r="G41"/>
      <c r="H41"/>
      <c r="I41"/>
      <c r="J41"/>
      <c r="K41"/>
      <c r="L41"/>
      <c r="M41"/>
      <c r="N41"/>
      <c r="O41"/>
      <c r="P41"/>
    </row>
    <row r="42" spans="2:16">
      <c r="B42" s="149"/>
      <c r="C42" s="149"/>
      <c r="D42"/>
      <c r="E42"/>
      <c r="F42"/>
      <c r="G42"/>
      <c r="H42"/>
      <c r="I42"/>
      <c r="J42"/>
      <c r="K42"/>
      <c r="L42"/>
      <c r="M42"/>
      <c r="N42"/>
      <c r="O42"/>
      <c r="P42"/>
    </row>
    <row r="43" spans="2:16">
      <c r="B43" s="149"/>
      <c r="C43" s="149"/>
      <c r="D43"/>
      <c r="E43"/>
      <c r="F43"/>
      <c r="G43"/>
      <c r="H43"/>
      <c r="I43"/>
      <c r="J43"/>
      <c r="K43"/>
      <c r="L43"/>
      <c r="M43"/>
      <c r="N43"/>
      <c r="O43"/>
      <c r="P43"/>
    </row>
    <row r="44" spans="2:16">
      <c r="B44" s="149"/>
      <c r="C44" s="149"/>
      <c r="D44"/>
      <c r="E44"/>
      <c r="F44"/>
      <c r="G44"/>
      <c r="H44"/>
      <c r="I44"/>
      <c r="J44"/>
      <c r="K44"/>
      <c r="L44"/>
      <c r="M44"/>
      <c r="N44"/>
      <c r="O44"/>
      <c r="P44"/>
    </row>
    <row r="45" spans="2:16">
      <c r="B45" s="149"/>
      <c r="C45" s="149"/>
      <c r="D45"/>
      <c r="E45"/>
      <c r="F45"/>
      <c r="G45"/>
      <c r="H45"/>
      <c r="I45"/>
      <c r="J45"/>
      <c r="K45"/>
      <c r="L45"/>
      <c r="M45"/>
      <c r="N45"/>
      <c r="O45"/>
      <c r="P45"/>
    </row>
    <row r="46" spans="2:16">
      <c r="B46" s="149"/>
      <c r="C46" s="149"/>
      <c r="D46"/>
      <c r="E46"/>
      <c r="F46"/>
      <c r="G46"/>
      <c r="H46"/>
      <c r="I46"/>
      <c r="J46"/>
      <c r="K46"/>
      <c r="L46"/>
      <c r="M46"/>
      <c r="N46"/>
      <c r="O46"/>
      <c r="P46"/>
    </row>
    <row r="47" spans="2:16">
      <c r="B47" s="149"/>
      <c r="C47" s="149"/>
      <c r="D47"/>
      <c r="E47"/>
      <c r="F47"/>
      <c r="G47"/>
      <c r="H47"/>
      <c r="I47"/>
      <c r="J47"/>
      <c r="K47"/>
      <c r="L47"/>
      <c r="M47"/>
      <c r="N47"/>
      <c r="O47"/>
      <c r="P47"/>
    </row>
    <row r="48" spans="2:16">
      <c r="D48"/>
      <c r="E48"/>
      <c r="F48"/>
      <c r="G48"/>
      <c r="H48"/>
      <c r="I48"/>
      <c r="J48"/>
      <c r="K48"/>
      <c r="L48"/>
      <c r="M48"/>
    </row>
    <row r="49" spans="4:13">
      <c r="D49"/>
      <c r="E49"/>
      <c r="F49"/>
      <c r="G49"/>
      <c r="H49"/>
      <c r="I49"/>
      <c r="J49"/>
      <c r="K49"/>
      <c r="L49"/>
      <c r="M49"/>
    </row>
    <row r="50" spans="4:13">
      <c r="D50"/>
      <c r="E50"/>
      <c r="F50"/>
      <c r="G50"/>
      <c r="H50"/>
      <c r="I50"/>
      <c r="J50"/>
      <c r="K50"/>
      <c r="L50"/>
      <c r="M50"/>
    </row>
    <row r="51" spans="4:13">
      <c r="D51"/>
      <c r="E51"/>
      <c r="F51"/>
      <c r="G51"/>
      <c r="H51"/>
      <c r="I51"/>
      <c r="J51"/>
      <c r="K51"/>
      <c r="L51"/>
      <c r="M51"/>
    </row>
    <row r="52" spans="4:13">
      <c r="D52"/>
      <c r="E52"/>
      <c r="F52"/>
      <c r="G52"/>
      <c r="H52"/>
      <c r="I52"/>
      <c r="J52"/>
      <c r="K52"/>
      <c r="L52"/>
      <c r="M52"/>
    </row>
    <row r="53" spans="4:13">
      <c r="D53"/>
      <c r="E53"/>
      <c r="F53"/>
      <c r="G53"/>
      <c r="H53"/>
      <c r="I53"/>
      <c r="J53"/>
      <c r="K53"/>
      <c r="L53"/>
      <c r="M53"/>
    </row>
    <row r="54" spans="4:13">
      <c r="D54"/>
      <c r="E54"/>
      <c r="F54"/>
      <c r="G54"/>
      <c r="H54"/>
      <c r="I54"/>
      <c r="J54"/>
      <c r="K54"/>
      <c r="L54"/>
      <c r="M54"/>
    </row>
    <row r="55" spans="4:13">
      <c r="D55"/>
      <c r="E55"/>
      <c r="F55"/>
      <c r="G55"/>
      <c r="H55"/>
      <c r="I55"/>
      <c r="J55"/>
      <c r="K55"/>
      <c r="L55"/>
      <c r="M55"/>
    </row>
    <row r="56" spans="4:13">
      <c r="D56"/>
      <c r="E56"/>
      <c r="F56"/>
      <c r="G56"/>
      <c r="H56"/>
      <c r="I56"/>
      <c r="J56"/>
      <c r="K56"/>
      <c r="L56"/>
      <c r="M56"/>
    </row>
    <row r="57" spans="4:13">
      <c r="D57"/>
      <c r="E57"/>
      <c r="F57"/>
      <c r="G57"/>
      <c r="H57"/>
      <c r="I57"/>
      <c r="J57"/>
      <c r="K57"/>
      <c r="L57"/>
      <c r="M57"/>
    </row>
    <row r="58" spans="4:13">
      <c r="D58"/>
      <c r="E58"/>
      <c r="F58"/>
      <c r="G58"/>
      <c r="H58"/>
      <c r="I58"/>
      <c r="J58"/>
      <c r="K58"/>
      <c r="L58"/>
      <c r="M58"/>
    </row>
  </sheetData>
  <mergeCells count="3">
    <mergeCell ref="A1:L1"/>
    <mergeCell ref="Q2:Q3"/>
    <mergeCell ref="Q22:R22"/>
  </mergeCells>
  <pageMargins left="0.70866141732283472" right="0.70866141732283472" top="0.74803149606299213" bottom="0.74803149606299213" header="0.31496062992125984" footer="0.31496062992125984"/>
  <pageSetup paperSize="8" scale="6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Road train haulage cost</vt:lpstr>
    </vt:vector>
  </TitlesOfParts>
  <Company>SNOWDEN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Cooper</dc:creator>
  <cp:lastModifiedBy>Alan Cooper</cp:lastModifiedBy>
  <dcterms:created xsi:type="dcterms:W3CDTF">2011-04-27T05:05:49Z</dcterms:created>
  <dcterms:modified xsi:type="dcterms:W3CDTF">2011-04-27T06:07:41Z</dcterms:modified>
</cp:coreProperties>
</file>