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0115" windowHeight="7485"/>
  </bookViews>
  <sheets>
    <sheet name="Schedule" sheetId="5" r:id="rId1"/>
    <sheet name="Pit Inventory" sheetId="29" r:id="rId2"/>
    <sheet name="Pit1" sheetId="1" r:id="rId3"/>
    <sheet name="Pit2" sheetId="2" r:id="rId4"/>
    <sheet name="Pit3" sheetId="3" r:id="rId5"/>
    <sheet name="Pit4" sheetId="6" r:id="rId6"/>
    <sheet name="Pit5" sheetId="7" r:id="rId7"/>
    <sheet name="Pit6" sheetId="8" r:id="rId8"/>
    <sheet name="Pit7" sheetId="9" r:id="rId9"/>
    <sheet name="Pit8" sheetId="10" r:id="rId10"/>
    <sheet name="Pit9" sheetId="11" r:id="rId11"/>
    <sheet name="Pit10" sheetId="12" r:id="rId12"/>
    <sheet name="Pit11" sheetId="19" r:id="rId13"/>
    <sheet name="Pit12" sheetId="20" r:id="rId14"/>
    <sheet name="Pit13" sheetId="21" r:id="rId15"/>
    <sheet name="Pit14" sheetId="22" r:id="rId16"/>
    <sheet name="Pit15" sheetId="23" r:id="rId17"/>
    <sheet name="Pit16" sheetId="24" r:id="rId18"/>
    <sheet name="Pit17" sheetId="25" r:id="rId19"/>
    <sheet name="Pit18" sheetId="26" r:id="rId20"/>
    <sheet name="Pit19" sheetId="27" r:id="rId21"/>
    <sheet name="Pit20" sheetId="28" r:id="rId22"/>
  </sheets>
  <calcPr calcId="145621"/>
</workbook>
</file>

<file path=xl/calcChain.xml><?xml version="1.0" encoding="utf-8"?>
<calcChain xmlns="http://schemas.openxmlformats.org/spreadsheetml/2006/main">
  <c r="E24" i="5" l="1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D25" i="5"/>
  <c r="D27" i="5"/>
  <c r="D26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K7" i="5"/>
  <c r="R46" i="8" s="1"/>
  <c r="E4" i="5"/>
  <c r="L46" i="3" s="1"/>
  <c r="I5" i="5"/>
  <c r="I3" i="5"/>
  <c r="P46" i="2" s="1"/>
  <c r="G6" i="5"/>
  <c r="K15" i="5"/>
  <c r="K19" i="5"/>
  <c r="R46" i="26" s="1"/>
  <c r="K17" i="5"/>
  <c r="R46" i="24" s="1"/>
  <c r="K21" i="5"/>
  <c r="J19" i="5"/>
  <c r="J7" i="5"/>
  <c r="B8" i="5"/>
  <c r="B10" i="5"/>
  <c r="B11" i="5"/>
  <c r="B12" i="5"/>
  <c r="B14" i="5"/>
  <c r="B16" i="5"/>
  <c r="B18" i="5"/>
  <c r="B20" i="5"/>
  <c r="B2" i="5"/>
  <c r="I13" i="5"/>
  <c r="I11" i="5"/>
  <c r="I9" i="5"/>
  <c r="I7" i="5"/>
  <c r="P46" i="6"/>
  <c r="H13" i="5"/>
  <c r="O46" i="20" s="1"/>
  <c r="H11" i="5"/>
  <c r="O46" i="12" s="1"/>
  <c r="H9" i="5"/>
  <c r="H7" i="5"/>
  <c r="H5" i="5"/>
  <c r="O46" i="6" s="1"/>
  <c r="H3" i="5"/>
  <c r="G9" i="5"/>
  <c r="G15" i="5"/>
  <c r="G13" i="5"/>
  <c r="G11" i="5"/>
  <c r="N46" i="10"/>
  <c r="N46" i="7"/>
  <c r="G5" i="5"/>
  <c r="N46" i="6" s="1"/>
  <c r="G3" i="5"/>
  <c r="F9" i="5"/>
  <c r="M46" i="10" s="1"/>
  <c r="F19" i="5"/>
  <c r="M46" i="26" s="1"/>
  <c r="F15" i="5"/>
  <c r="M46" i="22" s="1"/>
  <c r="F13" i="5"/>
  <c r="F11" i="5"/>
  <c r="F3" i="5"/>
  <c r="E3" i="5"/>
  <c r="E9" i="5"/>
  <c r="L46" i="10" s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L46" i="2"/>
  <c r="M46" i="2"/>
  <c r="N46" i="2"/>
  <c r="O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L46" i="6"/>
  <c r="M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L46" i="7"/>
  <c r="M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L46" i="8"/>
  <c r="M46" i="8"/>
  <c r="N46" i="8"/>
  <c r="O46" i="8"/>
  <c r="P46" i="8"/>
  <c r="Q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L46" i="12"/>
  <c r="M46" i="12"/>
  <c r="N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Y46" i="19"/>
  <c r="Z46" i="19"/>
  <c r="AA46" i="19"/>
  <c r="AB46" i="19"/>
  <c r="AC46" i="19"/>
  <c r="AD46" i="19"/>
  <c r="AE46" i="19"/>
  <c r="AF46" i="19"/>
  <c r="AG46" i="19"/>
  <c r="AH46" i="19"/>
  <c r="AI46" i="19"/>
  <c r="L46" i="20"/>
  <c r="M46" i="20"/>
  <c r="N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L46" i="22"/>
  <c r="N46" i="22"/>
  <c r="O46" i="22"/>
  <c r="P46" i="22"/>
  <c r="Q46" i="22"/>
  <c r="R46" i="22"/>
  <c r="S46" i="22"/>
  <c r="T46" i="22"/>
  <c r="U46" i="22"/>
  <c r="V46" i="22"/>
  <c r="W46" i="22"/>
  <c r="X46" i="22"/>
  <c r="Y46" i="22"/>
  <c r="Z46" i="22"/>
  <c r="AA46" i="22"/>
  <c r="AB46" i="22"/>
  <c r="AC46" i="22"/>
  <c r="AD46" i="22"/>
  <c r="AE46" i="22"/>
  <c r="AF46" i="22"/>
  <c r="AG46" i="22"/>
  <c r="AH46" i="22"/>
  <c r="AI46" i="22"/>
  <c r="L46" i="23"/>
  <c r="M46" i="23"/>
  <c r="N46" i="23"/>
  <c r="O46" i="23"/>
  <c r="P46" i="23"/>
  <c r="Q46" i="23"/>
  <c r="R46" i="23"/>
  <c r="S46" i="23"/>
  <c r="T46" i="23"/>
  <c r="U46" i="23"/>
  <c r="V46" i="23"/>
  <c r="W46" i="23"/>
  <c r="X46" i="23"/>
  <c r="Y46" i="23"/>
  <c r="Z46" i="23"/>
  <c r="AA46" i="23"/>
  <c r="AB46" i="23"/>
  <c r="AC46" i="23"/>
  <c r="AD46" i="23"/>
  <c r="AE46" i="23"/>
  <c r="AF46" i="23"/>
  <c r="AG46" i="23"/>
  <c r="AH46" i="23"/>
  <c r="AI46" i="23"/>
  <c r="L46" i="24"/>
  <c r="M46" i="24"/>
  <c r="N46" i="24"/>
  <c r="O46" i="24"/>
  <c r="P46" i="24"/>
  <c r="Q46" i="24"/>
  <c r="S46" i="24"/>
  <c r="T46" i="24"/>
  <c r="U46" i="24"/>
  <c r="V46" i="24"/>
  <c r="W46" i="24"/>
  <c r="X46" i="24"/>
  <c r="Y46" i="24"/>
  <c r="Z46" i="24"/>
  <c r="AA46" i="24"/>
  <c r="AB46" i="24"/>
  <c r="AC46" i="24"/>
  <c r="AD46" i="24"/>
  <c r="AE46" i="24"/>
  <c r="AF46" i="24"/>
  <c r="AG46" i="24"/>
  <c r="AH46" i="24"/>
  <c r="AI46" i="24"/>
  <c r="L46" i="25"/>
  <c r="M46" i="25"/>
  <c r="N46" i="25"/>
  <c r="O46" i="25"/>
  <c r="P46" i="25"/>
  <c r="Q46" i="25"/>
  <c r="R46" i="25"/>
  <c r="S46" i="25"/>
  <c r="T46" i="25"/>
  <c r="U46" i="25"/>
  <c r="V46" i="25"/>
  <c r="W46" i="25"/>
  <c r="X46" i="25"/>
  <c r="Y46" i="25"/>
  <c r="Z46" i="25"/>
  <c r="AA46" i="25"/>
  <c r="AB46" i="25"/>
  <c r="AC46" i="25"/>
  <c r="AD46" i="25"/>
  <c r="AE46" i="25"/>
  <c r="AF46" i="25"/>
  <c r="AG46" i="25"/>
  <c r="AH46" i="25"/>
  <c r="AI46" i="25"/>
  <c r="L46" i="26"/>
  <c r="N46" i="26"/>
  <c r="O46" i="26"/>
  <c r="P46" i="26"/>
  <c r="Q46" i="26"/>
  <c r="S46" i="26"/>
  <c r="T46" i="26"/>
  <c r="U46" i="26"/>
  <c r="V46" i="26"/>
  <c r="W46" i="26"/>
  <c r="X46" i="26"/>
  <c r="Y46" i="26"/>
  <c r="Z46" i="26"/>
  <c r="AA46" i="26"/>
  <c r="AB46" i="26"/>
  <c r="AC46" i="26"/>
  <c r="AD46" i="26"/>
  <c r="AE46" i="26"/>
  <c r="AF46" i="26"/>
  <c r="AG46" i="26"/>
  <c r="AH46" i="26"/>
  <c r="AI46" i="26"/>
  <c r="L46" i="27"/>
  <c r="M46" i="27"/>
  <c r="N46" i="27"/>
  <c r="O46" i="27"/>
  <c r="P46" i="27"/>
  <c r="Q46" i="27"/>
  <c r="R46" i="27"/>
  <c r="S46" i="27"/>
  <c r="T46" i="27"/>
  <c r="U46" i="27"/>
  <c r="V46" i="27"/>
  <c r="W46" i="27"/>
  <c r="X46" i="27"/>
  <c r="Y46" i="27"/>
  <c r="Z46" i="27"/>
  <c r="AA46" i="27"/>
  <c r="AB46" i="27"/>
  <c r="AC46" i="27"/>
  <c r="AD46" i="27"/>
  <c r="AE46" i="27"/>
  <c r="AF46" i="27"/>
  <c r="AG46" i="27"/>
  <c r="AH46" i="27"/>
  <c r="AI46" i="27"/>
  <c r="L46" i="28"/>
  <c r="M46" i="28"/>
  <c r="N46" i="28"/>
  <c r="O46" i="28"/>
  <c r="P46" i="28"/>
  <c r="Q46" i="28"/>
  <c r="R46" i="28"/>
  <c r="S46" i="28"/>
  <c r="T46" i="28"/>
  <c r="U46" i="28"/>
  <c r="V46" i="28"/>
  <c r="W46" i="28"/>
  <c r="X46" i="28"/>
  <c r="Y46" i="28"/>
  <c r="Z46" i="28"/>
  <c r="AA46" i="28"/>
  <c r="AB46" i="28"/>
  <c r="AC46" i="28"/>
  <c r="AD46" i="28"/>
  <c r="AE46" i="28"/>
  <c r="AF46" i="28"/>
  <c r="AG46" i="28"/>
  <c r="AH46" i="28"/>
  <c r="AI46" i="28"/>
  <c r="K46" i="28"/>
  <c r="K46" i="27"/>
  <c r="K46" i="26"/>
  <c r="K46" i="25"/>
  <c r="K46" i="24"/>
  <c r="K46" i="23"/>
  <c r="K46" i="22"/>
  <c r="K46" i="21"/>
  <c r="K46" i="20"/>
  <c r="K46" i="19"/>
  <c r="K46" i="12"/>
  <c r="K46" i="11"/>
  <c r="K46" i="10"/>
  <c r="K46" i="9"/>
  <c r="K46" i="8"/>
  <c r="K46" i="7"/>
  <c r="K46" i="6"/>
  <c r="K46" i="3"/>
  <c r="AC3" i="5"/>
  <c r="B3" i="5" s="1"/>
  <c r="AC4" i="5"/>
  <c r="B4" i="5" s="1"/>
  <c r="AC6" i="5"/>
  <c r="B6" i="5" s="1"/>
  <c r="AC7" i="5"/>
  <c r="B7" i="5" s="1"/>
  <c r="AC8" i="5"/>
  <c r="AC10" i="5"/>
  <c r="AC12" i="5"/>
  <c r="AC13" i="5"/>
  <c r="B13" i="5" s="1"/>
  <c r="AC14" i="5"/>
  <c r="AC15" i="5"/>
  <c r="B15" i="5" s="1"/>
  <c r="AC16" i="5"/>
  <c r="AC17" i="5"/>
  <c r="B17" i="5" s="1"/>
  <c r="AC18" i="5"/>
  <c r="AC20" i="5"/>
  <c r="AC21" i="5"/>
  <c r="B21" i="5" s="1"/>
  <c r="AC5" i="5" l="1"/>
  <c r="B5" i="5" s="1"/>
  <c r="AC11" i="5"/>
  <c r="AC19" i="5"/>
  <c r="B19" i="5" s="1"/>
  <c r="AC9" i="5"/>
  <c r="B9" i="5" s="1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2" i="29"/>
  <c r="B22" i="5" l="1"/>
  <c r="J52" i="28" l="1"/>
  <c r="AK52" i="28" s="1"/>
  <c r="J51" i="28"/>
  <c r="AK51" i="28" s="1"/>
  <c r="J50" i="28"/>
  <c r="AK50" i="28" s="1"/>
  <c r="J49" i="28"/>
  <c r="AK49" i="28" s="1"/>
  <c r="J48" i="28"/>
  <c r="AK48" i="28" s="1"/>
  <c r="J47" i="28"/>
  <c r="AK47" i="28" s="1"/>
  <c r="AK46" i="28"/>
  <c r="E46" i="28"/>
  <c r="D46" i="28"/>
  <c r="C46" i="28"/>
  <c r="A21" i="5" s="1"/>
  <c r="AJ45" i="28"/>
  <c r="AI45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H45" i="28"/>
  <c r="G45" i="28"/>
  <c r="F45" i="28"/>
  <c r="E45" i="28"/>
  <c r="D45" i="28"/>
  <c r="C45" i="28"/>
  <c r="B45" i="28"/>
  <c r="A45" i="28"/>
  <c r="AJ44" i="28"/>
  <c r="AJ43" i="28"/>
  <c r="AJ42" i="28"/>
  <c r="AJ41" i="28"/>
  <c r="AJ40" i="28"/>
  <c r="AJ39" i="28"/>
  <c r="AJ38" i="28"/>
  <c r="AJ37" i="28"/>
  <c r="AJ36" i="28"/>
  <c r="AJ35" i="28"/>
  <c r="AJ34" i="28"/>
  <c r="AJ33" i="28"/>
  <c r="AJ32" i="28"/>
  <c r="AJ31" i="28"/>
  <c r="AJ30" i="28"/>
  <c r="AJ29" i="28"/>
  <c r="AJ28" i="28"/>
  <c r="AJ27" i="28"/>
  <c r="AJ26" i="28"/>
  <c r="AJ25" i="28"/>
  <c r="AJ24" i="28"/>
  <c r="AJ23" i="28"/>
  <c r="AJ22" i="28"/>
  <c r="AJ21" i="28"/>
  <c r="AJ20" i="28"/>
  <c r="AJ19" i="28"/>
  <c r="AJ18" i="28"/>
  <c r="AJ17" i="28"/>
  <c r="AJ16" i="28"/>
  <c r="AJ15" i="28"/>
  <c r="AJ14" i="28"/>
  <c r="AJ13" i="28"/>
  <c r="AJ12" i="28"/>
  <c r="AJ11" i="28"/>
  <c r="AJ10" i="28"/>
  <c r="AJ9" i="28"/>
  <c r="AJ8" i="28"/>
  <c r="AJ7" i="28"/>
  <c r="AJ6" i="28"/>
  <c r="AJ5" i="28"/>
  <c r="AI4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L4" i="28"/>
  <c r="K4" i="28"/>
  <c r="J52" i="27"/>
  <c r="AK52" i="27" s="1"/>
  <c r="J51" i="27"/>
  <c r="AK51" i="27" s="1"/>
  <c r="J50" i="27"/>
  <c r="AK50" i="27" s="1"/>
  <c r="J49" i="27"/>
  <c r="AK49" i="27" s="1"/>
  <c r="J48" i="27"/>
  <c r="AK48" i="27" s="1"/>
  <c r="J47" i="27"/>
  <c r="AK47" i="27" s="1"/>
  <c r="AK46" i="27"/>
  <c r="AI4" i="27"/>
  <c r="AG4" i="27"/>
  <c r="AF4" i="27"/>
  <c r="AE4" i="27"/>
  <c r="AC4" i="27"/>
  <c r="AB4" i="27"/>
  <c r="AA4" i="27"/>
  <c r="Y4" i="27"/>
  <c r="X4" i="27"/>
  <c r="W4" i="27"/>
  <c r="U4" i="27"/>
  <c r="T4" i="27"/>
  <c r="S4" i="27"/>
  <c r="Q4" i="27"/>
  <c r="P4" i="27"/>
  <c r="O4" i="27"/>
  <c r="M4" i="27"/>
  <c r="L4" i="27"/>
  <c r="K4" i="27"/>
  <c r="E46" i="27"/>
  <c r="D46" i="27"/>
  <c r="C46" i="27"/>
  <c r="A20" i="5" s="1"/>
  <c r="AJ45" i="27"/>
  <c r="AI45" i="27"/>
  <c r="AH45" i="27"/>
  <c r="AG45" i="27"/>
  <c r="AF45" i="27"/>
  <c r="AE45" i="27"/>
  <c r="AD45" i="27"/>
  <c r="AC45" i="27"/>
  <c r="AB45" i="27"/>
  <c r="AA45" i="27"/>
  <c r="Z45" i="27"/>
  <c r="Y45" i="27"/>
  <c r="X45" i="27"/>
  <c r="W45" i="27"/>
  <c r="V45" i="27"/>
  <c r="U45" i="27"/>
  <c r="T45" i="27"/>
  <c r="S45" i="27"/>
  <c r="R45" i="27"/>
  <c r="Q45" i="27"/>
  <c r="P45" i="27"/>
  <c r="O45" i="27"/>
  <c r="N45" i="27"/>
  <c r="M45" i="27"/>
  <c r="L45" i="27"/>
  <c r="K45" i="27"/>
  <c r="J45" i="27"/>
  <c r="H45" i="27"/>
  <c r="G45" i="27"/>
  <c r="F45" i="27"/>
  <c r="E45" i="27"/>
  <c r="D45" i="27"/>
  <c r="C45" i="27"/>
  <c r="B45" i="27"/>
  <c r="A45" i="27"/>
  <c r="AJ44" i="27"/>
  <c r="AJ43" i="27"/>
  <c r="AJ42" i="27"/>
  <c r="AJ41" i="27"/>
  <c r="AJ40" i="27"/>
  <c r="AJ39" i="27"/>
  <c r="AJ38" i="27"/>
  <c r="AJ37" i="27"/>
  <c r="AJ36" i="27"/>
  <c r="AJ35" i="27"/>
  <c r="AJ34" i="27"/>
  <c r="AJ33" i="27"/>
  <c r="AJ32" i="27"/>
  <c r="AJ31" i="27"/>
  <c r="AJ30" i="27"/>
  <c r="AJ29" i="27"/>
  <c r="AJ28" i="27"/>
  <c r="AJ27" i="27"/>
  <c r="AJ26" i="27"/>
  <c r="AJ25" i="27"/>
  <c r="AJ24" i="27"/>
  <c r="AJ23" i="27"/>
  <c r="AJ22" i="27"/>
  <c r="AJ21" i="27"/>
  <c r="AJ20" i="27"/>
  <c r="AJ19" i="27"/>
  <c r="AJ18" i="27"/>
  <c r="AJ17" i="27"/>
  <c r="AJ16" i="27"/>
  <c r="AJ15" i="27"/>
  <c r="AJ14" i="27"/>
  <c r="AJ13" i="27"/>
  <c r="AJ12" i="27"/>
  <c r="AJ11" i="27"/>
  <c r="AJ10" i="27"/>
  <c r="AJ9" i="27"/>
  <c r="AJ8" i="27"/>
  <c r="AJ7" i="27"/>
  <c r="AJ6" i="27"/>
  <c r="AJ5" i="27"/>
  <c r="AH4" i="27"/>
  <c r="AD4" i="27"/>
  <c r="Z4" i="27"/>
  <c r="V4" i="27"/>
  <c r="R4" i="27"/>
  <c r="N4" i="27"/>
  <c r="J52" i="26"/>
  <c r="AK52" i="26" s="1"/>
  <c r="J51" i="26"/>
  <c r="AK51" i="26" s="1"/>
  <c r="J50" i="26"/>
  <c r="AK50" i="26" s="1"/>
  <c r="J49" i="26"/>
  <c r="AK49" i="26" s="1"/>
  <c r="J48" i="26"/>
  <c r="AK48" i="26" s="1"/>
  <c r="J47" i="26"/>
  <c r="AK47" i="26" s="1"/>
  <c r="AK46" i="26"/>
  <c r="E46" i="26"/>
  <c r="D46" i="26"/>
  <c r="C46" i="26"/>
  <c r="A19" i="5" s="1"/>
  <c r="AJ45" i="26"/>
  <c r="AI45" i="26"/>
  <c r="AH45" i="26"/>
  <c r="AG45" i="26"/>
  <c r="AF45" i="26"/>
  <c r="AE45" i="26"/>
  <c r="AD45" i="26"/>
  <c r="AC45" i="26"/>
  <c r="AB45" i="26"/>
  <c r="AA45" i="26"/>
  <c r="Z45" i="26"/>
  <c r="Y45" i="26"/>
  <c r="X45" i="26"/>
  <c r="W45" i="26"/>
  <c r="V45" i="26"/>
  <c r="U45" i="26"/>
  <c r="T45" i="26"/>
  <c r="S45" i="26"/>
  <c r="R45" i="26"/>
  <c r="Q45" i="26"/>
  <c r="P45" i="26"/>
  <c r="O45" i="26"/>
  <c r="N45" i="26"/>
  <c r="M45" i="26"/>
  <c r="L45" i="26"/>
  <c r="K45" i="26"/>
  <c r="J45" i="26"/>
  <c r="H45" i="26"/>
  <c r="G45" i="26"/>
  <c r="F45" i="26"/>
  <c r="E45" i="26"/>
  <c r="D45" i="26"/>
  <c r="C45" i="26"/>
  <c r="B45" i="26"/>
  <c r="A45" i="26"/>
  <c r="AJ44" i="26"/>
  <c r="AJ43" i="26"/>
  <c r="AJ42" i="26"/>
  <c r="AJ41" i="26"/>
  <c r="AJ40" i="26"/>
  <c r="AJ39" i="26"/>
  <c r="AJ38" i="26"/>
  <c r="AJ37" i="26"/>
  <c r="AJ36" i="26"/>
  <c r="AJ35" i="26"/>
  <c r="AJ34" i="26"/>
  <c r="AJ33" i="26"/>
  <c r="AJ32" i="26"/>
  <c r="AJ31" i="26"/>
  <c r="AJ30" i="26"/>
  <c r="AJ29" i="26"/>
  <c r="AJ28" i="26"/>
  <c r="AJ27" i="26"/>
  <c r="AJ26" i="26"/>
  <c r="AJ25" i="26"/>
  <c r="AJ24" i="26"/>
  <c r="AJ23" i="26"/>
  <c r="AJ22" i="26"/>
  <c r="AJ21" i="26"/>
  <c r="AJ20" i="26"/>
  <c r="AJ19" i="26"/>
  <c r="AJ18" i="26"/>
  <c r="AJ17" i="26"/>
  <c r="AJ16" i="26"/>
  <c r="AJ15" i="26"/>
  <c r="AJ14" i="26"/>
  <c r="AJ13" i="26"/>
  <c r="AJ12" i="26"/>
  <c r="AJ11" i="26"/>
  <c r="AJ10" i="26"/>
  <c r="AJ9" i="26"/>
  <c r="AJ8" i="26"/>
  <c r="AJ7" i="26"/>
  <c r="AJ6" i="26"/>
  <c r="AJ5" i="26"/>
  <c r="AI4" i="26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S4" i="26"/>
  <c r="R4" i="26"/>
  <c r="Q4" i="26"/>
  <c r="P4" i="26"/>
  <c r="O4" i="26"/>
  <c r="N4" i="26"/>
  <c r="L4" i="26"/>
  <c r="K4" i="26"/>
  <c r="J52" i="25"/>
  <c r="AK52" i="25" s="1"/>
  <c r="J51" i="25"/>
  <c r="AK51" i="25" s="1"/>
  <c r="J50" i="25"/>
  <c r="AK50" i="25" s="1"/>
  <c r="J49" i="25"/>
  <c r="AK49" i="25" s="1"/>
  <c r="J48" i="25"/>
  <c r="AK48" i="25" s="1"/>
  <c r="J47" i="25"/>
  <c r="AK47" i="25" s="1"/>
  <c r="AK46" i="25"/>
  <c r="E46" i="25"/>
  <c r="D46" i="25"/>
  <c r="C46" i="25"/>
  <c r="A18" i="5" s="1"/>
  <c r="AJ45" i="25"/>
  <c r="AI45" i="25"/>
  <c r="AH45" i="25"/>
  <c r="AG45" i="25"/>
  <c r="AF45" i="25"/>
  <c r="AE45" i="25"/>
  <c r="AD45" i="25"/>
  <c r="AC45" i="25"/>
  <c r="AB45" i="25"/>
  <c r="AA45" i="25"/>
  <c r="Z45" i="25"/>
  <c r="Y45" i="25"/>
  <c r="X45" i="25"/>
  <c r="W45" i="25"/>
  <c r="V45" i="25"/>
  <c r="U45" i="25"/>
  <c r="T45" i="25"/>
  <c r="S45" i="25"/>
  <c r="R45" i="25"/>
  <c r="Q45" i="25"/>
  <c r="P45" i="25"/>
  <c r="O45" i="25"/>
  <c r="N45" i="25"/>
  <c r="M45" i="25"/>
  <c r="L45" i="25"/>
  <c r="K45" i="25"/>
  <c r="J45" i="25"/>
  <c r="H45" i="25"/>
  <c r="G45" i="25"/>
  <c r="F45" i="25"/>
  <c r="E45" i="25"/>
  <c r="D45" i="25"/>
  <c r="C45" i="25"/>
  <c r="B45" i="25"/>
  <c r="A45" i="25"/>
  <c r="AJ44" i="25"/>
  <c r="AJ43" i="25"/>
  <c r="AJ42" i="25"/>
  <c r="AJ41" i="25"/>
  <c r="AJ40" i="25"/>
  <c r="AJ39" i="25"/>
  <c r="AJ38" i="25"/>
  <c r="AJ37" i="25"/>
  <c r="AJ36" i="25"/>
  <c r="AJ35" i="25"/>
  <c r="AJ34" i="25"/>
  <c r="AJ33" i="25"/>
  <c r="AJ32" i="25"/>
  <c r="AJ31" i="25"/>
  <c r="AJ30" i="25"/>
  <c r="AJ29" i="25"/>
  <c r="AJ28" i="25"/>
  <c r="AJ27" i="25"/>
  <c r="AJ26" i="25"/>
  <c r="AJ25" i="25"/>
  <c r="AJ24" i="25"/>
  <c r="AJ23" i="25"/>
  <c r="AJ22" i="25"/>
  <c r="AJ21" i="25"/>
  <c r="AJ20" i="25"/>
  <c r="AJ19" i="25"/>
  <c r="AJ18" i="25"/>
  <c r="AJ17" i="25"/>
  <c r="AJ16" i="25"/>
  <c r="AJ15" i="25"/>
  <c r="AJ14" i="25"/>
  <c r="AJ13" i="25"/>
  <c r="AJ12" i="25"/>
  <c r="AJ11" i="25"/>
  <c r="AJ10" i="25"/>
  <c r="AJ9" i="25"/>
  <c r="AJ8" i="25"/>
  <c r="AJ7" i="25"/>
  <c r="AJ6" i="25"/>
  <c r="AJ5" i="25"/>
  <c r="AI4" i="25"/>
  <c r="AH4" i="25"/>
  <c r="AG4" i="25"/>
  <c r="AF4" i="25"/>
  <c r="AE4" i="25"/>
  <c r="AD4" i="25"/>
  <c r="AC4" i="25"/>
  <c r="AB4" i="25"/>
  <c r="AA4" i="25"/>
  <c r="Z4" i="25"/>
  <c r="Y4" i="25"/>
  <c r="X4" i="25"/>
  <c r="W4" i="25"/>
  <c r="V4" i="25"/>
  <c r="U4" i="25"/>
  <c r="T4" i="25"/>
  <c r="S4" i="25"/>
  <c r="R4" i="25"/>
  <c r="Q4" i="25"/>
  <c r="P4" i="25"/>
  <c r="O4" i="25"/>
  <c r="N4" i="25"/>
  <c r="L4" i="25"/>
  <c r="K4" i="25"/>
  <c r="J52" i="24"/>
  <c r="AK52" i="24" s="1"/>
  <c r="J51" i="24"/>
  <c r="AK51" i="24" s="1"/>
  <c r="J50" i="24"/>
  <c r="AK50" i="24" s="1"/>
  <c r="J49" i="24"/>
  <c r="AK49" i="24" s="1"/>
  <c r="J48" i="24"/>
  <c r="AK48" i="24" s="1"/>
  <c r="J47" i="24"/>
  <c r="AK47" i="24" s="1"/>
  <c r="AK46" i="24"/>
  <c r="AH4" i="24"/>
  <c r="AF4" i="24"/>
  <c r="AD4" i="24"/>
  <c r="AB4" i="24"/>
  <c r="Z4" i="24"/>
  <c r="X4" i="24"/>
  <c r="V4" i="24"/>
  <c r="T4" i="24"/>
  <c r="R4" i="24"/>
  <c r="P4" i="24"/>
  <c r="N4" i="24"/>
  <c r="L4" i="24"/>
  <c r="K4" i="24"/>
  <c r="E46" i="24"/>
  <c r="D46" i="24"/>
  <c r="C46" i="24"/>
  <c r="A17" i="5" s="1"/>
  <c r="AJ45" i="24"/>
  <c r="AI45" i="24"/>
  <c r="AH45" i="24"/>
  <c r="AG45" i="24"/>
  <c r="AF45" i="24"/>
  <c r="AE45" i="24"/>
  <c r="AD45" i="24"/>
  <c r="AC45" i="24"/>
  <c r="AB45" i="24"/>
  <c r="AA45" i="24"/>
  <c r="Z45" i="24"/>
  <c r="Y45" i="24"/>
  <c r="X45" i="24"/>
  <c r="W45" i="24"/>
  <c r="V45" i="24"/>
  <c r="U45" i="24"/>
  <c r="T45" i="24"/>
  <c r="S45" i="24"/>
  <c r="R45" i="24"/>
  <c r="Q45" i="24"/>
  <c r="P45" i="24"/>
  <c r="O45" i="24"/>
  <c r="N45" i="24"/>
  <c r="M45" i="24"/>
  <c r="L45" i="24"/>
  <c r="K45" i="24"/>
  <c r="J45" i="24"/>
  <c r="H45" i="24"/>
  <c r="G45" i="24"/>
  <c r="F45" i="24"/>
  <c r="E45" i="24"/>
  <c r="D45" i="24"/>
  <c r="C45" i="24"/>
  <c r="B45" i="24"/>
  <c r="A45" i="24"/>
  <c r="AJ44" i="24"/>
  <c r="AJ43" i="24"/>
  <c r="AJ42" i="24"/>
  <c r="AJ41" i="24"/>
  <c r="AJ40" i="24"/>
  <c r="AJ39" i="24"/>
  <c r="AJ38" i="24"/>
  <c r="AJ37" i="24"/>
  <c r="AJ36" i="24"/>
  <c r="AJ35" i="24"/>
  <c r="AJ34" i="24"/>
  <c r="AJ33" i="24"/>
  <c r="AJ32" i="24"/>
  <c r="AJ31" i="24"/>
  <c r="AJ30" i="24"/>
  <c r="AJ29" i="24"/>
  <c r="AJ28" i="24"/>
  <c r="AJ27" i="24"/>
  <c r="AJ26" i="24"/>
  <c r="AJ25" i="24"/>
  <c r="AJ24" i="24"/>
  <c r="AJ23" i="24"/>
  <c r="AJ22" i="24"/>
  <c r="AJ21" i="24"/>
  <c r="AJ20" i="24"/>
  <c r="AJ19" i="24"/>
  <c r="AJ18" i="24"/>
  <c r="AJ17" i="24"/>
  <c r="AJ16" i="24"/>
  <c r="AJ15" i="24"/>
  <c r="AJ14" i="24"/>
  <c r="AJ13" i="24"/>
  <c r="AJ12" i="24"/>
  <c r="AJ11" i="24"/>
  <c r="AJ10" i="24"/>
  <c r="AJ9" i="24"/>
  <c r="AJ8" i="24"/>
  <c r="AJ7" i="24"/>
  <c r="AJ6" i="24"/>
  <c r="AJ5" i="24"/>
  <c r="AI4" i="24"/>
  <c r="AG4" i="24"/>
  <c r="AE4" i="24"/>
  <c r="AC4" i="24"/>
  <c r="AA4" i="24"/>
  <c r="Y4" i="24"/>
  <c r="W4" i="24"/>
  <c r="U4" i="24"/>
  <c r="S4" i="24"/>
  <c r="Q4" i="24"/>
  <c r="O4" i="24"/>
  <c r="J52" i="23"/>
  <c r="AK52" i="23" s="1"/>
  <c r="J51" i="23"/>
  <c r="AK51" i="23" s="1"/>
  <c r="J50" i="23"/>
  <c r="AK50" i="23" s="1"/>
  <c r="J49" i="23"/>
  <c r="AK49" i="23" s="1"/>
  <c r="J48" i="23"/>
  <c r="AK48" i="23" s="1"/>
  <c r="J47" i="23"/>
  <c r="AK47" i="23" s="1"/>
  <c r="AK46" i="23"/>
  <c r="AI4" i="23"/>
  <c r="AG4" i="23"/>
  <c r="AE4" i="23"/>
  <c r="AC4" i="23"/>
  <c r="AA4" i="23"/>
  <c r="Y4" i="23"/>
  <c r="W4" i="23"/>
  <c r="U4" i="23"/>
  <c r="S4" i="23"/>
  <c r="Q4" i="23"/>
  <c r="O4" i="23"/>
  <c r="M4" i="23"/>
  <c r="K4" i="23"/>
  <c r="E46" i="23"/>
  <c r="D46" i="23"/>
  <c r="C46" i="23"/>
  <c r="A16" i="5" s="1"/>
  <c r="AJ45" i="23"/>
  <c r="AI45" i="23"/>
  <c r="AH45" i="23"/>
  <c r="AG45" i="23"/>
  <c r="AF45" i="23"/>
  <c r="AE45" i="23"/>
  <c r="AD45" i="23"/>
  <c r="AC45" i="23"/>
  <c r="AB45" i="23"/>
  <c r="AA45" i="23"/>
  <c r="Z45" i="23"/>
  <c r="Y45" i="23"/>
  <c r="X45" i="23"/>
  <c r="W45" i="23"/>
  <c r="V45" i="23"/>
  <c r="U45" i="23"/>
  <c r="T45" i="23"/>
  <c r="S45" i="23"/>
  <c r="R45" i="23"/>
  <c r="Q45" i="23"/>
  <c r="P45" i="23"/>
  <c r="O45" i="23"/>
  <c r="N45" i="23"/>
  <c r="M45" i="23"/>
  <c r="L45" i="23"/>
  <c r="K45" i="23"/>
  <c r="J45" i="23"/>
  <c r="H45" i="23"/>
  <c r="G45" i="23"/>
  <c r="F45" i="23"/>
  <c r="E45" i="23"/>
  <c r="D45" i="23"/>
  <c r="C45" i="23"/>
  <c r="B45" i="23"/>
  <c r="A45" i="23"/>
  <c r="AJ44" i="23"/>
  <c r="AJ43" i="23"/>
  <c r="AJ42" i="23"/>
  <c r="AJ41" i="23"/>
  <c r="AJ40" i="23"/>
  <c r="AJ39" i="23"/>
  <c r="AJ38" i="23"/>
  <c r="AJ37" i="23"/>
  <c r="AJ36" i="23"/>
  <c r="AJ35" i="23"/>
  <c r="AJ34" i="23"/>
  <c r="AJ33" i="23"/>
  <c r="AJ32" i="23"/>
  <c r="AJ31" i="23"/>
  <c r="AJ30" i="23"/>
  <c r="AJ29" i="23"/>
  <c r="AJ28" i="23"/>
  <c r="AJ27" i="23"/>
  <c r="AJ26" i="23"/>
  <c r="AJ25" i="23"/>
  <c r="AJ24" i="23"/>
  <c r="AJ23" i="23"/>
  <c r="AJ22" i="23"/>
  <c r="AJ21" i="23"/>
  <c r="AJ20" i="23"/>
  <c r="AJ19" i="23"/>
  <c r="AJ18" i="23"/>
  <c r="AJ17" i="23"/>
  <c r="AJ16" i="23"/>
  <c r="AJ15" i="23"/>
  <c r="AJ14" i="23"/>
  <c r="AJ13" i="23"/>
  <c r="AJ12" i="23"/>
  <c r="AJ11" i="23"/>
  <c r="AJ10" i="23"/>
  <c r="AJ9" i="23"/>
  <c r="AJ8" i="23"/>
  <c r="AJ7" i="23"/>
  <c r="AJ6" i="23"/>
  <c r="AJ5" i="23"/>
  <c r="AH4" i="23"/>
  <c r="AF4" i="23"/>
  <c r="AD4" i="23"/>
  <c r="AB4" i="23"/>
  <c r="Z4" i="23"/>
  <c r="X4" i="23"/>
  <c r="V4" i="23"/>
  <c r="T4" i="23"/>
  <c r="R4" i="23"/>
  <c r="P4" i="23"/>
  <c r="N4" i="23"/>
  <c r="L4" i="23"/>
  <c r="J52" i="22"/>
  <c r="AK52" i="22" s="1"/>
  <c r="J51" i="22"/>
  <c r="AK51" i="22" s="1"/>
  <c r="J50" i="22"/>
  <c r="AK50" i="22" s="1"/>
  <c r="J49" i="22"/>
  <c r="AK49" i="22" s="1"/>
  <c r="J48" i="22"/>
  <c r="AK48" i="22" s="1"/>
  <c r="J47" i="22"/>
  <c r="AK47" i="22" s="1"/>
  <c r="AK46" i="22"/>
  <c r="AH4" i="22"/>
  <c r="AG4" i="22"/>
  <c r="AF4" i="22"/>
  <c r="AD4" i="22"/>
  <c r="AC4" i="22"/>
  <c r="AB4" i="22"/>
  <c r="Z4" i="22"/>
  <c r="Y4" i="22"/>
  <c r="X4" i="22"/>
  <c r="V4" i="22"/>
  <c r="U4" i="22"/>
  <c r="T4" i="22"/>
  <c r="R4" i="22"/>
  <c r="Q4" i="22"/>
  <c r="P4" i="22"/>
  <c r="N4" i="22"/>
  <c r="L4" i="22"/>
  <c r="K4" i="22"/>
  <c r="E46" i="22"/>
  <c r="D46" i="22"/>
  <c r="C46" i="22"/>
  <c r="A15" i="5" s="1"/>
  <c r="AJ45" i="22"/>
  <c r="AI45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H45" i="22"/>
  <c r="G45" i="22"/>
  <c r="F45" i="22"/>
  <c r="E45" i="22"/>
  <c r="D45" i="22"/>
  <c r="C45" i="22"/>
  <c r="B45" i="22"/>
  <c r="A45" i="22"/>
  <c r="AJ44" i="22"/>
  <c r="AJ43" i="22"/>
  <c r="AJ42" i="22"/>
  <c r="AJ41" i="22"/>
  <c r="AJ40" i="22"/>
  <c r="AJ39" i="22"/>
  <c r="AJ38" i="22"/>
  <c r="AJ37" i="22"/>
  <c r="AJ36" i="22"/>
  <c r="AJ35" i="22"/>
  <c r="AJ34" i="22"/>
  <c r="AJ33" i="22"/>
  <c r="AJ32" i="22"/>
  <c r="AJ31" i="22"/>
  <c r="AJ30" i="22"/>
  <c r="AJ29" i="22"/>
  <c r="AJ28" i="22"/>
  <c r="AJ27" i="22"/>
  <c r="AJ26" i="22"/>
  <c r="AJ25" i="22"/>
  <c r="AJ24" i="22"/>
  <c r="AJ23" i="22"/>
  <c r="AJ22" i="22"/>
  <c r="AJ21" i="22"/>
  <c r="AJ20" i="22"/>
  <c r="AJ19" i="22"/>
  <c r="AJ18" i="22"/>
  <c r="AJ17" i="22"/>
  <c r="AJ16" i="22"/>
  <c r="AJ15" i="22"/>
  <c r="AJ14" i="22"/>
  <c r="AJ13" i="22"/>
  <c r="AJ12" i="22"/>
  <c r="AJ11" i="22"/>
  <c r="AJ10" i="22"/>
  <c r="AJ9" i="22"/>
  <c r="AJ8" i="22"/>
  <c r="AJ7" i="22"/>
  <c r="AJ6" i="22"/>
  <c r="AJ5" i="22"/>
  <c r="AI4" i="22"/>
  <c r="AE4" i="22"/>
  <c r="AA4" i="22"/>
  <c r="W4" i="22"/>
  <c r="S4" i="22"/>
  <c r="O4" i="22"/>
  <c r="J52" i="21"/>
  <c r="AK52" i="21" s="1"/>
  <c r="J51" i="21"/>
  <c r="AK51" i="21" s="1"/>
  <c r="J50" i="21"/>
  <c r="AK50" i="21" s="1"/>
  <c r="J49" i="21"/>
  <c r="AK49" i="21" s="1"/>
  <c r="J48" i="21"/>
  <c r="AK48" i="21" s="1"/>
  <c r="J47" i="21"/>
  <c r="AK47" i="21" s="1"/>
  <c r="AK46" i="21"/>
  <c r="AH4" i="21"/>
  <c r="AG4" i="21"/>
  <c r="AF4" i="21"/>
  <c r="AD4" i="21"/>
  <c r="AC4" i="21"/>
  <c r="AB4" i="21"/>
  <c r="Z4" i="21"/>
  <c r="Y4" i="21"/>
  <c r="X4" i="21"/>
  <c r="W4" i="21"/>
  <c r="V4" i="21"/>
  <c r="U4" i="21"/>
  <c r="T4" i="21"/>
  <c r="R4" i="21"/>
  <c r="Q4" i="21"/>
  <c r="P4" i="21"/>
  <c r="O4" i="21"/>
  <c r="N4" i="21"/>
  <c r="L4" i="21"/>
  <c r="K4" i="21"/>
  <c r="K5" i="21" s="1"/>
  <c r="E46" i="21"/>
  <c r="D46" i="21"/>
  <c r="C46" i="21"/>
  <c r="A14" i="5" s="1"/>
  <c r="AJ45" i="21"/>
  <c r="AI45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H45" i="21"/>
  <c r="G45" i="21"/>
  <c r="F45" i="21"/>
  <c r="E45" i="21"/>
  <c r="D45" i="21"/>
  <c r="C45" i="21"/>
  <c r="B45" i="21"/>
  <c r="A45" i="21"/>
  <c r="AJ44" i="21"/>
  <c r="AJ43" i="21"/>
  <c r="AJ42" i="21"/>
  <c r="AJ41" i="21"/>
  <c r="AJ40" i="21"/>
  <c r="AJ39" i="21"/>
  <c r="AJ38" i="21"/>
  <c r="AJ37" i="21"/>
  <c r="AJ36" i="21"/>
  <c r="AJ35" i="21"/>
  <c r="AJ34" i="21"/>
  <c r="AJ33" i="21"/>
  <c r="AJ32" i="21"/>
  <c r="AJ31" i="21"/>
  <c r="AJ30" i="21"/>
  <c r="AJ29" i="21"/>
  <c r="AJ28" i="21"/>
  <c r="AJ27" i="21"/>
  <c r="AJ26" i="21"/>
  <c r="AJ25" i="21"/>
  <c r="AJ24" i="21"/>
  <c r="AJ23" i="21"/>
  <c r="AJ22" i="21"/>
  <c r="AJ21" i="21"/>
  <c r="AJ20" i="21"/>
  <c r="AJ19" i="21"/>
  <c r="AJ18" i="21"/>
  <c r="AJ17" i="21"/>
  <c r="AJ16" i="21"/>
  <c r="AJ15" i="21"/>
  <c r="AJ14" i="21"/>
  <c r="AJ13" i="21"/>
  <c r="AJ12" i="21"/>
  <c r="AJ11" i="21"/>
  <c r="AJ10" i="21"/>
  <c r="AJ9" i="21"/>
  <c r="AJ8" i="21"/>
  <c r="AJ7" i="21"/>
  <c r="AJ6" i="21"/>
  <c r="AJ5" i="21"/>
  <c r="AI4" i="21"/>
  <c r="AE4" i="21"/>
  <c r="AA4" i="21"/>
  <c r="S4" i="21"/>
  <c r="J52" i="20"/>
  <c r="AK52" i="20" s="1"/>
  <c r="J51" i="20"/>
  <c r="AK51" i="20" s="1"/>
  <c r="J50" i="20"/>
  <c r="AK50" i="20" s="1"/>
  <c r="J49" i="20"/>
  <c r="AK49" i="20" s="1"/>
  <c r="J48" i="20"/>
  <c r="AK48" i="20" s="1"/>
  <c r="J47" i="20"/>
  <c r="AK47" i="20" s="1"/>
  <c r="AK46" i="20"/>
  <c r="AH4" i="20"/>
  <c r="AG4" i="20"/>
  <c r="AF4" i="20"/>
  <c r="AD4" i="20"/>
  <c r="AC4" i="20"/>
  <c r="AB4" i="20"/>
  <c r="Z4" i="20"/>
  <c r="Y4" i="20"/>
  <c r="X4" i="20"/>
  <c r="V4" i="20"/>
  <c r="U4" i="20"/>
  <c r="T4" i="20"/>
  <c r="R4" i="20"/>
  <c r="Q4" i="20"/>
  <c r="P4" i="20"/>
  <c r="N4" i="20"/>
  <c r="L4" i="20"/>
  <c r="K4" i="20"/>
  <c r="E46" i="20"/>
  <c r="D46" i="20"/>
  <c r="C46" i="20"/>
  <c r="A13" i="5" s="1"/>
  <c r="AJ45" i="20"/>
  <c r="AI45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H45" i="20"/>
  <c r="G45" i="20"/>
  <c r="F45" i="20"/>
  <c r="E45" i="20"/>
  <c r="D45" i="20"/>
  <c r="C45" i="20"/>
  <c r="B45" i="20"/>
  <c r="A45" i="20"/>
  <c r="AJ44" i="20"/>
  <c r="AJ43" i="20"/>
  <c r="AJ42" i="20"/>
  <c r="AJ41" i="20"/>
  <c r="AJ40" i="20"/>
  <c r="AJ39" i="20"/>
  <c r="AJ38" i="20"/>
  <c r="AJ37" i="20"/>
  <c r="AJ36" i="20"/>
  <c r="AJ35" i="20"/>
  <c r="AJ34" i="20"/>
  <c r="AJ33" i="20"/>
  <c r="AJ32" i="20"/>
  <c r="AJ31" i="20"/>
  <c r="AJ30" i="20"/>
  <c r="AJ29" i="20"/>
  <c r="AJ28" i="20"/>
  <c r="AJ27" i="20"/>
  <c r="AJ26" i="20"/>
  <c r="AJ25" i="20"/>
  <c r="AJ24" i="20"/>
  <c r="AJ23" i="20"/>
  <c r="AJ22" i="20"/>
  <c r="AJ21" i="20"/>
  <c r="AJ20" i="20"/>
  <c r="AJ19" i="20"/>
  <c r="AJ18" i="20"/>
  <c r="AJ17" i="20"/>
  <c r="AJ16" i="20"/>
  <c r="AJ15" i="20"/>
  <c r="AJ14" i="20"/>
  <c r="AJ13" i="20"/>
  <c r="AJ12" i="20"/>
  <c r="AJ11" i="20"/>
  <c r="AJ10" i="20"/>
  <c r="AJ9" i="20"/>
  <c r="AJ8" i="20"/>
  <c r="AJ7" i="20"/>
  <c r="AJ6" i="20"/>
  <c r="AJ5" i="20"/>
  <c r="AI4" i="20"/>
  <c r="AE4" i="20"/>
  <c r="AA4" i="20"/>
  <c r="W4" i="20"/>
  <c r="S4" i="20"/>
  <c r="O4" i="20"/>
  <c r="J52" i="19"/>
  <c r="AK52" i="19" s="1"/>
  <c r="J51" i="19"/>
  <c r="AK51" i="19" s="1"/>
  <c r="J50" i="19"/>
  <c r="AK50" i="19" s="1"/>
  <c r="J49" i="19"/>
  <c r="AK49" i="19" s="1"/>
  <c r="J48" i="19"/>
  <c r="AK48" i="19" s="1"/>
  <c r="J47" i="19"/>
  <c r="AK47" i="19" s="1"/>
  <c r="AK46" i="19"/>
  <c r="AI4" i="19"/>
  <c r="AG4" i="19"/>
  <c r="AF4" i="19"/>
  <c r="AE4" i="19"/>
  <c r="AC4" i="19"/>
  <c r="AB4" i="19"/>
  <c r="AA4" i="19"/>
  <c r="Y4" i="19"/>
  <c r="X4" i="19"/>
  <c r="W4" i="19"/>
  <c r="U4" i="19"/>
  <c r="T4" i="19"/>
  <c r="S4" i="19"/>
  <c r="Q4" i="19"/>
  <c r="P4" i="19"/>
  <c r="O4" i="19"/>
  <c r="M4" i="19"/>
  <c r="L4" i="19"/>
  <c r="E46" i="19"/>
  <c r="D46" i="19"/>
  <c r="C46" i="19"/>
  <c r="A12" i="5" s="1"/>
  <c r="AJ45" i="19"/>
  <c r="AI45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H45" i="19"/>
  <c r="G45" i="19"/>
  <c r="F45" i="19"/>
  <c r="E45" i="19"/>
  <c r="D45" i="19"/>
  <c r="C45" i="19"/>
  <c r="B45" i="19"/>
  <c r="A45" i="19"/>
  <c r="AJ44" i="19"/>
  <c r="AJ43" i="19"/>
  <c r="AJ42" i="19"/>
  <c r="AJ41" i="19"/>
  <c r="AJ40" i="19"/>
  <c r="AJ39" i="19"/>
  <c r="AJ38" i="19"/>
  <c r="AJ37" i="19"/>
  <c r="AJ36" i="19"/>
  <c r="AJ35" i="19"/>
  <c r="AJ34" i="19"/>
  <c r="AJ33" i="19"/>
  <c r="AJ32" i="19"/>
  <c r="AJ31" i="19"/>
  <c r="AJ30" i="19"/>
  <c r="AJ29" i="19"/>
  <c r="AJ28" i="19"/>
  <c r="AJ27" i="19"/>
  <c r="AJ26" i="19"/>
  <c r="AJ25" i="19"/>
  <c r="AJ24" i="19"/>
  <c r="AJ23" i="19"/>
  <c r="AJ22" i="19"/>
  <c r="AJ21" i="19"/>
  <c r="AJ20" i="19"/>
  <c r="AJ19" i="19"/>
  <c r="AJ18" i="19"/>
  <c r="AJ17" i="19"/>
  <c r="AJ16" i="19"/>
  <c r="AJ15" i="19"/>
  <c r="AJ14" i="19"/>
  <c r="AJ13" i="19"/>
  <c r="AJ12" i="19"/>
  <c r="AJ11" i="19"/>
  <c r="AJ10" i="19"/>
  <c r="AJ9" i="19"/>
  <c r="AJ8" i="19"/>
  <c r="AJ7" i="19"/>
  <c r="AJ6" i="19"/>
  <c r="AJ5" i="19"/>
  <c r="AH4" i="19"/>
  <c r="AD4" i="19"/>
  <c r="Z4" i="19"/>
  <c r="V4" i="19"/>
  <c r="R4" i="19"/>
  <c r="N4" i="19"/>
  <c r="J52" i="12"/>
  <c r="AK52" i="12" s="1"/>
  <c r="J51" i="12"/>
  <c r="AK51" i="12" s="1"/>
  <c r="J50" i="12"/>
  <c r="AK50" i="12" s="1"/>
  <c r="J49" i="12"/>
  <c r="AK49" i="12" s="1"/>
  <c r="J48" i="12"/>
  <c r="AK48" i="12" s="1"/>
  <c r="J47" i="12"/>
  <c r="AK47" i="12" s="1"/>
  <c r="AK46" i="12"/>
  <c r="AI4" i="12"/>
  <c r="AH4" i="12"/>
  <c r="AG4" i="12"/>
  <c r="AF4" i="12"/>
  <c r="AE4" i="12"/>
  <c r="AD4" i="12"/>
  <c r="AC4" i="12"/>
  <c r="AA4" i="12"/>
  <c r="Z4" i="12"/>
  <c r="Y4" i="12"/>
  <c r="X4" i="12"/>
  <c r="W4" i="12"/>
  <c r="V4" i="12"/>
  <c r="U4" i="12"/>
  <c r="S4" i="12"/>
  <c r="R4" i="12"/>
  <c r="Q4" i="12"/>
  <c r="P4" i="12"/>
  <c r="O4" i="12"/>
  <c r="N4" i="12"/>
  <c r="L4" i="12"/>
  <c r="E46" i="12"/>
  <c r="D46" i="12"/>
  <c r="C46" i="12"/>
  <c r="A11" i="5" s="1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H45" i="12"/>
  <c r="G45" i="12"/>
  <c r="F45" i="12"/>
  <c r="E45" i="12"/>
  <c r="D45" i="12"/>
  <c r="C45" i="12"/>
  <c r="B45" i="12"/>
  <c r="A45" i="12"/>
  <c r="AJ44" i="12"/>
  <c r="AJ43" i="12"/>
  <c r="AJ42" i="12"/>
  <c r="AJ41" i="12"/>
  <c r="AJ40" i="12"/>
  <c r="AJ39" i="12"/>
  <c r="AJ38" i="12"/>
  <c r="AJ37" i="12"/>
  <c r="AJ36" i="12"/>
  <c r="AJ35" i="12"/>
  <c r="AJ34" i="12"/>
  <c r="AJ33" i="12"/>
  <c r="AJ32" i="12"/>
  <c r="AJ31" i="12"/>
  <c r="AJ30" i="12"/>
  <c r="AJ29" i="12"/>
  <c r="AJ28" i="12"/>
  <c r="AJ27" i="12"/>
  <c r="AJ26" i="12"/>
  <c r="AJ25" i="12"/>
  <c r="AJ24" i="12"/>
  <c r="AJ23" i="12"/>
  <c r="AJ22" i="12"/>
  <c r="AJ21" i="12"/>
  <c r="AJ20" i="12"/>
  <c r="AJ19" i="12"/>
  <c r="AJ18" i="12"/>
  <c r="AJ17" i="12"/>
  <c r="AJ16" i="12"/>
  <c r="AJ15" i="12"/>
  <c r="AJ14" i="12"/>
  <c r="AJ13" i="12"/>
  <c r="AJ12" i="12"/>
  <c r="AJ11" i="12"/>
  <c r="AJ10" i="12"/>
  <c r="AJ9" i="12"/>
  <c r="AJ8" i="12"/>
  <c r="AJ7" i="12"/>
  <c r="AJ6" i="12"/>
  <c r="AJ5" i="12"/>
  <c r="AB4" i="12"/>
  <c r="T4" i="12"/>
  <c r="K4" i="12"/>
  <c r="J52" i="11"/>
  <c r="AK52" i="11" s="1"/>
  <c r="J51" i="11"/>
  <c r="AK51" i="11" s="1"/>
  <c r="J50" i="11"/>
  <c r="AK50" i="11" s="1"/>
  <c r="J49" i="11"/>
  <c r="AK49" i="11" s="1"/>
  <c r="J48" i="11"/>
  <c r="AK48" i="11" s="1"/>
  <c r="J47" i="11"/>
  <c r="AK47" i="11" s="1"/>
  <c r="AK46" i="11"/>
  <c r="AI4" i="11"/>
  <c r="AG4" i="11"/>
  <c r="AE4" i="11"/>
  <c r="AC4" i="11"/>
  <c r="AA4" i="11"/>
  <c r="Y4" i="11"/>
  <c r="W4" i="11"/>
  <c r="U4" i="11"/>
  <c r="S4" i="11"/>
  <c r="Q4" i="11"/>
  <c r="O4" i="11"/>
  <c r="E46" i="11"/>
  <c r="D46" i="11"/>
  <c r="C46" i="11"/>
  <c r="A10" i="5" s="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H45" i="11"/>
  <c r="G45" i="11"/>
  <c r="F45" i="11"/>
  <c r="E45" i="11"/>
  <c r="D45" i="11"/>
  <c r="C45" i="11"/>
  <c r="B45" i="11"/>
  <c r="A45" i="11"/>
  <c r="AJ44" i="11"/>
  <c r="AJ43" i="11"/>
  <c r="AJ42" i="11"/>
  <c r="AJ41" i="11"/>
  <c r="AJ40" i="11"/>
  <c r="AJ39" i="11"/>
  <c r="AJ38" i="11"/>
  <c r="AJ37" i="11"/>
  <c r="AJ36" i="11"/>
  <c r="AJ35" i="11"/>
  <c r="AJ34" i="11"/>
  <c r="AJ33" i="11"/>
  <c r="AJ32" i="11"/>
  <c r="AJ31" i="11"/>
  <c r="AJ30" i="11"/>
  <c r="AJ29" i="11"/>
  <c r="AJ28" i="11"/>
  <c r="AJ27" i="11"/>
  <c r="AJ26" i="11"/>
  <c r="AJ25" i="11"/>
  <c r="AJ24" i="11"/>
  <c r="AJ23" i="11"/>
  <c r="AJ22" i="11"/>
  <c r="AJ21" i="11"/>
  <c r="AJ20" i="11"/>
  <c r="AJ19" i="11"/>
  <c r="AJ18" i="11"/>
  <c r="AJ17" i="11"/>
  <c r="AJ16" i="11"/>
  <c r="AJ15" i="11"/>
  <c r="AJ14" i="11"/>
  <c r="AJ13" i="11"/>
  <c r="AJ12" i="11"/>
  <c r="AJ11" i="11"/>
  <c r="AJ10" i="11"/>
  <c r="AJ9" i="11"/>
  <c r="AJ8" i="11"/>
  <c r="AJ7" i="11"/>
  <c r="AJ6" i="11"/>
  <c r="AJ5" i="11"/>
  <c r="AH4" i="11"/>
  <c r="AF4" i="11"/>
  <c r="AD4" i="11"/>
  <c r="AB4" i="11"/>
  <c r="Z4" i="11"/>
  <c r="X4" i="11"/>
  <c r="V4" i="11"/>
  <c r="T4" i="11"/>
  <c r="R4" i="11"/>
  <c r="P4" i="11"/>
  <c r="N4" i="11"/>
  <c r="M4" i="11"/>
  <c r="L4" i="11"/>
  <c r="K4" i="11"/>
  <c r="J52" i="10"/>
  <c r="AK52" i="10" s="1"/>
  <c r="J51" i="10"/>
  <c r="AK51" i="10" s="1"/>
  <c r="J50" i="10"/>
  <c r="AK50" i="10" s="1"/>
  <c r="J49" i="10"/>
  <c r="AK49" i="10" s="1"/>
  <c r="J48" i="10"/>
  <c r="AK48" i="10" s="1"/>
  <c r="J47" i="10"/>
  <c r="AK47" i="10" s="1"/>
  <c r="AK46" i="10"/>
  <c r="AI4" i="10"/>
  <c r="AG4" i="10"/>
  <c r="E46" i="10"/>
  <c r="D46" i="10"/>
  <c r="C46" i="10"/>
  <c r="A9" i="5" s="1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H45" i="10"/>
  <c r="G45" i="10"/>
  <c r="F45" i="10"/>
  <c r="E45" i="10"/>
  <c r="D45" i="10"/>
  <c r="C45" i="10"/>
  <c r="B45" i="10"/>
  <c r="A45" i="10"/>
  <c r="AJ44" i="10"/>
  <c r="AJ43" i="10"/>
  <c r="AJ42" i="10"/>
  <c r="AJ41" i="10"/>
  <c r="AJ40" i="10"/>
  <c r="AJ39" i="10"/>
  <c r="AJ38" i="10"/>
  <c r="AJ37" i="10"/>
  <c r="AJ36" i="10"/>
  <c r="AJ35" i="10"/>
  <c r="AJ34" i="10"/>
  <c r="AJ33" i="10"/>
  <c r="AJ32" i="10"/>
  <c r="AJ31" i="10"/>
  <c r="AJ30" i="10"/>
  <c r="AJ29" i="10"/>
  <c r="AJ28" i="10"/>
  <c r="AJ27" i="10"/>
  <c r="AJ26" i="10"/>
  <c r="AJ25" i="10"/>
  <c r="AJ24" i="10"/>
  <c r="AJ23" i="10"/>
  <c r="AJ22" i="10"/>
  <c r="AJ21" i="10"/>
  <c r="AJ20" i="10"/>
  <c r="AJ19" i="10"/>
  <c r="AJ18" i="10"/>
  <c r="AJ17" i="10"/>
  <c r="AJ16" i="10"/>
  <c r="AJ15" i="10"/>
  <c r="AJ14" i="10"/>
  <c r="AJ13" i="10"/>
  <c r="AJ12" i="10"/>
  <c r="AJ11" i="10"/>
  <c r="AJ10" i="10"/>
  <c r="AJ9" i="10"/>
  <c r="AJ8" i="10"/>
  <c r="AJ7" i="10"/>
  <c r="AJ6" i="10"/>
  <c r="AJ5" i="10"/>
  <c r="AH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L4" i="10"/>
  <c r="K4" i="10"/>
  <c r="J52" i="9"/>
  <c r="AK52" i="9" s="1"/>
  <c r="J51" i="9"/>
  <c r="AK51" i="9" s="1"/>
  <c r="J50" i="9"/>
  <c r="AK50" i="9" s="1"/>
  <c r="J49" i="9"/>
  <c r="AK49" i="9" s="1"/>
  <c r="J48" i="9"/>
  <c r="AK48" i="9" s="1"/>
  <c r="J47" i="9"/>
  <c r="AK47" i="9" s="1"/>
  <c r="AK46" i="9"/>
  <c r="E46" i="9"/>
  <c r="D46" i="9"/>
  <c r="C46" i="9"/>
  <c r="A8" i="5" s="1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H45" i="9"/>
  <c r="G45" i="9"/>
  <c r="F45" i="9"/>
  <c r="E45" i="9"/>
  <c r="D45" i="9"/>
  <c r="C45" i="9"/>
  <c r="B45" i="9"/>
  <c r="A45" i="9"/>
  <c r="AJ44" i="9"/>
  <c r="AJ43" i="9"/>
  <c r="AJ42" i="9"/>
  <c r="AJ41" i="9"/>
  <c r="AJ40" i="9"/>
  <c r="AJ39" i="9"/>
  <c r="AJ38" i="9"/>
  <c r="AJ37" i="9"/>
  <c r="AJ36" i="9"/>
  <c r="AJ35" i="9"/>
  <c r="AJ34" i="9"/>
  <c r="AJ33" i="9"/>
  <c r="AJ32" i="9"/>
  <c r="AJ31" i="9"/>
  <c r="AJ30" i="9"/>
  <c r="AJ29" i="9"/>
  <c r="AJ28" i="9"/>
  <c r="AJ27" i="9"/>
  <c r="AJ26" i="9"/>
  <c r="AJ25" i="9"/>
  <c r="AJ24" i="9"/>
  <c r="AJ23" i="9"/>
  <c r="AJ22" i="9"/>
  <c r="AJ21" i="9"/>
  <c r="AJ20" i="9"/>
  <c r="AJ19" i="9"/>
  <c r="AJ18" i="9"/>
  <c r="AJ17" i="9"/>
  <c r="AJ16" i="9"/>
  <c r="AJ15" i="9"/>
  <c r="AJ14" i="9"/>
  <c r="AJ13" i="9"/>
  <c r="AJ12" i="9"/>
  <c r="AJ11" i="9"/>
  <c r="AJ10" i="9"/>
  <c r="AJ9" i="9"/>
  <c r="AJ8" i="9"/>
  <c r="AJ7" i="9"/>
  <c r="AJ6" i="9"/>
  <c r="AJ5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L4" i="9"/>
  <c r="K4" i="9"/>
  <c r="J52" i="8"/>
  <c r="AK52" i="8" s="1"/>
  <c r="J51" i="8"/>
  <c r="AK51" i="8" s="1"/>
  <c r="J50" i="8"/>
  <c r="AK50" i="8" s="1"/>
  <c r="J49" i="8"/>
  <c r="AK49" i="8" s="1"/>
  <c r="J48" i="8"/>
  <c r="AK48" i="8" s="1"/>
  <c r="J47" i="8"/>
  <c r="AK47" i="8" s="1"/>
  <c r="AK46" i="8"/>
  <c r="E46" i="8"/>
  <c r="D46" i="8"/>
  <c r="C46" i="8"/>
  <c r="A7" i="5" s="1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H45" i="8"/>
  <c r="G45" i="8"/>
  <c r="F45" i="8"/>
  <c r="E45" i="8"/>
  <c r="D45" i="8"/>
  <c r="C45" i="8"/>
  <c r="B45" i="8"/>
  <c r="A45" i="8"/>
  <c r="AJ44" i="8"/>
  <c r="AJ43" i="8"/>
  <c r="AJ42" i="8"/>
  <c r="AJ41" i="8"/>
  <c r="AJ40" i="8"/>
  <c r="AJ39" i="8"/>
  <c r="AJ38" i="8"/>
  <c r="AJ37" i="8"/>
  <c r="AJ36" i="8"/>
  <c r="AJ35" i="8"/>
  <c r="AJ34" i="8"/>
  <c r="AJ33" i="8"/>
  <c r="AJ32" i="8"/>
  <c r="AJ31" i="8"/>
  <c r="AJ30" i="8"/>
  <c r="AJ29" i="8"/>
  <c r="AJ28" i="8"/>
  <c r="AJ27" i="8"/>
  <c r="AJ26" i="8"/>
  <c r="AJ25" i="8"/>
  <c r="AJ24" i="8"/>
  <c r="AJ23" i="8"/>
  <c r="AJ22" i="8"/>
  <c r="AJ21" i="8"/>
  <c r="AJ20" i="8"/>
  <c r="AJ19" i="8"/>
  <c r="AJ18" i="8"/>
  <c r="AJ17" i="8"/>
  <c r="AJ16" i="8"/>
  <c r="AJ15" i="8"/>
  <c r="AJ14" i="8"/>
  <c r="AJ13" i="8"/>
  <c r="AJ12" i="8"/>
  <c r="AJ11" i="8"/>
  <c r="AJ10" i="8"/>
  <c r="AJ9" i="8"/>
  <c r="AJ8" i="8"/>
  <c r="AJ7" i="8"/>
  <c r="AJ6" i="8"/>
  <c r="AJ5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L4" i="8"/>
  <c r="K4" i="8"/>
  <c r="J52" i="7"/>
  <c r="AK52" i="7" s="1"/>
  <c r="J51" i="7"/>
  <c r="AK51" i="7" s="1"/>
  <c r="J50" i="7"/>
  <c r="AK50" i="7" s="1"/>
  <c r="J49" i="7"/>
  <c r="AK49" i="7" s="1"/>
  <c r="J48" i="7"/>
  <c r="AK48" i="7" s="1"/>
  <c r="J47" i="7"/>
  <c r="AK47" i="7" s="1"/>
  <c r="AK46" i="7"/>
  <c r="AI4" i="7"/>
  <c r="AG4" i="7"/>
  <c r="AF4" i="7"/>
  <c r="AE4" i="7"/>
  <c r="AC4" i="7"/>
  <c r="AB4" i="7"/>
  <c r="AA4" i="7"/>
  <c r="Y4" i="7"/>
  <c r="X4" i="7"/>
  <c r="W4" i="7"/>
  <c r="U4" i="7"/>
  <c r="T4" i="7"/>
  <c r="S4" i="7"/>
  <c r="Q4" i="7"/>
  <c r="P4" i="7"/>
  <c r="O4" i="7"/>
  <c r="M4" i="7"/>
  <c r="L4" i="7"/>
  <c r="K4" i="7"/>
  <c r="E46" i="7"/>
  <c r="D46" i="7"/>
  <c r="C46" i="7"/>
  <c r="A6" i="5" s="1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H45" i="7"/>
  <c r="G45" i="7"/>
  <c r="F45" i="7"/>
  <c r="E45" i="7"/>
  <c r="D45" i="7"/>
  <c r="C45" i="7"/>
  <c r="B45" i="7"/>
  <c r="A45" i="7"/>
  <c r="AJ44" i="7"/>
  <c r="AJ43" i="7"/>
  <c r="AJ42" i="7"/>
  <c r="AJ41" i="7"/>
  <c r="AJ40" i="7"/>
  <c r="AJ39" i="7"/>
  <c r="AJ38" i="7"/>
  <c r="AJ37" i="7"/>
  <c r="AJ36" i="7"/>
  <c r="AJ35" i="7"/>
  <c r="AJ34" i="7"/>
  <c r="AJ33" i="7"/>
  <c r="AJ32" i="7"/>
  <c r="AJ31" i="7"/>
  <c r="AJ30" i="7"/>
  <c r="AJ29" i="7"/>
  <c r="AJ28" i="7"/>
  <c r="AJ27" i="7"/>
  <c r="AJ26" i="7"/>
  <c r="AJ25" i="7"/>
  <c r="AJ24" i="7"/>
  <c r="AJ23" i="7"/>
  <c r="AJ22" i="7"/>
  <c r="AJ21" i="7"/>
  <c r="AJ20" i="7"/>
  <c r="AJ19" i="7"/>
  <c r="AJ18" i="7"/>
  <c r="AJ17" i="7"/>
  <c r="AJ16" i="7"/>
  <c r="AJ15" i="7"/>
  <c r="AJ14" i="7"/>
  <c r="AJ13" i="7"/>
  <c r="AJ12" i="7"/>
  <c r="AJ11" i="7"/>
  <c r="AJ10" i="7"/>
  <c r="AJ9" i="7"/>
  <c r="AJ8" i="7"/>
  <c r="AJ7" i="7"/>
  <c r="AJ6" i="7"/>
  <c r="AJ5" i="7"/>
  <c r="AH4" i="7"/>
  <c r="AD4" i="7"/>
  <c r="Z4" i="7"/>
  <c r="V4" i="7"/>
  <c r="R4" i="7"/>
  <c r="N4" i="7"/>
  <c r="J52" i="6"/>
  <c r="AK52" i="6" s="1"/>
  <c r="J51" i="6"/>
  <c r="AK51" i="6" s="1"/>
  <c r="J50" i="6"/>
  <c r="AK50" i="6" s="1"/>
  <c r="J49" i="6"/>
  <c r="AK49" i="6" s="1"/>
  <c r="J48" i="6"/>
  <c r="AK48" i="6" s="1"/>
  <c r="J47" i="6"/>
  <c r="AK47" i="6" s="1"/>
  <c r="AK46" i="6"/>
  <c r="E46" i="6"/>
  <c r="D46" i="6"/>
  <c r="C46" i="6"/>
  <c r="A5" i="5" s="1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H45" i="6"/>
  <c r="G45" i="6"/>
  <c r="F45" i="6"/>
  <c r="E45" i="6"/>
  <c r="D45" i="6"/>
  <c r="C45" i="6"/>
  <c r="B45" i="6"/>
  <c r="A45" i="6"/>
  <c r="AJ44" i="6"/>
  <c r="AJ43" i="6"/>
  <c r="AJ42" i="6"/>
  <c r="AJ41" i="6"/>
  <c r="AJ40" i="6"/>
  <c r="AJ39" i="6"/>
  <c r="AJ38" i="6"/>
  <c r="AJ37" i="6"/>
  <c r="AJ36" i="6"/>
  <c r="AJ35" i="6"/>
  <c r="AJ34" i="6"/>
  <c r="AJ33" i="6"/>
  <c r="AJ32" i="6"/>
  <c r="AJ31" i="6"/>
  <c r="AJ30" i="6"/>
  <c r="AJ29" i="6"/>
  <c r="AJ28" i="6"/>
  <c r="AJ27" i="6"/>
  <c r="AJ26" i="6"/>
  <c r="AJ25" i="6"/>
  <c r="AJ24" i="6"/>
  <c r="AJ23" i="6"/>
  <c r="AJ22" i="6"/>
  <c r="AJ21" i="6"/>
  <c r="AJ20" i="6"/>
  <c r="AJ19" i="6"/>
  <c r="AJ18" i="6"/>
  <c r="AJ17" i="6"/>
  <c r="AJ16" i="6"/>
  <c r="AJ15" i="6"/>
  <c r="AJ14" i="6"/>
  <c r="AJ13" i="6"/>
  <c r="AJ12" i="6"/>
  <c r="AJ11" i="6"/>
  <c r="AJ10" i="6"/>
  <c r="AJ9" i="6"/>
  <c r="AJ8" i="6"/>
  <c r="AJ7" i="6"/>
  <c r="AJ6" i="6"/>
  <c r="AJ5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L4" i="6"/>
  <c r="K4" i="6"/>
  <c r="AJ46" i="11" l="1"/>
  <c r="AJ46" i="19"/>
  <c r="K4" i="19"/>
  <c r="AJ46" i="23"/>
  <c r="AJ46" i="7"/>
  <c r="AJ46" i="27"/>
  <c r="K5" i="20"/>
  <c r="K6" i="20" s="1"/>
  <c r="K6" i="21"/>
  <c r="L5" i="20"/>
  <c r="L6" i="20" s="1"/>
  <c r="L7" i="20" s="1"/>
  <c r="L8" i="20" s="1"/>
  <c r="L5" i="21"/>
  <c r="L6" i="21" s="1"/>
  <c r="K5" i="22"/>
  <c r="L5" i="22" s="1"/>
  <c r="K5" i="23"/>
  <c r="K6" i="23" s="1"/>
  <c r="K5" i="24"/>
  <c r="K6" i="24" s="1"/>
  <c r="K7" i="24" s="1"/>
  <c r="K5" i="25"/>
  <c r="K6" i="25" s="1"/>
  <c r="L5" i="24"/>
  <c r="L6" i="24" s="1"/>
  <c r="L7" i="24" s="1"/>
  <c r="L5" i="25"/>
  <c r="L6" i="25" s="1"/>
  <c r="K5" i="26"/>
  <c r="L5" i="26" s="1"/>
  <c r="K5" i="27"/>
  <c r="K6" i="27" s="1"/>
  <c r="K5" i="28"/>
  <c r="K6" i="28" s="1"/>
  <c r="K7" i="28" s="1"/>
  <c r="K8" i="28" s="1"/>
  <c r="K5" i="11"/>
  <c r="K6" i="11"/>
  <c r="L5" i="11"/>
  <c r="L6" i="11"/>
  <c r="K5" i="12"/>
  <c r="K6" i="12" s="1"/>
  <c r="L5" i="12"/>
  <c r="K5" i="7"/>
  <c r="K6" i="7" s="1"/>
  <c r="K5" i="8"/>
  <c r="L5" i="8" s="1"/>
  <c r="K5" i="9"/>
  <c r="K6" i="9"/>
  <c r="L5" i="9"/>
  <c r="L6" i="9"/>
  <c r="K5" i="10"/>
  <c r="L5" i="10" s="1"/>
  <c r="K5" i="6"/>
  <c r="L5" i="6" s="1"/>
  <c r="E46" i="1"/>
  <c r="D46" i="1"/>
  <c r="C46" i="1"/>
  <c r="A2" i="5" s="1"/>
  <c r="H45" i="1"/>
  <c r="G45" i="1"/>
  <c r="F45" i="1"/>
  <c r="E45" i="1"/>
  <c r="D45" i="1"/>
  <c r="C45" i="1"/>
  <c r="B45" i="1"/>
  <c r="A45" i="1"/>
  <c r="L5" i="27" l="1"/>
  <c r="L6" i="27" s="1"/>
  <c r="K6" i="10"/>
  <c r="L6" i="10" s="1"/>
  <c r="L6" i="12"/>
  <c r="L7" i="12" s="1"/>
  <c r="K5" i="19"/>
  <c r="L5" i="19" s="1"/>
  <c r="K6" i="22"/>
  <c r="L6" i="22" s="1"/>
  <c r="L8" i="24"/>
  <c r="L9" i="24" s="1"/>
  <c r="L10" i="24" s="1"/>
  <c r="K8" i="24"/>
  <c r="K6" i="8"/>
  <c r="K7" i="20"/>
  <c r="K8" i="20" s="1"/>
  <c r="K9" i="20" s="1"/>
  <c r="K9" i="28"/>
  <c r="K10" i="28" s="1"/>
  <c r="K9" i="24"/>
  <c r="L9" i="20"/>
  <c r="L10" i="20" s="1"/>
  <c r="K7" i="12"/>
  <c r="K7" i="11"/>
  <c r="L7" i="11" s="1"/>
  <c r="K8" i="11"/>
  <c r="K9" i="11"/>
  <c r="M6" i="11"/>
  <c r="M5" i="27"/>
  <c r="M6" i="27" s="1"/>
  <c r="L5" i="28"/>
  <c r="L6" i="28" s="1"/>
  <c r="N5" i="27"/>
  <c r="K7" i="27"/>
  <c r="L7" i="27" s="1"/>
  <c r="O5" i="27"/>
  <c r="K6" i="26"/>
  <c r="L6" i="26" s="1"/>
  <c r="K7" i="25"/>
  <c r="L7" i="25" s="1"/>
  <c r="K7" i="21"/>
  <c r="L7" i="21" s="1"/>
  <c r="K7" i="23"/>
  <c r="K7" i="22"/>
  <c r="L5" i="23"/>
  <c r="L6" i="23" s="1"/>
  <c r="N6" i="11"/>
  <c r="O6" i="11" s="1"/>
  <c r="M5" i="11"/>
  <c r="K7" i="9"/>
  <c r="L7" i="9" s="1"/>
  <c r="K7" i="7"/>
  <c r="L5" i="7"/>
  <c r="L6" i="7" s="1"/>
  <c r="K6" i="6"/>
  <c r="L6" i="6" s="1"/>
  <c r="U4" i="3"/>
  <c r="O4" i="2"/>
  <c r="AC2" i="5"/>
  <c r="N4" i="3"/>
  <c r="O4" i="3"/>
  <c r="Q4" i="3"/>
  <c r="R4" i="3"/>
  <c r="S4" i="3"/>
  <c r="T4" i="3"/>
  <c r="V4" i="3"/>
  <c r="W4" i="3"/>
  <c r="X4" i="3"/>
  <c r="Y4" i="3"/>
  <c r="Z4" i="3"/>
  <c r="AA4" i="3"/>
  <c r="AC4" i="3"/>
  <c r="AD4" i="3"/>
  <c r="AE4" i="3"/>
  <c r="AH4" i="3"/>
  <c r="AI4" i="3"/>
  <c r="L4" i="2"/>
  <c r="Q4" i="2"/>
  <c r="R4" i="2"/>
  <c r="S4" i="2"/>
  <c r="T4" i="2"/>
  <c r="U4" i="2"/>
  <c r="V4" i="2"/>
  <c r="X4" i="2"/>
  <c r="Y4" i="2"/>
  <c r="Z4" i="2"/>
  <c r="AB4" i="2"/>
  <c r="AC4" i="2"/>
  <c r="AD4" i="2"/>
  <c r="AG4" i="2"/>
  <c r="AH4" i="2"/>
  <c r="K46" i="2"/>
  <c r="K4" i="2" s="1"/>
  <c r="M4" i="1"/>
  <c r="N4" i="1"/>
  <c r="O4" i="1"/>
  <c r="P4" i="1"/>
  <c r="R4" i="1"/>
  <c r="S4" i="1"/>
  <c r="V4" i="1"/>
  <c r="W4" i="1"/>
  <c r="AA4" i="1"/>
  <c r="AE4" i="1"/>
  <c r="AH4" i="1"/>
  <c r="AI4" i="1"/>
  <c r="K46" i="1"/>
  <c r="K4" i="1" s="1"/>
  <c r="J52" i="3"/>
  <c r="AK52" i="3" s="1"/>
  <c r="J51" i="3"/>
  <c r="AK51" i="3" s="1"/>
  <c r="J50" i="3"/>
  <c r="AK50" i="3" s="1"/>
  <c r="J49" i="3"/>
  <c r="AK49" i="3" s="1"/>
  <c r="J48" i="3"/>
  <c r="AK48" i="3" s="1"/>
  <c r="J47" i="3"/>
  <c r="AK47" i="3" s="1"/>
  <c r="AK46" i="3"/>
  <c r="E46" i="3"/>
  <c r="D46" i="3"/>
  <c r="C46" i="3"/>
  <c r="A4" i="5" s="1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H45" i="3"/>
  <c r="G45" i="3"/>
  <c r="F45" i="3"/>
  <c r="E45" i="3"/>
  <c r="D45" i="3"/>
  <c r="C45" i="3"/>
  <c r="B45" i="3"/>
  <c r="A45" i="3"/>
  <c r="AJ44" i="3"/>
  <c r="AJ43" i="3"/>
  <c r="AJ42" i="3"/>
  <c r="AJ41" i="3"/>
  <c r="AJ40" i="3"/>
  <c r="AJ39" i="3"/>
  <c r="AJ38" i="3"/>
  <c r="AJ37" i="3"/>
  <c r="AJ36" i="3"/>
  <c r="AJ35" i="3"/>
  <c r="AJ34" i="3"/>
  <c r="AJ33" i="3"/>
  <c r="AJ32" i="3"/>
  <c r="AJ31" i="3"/>
  <c r="AJ30" i="3"/>
  <c r="AJ29" i="3"/>
  <c r="AJ28" i="3"/>
  <c r="AJ27" i="3"/>
  <c r="AJ26" i="3"/>
  <c r="AJ25" i="3"/>
  <c r="AJ24" i="3"/>
  <c r="AJ23" i="3"/>
  <c r="AJ22" i="3"/>
  <c r="AJ21" i="3"/>
  <c r="AJ20" i="3"/>
  <c r="AJ19" i="3"/>
  <c r="AJ18" i="3"/>
  <c r="AJ17" i="3"/>
  <c r="AJ16" i="3"/>
  <c r="AJ15" i="3"/>
  <c r="AJ14" i="3"/>
  <c r="AJ13" i="3"/>
  <c r="AJ12" i="3"/>
  <c r="AJ11" i="3"/>
  <c r="AJ10" i="3"/>
  <c r="AJ9" i="3"/>
  <c r="AJ8" i="3"/>
  <c r="AJ7" i="3"/>
  <c r="AJ6" i="3"/>
  <c r="AJ5" i="3"/>
  <c r="AG4" i="3"/>
  <c r="AF4" i="3"/>
  <c r="AB4" i="3"/>
  <c r="P4" i="3"/>
  <c r="L4" i="3"/>
  <c r="K4" i="3"/>
  <c r="J52" i="2"/>
  <c r="AK52" i="2" s="1"/>
  <c r="J51" i="2"/>
  <c r="AK51" i="2" s="1"/>
  <c r="J50" i="2"/>
  <c r="AK50" i="2" s="1"/>
  <c r="J49" i="2"/>
  <c r="AK49" i="2" s="1"/>
  <c r="J48" i="2"/>
  <c r="AK48" i="2" s="1"/>
  <c r="J47" i="2"/>
  <c r="AK47" i="2" s="1"/>
  <c r="AK46" i="2"/>
  <c r="E46" i="2"/>
  <c r="D46" i="2"/>
  <c r="C46" i="2"/>
  <c r="A3" i="5" s="1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H45" i="2"/>
  <c r="G45" i="2"/>
  <c r="F45" i="2"/>
  <c r="E45" i="2"/>
  <c r="D45" i="2"/>
  <c r="C45" i="2"/>
  <c r="B45" i="2"/>
  <c r="A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I4" i="2"/>
  <c r="AF4" i="2"/>
  <c r="AE4" i="2"/>
  <c r="AA4" i="2"/>
  <c r="W4" i="2"/>
  <c r="P4" i="2"/>
  <c r="AG4" i="1"/>
  <c r="AG45" i="1"/>
  <c r="AH45" i="1"/>
  <c r="AI45" i="1"/>
  <c r="AJ6" i="1"/>
  <c r="AJ8" i="1"/>
  <c r="AJ10" i="1"/>
  <c r="AJ11" i="1"/>
  <c r="AJ12" i="1"/>
  <c r="AJ15" i="1"/>
  <c r="AJ16" i="1"/>
  <c r="AJ17" i="1"/>
  <c r="AJ18" i="1"/>
  <c r="AJ19" i="1"/>
  <c r="AJ20" i="1"/>
  <c r="AJ23" i="1"/>
  <c r="AJ24" i="1"/>
  <c r="AJ25" i="1"/>
  <c r="AJ26" i="1"/>
  <c r="AJ28" i="1"/>
  <c r="AJ29" i="1"/>
  <c r="AJ30" i="1"/>
  <c r="AJ32" i="1"/>
  <c r="AJ33" i="1"/>
  <c r="AJ35" i="1"/>
  <c r="AJ37" i="1"/>
  <c r="AJ38" i="1"/>
  <c r="AJ39" i="1"/>
  <c r="AJ40" i="1"/>
  <c r="AJ44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J45" i="1"/>
  <c r="Q4" i="1"/>
  <c r="T4" i="1"/>
  <c r="U4" i="1"/>
  <c r="X4" i="1"/>
  <c r="Y4" i="1"/>
  <c r="Z4" i="1"/>
  <c r="AB4" i="1"/>
  <c r="AC4" i="1"/>
  <c r="AD4" i="1"/>
  <c r="AF4" i="1"/>
  <c r="AK46" i="1"/>
  <c r="J47" i="1"/>
  <c r="AK47" i="1" s="1"/>
  <c r="J48" i="1"/>
  <c r="AK48" i="1" s="1"/>
  <c r="J49" i="1"/>
  <c r="AK49" i="1" s="1"/>
  <c r="J50" i="1"/>
  <c r="AK50" i="1" s="1"/>
  <c r="J51" i="1"/>
  <c r="AK51" i="1" s="1"/>
  <c r="J52" i="1"/>
  <c r="AK52" i="1" s="1"/>
  <c r="K7" i="10" l="1"/>
  <c r="L7" i="10" s="1"/>
  <c r="K10" i="24"/>
  <c r="K11" i="24" s="1"/>
  <c r="N6" i="27"/>
  <c r="O6" i="27" s="1"/>
  <c r="L7" i="22"/>
  <c r="M5" i="19"/>
  <c r="L6" i="19"/>
  <c r="M6" i="19" s="1"/>
  <c r="M7" i="19" s="1"/>
  <c r="K6" i="19"/>
  <c r="A22" i="5"/>
  <c r="L6" i="8"/>
  <c r="K7" i="8"/>
  <c r="L11" i="20"/>
  <c r="L11" i="24"/>
  <c r="L12" i="24" s="1"/>
  <c r="L8" i="11"/>
  <c r="L7" i="28"/>
  <c r="K11" i="28"/>
  <c r="K10" i="20"/>
  <c r="K11" i="20" s="1"/>
  <c r="K8" i="12"/>
  <c r="K9" i="12" s="1"/>
  <c r="L9" i="11"/>
  <c r="M4" i="2"/>
  <c r="K10" i="11"/>
  <c r="AJ46" i="8"/>
  <c r="AJ46" i="20"/>
  <c r="M4" i="3"/>
  <c r="M4" i="12"/>
  <c r="K11" i="11"/>
  <c r="K12" i="11" s="1"/>
  <c r="L12" i="11"/>
  <c r="AJ46" i="12"/>
  <c r="M4" i="28"/>
  <c r="M5" i="28" s="1"/>
  <c r="AJ46" i="28"/>
  <c r="M4" i="8"/>
  <c r="M4" i="24"/>
  <c r="AJ46" i="24"/>
  <c r="M4" i="20"/>
  <c r="K8" i="23"/>
  <c r="K9" i="23" s="1"/>
  <c r="K8" i="21"/>
  <c r="K8" i="25"/>
  <c r="L8" i="25" s="1"/>
  <c r="K7" i="26"/>
  <c r="L7" i="26" s="1"/>
  <c r="K8" i="27"/>
  <c r="L8" i="27" s="1"/>
  <c r="L7" i="23"/>
  <c r="M5" i="23"/>
  <c r="M6" i="23" s="1"/>
  <c r="K8" i="22"/>
  <c r="L12" i="20"/>
  <c r="N5" i="19"/>
  <c r="N6" i="19" s="1"/>
  <c r="O5" i="19"/>
  <c r="O6" i="19" s="1"/>
  <c r="M7" i="27"/>
  <c r="N7" i="27" s="1"/>
  <c r="P5" i="27"/>
  <c r="P6" i="27" s="1"/>
  <c r="M7" i="11"/>
  <c r="N5" i="11"/>
  <c r="O5" i="11" s="1"/>
  <c r="P6" i="11"/>
  <c r="K8" i="7"/>
  <c r="K8" i="9"/>
  <c r="L8" i="9" s="1"/>
  <c r="L7" i="7"/>
  <c r="L8" i="7" s="1"/>
  <c r="M5" i="7"/>
  <c r="K8" i="10"/>
  <c r="K7" i="6"/>
  <c r="L7" i="6" s="1"/>
  <c r="AJ46" i="2"/>
  <c r="AJ46" i="3"/>
  <c r="N4" i="2"/>
  <c r="K5" i="3"/>
  <c r="K6" i="3" s="1"/>
  <c r="K5" i="2"/>
  <c r="AJ43" i="1"/>
  <c r="L4" i="1"/>
  <c r="AJ46" i="1"/>
  <c r="AJ42" i="1"/>
  <c r="AJ41" i="1"/>
  <c r="AJ36" i="1"/>
  <c r="AJ34" i="1"/>
  <c r="AJ31" i="1"/>
  <c r="AJ27" i="1"/>
  <c r="AJ22" i="1"/>
  <c r="AJ21" i="1"/>
  <c r="AJ13" i="1"/>
  <c r="AJ14" i="1"/>
  <c r="AJ9" i="1"/>
  <c r="AJ7" i="1"/>
  <c r="K12" i="24" l="1"/>
  <c r="K13" i="24" s="1"/>
  <c r="L13" i="24" s="1"/>
  <c r="L14" i="24" s="1"/>
  <c r="L15" i="24" s="1"/>
  <c r="M8" i="11"/>
  <c r="L7" i="19"/>
  <c r="L8" i="19" s="1"/>
  <c r="K7" i="19"/>
  <c r="M4" i="6"/>
  <c r="M4" i="9"/>
  <c r="K10" i="12"/>
  <c r="L7" i="8"/>
  <c r="L8" i="8" s="1"/>
  <c r="K8" i="8"/>
  <c r="K9" i="8" s="1"/>
  <c r="L8" i="28"/>
  <c r="K12" i="28"/>
  <c r="K13" i="28" s="1"/>
  <c r="O7" i="27"/>
  <c r="P7" i="27" s="1"/>
  <c r="K14" i="24"/>
  <c r="K15" i="24" s="1"/>
  <c r="K16" i="24" s="1"/>
  <c r="K12" i="20"/>
  <c r="K13" i="20" s="1"/>
  <c r="K11" i="12"/>
  <c r="L8" i="12"/>
  <c r="K12" i="12"/>
  <c r="L11" i="11"/>
  <c r="L10" i="11"/>
  <c r="K11" i="8"/>
  <c r="K12" i="8" s="1"/>
  <c r="K10" i="8"/>
  <c r="N5" i="7"/>
  <c r="O5" i="7" s="1"/>
  <c r="M6" i="7"/>
  <c r="K13" i="11"/>
  <c r="K14" i="11" s="1"/>
  <c r="L9" i="19"/>
  <c r="L10" i="19" s="1"/>
  <c r="K9" i="22"/>
  <c r="L8" i="22"/>
  <c r="K9" i="21"/>
  <c r="K10" i="21" s="1"/>
  <c r="L8" i="21"/>
  <c r="K9" i="10"/>
  <c r="L8" i="10"/>
  <c r="L16" i="24"/>
  <c r="AJ46" i="6"/>
  <c r="M4" i="22"/>
  <c r="AJ46" i="22"/>
  <c r="AJ46" i="9"/>
  <c r="M4" i="25"/>
  <c r="AJ46" i="25"/>
  <c r="K9" i="7"/>
  <c r="K10" i="7" s="1"/>
  <c r="K11" i="7" s="1"/>
  <c r="K12" i="7" s="1"/>
  <c r="P5" i="11"/>
  <c r="M5" i="20"/>
  <c r="M6" i="20" s="1"/>
  <c r="M5" i="24"/>
  <c r="M5" i="8"/>
  <c r="M6" i="8" s="1"/>
  <c r="M6" i="28"/>
  <c r="M7" i="28" s="1"/>
  <c r="M6" i="12"/>
  <c r="M5" i="12"/>
  <c r="M4" i="10"/>
  <c r="AJ46" i="10"/>
  <c r="M4" i="26"/>
  <c r="AJ46" i="26"/>
  <c r="M4" i="21"/>
  <c r="AJ46" i="21"/>
  <c r="M8" i="27"/>
  <c r="M7" i="23"/>
  <c r="K9" i="27"/>
  <c r="L9" i="27" s="1"/>
  <c r="K10" i="23"/>
  <c r="N5" i="23"/>
  <c r="N6" i="23" s="1"/>
  <c r="N5" i="28"/>
  <c r="N7" i="19"/>
  <c r="O7" i="19" s="1"/>
  <c r="L13" i="20"/>
  <c r="L14" i="20" s="1"/>
  <c r="L8" i="23"/>
  <c r="Q5" i="27"/>
  <c r="Q6" i="27" s="1"/>
  <c r="K8" i="26"/>
  <c r="L8" i="26" s="1"/>
  <c r="K9" i="25"/>
  <c r="L9" i="25" s="1"/>
  <c r="P5" i="19"/>
  <c r="P6" i="19" s="1"/>
  <c r="M8" i="19"/>
  <c r="Q5" i="11"/>
  <c r="M9" i="11"/>
  <c r="Q6" i="11"/>
  <c r="N7" i="11"/>
  <c r="K10" i="10"/>
  <c r="M7" i="7"/>
  <c r="M8" i="7" s="1"/>
  <c r="L9" i="7"/>
  <c r="K9" i="9"/>
  <c r="L9" i="9" s="1"/>
  <c r="K8" i="6"/>
  <c r="L8" i="6" s="1"/>
  <c r="K7" i="3"/>
  <c r="K8" i="3" s="1"/>
  <c r="K9" i="3" s="1"/>
  <c r="K10" i="3" s="1"/>
  <c r="L5" i="3"/>
  <c r="M5" i="3" s="1"/>
  <c r="N5" i="3" s="1"/>
  <c r="K6" i="2"/>
  <c r="L5" i="2"/>
  <c r="AJ5" i="1"/>
  <c r="K5" i="1"/>
  <c r="K10" i="27" l="1"/>
  <c r="O5" i="23"/>
  <c r="L13" i="11"/>
  <c r="O6" i="23"/>
  <c r="R5" i="27"/>
  <c r="S5" i="27" s="1"/>
  <c r="R6" i="27"/>
  <c r="S6" i="27" s="1"/>
  <c r="K17" i="24"/>
  <c r="K18" i="24" s="1"/>
  <c r="K8" i="19"/>
  <c r="P5" i="7"/>
  <c r="Q5" i="7" s="1"/>
  <c r="M7" i="12"/>
  <c r="M8" i="28"/>
  <c r="L9" i="10"/>
  <c r="L10" i="10" s="1"/>
  <c r="L9" i="22"/>
  <c r="K11" i="21"/>
  <c r="K10" i="22"/>
  <c r="L10" i="22" s="1"/>
  <c r="M7" i="20"/>
  <c r="M8" i="20" s="1"/>
  <c r="M8" i="12"/>
  <c r="M7" i="8"/>
  <c r="N6" i="28"/>
  <c r="N7" i="28" s="1"/>
  <c r="N8" i="28" s="1"/>
  <c r="M6" i="24"/>
  <c r="M7" i="24" s="1"/>
  <c r="L9" i="8"/>
  <c r="M8" i="8"/>
  <c r="K13" i="12"/>
  <c r="K14" i="12" s="1"/>
  <c r="K15" i="12" s="1"/>
  <c r="K16" i="12" s="1"/>
  <c r="K17" i="12" s="1"/>
  <c r="M9" i="27"/>
  <c r="K14" i="28"/>
  <c r="L9" i="28"/>
  <c r="L10" i="28" s="1"/>
  <c r="K11" i="27"/>
  <c r="K12" i="27" s="1"/>
  <c r="L10" i="27"/>
  <c r="N8" i="27"/>
  <c r="K14" i="20"/>
  <c r="K15" i="20" s="1"/>
  <c r="L11" i="19"/>
  <c r="L12" i="19" s="1"/>
  <c r="L9" i="12"/>
  <c r="O7" i="11"/>
  <c r="P7" i="11" s="1"/>
  <c r="Q7" i="11" s="1"/>
  <c r="K13" i="8"/>
  <c r="K14" i="8" s="1"/>
  <c r="K15" i="8" s="1"/>
  <c r="N6" i="7"/>
  <c r="N7" i="7" s="1"/>
  <c r="O7" i="7" s="1"/>
  <c r="P7" i="7" s="1"/>
  <c r="L9" i="21"/>
  <c r="K15" i="11"/>
  <c r="K16" i="11" s="1"/>
  <c r="K12" i="21"/>
  <c r="K13" i="21" s="1"/>
  <c r="M5" i="21"/>
  <c r="M6" i="21" s="1"/>
  <c r="M7" i="21" s="1"/>
  <c r="M5" i="26"/>
  <c r="M6" i="26" s="1"/>
  <c r="M5" i="10"/>
  <c r="M6" i="10" s="1"/>
  <c r="N6" i="10" s="1"/>
  <c r="N5" i="8"/>
  <c r="N5" i="24"/>
  <c r="N5" i="20"/>
  <c r="L17" i="24"/>
  <c r="L18" i="24" s="1"/>
  <c r="L19" i="24" s="1"/>
  <c r="N5" i="12"/>
  <c r="N6" i="12" s="1"/>
  <c r="L14" i="11"/>
  <c r="M5" i="25"/>
  <c r="M6" i="25" s="1"/>
  <c r="M5" i="9"/>
  <c r="N5" i="9" s="1"/>
  <c r="M5" i="22"/>
  <c r="M6" i="22" s="1"/>
  <c r="M7" i="22" s="1"/>
  <c r="M5" i="6"/>
  <c r="M6" i="6" s="1"/>
  <c r="L15" i="11"/>
  <c r="L15" i="20"/>
  <c r="L16" i="20" s="1"/>
  <c r="L17" i="20" s="1"/>
  <c r="P7" i="19"/>
  <c r="M9" i="19"/>
  <c r="K9" i="26"/>
  <c r="L9" i="26" s="1"/>
  <c r="Q7" i="27"/>
  <c r="Q5" i="19"/>
  <c r="Q6" i="19" s="1"/>
  <c r="N8" i="19"/>
  <c r="O8" i="19" s="1"/>
  <c r="P5" i="23"/>
  <c r="P6" i="23" s="1"/>
  <c r="M8" i="23"/>
  <c r="M10" i="19"/>
  <c r="K10" i="25"/>
  <c r="L10" i="25" s="1"/>
  <c r="L9" i="23"/>
  <c r="N7" i="23"/>
  <c r="O7" i="23" s="1"/>
  <c r="T6" i="27"/>
  <c r="U6" i="27" s="1"/>
  <c r="K11" i="23"/>
  <c r="O5" i="28"/>
  <c r="O6" i="28" s="1"/>
  <c r="K12" i="23"/>
  <c r="N8" i="11"/>
  <c r="R6" i="11"/>
  <c r="M10" i="11"/>
  <c r="M11" i="11" s="1"/>
  <c r="R5" i="11"/>
  <c r="L10" i="7"/>
  <c r="L11" i="7" s="1"/>
  <c r="M9" i="7"/>
  <c r="K11" i="10"/>
  <c r="K10" i="9"/>
  <c r="K11" i="9" s="1"/>
  <c r="M10" i="7"/>
  <c r="N8" i="7"/>
  <c r="O8" i="7" s="1"/>
  <c r="K13" i="7"/>
  <c r="K9" i="6"/>
  <c r="L9" i="6" s="1"/>
  <c r="L6" i="3"/>
  <c r="M6" i="3" s="1"/>
  <c r="L6" i="2"/>
  <c r="K7" i="2"/>
  <c r="O5" i="3"/>
  <c r="P5" i="3" s="1"/>
  <c r="Q5" i="3" s="1"/>
  <c r="K11" i="3"/>
  <c r="K12" i="3" s="1"/>
  <c r="M5" i="2"/>
  <c r="L5" i="1"/>
  <c r="K6" i="1"/>
  <c r="L6" i="1" s="1"/>
  <c r="R5" i="7" l="1"/>
  <c r="S5" i="7" s="1"/>
  <c r="K11" i="22"/>
  <c r="L11" i="22" s="1"/>
  <c r="T5" i="27"/>
  <c r="U5" i="27" s="1"/>
  <c r="V5" i="27" s="1"/>
  <c r="V6" i="27" s="1"/>
  <c r="P8" i="7"/>
  <c r="O6" i="7"/>
  <c r="P6" i="7" s="1"/>
  <c r="N5" i="26"/>
  <c r="N5" i="10"/>
  <c r="M9" i="23"/>
  <c r="K12" i="22"/>
  <c r="L12" i="22" s="1"/>
  <c r="R5" i="19"/>
  <c r="R6" i="19" s="1"/>
  <c r="K9" i="19"/>
  <c r="M9" i="20"/>
  <c r="K14" i="21"/>
  <c r="M6" i="9"/>
  <c r="N6" i="9" s="1"/>
  <c r="M7" i="10"/>
  <c r="N7" i="10" s="1"/>
  <c r="M9" i="8"/>
  <c r="M8" i="24"/>
  <c r="M9" i="24" s="1"/>
  <c r="M10" i="20"/>
  <c r="M7" i="25"/>
  <c r="M8" i="25" s="1"/>
  <c r="M7" i="9"/>
  <c r="N5" i="25"/>
  <c r="O5" i="25" s="1"/>
  <c r="P5" i="25" s="1"/>
  <c r="M8" i="21"/>
  <c r="M9" i="21" s="1"/>
  <c r="M8" i="9"/>
  <c r="K12" i="9"/>
  <c r="K13" i="9" s="1"/>
  <c r="K14" i="9" s="1"/>
  <c r="K15" i="9" s="1"/>
  <c r="K16" i="9" s="1"/>
  <c r="N5" i="6"/>
  <c r="M7" i="6"/>
  <c r="N5" i="22"/>
  <c r="N6" i="22" s="1"/>
  <c r="M8" i="22"/>
  <c r="M9" i="22" s="1"/>
  <c r="M7" i="26"/>
  <c r="L10" i="21"/>
  <c r="O7" i="28"/>
  <c r="O8" i="28" s="1"/>
  <c r="O9" i="28" s="1"/>
  <c r="O5" i="8"/>
  <c r="L10" i="8"/>
  <c r="L11" i="8" s="1"/>
  <c r="N6" i="24"/>
  <c r="N6" i="8"/>
  <c r="O5" i="12"/>
  <c r="N7" i="12"/>
  <c r="N8" i="12" s="1"/>
  <c r="O5" i="20"/>
  <c r="N6" i="20"/>
  <c r="N7" i="20" s="1"/>
  <c r="N8" i="20" s="1"/>
  <c r="K16" i="20"/>
  <c r="K17" i="20" s="1"/>
  <c r="M9" i="28"/>
  <c r="N9" i="28" s="1"/>
  <c r="N10" i="28" s="1"/>
  <c r="K15" i="28"/>
  <c r="M10" i="28"/>
  <c r="L11" i="28"/>
  <c r="N9" i="27"/>
  <c r="O8" i="27"/>
  <c r="L11" i="27"/>
  <c r="P8" i="27"/>
  <c r="Q8" i="27" s="1"/>
  <c r="R7" i="27"/>
  <c r="M10" i="27"/>
  <c r="L10" i="12"/>
  <c r="L11" i="12" s="1"/>
  <c r="M9" i="12"/>
  <c r="O8" i="11"/>
  <c r="M8" i="10"/>
  <c r="M9" i="10" s="1"/>
  <c r="M10" i="8"/>
  <c r="K16" i="8"/>
  <c r="K17" i="8" s="1"/>
  <c r="K17" i="11"/>
  <c r="K18" i="11"/>
  <c r="K19" i="11" s="1"/>
  <c r="O5" i="10"/>
  <c r="L10" i="9"/>
  <c r="L11" i="9" s="1"/>
  <c r="K12" i="10"/>
  <c r="L11" i="10"/>
  <c r="O5" i="24"/>
  <c r="O6" i="24" s="1"/>
  <c r="N6" i="3"/>
  <c r="O6" i="3" s="1"/>
  <c r="O5" i="9"/>
  <c r="M11" i="7"/>
  <c r="L20" i="24"/>
  <c r="L21" i="24" s="1"/>
  <c r="N6" i="25"/>
  <c r="L16" i="11"/>
  <c r="K19" i="24"/>
  <c r="P5" i="10"/>
  <c r="N6" i="26"/>
  <c r="N5" i="21"/>
  <c r="N6" i="6"/>
  <c r="O5" i="6"/>
  <c r="P5" i="12"/>
  <c r="K20" i="24"/>
  <c r="K21" i="24" s="1"/>
  <c r="P5" i="20"/>
  <c r="P5" i="24"/>
  <c r="P5" i="8"/>
  <c r="O6" i="10"/>
  <c r="P6" i="10" s="1"/>
  <c r="O5" i="26"/>
  <c r="P5" i="26" s="1"/>
  <c r="N8" i="23"/>
  <c r="K11" i="25"/>
  <c r="L11" i="25" s="1"/>
  <c r="S5" i="19"/>
  <c r="P7" i="23"/>
  <c r="Q5" i="23"/>
  <c r="R5" i="23" s="1"/>
  <c r="Q7" i="19"/>
  <c r="R7" i="19" s="1"/>
  <c r="K10" i="26"/>
  <c r="L10" i="26" s="1"/>
  <c r="P8" i="19"/>
  <c r="K13" i="27"/>
  <c r="P5" i="28"/>
  <c r="P6" i="28" s="1"/>
  <c r="K13" i="23"/>
  <c r="K14" i="23" s="1"/>
  <c r="N9" i="23"/>
  <c r="K13" i="22"/>
  <c r="L13" i="22" s="1"/>
  <c r="Q6" i="23"/>
  <c r="K15" i="21"/>
  <c r="M11" i="19"/>
  <c r="N9" i="19"/>
  <c r="O9" i="19" s="1"/>
  <c r="L18" i="20"/>
  <c r="L10" i="23"/>
  <c r="M10" i="23" s="1"/>
  <c r="O8" i="23"/>
  <c r="K11" i="26"/>
  <c r="R7" i="11"/>
  <c r="S5" i="11"/>
  <c r="T5" i="11" s="1"/>
  <c r="M12" i="11"/>
  <c r="S6" i="11"/>
  <c r="T6" i="11" s="1"/>
  <c r="U6" i="11" s="1"/>
  <c r="V6" i="11" s="1"/>
  <c r="W6" i="11" s="1"/>
  <c r="N9" i="11"/>
  <c r="O9" i="11" s="1"/>
  <c r="K18" i="12"/>
  <c r="N9" i="7"/>
  <c r="L12" i="7"/>
  <c r="L13" i="7" s="1"/>
  <c r="L14" i="7" s="1"/>
  <c r="K14" i="7"/>
  <c r="K15" i="7" s="1"/>
  <c r="K16" i="7" s="1"/>
  <c r="K17" i="7" s="1"/>
  <c r="K18" i="7" s="1"/>
  <c r="K19" i="7" s="1"/>
  <c r="K20" i="7" s="1"/>
  <c r="N10" i="7"/>
  <c r="N11" i="7" s="1"/>
  <c r="O9" i="7"/>
  <c r="T5" i="7"/>
  <c r="U5" i="7" s="1"/>
  <c r="V5" i="7" s="1"/>
  <c r="M12" i="7"/>
  <c r="K10" i="6"/>
  <c r="L10" i="6" s="1"/>
  <c r="P6" i="3"/>
  <c r="Q6" i="3" s="1"/>
  <c r="L7" i="3"/>
  <c r="M6" i="2"/>
  <c r="L7" i="2"/>
  <c r="K8" i="2"/>
  <c r="K13" i="3"/>
  <c r="R5" i="3"/>
  <c r="N5" i="2"/>
  <c r="O5" i="2" s="1"/>
  <c r="M5" i="1"/>
  <c r="N5" i="1" s="1"/>
  <c r="K7" i="1"/>
  <c r="L7" i="1" s="1"/>
  <c r="O10" i="7" l="1"/>
  <c r="P9" i="7"/>
  <c r="L12" i="8"/>
  <c r="P10" i="7"/>
  <c r="Q6" i="7"/>
  <c r="Q7" i="7" s="1"/>
  <c r="N8" i="10"/>
  <c r="Q5" i="25"/>
  <c r="M9" i="25"/>
  <c r="M10" i="25" s="1"/>
  <c r="N9" i="12"/>
  <c r="M11" i="27"/>
  <c r="M12" i="27" s="1"/>
  <c r="L12" i="27"/>
  <c r="L13" i="27" s="1"/>
  <c r="M11" i="20"/>
  <c r="M12" i="20" s="1"/>
  <c r="S6" i="19"/>
  <c r="K10" i="19"/>
  <c r="K13" i="19" s="1"/>
  <c r="L13" i="19" s="1"/>
  <c r="K11" i="19"/>
  <c r="K12" i="19" s="1"/>
  <c r="N9" i="10"/>
  <c r="N9" i="20"/>
  <c r="N10" i="20" s="1"/>
  <c r="N11" i="20" s="1"/>
  <c r="K12" i="25"/>
  <c r="O6" i="6"/>
  <c r="N6" i="21"/>
  <c r="O6" i="26"/>
  <c r="P5" i="9"/>
  <c r="O6" i="9"/>
  <c r="N7" i="21"/>
  <c r="N7" i="25"/>
  <c r="N8" i="25" s="1"/>
  <c r="N7" i="9"/>
  <c r="N8" i="9" s="1"/>
  <c r="M9" i="9"/>
  <c r="N7" i="22"/>
  <c r="N8" i="22" s="1"/>
  <c r="N9" i="22" s="1"/>
  <c r="L11" i="21"/>
  <c r="M10" i="21"/>
  <c r="O5" i="22"/>
  <c r="L12" i="9"/>
  <c r="O7" i="10"/>
  <c r="P7" i="10" s="1"/>
  <c r="N7" i="26"/>
  <c r="M10" i="22"/>
  <c r="N7" i="6"/>
  <c r="M8" i="6"/>
  <c r="M9" i="6" s="1"/>
  <c r="M8" i="26"/>
  <c r="M9" i="26" s="1"/>
  <c r="Q5" i="8"/>
  <c r="P7" i="28"/>
  <c r="O6" i="20"/>
  <c r="P6" i="20" s="1"/>
  <c r="O6" i="8"/>
  <c r="P6" i="8" s="1"/>
  <c r="M10" i="24"/>
  <c r="Q5" i="20"/>
  <c r="P6" i="24"/>
  <c r="M11" i="8"/>
  <c r="M12" i="8" s="1"/>
  <c r="O7" i="20"/>
  <c r="O8" i="20" s="1"/>
  <c r="O6" i="12"/>
  <c r="O7" i="12" s="1"/>
  <c r="N7" i="24"/>
  <c r="N7" i="8"/>
  <c r="P8" i="28"/>
  <c r="K18" i="20"/>
  <c r="M11" i="28"/>
  <c r="L12" i="28"/>
  <c r="L13" i="28" s="1"/>
  <c r="N11" i="28"/>
  <c r="O10" i="28"/>
  <c r="K16" i="28"/>
  <c r="K17" i="28" s="1"/>
  <c r="R8" i="27"/>
  <c r="S7" i="27"/>
  <c r="N10" i="27"/>
  <c r="N11" i="27" s="1"/>
  <c r="O9" i="27"/>
  <c r="Q5" i="26"/>
  <c r="R5" i="26" s="1"/>
  <c r="P8" i="23"/>
  <c r="Q8" i="19"/>
  <c r="R8" i="19" s="1"/>
  <c r="M10" i="12"/>
  <c r="L12" i="12"/>
  <c r="N10" i="12"/>
  <c r="M11" i="12"/>
  <c r="N11" i="12" s="1"/>
  <c r="P9" i="11"/>
  <c r="Q9" i="11" s="1"/>
  <c r="P8" i="11"/>
  <c r="Q8" i="11" s="1"/>
  <c r="R8" i="11" s="1"/>
  <c r="L12" i="10"/>
  <c r="K13" i="10"/>
  <c r="M10" i="10"/>
  <c r="M11" i="10" s="1"/>
  <c r="O8" i="10"/>
  <c r="P8" i="10" s="1"/>
  <c r="K18" i="8"/>
  <c r="K19" i="8"/>
  <c r="L13" i="8"/>
  <c r="L14" i="8" s="1"/>
  <c r="K20" i="11"/>
  <c r="K22" i="24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17" i="9"/>
  <c r="K12" i="26"/>
  <c r="L11" i="26"/>
  <c r="Q5" i="9"/>
  <c r="P5" i="6"/>
  <c r="P6" i="6" s="1"/>
  <c r="O5" i="21"/>
  <c r="P6" i="26"/>
  <c r="Q6" i="26" s="1"/>
  <c r="P9" i="28"/>
  <c r="L17" i="11"/>
  <c r="O6" i="25"/>
  <c r="P6" i="25" s="1"/>
  <c r="Q5" i="12"/>
  <c r="L8" i="3"/>
  <c r="Q5" i="10"/>
  <c r="Q6" i="10" s="1"/>
  <c r="L22" i="24"/>
  <c r="R5" i="8"/>
  <c r="Q5" i="24"/>
  <c r="M7" i="3"/>
  <c r="K14" i="22"/>
  <c r="L14" i="22" s="1"/>
  <c r="L19" i="20"/>
  <c r="L20" i="20" s="1"/>
  <c r="L21" i="20" s="1"/>
  <c r="L22" i="20" s="1"/>
  <c r="L23" i="20" s="1"/>
  <c r="L24" i="20" s="1"/>
  <c r="P9" i="19"/>
  <c r="M10" i="26"/>
  <c r="M11" i="26" s="1"/>
  <c r="Q7" i="23"/>
  <c r="S5" i="23"/>
  <c r="T5" i="23" s="1"/>
  <c r="S7" i="19"/>
  <c r="T5" i="19"/>
  <c r="N10" i="23"/>
  <c r="R5" i="25"/>
  <c r="L11" i="23"/>
  <c r="L12" i="23" s="1"/>
  <c r="M12" i="19"/>
  <c r="M13" i="19" s="1"/>
  <c r="K13" i="26"/>
  <c r="O9" i="23"/>
  <c r="N10" i="19"/>
  <c r="O10" i="19" s="1"/>
  <c r="K15" i="23"/>
  <c r="K14" i="27"/>
  <c r="M13" i="27"/>
  <c r="K16" i="21"/>
  <c r="P9" i="23"/>
  <c r="R6" i="23"/>
  <c r="S6" i="23" s="1"/>
  <c r="T6" i="23" s="1"/>
  <c r="W5" i="27"/>
  <c r="W6" i="27" s="1"/>
  <c r="Q5" i="28"/>
  <c r="K19" i="12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X6" i="11"/>
  <c r="Y6" i="11" s="1"/>
  <c r="Z6" i="11" s="1"/>
  <c r="AA6" i="11" s="1"/>
  <c r="AB6" i="11" s="1"/>
  <c r="AC6" i="11" s="1"/>
  <c r="AD6" i="11" s="1"/>
  <c r="AE6" i="11" s="1"/>
  <c r="AF6" i="11" s="1"/>
  <c r="AG6" i="11" s="1"/>
  <c r="S7" i="11"/>
  <c r="T7" i="11" s="1"/>
  <c r="M13" i="11"/>
  <c r="M14" i="11" s="1"/>
  <c r="N10" i="11"/>
  <c r="U5" i="11"/>
  <c r="L15" i="7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W5" i="7"/>
  <c r="M13" i="7"/>
  <c r="M14" i="7" s="1"/>
  <c r="M15" i="7" s="1"/>
  <c r="O11" i="7"/>
  <c r="N12" i="7"/>
  <c r="N11" i="10"/>
  <c r="K21" i="7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M12" i="10"/>
  <c r="K11" i="6"/>
  <c r="L11" i="6" s="1"/>
  <c r="R6" i="3"/>
  <c r="N6" i="2"/>
  <c r="L9" i="3"/>
  <c r="M7" i="2"/>
  <c r="L8" i="2"/>
  <c r="O6" i="2"/>
  <c r="K9" i="2"/>
  <c r="S5" i="3"/>
  <c r="T5" i="3" s="1"/>
  <c r="K14" i="3"/>
  <c r="P5" i="2"/>
  <c r="M6" i="1"/>
  <c r="O5" i="1"/>
  <c r="K8" i="1"/>
  <c r="K9" i="1" s="1"/>
  <c r="K10" i="1" s="1"/>
  <c r="K11" i="1" s="1"/>
  <c r="M10" i="6" l="1"/>
  <c r="M11" i="25"/>
  <c r="M13" i="20"/>
  <c r="O12" i="7"/>
  <c r="P11" i="7"/>
  <c r="Q8" i="7"/>
  <c r="S7" i="7"/>
  <c r="R7" i="7"/>
  <c r="R6" i="7"/>
  <c r="N10" i="10"/>
  <c r="Q7" i="10"/>
  <c r="Q8" i="10" s="1"/>
  <c r="L13" i="26"/>
  <c r="L12" i="26"/>
  <c r="T6" i="19"/>
  <c r="Q6" i="20"/>
  <c r="O10" i="27"/>
  <c r="N12" i="27"/>
  <c r="Q9" i="19"/>
  <c r="K14" i="19"/>
  <c r="L14" i="19" s="1"/>
  <c r="L15" i="19" s="1"/>
  <c r="L16" i="19" s="1"/>
  <c r="L17" i="19" s="1"/>
  <c r="O8" i="12"/>
  <c r="O9" i="20"/>
  <c r="S6" i="3"/>
  <c r="N9" i="9"/>
  <c r="M10" i="9"/>
  <c r="M11" i="9" s="1"/>
  <c r="O7" i="25"/>
  <c r="P7" i="25" s="1"/>
  <c r="N9" i="25"/>
  <c r="O7" i="9"/>
  <c r="P6" i="9"/>
  <c r="Q6" i="9" s="1"/>
  <c r="N8" i="21"/>
  <c r="N9" i="21" s="1"/>
  <c r="N10" i="25"/>
  <c r="S5" i="25"/>
  <c r="P5" i="21"/>
  <c r="O6" i="21"/>
  <c r="P5" i="22"/>
  <c r="O6" i="22"/>
  <c r="P6" i="22" s="1"/>
  <c r="O7" i="21"/>
  <c r="L12" i="25"/>
  <c r="K13" i="25"/>
  <c r="K15" i="22"/>
  <c r="O7" i="6"/>
  <c r="N8" i="6"/>
  <c r="O7" i="26"/>
  <c r="N8" i="26"/>
  <c r="L13" i="9"/>
  <c r="L14" i="9" s="1"/>
  <c r="M11" i="21"/>
  <c r="L12" i="21"/>
  <c r="Q5" i="6"/>
  <c r="R5" i="6" s="1"/>
  <c r="S5" i="6" s="1"/>
  <c r="P7" i="6"/>
  <c r="N10" i="22"/>
  <c r="Q5" i="22"/>
  <c r="M11" i="22"/>
  <c r="M12" i="22" s="1"/>
  <c r="P6" i="2"/>
  <c r="O7" i="8"/>
  <c r="P7" i="8" s="1"/>
  <c r="Q7" i="8" s="1"/>
  <c r="N8" i="8"/>
  <c r="O7" i="24"/>
  <c r="P6" i="12"/>
  <c r="Q6" i="12" s="1"/>
  <c r="O9" i="12"/>
  <c r="O10" i="12" s="1"/>
  <c r="O11" i="12" s="1"/>
  <c r="O10" i="20"/>
  <c r="O11" i="20" s="1"/>
  <c r="O12" i="20" s="1"/>
  <c r="P7" i="24"/>
  <c r="P8" i="24" s="1"/>
  <c r="P9" i="24" s="1"/>
  <c r="P7" i="20"/>
  <c r="P8" i="20" s="1"/>
  <c r="R5" i="20"/>
  <c r="S5" i="20" s="1"/>
  <c r="N9" i="8"/>
  <c r="N12" i="20"/>
  <c r="N10" i="8"/>
  <c r="Q6" i="8"/>
  <c r="R6" i="8" s="1"/>
  <c r="R7" i="8" s="1"/>
  <c r="N8" i="24"/>
  <c r="Q6" i="24"/>
  <c r="P10" i="28"/>
  <c r="N11" i="8"/>
  <c r="N13" i="20"/>
  <c r="M11" i="24"/>
  <c r="O8" i="8"/>
  <c r="P8" i="8" s="1"/>
  <c r="O9" i="8"/>
  <c r="O10" i="8" s="1"/>
  <c r="M14" i="20"/>
  <c r="Q6" i="28"/>
  <c r="O11" i="28"/>
  <c r="K19" i="20"/>
  <c r="K20" i="20" s="1"/>
  <c r="P10" i="19"/>
  <c r="K18" i="28"/>
  <c r="L14" i="28"/>
  <c r="L15" i="28" s="1"/>
  <c r="K19" i="28"/>
  <c r="K20" i="28" s="1"/>
  <c r="M12" i="28"/>
  <c r="M13" i="28" s="1"/>
  <c r="K15" i="27"/>
  <c r="O11" i="27"/>
  <c r="S8" i="27"/>
  <c r="T7" i="27"/>
  <c r="U7" i="27" s="1"/>
  <c r="P9" i="27"/>
  <c r="Q9" i="27"/>
  <c r="R9" i="27" s="1"/>
  <c r="P10" i="27"/>
  <c r="N13" i="27"/>
  <c r="L14" i="27"/>
  <c r="M14" i="27" s="1"/>
  <c r="M11" i="23"/>
  <c r="N11" i="23" s="1"/>
  <c r="Q10" i="19"/>
  <c r="R9" i="19"/>
  <c r="S8" i="19"/>
  <c r="M12" i="12"/>
  <c r="L13" i="12"/>
  <c r="N11" i="11"/>
  <c r="O10" i="11"/>
  <c r="P10" i="11" s="1"/>
  <c r="S8" i="11"/>
  <c r="O9" i="10"/>
  <c r="O10" i="10" s="1"/>
  <c r="P10" i="10" s="1"/>
  <c r="L13" i="10"/>
  <c r="K14" i="10"/>
  <c r="M13" i="8"/>
  <c r="M14" i="8" s="1"/>
  <c r="K20" i="8"/>
  <c r="K21" i="8" s="1"/>
  <c r="L15" i="8"/>
  <c r="L16" i="8" s="1"/>
  <c r="M14" i="19"/>
  <c r="U5" i="23"/>
  <c r="V5" i="23" s="1"/>
  <c r="K21" i="11"/>
  <c r="K22" i="11" s="1"/>
  <c r="K16" i="22"/>
  <c r="K17" i="22" s="1"/>
  <c r="L15" i="22"/>
  <c r="K18" i="9"/>
  <c r="R5" i="9"/>
  <c r="S5" i="9" s="1"/>
  <c r="AH6" i="11"/>
  <c r="AI6" i="11" s="1"/>
  <c r="R5" i="24"/>
  <c r="N7" i="3"/>
  <c r="Q6" i="25"/>
  <c r="R6" i="26"/>
  <c r="Q5" i="21"/>
  <c r="L23" i="24"/>
  <c r="R5" i="10"/>
  <c r="R6" i="10" s="1"/>
  <c r="S5" i="8"/>
  <c r="M8" i="3"/>
  <c r="M9" i="3" s="1"/>
  <c r="R5" i="12"/>
  <c r="R6" i="25"/>
  <c r="S6" i="25" s="1"/>
  <c r="L18" i="11"/>
  <c r="R5" i="21"/>
  <c r="K49" i="24"/>
  <c r="K48" i="24"/>
  <c r="K47" i="24"/>
  <c r="L13" i="23"/>
  <c r="L14" i="23" s="1"/>
  <c r="L15" i="23" s="1"/>
  <c r="K16" i="23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M13" i="22"/>
  <c r="T5" i="25"/>
  <c r="M12" i="23"/>
  <c r="M13" i="23" s="1"/>
  <c r="M14" i="23" s="1"/>
  <c r="M15" i="23" s="1"/>
  <c r="L25" i="20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N12" i="23"/>
  <c r="R5" i="28"/>
  <c r="X5" i="27"/>
  <c r="X6" i="27" s="1"/>
  <c r="N11" i="25"/>
  <c r="K16" i="27"/>
  <c r="T5" i="20"/>
  <c r="N11" i="19"/>
  <c r="O10" i="23"/>
  <c r="P10" i="23" s="1"/>
  <c r="K14" i="26"/>
  <c r="L14" i="26" s="1"/>
  <c r="M15" i="19"/>
  <c r="M16" i="19" s="1"/>
  <c r="M17" i="19" s="1"/>
  <c r="M12" i="25"/>
  <c r="T7" i="19"/>
  <c r="T8" i="19" s="1"/>
  <c r="U5" i="19"/>
  <c r="U6" i="19" s="1"/>
  <c r="S9" i="19"/>
  <c r="Q8" i="23"/>
  <c r="R7" i="23"/>
  <c r="S5" i="26"/>
  <c r="M12" i="26"/>
  <c r="K17" i="21"/>
  <c r="K47" i="12"/>
  <c r="K48" i="12"/>
  <c r="K49" i="12"/>
  <c r="R9" i="11"/>
  <c r="U7" i="11"/>
  <c r="V5" i="11"/>
  <c r="T8" i="11"/>
  <c r="N12" i="11"/>
  <c r="O12" i="11" s="1"/>
  <c r="M15" i="11"/>
  <c r="M16" i="11" s="1"/>
  <c r="S9" i="11"/>
  <c r="L47" i="7"/>
  <c r="L49" i="7"/>
  <c r="L48" i="7"/>
  <c r="N12" i="10"/>
  <c r="K47" i="7"/>
  <c r="K48" i="7"/>
  <c r="K49" i="7"/>
  <c r="N13" i="7"/>
  <c r="O13" i="7" s="1"/>
  <c r="M16" i="7"/>
  <c r="M17" i="7" s="1"/>
  <c r="M18" i="7" s="1"/>
  <c r="M19" i="7" s="1"/>
  <c r="X5" i="7"/>
  <c r="M13" i="10"/>
  <c r="O11" i="10"/>
  <c r="M11" i="6"/>
  <c r="K12" i="6"/>
  <c r="L12" i="6" s="1"/>
  <c r="N7" i="2"/>
  <c r="O7" i="2" s="1"/>
  <c r="M8" i="2"/>
  <c r="L10" i="3"/>
  <c r="K10" i="2"/>
  <c r="L9" i="2"/>
  <c r="K15" i="3"/>
  <c r="T6" i="3"/>
  <c r="U5" i="3"/>
  <c r="Q5" i="2"/>
  <c r="Q6" i="2" s="1"/>
  <c r="M7" i="1"/>
  <c r="N6" i="1"/>
  <c r="O6" i="1" s="1"/>
  <c r="P5" i="1"/>
  <c r="L8" i="1"/>
  <c r="K12" i="1"/>
  <c r="Q10" i="7" l="1"/>
  <c r="P12" i="7"/>
  <c r="P13" i="7" s="1"/>
  <c r="Q9" i="7"/>
  <c r="Q11" i="7"/>
  <c r="P8" i="25"/>
  <c r="P9" i="25"/>
  <c r="P9" i="8"/>
  <c r="P10" i="8" s="1"/>
  <c r="Q8" i="8"/>
  <c r="R8" i="8" s="1"/>
  <c r="Q7" i="20"/>
  <c r="T7" i="7"/>
  <c r="U7" i="7" s="1"/>
  <c r="R8" i="7"/>
  <c r="S6" i="7"/>
  <c r="T6" i="7" s="1"/>
  <c r="U6" i="7" s="1"/>
  <c r="V6" i="7" s="1"/>
  <c r="P9" i="10"/>
  <c r="Q9" i="10" s="1"/>
  <c r="Q10" i="10" s="1"/>
  <c r="Q10" i="27"/>
  <c r="S9" i="27"/>
  <c r="L15" i="27"/>
  <c r="O12" i="27"/>
  <c r="O13" i="27" s="1"/>
  <c r="U6" i="23"/>
  <c r="V6" i="23" s="1"/>
  <c r="R10" i="19"/>
  <c r="K15" i="19"/>
  <c r="O13" i="20"/>
  <c r="O14" i="20" s="1"/>
  <c r="N8" i="2"/>
  <c r="O8" i="2" s="1"/>
  <c r="P11" i="28"/>
  <c r="P9" i="20"/>
  <c r="R7" i="10"/>
  <c r="R8" i="10" s="1"/>
  <c r="Q6" i="22"/>
  <c r="O7" i="22"/>
  <c r="P7" i="22" s="1"/>
  <c r="N10" i="9"/>
  <c r="N10" i="21"/>
  <c r="R6" i="9"/>
  <c r="M10" i="3"/>
  <c r="S5" i="21"/>
  <c r="S6" i="26"/>
  <c r="L13" i="25"/>
  <c r="K14" i="25"/>
  <c r="K15" i="25" s="1"/>
  <c r="P6" i="21"/>
  <c r="Q6" i="21" s="1"/>
  <c r="O8" i="21"/>
  <c r="O9" i="21" s="1"/>
  <c r="P7" i="9"/>
  <c r="O8" i="9"/>
  <c r="O8" i="25"/>
  <c r="M12" i="9"/>
  <c r="Q7" i="25"/>
  <c r="Q6" i="6"/>
  <c r="Q7" i="6" s="1"/>
  <c r="R7" i="6" s="1"/>
  <c r="R5" i="22"/>
  <c r="M12" i="21"/>
  <c r="L13" i="21"/>
  <c r="L14" i="21" s="1"/>
  <c r="L15" i="9"/>
  <c r="M13" i="9"/>
  <c r="L11" i="3"/>
  <c r="M11" i="3" s="1"/>
  <c r="K19" i="9"/>
  <c r="N11" i="21"/>
  <c r="N9" i="26"/>
  <c r="O8" i="26"/>
  <c r="P7" i="26"/>
  <c r="P8" i="26" s="1"/>
  <c r="O8" i="6"/>
  <c r="P8" i="6" s="1"/>
  <c r="N9" i="6"/>
  <c r="N11" i="22"/>
  <c r="N12" i="22" s="1"/>
  <c r="P10" i="24"/>
  <c r="P11" i="24" s="1"/>
  <c r="P10" i="20"/>
  <c r="Q7" i="28"/>
  <c r="M12" i="24"/>
  <c r="O11" i="8"/>
  <c r="O12" i="8" s="1"/>
  <c r="N12" i="8"/>
  <c r="O8" i="24"/>
  <c r="N9" i="24"/>
  <c r="Q9" i="8"/>
  <c r="R9" i="8" s="1"/>
  <c r="Q8" i="20"/>
  <c r="R6" i="12"/>
  <c r="S5" i="28"/>
  <c r="R6" i="28"/>
  <c r="T5" i="8"/>
  <c r="S6" i="8"/>
  <c r="M15" i="20"/>
  <c r="R6" i="24"/>
  <c r="R7" i="24" s="1"/>
  <c r="R6" i="20"/>
  <c r="Q7" i="24"/>
  <c r="P11" i="20"/>
  <c r="P12" i="20" s="1"/>
  <c r="P7" i="12"/>
  <c r="P8" i="12" s="1"/>
  <c r="N14" i="20"/>
  <c r="K21" i="20"/>
  <c r="L16" i="23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K21" i="28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N12" i="28"/>
  <c r="N13" i="28" s="1"/>
  <c r="N14" i="28" s="1"/>
  <c r="L16" i="28"/>
  <c r="L17" i="28" s="1"/>
  <c r="M14" i="28"/>
  <c r="M15" i="28" s="1"/>
  <c r="M15" i="27"/>
  <c r="R10" i="27"/>
  <c r="N14" i="27"/>
  <c r="N15" i="27" s="1"/>
  <c r="S10" i="27"/>
  <c r="K17" i="27"/>
  <c r="K18" i="27" s="1"/>
  <c r="L16" i="27"/>
  <c r="L17" i="27" s="1"/>
  <c r="T8" i="27"/>
  <c r="V7" i="27"/>
  <c r="W7" i="27" s="1"/>
  <c r="P11" i="27"/>
  <c r="S7" i="23"/>
  <c r="T7" i="23" s="1"/>
  <c r="O11" i="19"/>
  <c r="L18" i="19"/>
  <c r="P11" i="19"/>
  <c r="L14" i="12"/>
  <c r="L15" i="12" s="1"/>
  <c r="M13" i="12"/>
  <c r="N12" i="12"/>
  <c r="N13" i="12" s="1"/>
  <c r="Q10" i="11"/>
  <c r="R10" i="11" s="1"/>
  <c r="S10" i="11" s="1"/>
  <c r="U8" i="11"/>
  <c r="O11" i="11"/>
  <c r="L14" i="10"/>
  <c r="L15" i="10" s="1"/>
  <c r="L16" i="10" s="1"/>
  <c r="O12" i="10"/>
  <c r="K15" i="10"/>
  <c r="M15" i="8"/>
  <c r="M16" i="8" s="1"/>
  <c r="L17" i="8"/>
  <c r="N13" i="8"/>
  <c r="K22" i="8"/>
  <c r="K23" i="8" s="1"/>
  <c r="K24" i="8" s="1"/>
  <c r="K25" i="8" s="1"/>
  <c r="K26" i="8" s="1"/>
  <c r="K27" i="8" s="1"/>
  <c r="W5" i="23"/>
  <c r="X5" i="23" s="1"/>
  <c r="Y5" i="23" s="1"/>
  <c r="K23" i="11"/>
  <c r="K24" i="11" s="1"/>
  <c r="M17" i="11"/>
  <c r="M18" i="11" s="1"/>
  <c r="T5" i="9"/>
  <c r="P7" i="2"/>
  <c r="Q7" i="2" s="1"/>
  <c r="L16" i="22"/>
  <c r="L17" i="22" s="1"/>
  <c r="T5" i="6"/>
  <c r="T6" i="25"/>
  <c r="L24" i="24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S5" i="10"/>
  <c r="T5" i="21"/>
  <c r="N13" i="11"/>
  <c r="L19" i="11"/>
  <c r="S5" i="12"/>
  <c r="N8" i="3"/>
  <c r="N9" i="3" s="1"/>
  <c r="N10" i="3" s="1"/>
  <c r="N11" i="3" s="1"/>
  <c r="U5" i="8"/>
  <c r="S5" i="24"/>
  <c r="O7" i="3"/>
  <c r="K48" i="23"/>
  <c r="K49" i="23"/>
  <c r="K47" i="23"/>
  <c r="L47" i="20"/>
  <c r="L48" i="20"/>
  <c r="L49" i="20"/>
  <c r="T5" i="26"/>
  <c r="U7" i="19"/>
  <c r="U8" i="19" s="1"/>
  <c r="V5" i="19"/>
  <c r="V6" i="19" s="1"/>
  <c r="T9" i="19"/>
  <c r="N12" i="25"/>
  <c r="K15" i="26"/>
  <c r="L15" i="26" s="1"/>
  <c r="O11" i="23"/>
  <c r="O12" i="23" s="1"/>
  <c r="N12" i="19"/>
  <c r="U5" i="20"/>
  <c r="R8" i="23"/>
  <c r="Q9" i="23"/>
  <c r="U5" i="25"/>
  <c r="M14" i="22"/>
  <c r="N13" i="22"/>
  <c r="K18" i="22"/>
  <c r="K18" i="21"/>
  <c r="M13" i="26"/>
  <c r="M14" i="26" s="1"/>
  <c r="Y5" i="27"/>
  <c r="Y6" i="27" s="1"/>
  <c r="T5" i="28"/>
  <c r="M13" i="25"/>
  <c r="N13" i="23"/>
  <c r="N14" i="23" s="1"/>
  <c r="N15" i="23" s="1"/>
  <c r="S10" i="19"/>
  <c r="K52" i="24"/>
  <c r="K51" i="24"/>
  <c r="K50" i="24"/>
  <c r="O13" i="11"/>
  <c r="T9" i="11"/>
  <c r="U9" i="11" s="1"/>
  <c r="V7" i="11"/>
  <c r="W5" i="11"/>
  <c r="K52" i="12"/>
  <c r="K51" i="12"/>
  <c r="K50" i="12"/>
  <c r="Y5" i="7"/>
  <c r="N14" i="7"/>
  <c r="N15" i="7" s="1"/>
  <c r="N16" i="7" s="1"/>
  <c r="P11" i="10"/>
  <c r="Q11" i="10" s="1"/>
  <c r="K52" i="7"/>
  <c r="K51" i="7"/>
  <c r="K50" i="7"/>
  <c r="L52" i="7"/>
  <c r="L51" i="7"/>
  <c r="L50" i="7"/>
  <c r="N13" i="10"/>
  <c r="M14" i="10"/>
  <c r="M20" i="7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O14" i="7"/>
  <c r="O15" i="7" s="1"/>
  <c r="O16" i="7" s="1"/>
  <c r="K13" i="6"/>
  <c r="L13" i="6" s="1"/>
  <c r="M12" i="6"/>
  <c r="M8" i="1"/>
  <c r="U6" i="3"/>
  <c r="K11" i="2"/>
  <c r="K12" i="2" s="1"/>
  <c r="K13" i="2" s="1"/>
  <c r="L12" i="3"/>
  <c r="L13" i="3" s="1"/>
  <c r="L14" i="3" s="1"/>
  <c r="L15" i="3" s="1"/>
  <c r="L10" i="2"/>
  <c r="P8" i="2"/>
  <c r="M9" i="2"/>
  <c r="V5" i="3"/>
  <c r="W5" i="3" s="1"/>
  <c r="K16" i="3"/>
  <c r="R5" i="2"/>
  <c r="R6" i="2" s="1"/>
  <c r="Q5" i="1"/>
  <c r="N7" i="1"/>
  <c r="O7" i="1" s="1"/>
  <c r="L9" i="1"/>
  <c r="L10" i="1" s="1"/>
  <c r="P6" i="1"/>
  <c r="K13" i="1"/>
  <c r="S8" i="7" l="1"/>
  <c r="S9" i="7" s="1"/>
  <c r="T9" i="7" s="1"/>
  <c r="R9" i="7"/>
  <c r="R10" i="7" s="1"/>
  <c r="Q12" i="7"/>
  <c r="Q13" i="7" s="1"/>
  <c r="T6" i="26"/>
  <c r="W6" i="7"/>
  <c r="Y6" i="7" s="1"/>
  <c r="P11" i="8"/>
  <c r="P12" i="8" s="1"/>
  <c r="Q7" i="22"/>
  <c r="T8" i="7"/>
  <c r="X6" i="7"/>
  <c r="P14" i="7"/>
  <c r="P15" i="7" s="1"/>
  <c r="P16" i="7" s="1"/>
  <c r="S10" i="7"/>
  <c r="T10" i="7" s="1"/>
  <c r="U8" i="7"/>
  <c r="V8" i="7" s="1"/>
  <c r="V7" i="7"/>
  <c r="U9" i="7"/>
  <c r="V9" i="7" s="1"/>
  <c r="R6" i="6"/>
  <c r="S6" i="6" s="1"/>
  <c r="R7" i="20"/>
  <c r="S6" i="20"/>
  <c r="T6" i="20" s="1"/>
  <c r="U6" i="20" s="1"/>
  <c r="Q8" i="12"/>
  <c r="Q7" i="12"/>
  <c r="R7" i="12" s="1"/>
  <c r="L47" i="23"/>
  <c r="L49" i="23"/>
  <c r="R7" i="25"/>
  <c r="S7" i="25" s="1"/>
  <c r="T7" i="25" s="1"/>
  <c r="T8" i="25" s="1"/>
  <c r="S6" i="28"/>
  <c r="T6" i="28" s="1"/>
  <c r="P7" i="21"/>
  <c r="P8" i="21" s="1"/>
  <c r="O15" i="20"/>
  <c r="O16" i="20" s="1"/>
  <c r="O17" i="20" s="1"/>
  <c r="O18" i="20" s="1"/>
  <c r="Q11" i="27"/>
  <c r="Q12" i="27" s="1"/>
  <c r="P12" i="27"/>
  <c r="P13" i="27" s="1"/>
  <c r="K16" i="25"/>
  <c r="L48" i="23"/>
  <c r="W6" i="23"/>
  <c r="X6" i="23" s="1"/>
  <c r="Y6" i="23" s="1"/>
  <c r="R6" i="21"/>
  <c r="K16" i="19"/>
  <c r="K18" i="19"/>
  <c r="K17" i="19"/>
  <c r="S6" i="9"/>
  <c r="R9" i="10"/>
  <c r="R10" i="10" s="1"/>
  <c r="R11" i="10" s="1"/>
  <c r="V6" i="3"/>
  <c r="W6" i="3" s="1"/>
  <c r="M16" i="23"/>
  <c r="P9" i="12"/>
  <c r="Q10" i="8"/>
  <c r="R10" i="8" s="1"/>
  <c r="N16" i="23"/>
  <c r="P9" i="21"/>
  <c r="S6" i="10"/>
  <c r="U6" i="25"/>
  <c r="U5" i="9"/>
  <c r="T6" i="9"/>
  <c r="Q8" i="6"/>
  <c r="R6" i="22"/>
  <c r="R7" i="22" s="1"/>
  <c r="Q7" i="9"/>
  <c r="L14" i="25"/>
  <c r="L15" i="25" s="1"/>
  <c r="L16" i="25" s="1"/>
  <c r="K17" i="25"/>
  <c r="S6" i="21"/>
  <c r="T6" i="21" s="1"/>
  <c r="O10" i="21"/>
  <c r="N11" i="9"/>
  <c r="N12" i="9" s="1"/>
  <c r="O8" i="22"/>
  <c r="P8" i="22" s="1"/>
  <c r="Q8" i="25"/>
  <c r="Q9" i="25" s="1"/>
  <c r="U5" i="6"/>
  <c r="V5" i="6" s="1"/>
  <c r="W5" i="6" s="1"/>
  <c r="T6" i="6"/>
  <c r="N12" i="21"/>
  <c r="M14" i="9"/>
  <c r="M15" i="9" s="1"/>
  <c r="O9" i="25"/>
  <c r="R8" i="25"/>
  <c r="Q7" i="21"/>
  <c r="R7" i="21" s="1"/>
  <c r="P8" i="9"/>
  <c r="O9" i="9"/>
  <c r="O9" i="6"/>
  <c r="P9" i="6" s="1"/>
  <c r="N10" i="6"/>
  <c r="Q7" i="26"/>
  <c r="Q8" i="26" s="1"/>
  <c r="R8" i="6"/>
  <c r="Q8" i="22"/>
  <c r="L16" i="9"/>
  <c r="L17" i="9" s="1"/>
  <c r="M13" i="21"/>
  <c r="N13" i="21" s="1"/>
  <c r="L15" i="21"/>
  <c r="L16" i="21" s="1"/>
  <c r="O9" i="26"/>
  <c r="P9" i="26"/>
  <c r="N10" i="26"/>
  <c r="O11" i="21"/>
  <c r="O12" i="21" s="1"/>
  <c r="K20" i="9"/>
  <c r="K21" i="9" s="1"/>
  <c r="S7" i="6"/>
  <c r="M14" i="21"/>
  <c r="N14" i="21"/>
  <c r="S5" i="22"/>
  <c r="V5" i="8"/>
  <c r="W5" i="8" s="1"/>
  <c r="S6" i="12"/>
  <c r="S7" i="12" s="1"/>
  <c r="P10" i="12"/>
  <c r="P11" i="12" s="1"/>
  <c r="S7" i="8"/>
  <c r="S8" i="8" s="1"/>
  <c r="R7" i="28"/>
  <c r="S7" i="28" s="1"/>
  <c r="S8" i="28" s="1"/>
  <c r="R8" i="20"/>
  <c r="Q9" i="20"/>
  <c r="P12" i="24"/>
  <c r="P13" i="24" s="1"/>
  <c r="Q11" i="8"/>
  <c r="T5" i="24"/>
  <c r="S6" i="24"/>
  <c r="S7" i="24" s="1"/>
  <c r="N15" i="28"/>
  <c r="Q9" i="12"/>
  <c r="R9" i="12" s="1"/>
  <c r="P13" i="20"/>
  <c r="T6" i="8"/>
  <c r="T7" i="8" s="1"/>
  <c r="U7" i="8" s="1"/>
  <c r="R8" i="28"/>
  <c r="N15" i="20"/>
  <c r="N16" i="20" s="1"/>
  <c r="O9" i="24"/>
  <c r="N10" i="24"/>
  <c r="Q8" i="24"/>
  <c r="M13" i="24"/>
  <c r="M16" i="20"/>
  <c r="Q10" i="20"/>
  <c r="Q8" i="28"/>
  <c r="Q9" i="28" s="1"/>
  <c r="R9" i="28"/>
  <c r="K22" i="20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P11" i="11"/>
  <c r="P12" i="11" s="1"/>
  <c r="Q12" i="11" s="1"/>
  <c r="R12" i="11" s="1"/>
  <c r="K48" i="28"/>
  <c r="M16" i="28"/>
  <c r="N16" i="28" s="1"/>
  <c r="O12" i="28"/>
  <c r="O13" i="28" s="1"/>
  <c r="L18" i="28"/>
  <c r="K47" i="28"/>
  <c r="K49" i="28"/>
  <c r="X7" i="27"/>
  <c r="T9" i="27"/>
  <c r="K19" i="27"/>
  <c r="L18" i="27"/>
  <c r="M16" i="27"/>
  <c r="T10" i="27"/>
  <c r="N16" i="27"/>
  <c r="O14" i="27"/>
  <c r="R11" i="27"/>
  <c r="U8" i="27"/>
  <c r="V8" i="27" s="1"/>
  <c r="S8" i="23"/>
  <c r="P11" i="23"/>
  <c r="P12" i="23" s="1"/>
  <c r="U7" i="23"/>
  <c r="L18" i="22"/>
  <c r="O12" i="19"/>
  <c r="P12" i="19" s="1"/>
  <c r="L19" i="19"/>
  <c r="Q11" i="19"/>
  <c r="R11" i="19" s="1"/>
  <c r="S11" i="19" s="1"/>
  <c r="M18" i="19"/>
  <c r="O12" i="12"/>
  <c r="O13" i="12" s="1"/>
  <c r="M14" i="12"/>
  <c r="M15" i="12"/>
  <c r="N14" i="12"/>
  <c r="L16" i="12"/>
  <c r="N14" i="11"/>
  <c r="P13" i="11"/>
  <c r="Q13" i="11" s="1"/>
  <c r="O14" i="11"/>
  <c r="K16" i="10"/>
  <c r="P12" i="10"/>
  <c r="Q12" i="10" s="1"/>
  <c r="K28" i="8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N14" i="8"/>
  <c r="L18" i="8"/>
  <c r="L19" i="8" s="1"/>
  <c r="O13" i="8"/>
  <c r="M17" i="8"/>
  <c r="M19" i="11"/>
  <c r="K25" i="1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O13" i="10"/>
  <c r="V5" i="9"/>
  <c r="M13" i="6"/>
  <c r="M15" i="26"/>
  <c r="M12" i="3"/>
  <c r="M13" i="3" s="1"/>
  <c r="L48" i="24"/>
  <c r="L47" i="24"/>
  <c r="L49" i="24"/>
  <c r="U5" i="24"/>
  <c r="P7" i="3"/>
  <c r="L20" i="11"/>
  <c r="U5" i="21"/>
  <c r="O8" i="3"/>
  <c r="N17" i="7"/>
  <c r="N18" i="7" s="1"/>
  <c r="N12" i="3"/>
  <c r="N13" i="3" s="1"/>
  <c r="T5" i="12"/>
  <c r="T5" i="10"/>
  <c r="Y7" i="27"/>
  <c r="Z5" i="27"/>
  <c r="Z6" i="27" s="1"/>
  <c r="V5" i="25"/>
  <c r="Q10" i="23"/>
  <c r="V5" i="20"/>
  <c r="O13" i="23"/>
  <c r="T10" i="19"/>
  <c r="U9" i="19"/>
  <c r="U5" i="26"/>
  <c r="U6" i="26" s="1"/>
  <c r="L52" i="20"/>
  <c r="L51" i="20"/>
  <c r="L50" i="20"/>
  <c r="K52" i="23"/>
  <c r="K51" i="23"/>
  <c r="K50" i="23"/>
  <c r="Z5" i="23"/>
  <c r="N13" i="25"/>
  <c r="M14" i="25"/>
  <c r="U5" i="28"/>
  <c r="K19" i="21"/>
  <c r="K19" i="22"/>
  <c r="L19" i="22" s="1"/>
  <c r="M15" i="22"/>
  <c r="N14" i="22"/>
  <c r="R9" i="23"/>
  <c r="K16" i="26"/>
  <c r="L16" i="26" s="1"/>
  <c r="V7" i="19"/>
  <c r="V8" i="19" s="1"/>
  <c r="V9" i="19" s="1"/>
  <c r="W5" i="19"/>
  <c r="W6" i="19" s="1"/>
  <c r="N13" i="19"/>
  <c r="L52" i="23"/>
  <c r="L51" i="23"/>
  <c r="L50" i="23"/>
  <c r="W7" i="11"/>
  <c r="X5" i="11"/>
  <c r="T10" i="11"/>
  <c r="V8" i="11"/>
  <c r="U10" i="11"/>
  <c r="M48" i="7"/>
  <c r="M49" i="7"/>
  <c r="M47" i="7"/>
  <c r="R11" i="7"/>
  <c r="M16" i="9"/>
  <c r="X5" i="8"/>
  <c r="Q14" i="7"/>
  <c r="Q15" i="7" s="1"/>
  <c r="Q16" i="7" s="1"/>
  <c r="M15" i="10"/>
  <c r="N14" i="10"/>
  <c r="Z5" i="7"/>
  <c r="K14" i="6"/>
  <c r="L14" i="6" s="1"/>
  <c r="R7" i="2"/>
  <c r="M10" i="2"/>
  <c r="K14" i="2"/>
  <c r="N9" i="2"/>
  <c r="L11" i="2"/>
  <c r="Q8" i="2"/>
  <c r="L16" i="3"/>
  <c r="K17" i="3"/>
  <c r="X5" i="3"/>
  <c r="X6" i="3" s="1"/>
  <c r="S5" i="2"/>
  <c r="S6" i="2" s="1"/>
  <c r="M9" i="1"/>
  <c r="M10" i="1" s="1"/>
  <c r="P7" i="1"/>
  <c r="L11" i="1"/>
  <c r="Q6" i="1"/>
  <c r="R5" i="1"/>
  <c r="S5" i="1" s="1"/>
  <c r="N8" i="1"/>
  <c r="K14" i="1"/>
  <c r="Z6" i="7" l="1"/>
  <c r="S8" i="25"/>
  <c r="P10" i="21"/>
  <c r="R8" i="12"/>
  <c r="U6" i="8"/>
  <c r="P12" i="12"/>
  <c r="W8" i="7"/>
  <c r="X8" i="7" s="1"/>
  <c r="Y8" i="7" s="1"/>
  <c r="O17" i="7"/>
  <c r="R12" i="7"/>
  <c r="S11" i="7"/>
  <c r="U10" i="7"/>
  <c r="W7" i="7"/>
  <c r="W9" i="7" s="1"/>
  <c r="Q9" i="6"/>
  <c r="R9" i="6" s="1"/>
  <c r="R12" i="10"/>
  <c r="R9" i="20"/>
  <c r="R10" i="20" s="1"/>
  <c r="S7" i="20"/>
  <c r="S8" i="20" s="1"/>
  <c r="S9" i="20" s="1"/>
  <c r="S10" i="20" s="1"/>
  <c r="S7" i="21"/>
  <c r="T7" i="21" s="1"/>
  <c r="M17" i="28"/>
  <c r="N17" i="28" s="1"/>
  <c r="Q13" i="27"/>
  <c r="S11" i="27"/>
  <c r="R12" i="27"/>
  <c r="R13" i="27"/>
  <c r="S13" i="27" s="1"/>
  <c r="Q9" i="26"/>
  <c r="U7" i="25"/>
  <c r="U8" i="25" s="1"/>
  <c r="Z6" i="23"/>
  <c r="K19" i="19"/>
  <c r="U6" i="9"/>
  <c r="R7" i="9"/>
  <c r="S7" i="9" s="1"/>
  <c r="R8" i="22"/>
  <c r="K47" i="8"/>
  <c r="K49" i="8"/>
  <c r="K47" i="20"/>
  <c r="R10" i="28"/>
  <c r="P14" i="20"/>
  <c r="P15" i="20" s="1"/>
  <c r="S9" i="8"/>
  <c r="M17" i="23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M33" i="23" s="1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14" i="3"/>
  <c r="L17" i="21"/>
  <c r="N13" i="9"/>
  <c r="N14" i="9" s="1"/>
  <c r="W5" i="9"/>
  <c r="O13" i="21"/>
  <c r="O14" i="21" s="1"/>
  <c r="O10" i="9"/>
  <c r="O11" i="9"/>
  <c r="R8" i="21"/>
  <c r="O9" i="3"/>
  <c r="R9" i="25"/>
  <c r="S9" i="25" s="1"/>
  <c r="T9" i="25" s="1"/>
  <c r="L17" i="25"/>
  <c r="K18" i="25"/>
  <c r="O12" i="9"/>
  <c r="V6" i="9"/>
  <c r="V6" i="25"/>
  <c r="V7" i="25" s="1"/>
  <c r="O10" i="25"/>
  <c r="P10" i="25" s="1"/>
  <c r="V5" i="21"/>
  <c r="U6" i="21"/>
  <c r="U7" i="21" s="1"/>
  <c r="K17" i="10"/>
  <c r="L17" i="10" s="1"/>
  <c r="S6" i="22"/>
  <c r="S7" i="22" s="1"/>
  <c r="S8" i="22" s="1"/>
  <c r="P9" i="9"/>
  <c r="U6" i="6"/>
  <c r="V6" i="6" s="1"/>
  <c r="W6" i="6" s="1"/>
  <c r="O9" i="22"/>
  <c r="P9" i="22" s="1"/>
  <c r="P10" i="22" s="1"/>
  <c r="Q8" i="9"/>
  <c r="T6" i="10"/>
  <c r="S7" i="10"/>
  <c r="Q8" i="21"/>
  <c r="Q9" i="21" s="1"/>
  <c r="Q10" i="25"/>
  <c r="Q11" i="25" s="1"/>
  <c r="P13" i="10"/>
  <c r="Q13" i="10" s="1"/>
  <c r="T5" i="22"/>
  <c r="N11" i="26"/>
  <c r="N12" i="26" s="1"/>
  <c r="O10" i="26"/>
  <c r="L18" i="21"/>
  <c r="M15" i="21"/>
  <c r="M16" i="21" s="1"/>
  <c r="R7" i="26"/>
  <c r="R8" i="26" s="1"/>
  <c r="T7" i="6"/>
  <c r="S8" i="6"/>
  <c r="K22" i="9"/>
  <c r="P11" i="21"/>
  <c r="P12" i="21" s="1"/>
  <c r="L18" i="9"/>
  <c r="O10" i="6"/>
  <c r="P10" i="6" s="1"/>
  <c r="N11" i="6"/>
  <c r="P13" i="12"/>
  <c r="T8" i="8"/>
  <c r="U8" i="8" s="1"/>
  <c r="M14" i="24"/>
  <c r="O10" i="24"/>
  <c r="N11" i="24"/>
  <c r="N12" i="24" s="1"/>
  <c r="S8" i="24"/>
  <c r="T6" i="24"/>
  <c r="R11" i="8"/>
  <c r="Q12" i="8"/>
  <c r="Q10" i="12"/>
  <c r="T6" i="12"/>
  <c r="V6" i="8"/>
  <c r="V7" i="8" s="1"/>
  <c r="W7" i="8" s="1"/>
  <c r="X7" i="8" s="1"/>
  <c r="U6" i="28"/>
  <c r="O14" i="28"/>
  <c r="O15" i="28" s="1"/>
  <c r="O16" i="28" s="1"/>
  <c r="T7" i="12"/>
  <c r="U6" i="24"/>
  <c r="Q10" i="28"/>
  <c r="M17" i="20"/>
  <c r="R8" i="24"/>
  <c r="N17" i="20"/>
  <c r="N18" i="20" s="1"/>
  <c r="S10" i="8"/>
  <c r="M18" i="20"/>
  <c r="M19" i="20" s="1"/>
  <c r="N15" i="8"/>
  <c r="N16" i="8" s="1"/>
  <c r="V6" i="20"/>
  <c r="Q9" i="24"/>
  <c r="Q11" i="20"/>
  <c r="Q11" i="28"/>
  <c r="Q12" i="20"/>
  <c r="T7" i="28"/>
  <c r="S9" i="28"/>
  <c r="S10" i="28" s="1"/>
  <c r="R11" i="28"/>
  <c r="S8" i="12"/>
  <c r="T7" i="20"/>
  <c r="K49" i="20"/>
  <c r="K48" i="20"/>
  <c r="Q11" i="11"/>
  <c r="K52" i="28"/>
  <c r="K50" i="28"/>
  <c r="K51" i="28"/>
  <c r="M18" i="28"/>
  <c r="N18" i="28" s="1"/>
  <c r="P12" i="28"/>
  <c r="L19" i="28"/>
  <c r="M17" i="27"/>
  <c r="K20" i="27"/>
  <c r="K21" i="27" s="1"/>
  <c r="U9" i="27"/>
  <c r="V9" i="27" s="1"/>
  <c r="W8" i="27"/>
  <c r="X8" i="27" s="1"/>
  <c r="O15" i="27"/>
  <c r="P14" i="27"/>
  <c r="T11" i="27"/>
  <c r="L19" i="27"/>
  <c r="L20" i="27" s="1"/>
  <c r="O14" i="23"/>
  <c r="O15" i="23" s="1"/>
  <c r="P13" i="23"/>
  <c r="S9" i="23"/>
  <c r="V7" i="23"/>
  <c r="T8" i="23"/>
  <c r="L20" i="19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O13" i="19"/>
  <c r="M19" i="19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P13" i="19"/>
  <c r="Q12" i="19"/>
  <c r="R12" i="19" s="1"/>
  <c r="O14" i="12"/>
  <c r="N15" i="12"/>
  <c r="M16" i="12"/>
  <c r="L17" i="12"/>
  <c r="L18" i="12" s="1"/>
  <c r="L19" i="12" s="1"/>
  <c r="W8" i="11"/>
  <c r="M20" i="11"/>
  <c r="R13" i="11"/>
  <c r="N15" i="11"/>
  <c r="P14" i="11"/>
  <c r="L20" i="8"/>
  <c r="L21" i="8" s="1"/>
  <c r="P13" i="8"/>
  <c r="Q13" i="8"/>
  <c r="O14" i="8"/>
  <c r="P14" i="8"/>
  <c r="Q14" i="8" s="1"/>
  <c r="K48" i="8"/>
  <c r="M18" i="8"/>
  <c r="M19" i="8" s="1"/>
  <c r="K51" i="8"/>
  <c r="K52" i="8"/>
  <c r="K50" i="8"/>
  <c r="O19" i="20"/>
  <c r="O20" i="20" s="1"/>
  <c r="K47" i="11"/>
  <c r="K49" i="11"/>
  <c r="K48" i="11"/>
  <c r="R13" i="7"/>
  <c r="R13" i="10"/>
  <c r="X5" i="9"/>
  <c r="Y5" i="9" s="1"/>
  <c r="N15" i="22"/>
  <c r="M16" i="26"/>
  <c r="L17" i="3"/>
  <c r="N15" i="10"/>
  <c r="M14" i="6"/>
  <c r="P8" i="3"/>
  <c r="V5" i="24"/>
  <c r="L21" i="11"/>
  <c r="L22" i="11" s="1"/>
  <c r="L23" i="11" s="1"/>
  <c r="U5" i="12"/>
  <c r="Q7" i="3"/>
  <c r="L52" i="24"/>
  <c r="L50" i="24"/>
  <c r="L51" i="24"/>
  <c r="U5" i="10"/>
  <c r="N19" i="7"/>
  <c r="M16" i="22"/>
  <c r="K20" i="22"/>
  <c r="L20" i="22" s="1"/>
  <c r="N14" i="25"/>
  <c r="M15" i="25"/>
  <c r="Q11" i="23"/>
  <c r="Q12" i="23" s="1"/>
  <c r="Q13" i="23" s="1"/>
  <c r="W5" i="25"/>
  <c r="Z7" i="27"/>
  <c r="AA5" i="27"/>
  <c r="AA6" i="27" s="1"/>
  <c r="U10" i="19"/>
  <c r="V10" i="19" s="1"/>
  <c r="N14" i="19"/>
  <c r="W7" i="19"/>
  <c r="W8" i="19" s="1"/>
  <c r="X5" i="19"/>
  <c r="X6" i="19" s="1"/>
  <c r="K17" i="26"/>
  <c r="L17" i="26" s="1"/>
  <c r="R10" i="23"/>
  <c r="K20" i="21"/>
  <c r="V5" i="28"/>
  <c r="AA5" i="23"/>
  <c r="V5" i="26"/>
  <c r="V6" i="26" s="1"/>
  <c r="T11" i="19"/>
  <c r="W5" i="20"/>
  <c r="V9" i="11"/>
  <c r="W9" i="11" s="1"/>
  <c r="X7" i="11"/>
  <c r="X8" i="11" s="1"/>
  <c r="Y5" i="11"/>
  <c r="S12" i="11"/>
  <c r="S13" i="11" s="1"/>
  <c r="AA5" i="7"/>
  <c r="AA6" i="7" s="1"/>
  <c r="O14" i="10"/>
  <c r="M16" i="10"/>
  <c r="O15" i="10"/>
  <c r="M52" i="7"/>
  <c r="M51" i="7"/>
  <c r="M50" i="7"/>
  <c r="Y5" i="8"/>
  <c r="M17" i="9"/>
  <c r="K15" i="6"/>
  <c r="L15" i="6" s="1"/>
  <c r="X5" i="6"/>
  <c r="N10" i="2"/>
  <c r="R8" i="2"/>
  <c r="S7" i="2"/>
  <c r="M11" i="2"/>
  <c r="L12" i="2"/>
  <c r="L13" i="2" s="1"/>
  <c r="O9" i="2"/>
  <c r="K15" i="2"/>
  <c r="Y5" i="3"/>
  <c r="Y6" i="3" s="1"/>
  <c r="K18" i="3"/>
  <c r="T5" i="2"/>
  <c r="L12" i="1"/>
  <c r="L13" i="1" s="1"/>
  <c r="M11" i="1"/>
  <c r="O8" i="1"/>
  <c r="N9" i="1"/>
  <c r="R6" i="1"/>
  <c r="T5" i="1"/>
  <c r="Q7" i="1"/>
  <c r="K15" i="1"/>
  <c r="M15" i="3" l="1"/>
  <c r="N14" i="3"/>
  <c r="S10" i="25"/>
  <c r="R10" i="25"/>
  <c r="S12" i="7"/>
  <c r="S11" i="8"/>
  <c r="W6" i="8"/>
  <c r="R11" i="20"/>
  <c r="X6" i="8"/>
  <c r="Y6" i="8" s="1"/>
  <c r="S9" i="6"/>
  <c r="Q10" i="6"/>
  <c r="P11" i="22"/>
  <c r="P12" i="22" s="1"/>
  <c r="Q9" i="22"/>
  <c r="Q10" i="22" s="1"/>
  <c r="T8" i="12"/>
  <c r="T11" i="7"/>
  <c r="T12" i="7"/>
  <c r="R14" i="7"/>
  <c r="S13" i="7"/>
  <c r="T13" i="7" s="1"/>
  <c r="X7" i="7"/>
  <c r="O18" i="7"/>
  <c r="P17" i="7"/>
  <c r="Q17" i="7" s="1"/>
  <c r="V10" i="7"/>
  <c r="U11" i="7"/>
  <c r="Q12" i="25"/>
  <c r="S12" i="27"/>
  <c r="T12" i="27" s="1"/>
  <c r="N15" i="21"/>
  <c r="N16" i="21" s="1"/>
  <c r="S8" i="21"/>
  <c r="T8" i="21" s="1"/>
  <c r="N11" i="2"/>
  <c r="S8" i="2"/>
  <c r="R15" i="7"/>
  <c r="Z5" i="9"/>
  <c r="R11" i="25"/>
  <c r="S11" i="25" s="1"/>
  <c r="P10" i="9"/>
  <c r="S11" i="28"/>
  <c r="W9" i="27"/>
  <c r="U10" i="27"/>
  <c r="V10" i="27" s="1"/>
  <c r="T13" i="27"/>
  <c r="T9" i="23"/>
  <c r="M49" i="23"/>
  <c r="AA6" i="23"/>
  <c r="N16" i="22"/>
  <c r="K20" i="19"/>
  <c r="T7" i="9"/>
  <c r="P16" i="20"/>
  <c r="P17" i="20" s="1"/>
  <c r="P18" i="20" s="1"/>
  <c r="R12" i="8"/>
  <c r="S12" i="8" s="1"/>
  <c r="R9" i="26"/>
  <c r="M48" i="23"/>
  <c r="M47" i="23"/>
  <c r="R13" i="8"/>
  <c r="M20" i="20"/>
  <c r="T9" i="8"/>
  <c r="O13" i="9"/>
  <c r="M52" i="23"/>
  <c r="M50" i="23"/>
  <c r="M51" i="23"/>
  <c r="N17" i="23"/>
  <c r="R9" i="21"/>
  <c r="T6" i="22"/>
  <c r="T7" i="22" s="1"/>
  <c r="T8" i="22" s="1"/>
  <c r="S8" i="10"/>
  <c r="S9" i="10" s="1"/>
  <c r="R8" i="9"/>
  <c r="Q10" i="21"/>
  <c r="R10" i="21" s="1"/>
  <c r="O14" i="9"/>
  <c r="X6" i="6"/>
  <c r="W5" i="21"/>
  <c r="X5" i="21" s="1"/>
  <c r="Y5" i="21" s="1"/>
  <c r="V6" i="21"/>
  <c r="V8" i="25"/>
  <c r="W6" i="25"/>
  <c r="U9" i="25"/>
  <c r="V9" i="25" s="1"/>
  <c r="T10" i="25"/>
  <c r="K18" i="10"/>
  <c r="W6" i="9"/>
  <c r="M17" i="21"/>
  <c r="P13" i="21"/>
  <c r="U6" i="10"/>
  <c r="T7" i="10"/>
  <c r="Q9" i="9"/>
  <c r="V7" i="21"/>
  <c r="P9" i="3"/>
  <c r="L18" i="25"/>
  <c r="K19" i="25"/>
  <c r="O10" i="22"/>
  <c r="O11" i="22" s="1"/>
  <c r="O11" i="25"/>
  <c r="O12" i="25" s="1"/>
  <c r="O10" i="3"/>
  <c r="N15" i="9"/>
  <c r="N16" i="9" s="1"/>
  <c r="P11" i="9"/>
  <c r="O11" i="6"/>
  <c r="O12" i="6" s="1"/>
  <c r="N12" i="6"/>
  <c r="Q11" i="22"/>
  <c r="Q12" i="22" s="1"/>
  <c r="P13" i="22"/>
  <c r="P14" i="22" s="1"/>
  <c r="O15" i="21"/>
  <c r="P10" i="26"/>
  <c r="O11" i="26"/>
  <c r="N13" i="26"/>
  <c r="N14" i="26" s="1"/>
  <c r="L19" i="9"/>
  <c r="U7" i="6"/>
  <c r="T8" i="6"/>
  <c r="T9" i="6" s="1"/>
  <c r="S7" i="26"/>
  <c r="Q11" i="21"/>
  <c r="Q12" i="21" s="1"/>
  <c r="P14" i="21"/>
  <c r="U5" i="22"/>
  <c r="L19" i="21"/>
  <c r="K23" i="9"/>
  <c r="Y7" i="8"/>
  <c r="N13" i="24"/>
  <c r="M21" i="20"/>
  <c r="U7" i="20"/>
  <c r="T8" i="20"/>
  <c r="T9" i="20" s="1"/>
  <c r="U7" i="28"/>
  <c r="Q10" i="24"/>
  <c r="N17" i="8"/>
  <c r="R12" i="20"/>
  <c r="V6" i="28"/>
  <c r="T7" i="24"/>
  <c r="T8" i="24" s="1"/>
  <c r="N14" i="24"/>
  <c r="N15" i="24" s="1"/>
  <c r="V8" i="8"/>
  <c r="W8" i="8" s="1"/>
  <c r="X8" i="8" s="1"/>
  <c r="Y8" i="8" s="1"/>
  <c r="T8" i="28"/>
  <c r="Q11" i="24"/>
  <c r="U9" i="8"/>
  <c r="V9" i="8" s="1"/>
  <c r="W9" i="8" s="1"/>
  <c r="X9" i="8" s="1"/>
  <c r="N19" i="20"/>
  <c r="U6" i="12"/>
  <c r="O21" i="20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N18" i="8"/>
  <c r="Q12" i="28"/>
  <c r="S11" i="20"/>
  <c r="S12" i="20" s="1"/>
  <c r="S9" i="12"/>
  <c r="Q13" i="20"/>
  <c r="Q14" i="20" s="1"/>
  <c r="W6" i="20"/>
  <c r="R9" i="24"/>
  <c r="S9" i="24" s="1"/>
  <c r="M22" i="20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V6" i="24"/>
  <c r="U7" i="12"/>
  <c r="U8" i="12" s="1"/>
  <c r="R10" i="12"/>
  <c r="O11" i="24"/>
  <c r="M15" i="24"/>
  <c r="P13" i="28"/>
  <c r="Q11" i="12"/>
  <c r="R11" i="12" s="1"/>
  <c r="K51" i="20"/>
  <c r="K52" i="20"/>
  <c r="K50" i="20"/>
  <c r="X9" i="11"/>
  <c r="P14" i="23"/>
  <c r="Q14" i="23" s="1"/>
  <c r="X9" i="27"/>
  <c r="R11" i="11"/>
  <c r="S11" i="11" s="1"/>
  <c r="O17" i="28"/>
  <c r="O18" i="28"/>
  <c r="M19" i="28"/>
  <c r="N19" i="28"/>
  <c r="L20" i="28"/>
  <c r="R12" i="28"/>
  <c r="P15" i="27"/>
  <c r="Q14" i="27"/>
  <c r="Y8" i="27"/>
  <c r="Z8" i="27" s="1"/>
  <c r="M18" i="27"/>
  <c r="M19" i="27" s="1"/>
  <c r="M20" i="27" s="1"/>
  <c r="O16" i="27"/>
  <c r="K22" i="27"/>
  <c r="L21" i="27"/>
  <c r="U11" i="27"/>
  <c r="N17" i="27"/>
  <c r="V11" i="27"/>
  <c r="U8" i="23"/>
  <c r="U9" i="23" s="1"/>
  <c r="O16" i="23"/>
  <c r="S10" i="23"/>
  <c r="T10" i="23" s="1"/>
  <c r="V8" i="23"/>
  <c r="W7" i="23"/>
  <c r="X7" i="23"/>
  <c r="L48" i="19"/>
  <c r="M47" i="19"/>
  <c r="Q13" i="19"/>
  <c r="L49" i="19"/>
  <c r="L50" i="19" s="1"/>
  <c r="L47" i="19"/>
  <c r="S12" i="19"/>
  <c r="N15" i="19"/>
  <c r="M49" i="19"/>
  <c r="M48" i="19"/>
  <c r="O14" i="19"/>
  <c r="P14" i="19" s="1"/>
  <c r="R13" i="19"/>
  <c r="L52" i="19"/>
  <c r="L20" i="12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8" i="12" s="1"/>
  <c r="N16" i="12"/>
  <c r="P14" i="12"/>
  <c r="N17" i="12"/>
  <c r="N18" i="12" s="1"/>
  <c r="N19" i="12" s="1"/>
  <c r="N20" i="12" s="1"/>
  <c r="M17" i="12"/>
  <c r="M18" i="12" s="1"/>
  <c r="M19" i="12" s="1"/>
  <c r="O15" i="12"/>
  <c r="T12" i="11"/>
  <c r="U12" i="11" s="1"/>
  <c r="N16" i="11"/>
  <c r="N17" i="11" s="1"/>
  <c r="O15" i="11"/>
  <c r="M21" i="11"/>
  <c r="Q14" i="11"/>
  <c r="R14" i="11" s="1"/>
  <c r="L22" i="8"/>
  <c r="L23" i="8" s="1"/>
  <c r="O15" i="8"/>
  <c r="R14" i="8"/>
  <c r="S13" i="8"/>
  <c r="M20" i="8"/>
  <c r="M21" i="8" s="1"/>
  <c r="K51" i="11"/>
  <c r="K52" i="11"/>
  <c r="K50" i="11"/>
  <c r="N15" i="25"/>
  <c r="M15" i="6"/>
  <c r="N16" i="10"/>
  <c r="O16" i="10" s="1"/>
  <c r="L18" i="3"/>
  <c r="M17" i="26"/>
  <c r="V5" i="10"/>
  <c r="Q8" i="3"/>
  <c r="L24" i="11"/>
  <c r="N20" i="7"/>
  <c r="N21" i="7" s="1"/>
  <c r="N22" i="7" s="1"/>
  <c r="N23" i="7" s="1"/>
  <c r="R7" i="3"/>
  <c r="V5" i="12"/>
  <c r="W5" i="24"/>
  <c r="AB5" i="23"/>
  <c r="W5" i="28"/>
  <c r="X7" i="19"/>
  <c r="Y5" i="19"/>
  <c r="Y6" i="19" s="1"/>
  <c r="U11" i="19"/>
  <c r="V11" i="19" s="1"/>
  <c r="AA7" i="27"/>
  <c r="AB5" i="27"/>
  <c r="AB6" i="27" s="1"/>
  <c r="X5" i="20"/>
  <c r="T12" i="19"/>
  <c r="W5" i="26"/>
  <c r="W6" i="26" s="1"/>
  <c r="K21" i="21"/>
  <c r="R11" i="23"/>
  <c r="K18" i="26"/>
  <c r="L18" i="26" s="1"/>
  <c r="W9" i="19"/>
  <c r="X5" i="25"/>
  <c r="M16" i="25"/>
  <c r="K21" i="22"/>
  <c r="L21" i="22" s="1"/>
  <c r="M17" i="22"/>
  <c r="N17" i="22" s="1"/>
  <c r="Y7" i="11"/>
  <c r="Y8" i="11" s="1"/>
  <c r="Z5" i="11"/>
  <c r="T13" i="11"/>
  <c r="V10" i="11"/>
  <c r="R16" i="7"/>
  <c r="Z5" i="8"/>
  <c r="P14" i="10"/>
  <c r="Q14" i="10" s="1"/>
  <c r="AA5" i="9"/>
  <c r="Z8" i="7"/>
  <c r="M18" i="9"/>
  <c r="M17" i="10"/>
  <c r="AB5" i="7"/>
  <c r="AB6" i="7" s="1"/>
  <c r="P12" i="6"/>
  <c r="Y5" i="6"/>
  <c r="K16" i="6"/>
  <c r="L16" i="6" s="1"/>
  <c r="O10" i="2"/>
  <c r="O11" i="2" s="1"/>
  <c r="T6" i="2"/>
  <c r="L14" i="2"/>
  <c r="L15" i="2" s="1"/>
  <c r="L16" i="2" s="1"/>
  <c r="P9" i="2"/>
  <c r="M12" i="2"/>
  <c r="K16" i="2"/>
  <c r="K17" i="2" s="1"/>
  <c r="K19" i="3"/>
  <c r="Z5" i="3"/>
  <c r="Z6" i="3" s="1"/>
  <c r="M17" i="3"/>
  <c r="N17" i="3" s="1"/>
  <c r="U5" i="2"/>
  <c r="L14" i="1"/>
  <c r="L15" i="1" s="1"/>
  <c r="M12" i="1"/>
  <c r="M13" i="1" s="1"/>
  <c r="R7" i="1"/>
  <c r="N10" i="1"/>
  <c r="O9" i="1"/>
  <c r="U5" i="1"/>
  <c r="S6" i="1"/>
  <c r="P8" i="1"/>
  <c r="Q8" i="1" s="1"/>
  <c r="K16" i="1"/>
  <c r="P10" i="3" l="1"/>
  <c r="M16" i="3"/>
  <c r="N16" i="3" s="1"/>
  <c r="N15" i="3"/>
  <c r="Y7" i="7"/>
  <c r="Y9" i="7" s="1"/>
  <c r="X9" i="7"/>
  <c r="V11" i="7"/>
  <c r="R13" i="20"/>
  <c r="R14" i="20" s="1"/>
  <c r="Y9" i="8"/>
  <c r="Z6" i="8"/>
  <c r="P11" i="6"/>
  <c r="Q11" i="6" s="1"/>
  <c r="R10" i="6"/>
  <c r="R9" i="22"/>
  <c r="T9" i="12"/>
  <c r="O19" i="7"/>
  <c r="P18" i="7"/>
  <c r="Q18" i="7" s="1"/>
  <c r="S14" i="7"/>
  <c r="U12" i="7"/>
  <c r="W10" i="7"/>
  <c r="R17" i="7"/>
  <c r="Z7" i="7"/>
  <c r="AA7" i="7" s="1"/>
  <c r="AB7" i="7" s="1"/>
  <c r="T14" i="7"/>
  <c r="W11" i="7"/>
  <c r="O35" i="20"/>
  <c r="P15" i="23"/>
  <c r="Q15" i="23" s="1"/>
  <c r="R12" i="25"/>
  <c r="S12" i="25" s="1"/>
  <c r="U8" i="21"/>
  <c r="M18" i="21"/>
  <c r="N18" i="21" s="1"/>
  <c r="N17" i="21"/>
  <c r="V9" i="23"/>
  <c r="O15" i="9"/>
  <c r="W10" i="27"/>
  <c r="U12" i="27"/>
  <c r="U13" i="27" s="1"/>
  <c r="V13" i="27" s="1"/>
  <c r="Y9" i="27"/>
  <c r="X10" i="27"/>
  <c r="AB6" i="23"/>
  <c r="Z5" i="21"/>
  <c r="AA5" i="21" s="1"/>
  <c r="K21" i="19"/>
  <c r="U7" i="9"/>
  <c r="V7" i="9" s="1"/>
  <c r="W7" i="9" s="1"/>
  <c r="Q10" i="9"/>
  <c r="S8" i="9"/>
  <c r="Z9" i="27"/>
  <c r="S10" i="12"/>
  <c r="T10" i="12" s="1"/>
  <c r="M35" i="20"/>
  <c r="P11" i="26"/>
  <c r="T10" i="8"/>
  <c r="P15" i="10"/>
  <c r="S14" i="8"/>
  <c r="N21" i="12"/>
  <c r="N22" i="12" s="1"/>
  <c r="L47" i="12"/>
  <c r="L51" i="19"/>
  <c r="Y7" i="23"/>
  <c r="N19" i="8"/>
  <c r="N20" i="8" s="1"/>
  <c r="N18" i="23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O16" i="9"/>
  <c r="O12" i="22"/>
  <c r="Q13" i="21"/>
  <c r="U6" i="22"/>
  <c r="U7" i="22" s="1"/>
  <c r="O11" i="3"/>
  <c r="L19" i="25"/>
  <c r="K20" i="25"/>
  <c r="Q9" i="3"/>
  <c r="Q10" i="3" s="1"/>
  <c r="Q11" i="3" s="1"/>
  <c r="P11" i="3"/>
  <c r="X6" i="9"/>
  <c r="W6" i="21"/>
  <c r="Y6" i="6"/>
  <c r="S10" i="10"/>
  <c r="T8" i="10"/>
  <c r="S9" i="21"/>
  <c r="S10" i="21" s="1"/>
  <c r="T10" i="21" s="1"/>
  <c r="P12" i="9"/>
  <c r="R8" i="3"/>
  <c r="M19" i="21"/>
  <c r="P15" i="21"/>
  <c r="O16" i="21"/>
  <c r="O17" i="21" s="1"/>
  <c r="P11" i="25"/>
  <c r="O13" i="25"/>
  <c r="O14" i="25" s="1"/>
  <c r="O13" i="22"/>
  <c r="U10" i="21"/>
  <c r="R9" i="9"/>
  <c r="Q11" i="9"/>
  <c r="V6" i="10"/>
  <c r="U7" i="10"/>
  <c r="S8" i="26"/>
  <c r="S9" i="26" s="1"/>
  <c r="L18" i="10"/>
  <c r="L19" i="10" s="1"/>
  <c r="K19" i="10"/>
  <c r="K20" i="10" s="1"/>
  <c r="O12" i="3"/>
  <c r="U10" i="25"/>
  <c r="V10" i="25" s="1"/>
  <c r="T11" i="25"/>
  <c r="T12" i="25" s="1"/>
  <c r="X6" i="25"/>
  <c r="V8" i="21"/>
  <c r="W7" i="25"/>
  <c r="S11" i="10"/>
  <c r="S12" i="10" s="1"/>
  <c r="N17" i="9"/>
  <c r="N18" i="9" s="1"/>
  <c r="P15" i="22"/>
  <c r="P16" i="22" s="1"/>
  <c r="K24" i="9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V5" i="22"/>
  <c r="R11" i="21"/>
  <c r="V7" i="6"/>
  <c r="U8" i="6"/>
  <c r="U9" i="6" s="1"/>
  <c r="W7" i="6"/>
  <c r="X7" i="6" s="1"/>
  <c r="Y7" i="6" s="1"/>
  <c r="L20" i="21"/>
  <c r="M20" i="21" s="1"/>
  <c r="N15" i="26"/>
  <c r="N16" i="26" s="1"/>
  <c r="T7" i="26"/>
  <c r="U7" i="26" s="1"/>
  <c r="L20" i="9"/>
  <c r="O12" i="26"/>
  <c r="Q10" i="26"/>
  <c r="Q11" i="26" s="1"/>
  <c r="Q13" i="22"/>
  <c r="Q14" i="22" s="1"/>
  <c r="N13" i="6"/>
  <c r="N14" i="6" s="1"/>
  <c r="N15" i="6" s="1"/>
  <c r="L21" i="9"/>
  <c r="M36" i="20"/>
  <c r="U6" i="2"/>
  <c r="W6" i="24"/>
  <c r="P14" i="28"/>
  <c r="U9" i="12"/>
  <c r="T9" i="24"/>
  <c r="W6" i="28"/>
  <c r="Q15" i="20"/>
  <c r="V7" i="28"/>
  <c r="U8" i="20"/>
  <c r="S13" i="20"/>
  <c r="S14" i="20" s="1"/>
  <c r="N16" i="24"/>
  <c r="O16" i="8"/>
  <c r="O17" i="8" s="1"/>
  <c r="S12" i="28"/>
  <c r="Q12" i="12"/>
  <c r="R12" i="12" s="1"/>
  <c r="M16" i="24"/>
  <c r="Q13" i="12"/>
  <c r="R13" i="12" s="1"/>
  <c r="X6" i="20"/>
  <c r="V6" i="12"/>
  <c r="N20" i="20"/>
  <c r="N21" i="20" s="1"/>
  <c r="U10" i="8"/>
  <c r="U8" i="28"/>
  <c r="U7" i="24"/>
  <c r="R10" i="24"/>
  <c r="Q12" i="24"/>
  <c r="T9" i="28"/>
  <c r="T10" i="20"/>
  <c r="V7" i="20"/>
  <c r="W7" i="20" s="1"/>
  <c r="X7" i="20" s="1"/>
  <c r="O12" i="24"/>
  <c r="Z7" i="8"/>
  <c r="Q13" i="28"/>
  <c r="R13" i="28" s="1"/>
  <c r="R14" i="28" s="1"/>
  <c r="M22" i="8"/>
  <c r="M23" i="8" s="1"/>
  <c r="T11" i="11"/>
  <c r="U11" i="11" s="1"/>
  <c r="M20" i="28"/>
  <c r="N20" i="28" s="1"/>
  <c r="O19" i="28"/>
  <c r="L21" i="28"/>
  <c r="W11" i="27"/>
  <c r="K23" i="27"/>
  <c r="K24" i="27" s="1"/>
  <c r="K25" i="27" s="1"/>
  <c r="Q15" i="27"/>
  <c r="R14" i="27"/>
  <c r="X11" i="27"/>
  <c r="AA8" i="27"/>
  <c r="N18" i="27"/>
  <c r="N19" i="27" s="1"/>
  <c r="L22" i="27"/>
  <c r="L23" i="27" s="1"/>
  <c r="L24" i="27" s="1"/>
  <c r="O17" i="27"/>
  <c r="O18" i="27" s="1"/>
  <c r="O19" i="27" s="1"/>
  <c r="M21" i="27"/>
  <c r="M22" i="27" s="1"/>
  <c r="M23" i="27" s="1"/>
  <c r="M24" i="27" s="1"/>
  <c r="P16" i="27"/>
  <c r="R12" i="23"/>
  <c r="S11" i="23"/>
  <c r="O17" i="23"/>
  <c r="P16" i="23"/>
  <c r="Z7" i="23"/>
  <c r="W8" i="23"/>
  <c r="W9" i="23" s="1"/>
  <c r="U10" i="23"/>
  <c r="Q14" i="19"/>
  <c r="R14" i="19" s="1"/>
  <c r="S13" i="19"/>
  <c r="T13" i="19" s="1"/>
  <c r="M51" i="19"/>
  <c r="M52" i="19"/>
  <c r="M50" i="19"/>
  <c r="N16" i="19"/>
  <c r="O15" i="19"/>
  <c r="P15" i="19" s="1"/>
  <c r="M20" i="12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7" i="12" s="1"/>
  <c r="O16" i="12"/>
  <c r="N23" i="12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7" i="12" s="1"/>
  <c r="L49" i="12"/>
  <c r="P15" i="12"/>
  <c r="Q14" i="12"/>
  <c r="R14" i="12" s="1"/>
  <c r="W10" i="11"/>
  <c r="X10" i="11" s="1"/>
  <c r="O16" i="11"/>
  <c r="O17" i="11" s="1"/>
  <c r="P17" i="11" s="1"/>
  <c r="U13" i="11"/>
  <c r="M22" i="11"/>
  <c r="M23" i="11" s="1"/>
  <c r="M24" i="11" s="1"/>
  <c r="P15" i="11"/>
  <c r="N18" i="11"/>
  <c r="S14" i="11"/>
  <c r="T14" i="11" s="1"/>
  <c r="W5" i="10"/>
  <c r="L20" i="10"/>
  <c r="K21" i="10"/>
  <c r="P16" i="10"/>
  <c r="N21" i="8"/>
  <c r="P15" i="8"/>
  <c r="Q15" i="8"/>
  <c r="R15" i="8" s="1"/>
  <c r="L24" i="8"/>
  <c r="O36" i="20"/>
  <c r="P19" i="20"/>
  <c r="O10" i="1"/>
  <c r="N24" i="7"/>
  <c r="L19" i="3"/>
  <c r="M16" i="6"/>
  <c r="M18" i="26"/>
  <c r="N17" i="10"/>
  <c r="O17" i="10" s="1"/>
  <c r="N16" i="25"/>
  <c r="W5" i="12"/>
  <c r="S7" i="3"/>
  <c r="X5" i="24"/>
  <c r="L25" i="11"/>
  <c r="M37" i="20"/>
  <c r="M18" i="22"/>
  <c r="N18" i="22" s="1"/>
  <c r="Q13" i="25"/>
  <c r="Y5" i="25"/>
  <c r="K22" i="21"/>
  <c r="X5" i="26"/>
  <c r="X6" i="26" s="1"/>
  <c r="Y5" i="20"/>
  <c r="AB7" i="27"/>
  <c r="AC5" i="27"/>
  <c r="AC6" i="27" s="1"/>
  <c r="U12" i="19"/>
  <c r="W10" i="19"/>
  <c r="Y7" i="19"/>
  <c r="Z5" i="19"/>
  <c r="Z6" i="19" s="1"/>
  <c r="AC5" i="23"/>
  <c r="N19" i="21"/>
  <c r="AB5" i="21"/>
  <c r="K22" i="22"/>
  <c r="L22" i="22" s="1"/>
  <c r="M17" i="25"/>
  <c r="K19" i="26"/>
  <c r="L19" i="26" s="1"/>
  <c r="AA9" i="27"/>
  <c r="X8" i="19"/>
  <c r="X5" i="28"/>
  <c r="N17" i="26"/>
  <c r="Z7" i="11"/>
  <c r="Z8" i="11" s="1"/>
  <c r="AA5" i="11"/>
  <c r="V11" i="11"/>
  <c r="Y9" i="11"/>
  <c r="AC5" i="7"/>
  <c r="AC6" i="7" s="1"/>
  <c r="M19" i="9"/>
  <c r="AB5" i="9"/>
  <c r="Q15" i="10"/>
  <c r="AA8" i="7"/>
  <c r="P17" i="10"/>
  <c r="M18" i="10"/>
  <c r="Z9" i="7"/>
  <c r="R14" i="10"/>
  <c r="AA5" i="8"/>
  <c r="K17" i="6"/>
  <c r="L17" i="6" s="1"/>
  <c r="Z5" i="6"/>
  <c r="Q12" i="6"/>
  <c r="L16" i="1"/>
  <c r="Q9" i="2"/>
  <c r="R9" i="2" s="1"/>
  <c r="P10" i="2"/>
  <c r="P11" i="2" s="1"/>
  <c r="T7" i="2"/>
  <c r="U7" i="2" s="1"/>
  <c r="N12" i="2"/>
  <c r="K18" i="2"/>
  <c r="K19" i="2" s="1"/>
  <c r="K20" i="2" s="1"/>
  <c r="L17" i="2"/>
  <c r="M13" i="2"/>
  <c r="M14" i="2" s="1"/>
  <c r="M15" i="2" s="1"/>
  <c r="AA5" i="3"/>
  <c r="M18" i="3"/>
  <c r="N18" i="3" s="1"/>
  <c r="K20" i="3"/>
  <c r="V5" i="2"/>
  <c r="V6" i="2" s="1"/>
  <c r="M14" i="1"/>
  <c r="M15" i="1" s="1"/>
  <c r="M16" i="1" s="1"/>
  <c r="P9" i="1"/>
  <c r="Q9" i="1" s="1"/>
  <c r="V5" i="1"/>
  <c r="T6" i="1"/>
  <c r="U6" i="1" s="1"/>
  <c r="S7" i="1"/>
  <c r="R8" i="1"/>
  <c r="N11" i="1"/>
  <c r="N12" i="1" s="1"/>
  <c r="N13" i="1" s="1"/>
  <c r="N14" i="1" s="1"/>
  <c r="K17" i="1"/>
  <c r="P12" i="3" l="1"/>
  <c r="AB8" i="7"/>
  <c r="O13" i="6"/>
  <c r="O14" i="6" s="1"/>
  <c r="P14" i="6" s="1"/>
  <c r="S15" i="20"/>
  <c r="R15" i="20"/>
  <c r="R16" i="20" s="1"/>
  <c r="Q16" i="10"/>
  <c r="R11" i="6"/>
  <c r="P16" i="12"/>
  <c r="S10" i="6"/>
  <c r="S11" i="6" s="1"/>
  <c r="R15" i="10"/>
  <c r="V7" i="10"/>
  <c r="R10" i="22"/>
  <c r="S9" i="22"/>
  <c r="R18" i="7"/>
  <c r="U13" i="7"/>
  <c r="AA9" i="7"/>
  <c r="X10" i="7"/>
  <c r="X11" i="7" s="1"/>
  <c r="Y10" i="7"/>
  <c r="V12" i="7"/>
  <c r="W12" i="7" s="1"/>
  <c r="S15" i="7"/>
  <c r="O20" i="7"/>
  <c r="P19" i="7"/>
  <c r="Y10" i="27"/>
  <c r="V12" i="27"/>
  <c r="T9" i="21"/>
  <c r="U9" i="21" s="1"/>
  <c r="Z10" i="27"/>
  <c r="N48" i="23"/>
  <c r="N49" i="23"/>
  <c r="N47" i="23"/>
  <c r="AC6" i="23"/>
  <c r="W7" i="21"/>
  <c r="X6" i="21"/>
  <c r="Y6" i="21" s="1"/>
  <c r="K22" i="19"/>
  <c r="O17" i="9"/>
  <c r="O18" i="9" s="1"/>
  <c r="T8" i="9"/>
  <c r="S9" i="9"/>
  <c r="T9" i="9" s="1"/>
  <c r="U11" i="25"/>
  <c r="V11" i="25" s="1"/>
  <c r="S13" i="10"/>
  <c r="T11" i="8"/>
  <c r="U11" i="8" s="1"/>
  <c r="N52" i="23"/>
  <c r="N50" i="23"/>
  <c r="N51" i="23"/>
  <c r="S11" i="12"/>
  <c r="N19" i="9"/>
  <c r="X5" i="10"/>
  <c r="W6" i="10"/>
  <c r="V6" i="22"/>
  <c r="V7" i="22" s="1"/>
  <c r="X7" i="25"/>
  <c r="W8" i="25"/>
  <c r="Y6" i="25"/>
  <c r="O14" i="22"/>
  <c r="O15" i="22" s="1"/>
  <c r="O18" i="21"/>
  <c r="O19" i="21" s="1"/>
  <c r="Q12" i="9"/>
  <c r="R10" i="9"/>
  <c r="S10" i="9" s="1"/>
  <c r="Z6" i="6"/>
  <c r="O13" i="3"/>
  <c r="P13" i="3"/>
  <c r="P14" i="3" s="1"/>
  <c r="T9" i="10"/>
  <c r="Q12" i="3"/>
  <c r="Q13" i="3" s="1"/>
  <c r="Q14" i="3" s="1"/>
  <c r="O14" i="3"/>
  <c r="U8" i="22"/>
  <c r="O15" i="25"/>
  <c r="O16" i="25" s="1"/>
  <c r="P16" i="21"/>
  <c r="P13" i="9"/>
  <c r="Q15" i="22"/>
  <c r="T8" i="26"/>
  <c r="T9" i="26" s="1"/>
  <c r="Z7" i="6"/>
  <c r="V8" i="6"/>
  <c r="W8" i="6" s="1"/>
  <c r="S11" i="21"/>
  <c r="K47" i="9"/>
  <c r="U8" i="10"/>
  <c r="R11" i="9"/>
  <c r="S11" i="9" s="1"/>
  <c r="V10" i="21"/>
  <c r="P12" i="25"/>
  <c r="P13" i="25" s="1"/>
  <c r="S8" i="3"/>
  <c r="R9" i="3"/>
  <c r="R12" i="21"/>
  <c r="S12" i="21" s="1"/>
  <c r="T12" i="21" s="1"/>
  <c r="U12" i="21" s="1"/>
  <c r="W8" i="21"/>
  <c r="W9" i="25"/>
  <c r="Y6" i="9"/>
  <c r="X7" i="9"/>
  <c r="T10" i="10"/>
  <c r="T11" i="10" s="1"/>
  <c r="T12" i="10" s="1"/>
  <c r="L20" i="25"/>
  <c r="K21" i="25"/>
  <c r="Q14" i="21"/>
  <c r="P17" i="22"/>
  <c r="P12" i="26"/>
  <c r="Q12" i="26"/>
  <c r="L22" i="9"/>
  <c r="L23" i="9" s="1"/>
  <c r="L24" i="9" s="1"/>
  <c r="W5" i="22"/>
  <c r="O13" i="26"/>
  <c r="V7" i="26"/>
  <c r="K49" i="9"/>
  <c r="K48" i="9"/>
  <c r="L21" i="21"/>
  <c r="M21" i="21" s="1"/>
  <c r="R10" i="26"/>
  <c r="R11" i="26" s="1"/>
  <c r="T8" i="2"/>
  <c r="U8" i="2" s="1"/>
  <c r="O13" i="24"/>
  <c r="O14" i="24" s="1"/>
  <c r="P14" i="24" s="1"/>
  <c r="S10" i="24"/>
  <c r="T10" i="24" s="1"/>
  <c r="N22" i="20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W6" i="12"/>
  <c r="S13" i="28"/>
  <c r="N17" i="24"/>
  <c r="N18" i="24"/>
  <c r="N19" i="24" s="1"/>
  <c r="N20" i="24" s="1"/>
  <c r="W7" i="28"/>
  <c r="V8" i="28"/>
  <c r="X6" i="28"/>
  <c r="R11" i="24"/>
  <c r="R12" i="24" s="1"/>
  <c r="U10" i="12"/>
  <c r="T11" i="20"/>
  <c r="Q16" i="20"/>
  <c r="V7" i="2"/>
  <c r="U9" i="28"/>
  <c r="T10" i="28"/>
  <c r="Q13" i="24"/>
  <c r="Q14" i="24" s="1"/>
  <c r="V7" i="24"/>
  <c r="U8" i="24"/>
  <c r="V10" i="8"/>
  <c r="W10" i="8" s="1"/>
  <c r="X10" i="8" s="1"/>
  <c r="Y10" i="8" s="1"/>
  <c r="Y6" i="20"/>
  <c r="Y7" i="20" s="1"/>
  <c r="R15" i="28"/>
  <c r="R16" i="28" s="1"/>
  <c r="R17" i="28" s="1"/>
  <c r="O18" i="8"/>
  <c r="S16" i="20"/>
  <c r="V8" i="20"/>
  <c r="Z8" i="8"/>
  <c r="Z9" i="8" s="1"/>
  <c r="U9" i="20"/>
  <c r="X6" i="24"/>
  <c r="M17" i="24"/>
  <c r="V7" i="12"/>
  <c r="W7" i="12" s="1"/>
  <c r="Q14" i="28"/>
  <c r="P15" i="28"/>
  <c r="AA6" i="8"/>
  <c r="AA7" i="8" s="1"/>
  <c r="Y5" i="10"/>
  <c r="Z5" i="10" s="1"/>
  <c r="O20" i="28"/>
  <c r="L22" i="28"/>
  <c r="M21" i="28"/>
  <c r="P17" i="27"/>
  <c r="N20" i="27"/>
  <c r="O20" i="27" s="1"/>
  <c r="Q16" i="27"/>
  <c r="Y11" i="27"/>
  <c r="R15" i="27"/>
  <c r="S14" i="27"/>
  <c r="T14" i="27" s="1"/>
  <c r="K26" i="27"/>
  <c r="L25" i="27"/>
  <c r="X8" i="23"/>
  <c r="O18" i="23"/>
  <c r="Y8" i="23"/>
  <c r="Z8" i="23" s="1"/>
  <c r="P17" i="23"/>
  <c r="V10" i="23"/>
  <c r="W10" i="23" s="1"/>
  <c r="T11" i="23"/>
  <c r="R13" i="23"/>
  <c r="S12" i="23"/>
  <c r="T12" i="23" s="1"/>
  <c r="X9" i="23"/>
  <c r="AA7" i="23"/>
  <c r="Q16" i="23"/>
  <c r="N17" i="19"/>
  <c r="Y8" i="19"/>
  <c r="U13" i="19"/>
  <c r="Q15" i="19"/>
  <c r="R15" i="19" s="1"/>
  <c r="O16" i="19"/>
  <c r="S14" i="19"/>
  <c r="V12" i="19"/>
  <c r="N48" i="12"/>
  <c r="L52" i="12"/>
  <c r="L50" i="12"/>
  <c r="L51" i="12"/>
  <c r="O17" i="12"/>
  <c r="M49" i="12"/>
  <c r="M48" i="12"/>
  <c r="Q15" i="12"/>
  <c r="Q16" i="12" s="1"/>
  <c r="N49" i="12"/>
  <c r="P16" i="11"/>
  <c r="M25" i="11"/>
  <c r="Q15" i="11"/>
  <c r="V12" i="11"/>
  <c r="W11" i="11"/>
  <c r="X11" i="11" s="1"/>
  <c r="N19" i="11"/>
  <c r="N20" i="11" s="1"/>
  <c r="N21" i="11" s="1"/>
  <c r="N22" i="11" s="1"/>
  <c r="N23" i="11" s="1"/>
  <c r="N24" i="11" s="1"/>
  <c r="N25" i="11" s="1"/>
  <c r="U14" i="11"/>
  <c r="O18" i="11"/>
  <c r="R15" i="11"/>
  <c r="L21" i="10"/>
  <c r="K22" i="10"/>
  <c r="L25" i="8"/>
  <c r="P16" i="8"/>
  <c r="S15" i="8"/>
  <c r="M24" i="8"/>
  <c r="N22" i="8"/>
  <c r="Q14" i="6"/>
  <c r="P20" i="20"/>
  <c r="P21" i="20" s="1"/>
  <c r="O37" i="20"/>
  <c r="N25" i="7"/>
  <c r="L23" i="22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M19" i="26"/>
  <c r="N17" i="25"/>
  <c r="O19" i="9"/>
  <c r="N18" i="10"/>
  <c r="N16" i="6"/>
  <c r="O15" i="6"/>
  <c r="P15" i="6" s="1"/>
  <c r="Q15" i="6" s="1"/>
  <c r="M17" i="6"/>
  <c r="L20" i="3"/>
  <c r="P18" i="22"/>
  <c r="T7" i="3"/>
  <c r="X5" i="12"/>
  <c r="Q17" i="10"/>
  <c r="M38" i="20"/>
  <c r="L26" i="11"/>
  <c r="Y5" i="24"/>
  <c r="AA10" i="27"/>
  <c r="K20" i="26"/>
  <c r="L20" i="26" s="1"/>
  <c r="M18" i="25"/>
  <c r="K23" i="22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AD5" i="23"/>
  <c r="Z7" i="19"/>
  <c r="Z8" i="19" s="1"/>
  <c r="AA5" i="19"/>
  <c r="AA6" i="19" s="1"/>
  <c r="AB8" i="27"/>
  <c r="Z5" i="20"/>
  <c r="W11" i="19"/>
  <c r="W12" i="19" s="1"/>
  <c r="Z5" i="25"/>
  <c r="M19" i="22"/>
  <c r="N19" i="22" s="1"/>
  <c r="N18" i="26"/>
  <c r="Y5" i="28"/>
  <c r="X9" i="19"/>
  <c r="Y9" i="19" s="1"/>
  <c r="Q14" i="25"/>
  <c r="AC5" i="21"/>
  <c r="U12" i="25"/>
  <c r="N20" i="21"/>
  <c r="AC7" i="27"/>
  <c r="AD5" i="27"/>
  <c r="AD6" i="27" s="1"/>
  <c r="Y5" i="26"/>
  <c r="Y6" i="26" s="1"/>
  <c r="K23" i="2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R13" i="25"/>
  <c r="Y10" i="11"/>
  <c r="AA7" i="11"/>
  <c r="AB5" i="11"/>
  <c r="Z9" i="11"/>
  <c r="V13" i="11"/>
  <c r="V14" i="11" s="1"/>
  <c r="AB5" i="8"/>
  <c r="M19" i="10"/>
  <c r="R16" i="10"/>
  <c r="R17" i="10" s="1"/>
  <c r="AC7" i="7"/>
  <c r="AC8" i="7" s="1"/>
  <c r="AD5" i="7"/>
  <c r="AD6" i="7" s="1"/>
  <c r="AB9" i="7"/>
  <c r="Z10" i="7"/>
  <c r="AA10" i="7" s="1"/>
  <c r="S14" i="10"/>
  <c r="S15" i="10" s="1"/>
  <c r="AC5" i="9"/>
  <c r="M20" i="9"/>
  <c r="N20" i="9" s="1"/>
  <c r="K18" i="6"/>
  <c r="L18" i="6" s="1"/>
  <c r="AA5" i="6"/>
  <c r="R12" i="6"/>
  <c r="P10" i="1"/>
  <c r="Q10" i="1" s="1"/>
  <c r="L17" i="1"/>
  <c r="S9" i="2"/>
  <c r="T9" i="2" s="1"/>
  <c r="U9" i="2" s="1"/>
  <c r="Q10" i="2"/>
  <c r="Q11" i="2" s="1"/>
  <c r="AA6" i="3"/>
  <c r="M17" i="1"/>
  <c r="K21" i="2"/>
  <c r="M16" i="2"/>
  <c r="M17" i="2" s="1"/>
  <c r="K22" i="2"/>
  <c r="N13" i="2"/>
  <c r="O12" i="2"/>
  <c r="P12" i="2" s="1"/>
  <c r="L18" i="2"/>
  <c r="K21" i="3"/>
  <c r="AB5" i="3"/>
  <c r="M19" i="3"/>
  <c r="N19" i="3" s="1"/>
  <c r="W5" i="2"/>
  <c r="O11" i="1"/>
  <c r="P11" i="1" s="1"/>
  <c r="Q11" i="1" s="1"/>
  <c r="N15" i="1"/>
  <c r="R9" i="1"/>
  <c r="V6" i="1"/>
  <c r="W5" i="1"/>
  <c r="T7" i="1"/>
  <c r="S8" i="1"/>
  <c r="K18" i="1"/>
  <c r="Y11" i="7" l="1"/>
  <c r="Y12" i="7" s="1"/>
  <c r="P13" i="6"/>
  <c r="Q13" i="6" s="1"/>
  <c r="T10" i="6"/>
  <c r="T11" i="6" s="1"/>
  <c r="S10" i="22"/>
  <c r="T9" i="22"/>
  <c r="R11" i="22"/>
  <c r="R12" i="22" s="1"/>
  <c r="V13" i="7"/>
  <c r="X12" i="7"/>
  <c r="U14" i="7"/>
  <c r="O21" i="7"/>
  <c r="P20" i="7"/>
  <c r="S16" i="7"/>
  <c r="T15" i="7"/>
  <c r="T16" i="7" s="1"/>
  <c r="W13" i="7"/>
  <c r="Q19" i="7"/>
  <c r="U9" i="10"/>
  <c r="V9" i="10" s="1"/>
  <c r="V8" i="10"/>
  <c r="X12" i="27"/>
  <c r="W12" i="27"/>
  <c r="W13" i="27" s="1"/>
  <c r="X13" i="27" s="1"/>
  <c r="V9" i="21"/>
  <c r="W9" i="21" s="1"/>
  <c r="T11" i="21"/>
  <c r="U11" i="21" s="1"/>
  <c r="V11" i="21" s="1"/>
  <c r="W11" i="21" s="1"/>
  <c r="R13" i="24"/>
  <c r="U10" i="28"/>
  <c r="Y12" i="27"/>
  <c r="Y13" i="27" s="1"/>
  <c r="R16" i="27"/>
  <c r="AD6" i="23"/>
  <c r="V8" i="22"/>
  <c r="Z6" i="21"/>
  <c r="AA6" i="21" s="1"/>
  <c r="AB6" i="21" s="1"/>
  <c r="X7" i="21"/>
  <c r="X8" i="21" s="1"/>
  <c r="Y8" i="21" s="1"/>
  <c r="Z8" i="21" s="1"/>
  <c r="K23" i="19"/>
  <c r="U8" i="9"/>
  <c r="U9" i="9" s="1"/>
  <c r="V9" i="9" s="1"/>
  <c r="V8" i="9"/>
  <c r="W8" i="9" s="1"/>
  <c r="AC8" i="27"/>
  <c r="R14" i="25"/>
  <c r="V8" i="12"/>
  <c r="W8" i="12" s="1"/>
  <c r="T11" i="28"/>
  <c r="T12" i="28" s="1"/>
  <c r="T13" i="28" s="1"/>
  <c r="T14" i="28" s="1"/>
  <c r="N35" i="20"/>
  <c r="N36" i="20" s="1"/>
  <c r="O15" i="24"/>
  <c r="P15" i="24" s="1"/>
  <c r="X7" i="28"/>
  <c r="Y7" i="25"/>
  <c r="Z7" i="25" s="1"/>
  <c r="T11" i="12"/>
  <c r="S12" i="12"/>
  <c r="S13" i="12" s="1"/>
  <c r="T12" i="8"/>
  <c r="T13" i="8" s="1"/>
  <c r="U13" i="8" s="1"/>
  <c r="O20" i="21"/>
  <c r="Q15" i="25"/>
  <c r="R15" i="25" s="1"/>
  <c r="T8" i="3"/>
  <c r="W6" i="22"/>
  <c r="W7" i="22"/>
  <c r="Z6" i="9"/>
  <c r="Y7" i="9"/>
  <c r="R12" i="9"/>
  <c r="S12" i="9" s="1"/>
  <c r="S9" i="3"/>
  <c r="W10" i="21"/>
  <c r="X8" i="6"/>
  <c r="U8" i="26"/>
  <c r="P14" i="9"/>
  <c r="T13" i="10"/>
  <c r="T10" i="9"/>
  <c r="P15" i="9"/>
  <c r="Q15" i="21"/>
  <c r="Z6" i="25"/>
  <c r="X8" i="25"/>
  <c r="X6" i="10"/>
  <c r="W7" i="10"/>
  <c r="W8" i="10" s="1"/>
  <c r="R13" i="21"/>
  <c r="AA5" i="10"/>
  <c r="AB5" i="10" s="1"/>
  <c r="W7" i="26"/>
  <c r="R14" i="21"/>
  <c r="L21" i="25"/>
  <c r="K22" i="25"/>
  <c r="V12" i="21"/>
  <c r="W12" i="21" s="1"/>
  <c r="P14" i="25"/>
  <c r="P15" i="25" s="1"/>
  <c r="U10" i="10"/>
  <c r="Q16" i="22"/>
  <c r="AA6" i="6"/>
  <c r="Q13" i="9"/>
  <c r="P17" i="21"/>
  <c r="W10" i="25"/>
  <c r="W11" i="25" s="1"/>
  <c r="W8" i="22"/>
  <c r="V9" i="6"/>
  <c r="R10" i="3"/>
  <c r="O15" i="3"/>
  <c r="U9" i="22"/>
  <c r="O16" i="22"/>
  <c r="O17" i="22" s="1"/>
  <c r="K52" i="9"/>
  <c r="K50" i="9"/>
  <c r="K51" i="9"/>
  <c r="W9" i="10"/>
  <c r="V10" i="10"/>
  <c r="P13" i="26"/>
  <c r="L22" i="21"/>
  <c r="M22" i="21" s="1"/>
  <c r="S10" i="26"/>
  <c r="S11" i="26" s="1"/>
  <c r="T10" i="26"/>
  <c r="X5" i="22"/>
  <c r="O14" i="26"/>
  <c r="R12" i="26"/>
  <c r="S12" i="26" s="1"/>
  <c r="X7" i="26"/>
  <c r="L25" i="9"/>
  <c r="Q15" i="24"/>
  <c r="Q16" i="24" s="1"/>
  <c r="M18" i="24"/>
  <c r="Y6" i="24"/>
  <c r="V9" i="20"/>
  <c r="U10" i="20"/>
  <c r="U11" i="20" s="1"/>
  <c r="U9" i="24"/>
  <c r="W8" i="20"/>
  <c r="Z6" i="20"/>
  <c r="V11" i="8"/>
  <c r="W7" i="24"/>
  <c r="V9" i="28"/>
  <c r="O19" i="8"/>
  <c r="P16" i="24"/>
  <c r="P16" i="28"/>
  <c r="U11" i="12"/>
  <c r="Y6" i="28"/>
  <c r="Y7" i="28" s="1"/>
  <c r="W8" i="28"/>
  <c r="T12" i="20"/>
  <c r="X6" i="12"/>
  <c r="X7" i="12" s="1"/>
  <c r="U11" i="28"/>
  <c r="U12" i="28" s="1"/>
  <c r="S11" i="24"/>
  <c r="O16" i="24"/>
  <c r="N37" i="20"/>
  <c r="N38" i="20" s="1"/>
  <c r="V8" i="2"/>
  <c r="V9" i="2" s="1"/>
  <c r="Q17" i="20"/>
  <c r="S14" i="28"/>
  <c r="S15" i="28" s="1"/>
  <c r="AB6" i="8"/>
  <c r="Q15" i="28"/>
  <c r="V9" i="12"/>
  <c r="AA8" i="8"/>
  <c r="Z10" i="8"/>
  <c r="V8" i="24"/>
  <c r="Z7" i="20"/>
  <c r="P17" i="8"/>
  <c r="P18" i="8" s="1"/>
  <c r="N21" i="24"/>
  <c r="R14" i="24"/>
  <c r="U10" i="24"/>
  <c r="R14" i="6"/>
  <c r="Y11" i="11"/>
  <c r="Z11" i="27"/>
  <c r="M22" i="28"/>
  <c r="L23" i="28"/>
  <c r="N21" i="28"/>
  <c r="N22" i="28" s="1"/>
  <c r="S15" i="27"/>
  <c r="M25" i="27"/>
  <c r="K27" i="27"/>
  <c r="K28" i="27" s="1"/>
  <c r="K29" i="27" s="1"/>
  <c r="L26" i="27"/>
  <c r="N21" i="27"/>
  <c r="N22" i="27" s="1"/>
  <c r="N23" i="27" s="1"/>
  <c r="N24" i="27" s="1"/>
  <c r="N25" i="27" s="1"/>
  <c r="P18" i="27"/>
  <c r="Q17" i="27"/>
  <c r="U14" i="27"/>
  <c r="V14" i="27" s="1"/>
  <c r="X10" i="23"/>
  <c r="Q17" i="23"/>
  <c r="P18" i="23"/>
  <c r="Y9" i="23"/>
  <c r="O19" i="23"/>
  <c r="AA8" i="23"/>
  <c r="AB7" i="23"/>
  <c r="R14" i="23"/>
  <c r="S13" i="23"/>
  <c r="T13" i="23" s="1"/>
  <c r="U11" i="23"/>
  <c r="Z9" i="23"/>
  <c r="L23" i="21"/>
  <c r="S15" i="19"/>
  <c r="T14" i="19"/>
  <c r="U14" i="19" s="1"/>
  <c r="P16" i="19"/>
  <c r="Z9" i="19"/>
  <c r="Q16" i="19"/>
  <c r="N18" i="19"/>
  <c r="O17" i="19"/>
  <c r="V13" i="19"/>
  <c r="R15" i="12"/>
  <c r="M52" i="12"/>
  <c r="M50" i="12"/>
  <c r="M51" i="12"/>
  <c r="P17" i="12"/>
  <c r="O18" i="12"/>
  <c r="N52" i="12"/>
  <c r="N50" i="12"/>
  <c r="N51" i="12"/>
  <c r="Q17" i="12"/>
  <c r="W13" i="11"/>
  <c r="S15" i="11"/>
  <c r="Q16" i="11"/>
  <c r="Q17" i="11" s="1"/>
  <c r="O19" i="11"/>
  <c r="O20" i="11" s="1"/>
  <c r="O21" i="11" s="1"/>
  <c r="O22" i="11" s="1"/>
  <c r="O23" i="11" s="1"/>
  <c r="O24" i="11" s="1"/>
  <c r="O25" i="11" s="1"/>
  <c r="W12" i="11"/>
  <c r="X12" i="11" s="1"/>
  <c r="Y12" i="11" s="1"/>
  <c r="M26" i="11"/>
  <c r="P18" i="11"/>
  <c r="L22" i="10"/>
  <c r="K23" i="10"/>
  <c r="L23" i="10"/>
  <c r="L24" i="10" s="1"/>
  <c r="N23" i="8"/>
  <c r="Q16" i="8"/>
  <c r="R16" i="8"/>
  <c r="M25" i="8"/>
  <c r="S16" i="8"/>
  <c r="L26" i="8"/>
  <c r="R15" i="6"/>
  <c r="M18" i="2"/>
  <c r="O38" i="20"/>
  <c r="P22" i="20"/>
  <c r="L47" i="22"/>
  <c r="N26" i="7"/>
  <c r="L48" i="22"/>
  <c r="N17" i="6"/>
  <c r="O16" i="6"/>
  <c r="O20" i="9"/>
  <c r="M23" i="21"/>
  <c r="L49" i="22"/>
  <c r="L21" i="3"/>
  <c r="M18" i="6"/>
  <c r="N19" i="10"/>
  <c r="N18" i="25"/>
  <c r="M20" i="26"/>
  <c r="O17" i="25"/>
  <c r="O18" i="10"/>
  <c r="L27" i="11"/>
  <c r="M39" i="20"/>
  <c r="Y5" i="12"/>
  <c r="Z5" i="24"/>
  <c r="U7" i="3"/>
  <c r="K47" i="21"/>
  <c r="K48" i="21"/>
  <c r="K49" i="21"/>
  <c r="AD5" i="21"/>
  <c r="N19" i="26"/>
  <c r="M20" i="22"/>
  <c r="N20" i="22" s="1"/>
  <c r="M19" i="25"/>
  <c r="K21" i="26"/>
  <c r="X10" i="19"/>
  <c r="Y10" i="19" s="1"/>
  <c r="S13" i="25"/>
  <c r="S14" i="25" s="1"/>
  <c r="Z5" i="26"/>
  <c r="Z6" i="26" s="1"/>
  <c r="AD7" i="27"/>
  <c r="AD8" i="27" s="1"/>
  <c r="AE5" i="27"/>
  <c r="AE6" i="27" s="1"/>
  <c r="N21" i="21"/>
  <c r="O21" i="21" s="1"/>
  <c r="V12" i="25"/>
  <c r="Z5" i="28"/>
  <c r="Z6" i="28" s="1"/>
  <c r="AA5" i="25"/>
  <c r="W13" i="19"/>
  <c r="AA5" i="20"/>
  <c r="AB9" i="27"/>
  <c r="AC9" i="27" s="1"/>
  <c r="AA7" i="19"/>
  <c r="AA8" i="19" s="1"/>
  <c r="AB5" i="19"/>
  <c r="AB6" i="19" s="1"/>
  <c r="AE5" i="23"/>
  <c r="K49" i="22"/>
  <c r="K48" i="22"/>
  <c r="K47" i="22"/>
  <c r="AA11" i="27"/>
  <c r="AB7" i="11"/>
  <c r="AC5" i="11"/>
  <c r="AA8" i="11"/>
  <c r="Z10" i="11"/>
  <c r="AD5" i="9"/>
  <c r="T14" i="10"/>
  <c r="T15" i="10" s="1"/>
  <c r="S16" i="10"/>
  <c r="S17" i="10" s="1"/>
  <c r="M20" i="10"/>
  <c r="AC5" i="8"/>
  <c r="M21" i="9"/>
  <c r="N21" i="9" s="1"/>
  <c r="AC5" i="10"/>
  <c r="AB10" i="7"/>
  <c r="AD7" i="7"/>
  <c r="AD8" i="7" s="1"/>
  <c r="AE5" i="7"/>
  <c r="AE6" i="7" s="1"/>
  <c r="AC9" i="7"/>
  <c r="Z11" i="7"/>
  <c r="AA11" i="7" s="1"/>
  <c r="AB5" i="6"/>
  <c r="S12" i="6"/>
  <c r="T12" i="6" s="1"/>
  <c r="K19" i="6"/>
  <c r="L19" i="6" s="1"/>
  <c r="O12" i="1"/>
  <c r="O13" i="1" s="1"/>
  <c r="L18" i="1"/>
  <c r="M18" i="1" s="1"/>
  <c r="R10" i="2"/>
  <c r="S10" i="2" s="1"/>
  <c r="T10" i="2" s="1"/>
  <c r="U10" i="2" s="1"/>
  <c r="AB6" i="3"/>
  <c r="W6" i="2"/>
  <c r="K23" i="2"/>
  <c r="K24" i="2" s="1"/>
  <c r="N14" i="2"/>
  <c r="Q12" i="2"/>
  <c r="O13" i="2"/>
  <c r="P13" i="2" s="1"/>
  <c r="L19" i="2"/>
  <c r="M19" i="2" s="1"/>
  <c r="AC5" i="3"/>
  <c r="K22" i="3"/>
  <c r="M20" i="3"/>
  <c r="N20" i="3" s="1"/>
  <c r="X5" i="2"/>
  <c r="S9" i="1"/>
  <c r="N16" i="1"/>
  <c r="U7" i="1"/>
  <c r="R10" i="1"/>
  <c r="T8" i="1"/>
  <c r="W6" i="1"/>
  <c r="X5" i="1"/>
  <c r="K19" i="1"/>
  <c r="T9" i="3" l="1"/>
  <c r="P15" i="3"/>
  <c r="U12" i="8"/>
  <c r="V12" i="8" s="1"/>
  <c r="W9" i="9"/>
  <c r="X8" i="9"/>
  <c r="Y7" i="21"/>
  <c r="Z7" i="21" s="1"/>
  <c r="P21" i="7"/>
  <c r="R13" i="6"/>
  <c r="T13" i="6" s="1"/>
  <c r="R16" i="25"/>
  <c r="U10" i="6"/>
  <c r="U11" i="6" s="1"/>
  <c r="R13" i="22"/>
  <c r="R14" i="22"/>
  <c r="T10" i="22"/>
  <c r="S11" i="22"/>
  <c r="AB11" i="7"/>
  <c r="Q20" i="7"/>
  <c r="Q21" i="7" s="1"/>
  <c r="R19" i="7"/>
  <c r="X13" i="7"/>
  <c r="Y13" i="7" s="1"/>
  <c r="AD9" i="7"/>
  <c r="S17" i="7"/>
  <c r="T17" i="7" s="1"/>
  <c r="O22" i="7"/>
  <c r="U15" i="7"/>
  <c r="U16" i="7" s="1"/>
  <c r="V14" i="7"/>
  <c r="W9" i="6"/>
  <c r="Y8" i="25"/>
  <c r="Y10" i="23"/>
  <c r="Z12" i="27"/>
  <c r="Z13" i="27" s="1"/>
  <c r="P16" i="25"/>
  <c r="Z10" i="23"/>
  <c r="AE6" i="23"/>
  <c r="X9" i="21"/>
  <c r="AA7" i="21"/>
  <c r="AA8" i="21" s="1"/>
  <c r="K24" i="19"/>
  <c r="S14" i="12"/>
  <c r="T14" i="8"/>
  <c r="T15" i="8" s="1"/>
  <c r="T16" i="8" s="1"/>
  <c r="U13" i="28"/>
  <c r="U14" i="28" s="1"/>
  <c r="U15" i="28" s="1"/>
  <c r="T12" i="12"/>
  <c r="T13" i="12" s="1"/>
  <c r="Y7" i="26"/>
  <c r="Z7" i="26" s="1"/>
  <c r="X6" i="22"/>
  <c r="X7" i="22" s="1"/>
  <c r="X8" i="22" s="1"/>
  <c r="V9" i="22"/>
  <c r="R11" i="3"/>
  <c r="R13" i="9"/>
  <c r="S13" i="9" s="1"/>
  <c r="P18" i="21"/>
  <c r="P19" i="21" s="1"/>
  <c r="U11" i="10"/>
  <c r="U12" i="10" s="1"/>
  <c r="L22" i="25"/>
  <c r="K23" i="25"/>
  <c r="S13" i="21"/>
  <c r="T13" i="21" s="1"/>
  <c r="AA6" i="25"/>
  <c r="Q14" i="9"/>
  <c r="P16" i="9"/>
  <c r="P17" i="9" s="1"/>
  <c r="V8" i="26"/>
  <c r="U9" i="26"/>
  <c r="U10" i="26" s="1"/>
  <c r="Y8" i="6"/>
  <c r="X9" i="6"/>
  <c r="Y8" i="9"/>
  <c r="X9" i="25"/>
  <c r="Y9" i="25" s="1"/>
  <c r="S15" i="25"/>
  <c r="Z8" i="25"/>
  <c r="O18" i="22"/>
  <c r="O19" i="22" s="1"/>
  <c r="Q16" i="21"/>
  <c r="U8" i="3"/>
  <c r="S10" i="3"/>
  <c r="S11" i="3" s="1"/>
  <c r="AB6" i="6"/>
  <c r="U10" i="22"/>
  <c r="Q17" i="22"/>
  <c r="Q18" i="22" s="1"/>
  <c r="Q19" i="22" s="1"/>
  <c r="O16" i="3"/>
  <c r="O17" i="3" s="1"/>
  <c r="AB7" i="21"/>
  <c r="Y6" i="10"/>
  <c r="X7" i="10"/>
  <c r="X8" i="10" s="1"/>
  <c r="U10" i="9"/>
  <c r="V10" i="9" s="1"/>
  <c r="T11" i="9"/>
  <c r="U11" i="9" s="1"/>
  <c r="V11" i="9" s="1"/>
  <c r="W11" i="9" s="1"/>
  <c r="T11" i="26"/>
  <c r="R15" i="21"/>
  <c r="T12" i="9"/>
  <c r="U12" i="9" s="1"/>
  <c r="V12" i="9" s="1"/>
  <c r="W12" i="9" s="1"/>
  <c r="AA6" i="9"/>
  <c r="Z7" i="9"/>
  <c r="U9" i="3"/>
  <c r="T10" i="3"/>
  <c r="Q16" i="25"/>
  <c r="X9" i="9"/>
  <c r="AA7" i="6"/>
  <c r="AB7" i="6" s="1"/>
  <c r="L26" i="9"/>
  <c r="L27" i="9" s="1"/>
  <c r="Q13" i="26"/>
  <c r="Q14" i="26" s="1"/>
  <c r="X9" i="10"/>
  <c r="W10" i="10"/>
  <c r="P14" i="26"/>
  <c r="Y5" i="22"/>
  <c r="O15" i="26"/>
  <c r="O16" i="26" s="1"/>
  <c r="X8" i="12"/>
  <c r="P19" i="8"/>
  <c r="V10" i="2"/>
  <c r="Z5" i="12"/>
  <c r="Y6" i="12"/>
  <c r="Y7" i="12" s="1"/>
  <c r="N39" i="20"/>
  <c r="R17" i="8"/>
  <c r="S15" i="12"/>
  <c r="R16" i="12"/>
  <c r="R17" i="12" s="1"/>
  <c r="R15" i="24"/>
  <c r="W9" i="12"/>
  <c r="AC6" i="8"/>
  <c r="T15" i="28"/>
  <c r="O17" i="24"/>
  <c r="S12" i="24"/>
  <c r="S16" i="28"/>
  <c r="S17" i="28" s="1"/>
  <c r="S18" i="28" s="1"/>
  <c r="T13" i="20"/>
  <c r="Q16" i="28"/>
  <c r="O20" i="8"/>
  <c r="W11" i="8"/>
  <c r="V13" i="8"/>
  <c r="V9" i="24"/>
  <c r="V10" i="24" s="1"/>
  <c r="V10" i="20"/>
  <c r="V11" i="20" s="1"/>
  <c r="U12" i="20"/>
  <c r="Z6" i="24"/>
  <c r="M19" i="24"/>
  <c r="P17" i="28"/>
  <c r="P20" i="8"/>
  <c r="Q17" i="8"/>
  <c r="Q18" i="8" s="1"/>
  <c r="R18" i="8" s="1"/>
  <c r="Z7" i="28"/>
  <c r="R17" i="20"/>
  <c r="S17" i="20" s="1"/>
  <c r="T11" i="24"/>
  <c r="T16" i="28"/>
  <c r="N22" i="24"/>
  <c r="X8" i="28"/>
  <c r="V10" i="12"/>
  <c r="P17" i="24"/>
  <c r="Q18" i="20"/>
  <c r="W9" i="28"/>
  <c r="V10" i="28"/>
  <c r="X7" i="24"/>
  <c r="W8" i="24"/>
  <c r="AA6" i="20"/>
  <c r="AA7" i="20" s="1"/>
  <c r="X8" i="20"/>
  <c r="W9" i="20"/>
  <c r="N24" i="8"/>
  <c r="R11" i="2"/>
  <c r="S11" i="2" s="1"/>
  <c r="O21" i="8"/>
  <c r="N23" i="24"/>
  <c r="AA9" i="8"/>
  <c r="AA10" i="8" s="1"/>
  <c r="AB7" i="8"/>
  <c r="AC7" i="8" s="1"/>
  <c r="P12" i="1"/>
  <c r="Q12" i="1" s="1"/>
  <c r="O21" i="28"/>
  <c r="L24" i="28"/>
  <c r="M23" i="28"/>
  <c r="P19" i="27"/>
  <c r="L27" i="27"/>
  <c r="L28" i="27" s="1"/>
  <c r="O21" i="27"/>
  <c r="Q18" i="27"/>
  <c r="Q19" i="27" s="1"/>
  <c r="R17" i="27"/>
  <c r="K30" i="27"/>
  <c r="M26" i="27"/>
  <c r="M27" i="27" s="1"/>
  <c r="M28" i="27" s="1"/>
  <c r="W14" i="27"/>
  <c r="S16" i="27"/>
  <c r="T15" i="27"/>
  <c r="S14" i="23"/>
  <c r="R15" i="23"/>
  <c r="P19" i="23"/>
  <c r="Q18" i="23"/>
  <c r="U12" i="23"/>
  <c r="AB8" i="23"/>
  <c r="AC7" i="23"/>
  <c r="AD7" i="23" s="1"/>
  <c r="O20" i="23"/>
  <c r="V11" i="23"/>
  <c r="AA9" i="23"/>
  <c r="AB9" i="23" s="1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Z10" i="19"/>
  <c r="O18" i="19"/>
  <c r="N19" i="19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P17" i="19"/>
  <c r="R16" i="19"/>
  <c r="T15" i="19"/>
  <c r="V14" i="19"/>
  <c r="O19" i="12"/>
  <c r="P18" i="12"/>
  <c r="Q18" i="12" s="1"/>
  <c r="M27" i="11"/>
  <c r="Q18" i="11"/>
  <c r="N26" i="11"/>
  <c r="W14" i="11"/>
  <c r="X13" i="11"/>
  <c r="P19" i="11"/>
  <c r="P20" i="11" s="1"/>
  <c r="P21" i="11" s="1"/>
  <c r="T15" i="11"/>
  <c r="R16" i="11"/>
  <c r="L25" i="10"/>
  <c r="L26" i="10" s="1"/>
  <c r="K24" i="10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L27" i="8"/>
  <c r="M26" i="8"/>
  <c r="S17" i="8"/>
  <c r="N25" i="8"/>
  <c r="U12" i="6"/>
  <c r="S13" i="6"/>
  <c r="O39" i="20"/>
  <c r="P23" i="20"/>
  <c r="AA9" i="19"/>
  <c r="AA10" i="19" s="1"/>
  <c r="N27" i="7"/>
  <c r="L27" i="10"/>
  <c r="S10" i="1"/>
  <c r="O14" i="2"/>
  <c r="O19" i="10"/>
  <c r="O18" i="25"/>
  <c r="P17" i="25"/>
  <c r="L22" i="3"/>
  <c r="L51" i="22"/>
  <c r="L50" i="22"/>
  <c r="L52" i="22"/>
  <c r="N18" i="6"/>
  <c r="L21" i="26"/>
  <c r="P18" i="10"/>
  <c r="Q18" i="10" s="1"/>
  <c r="N19" i="25"/>
  <c r="N20" i="10"/>
  <c r="M19" i="6"/>
  <c r="O21" i="9"/>
  <c r="O17" i="6"/>
  <c r="P16" i="6"/>
  <c r="Q16" i="6" s="1"/>
  <c r="AA5" i="24"/>
  <c r="AA5" i="12"/>
  <c r="M40" i="20"/>
  <c r="N40" i="20" s="1"/>
  <c r="L28" i="11"/>
  <c r="V7" i="3"/>
  <c r="AB7" i="19"/>
  <c r="AB8" i="19" s="1"/>
  <c r="AB9" i="19" s="1"/>
  <c r="AC5" i="19"/>
  <c r="AC6" i="19" s="1"/>
  <c r="AB10" i="27"/>
  <c r="AC10" i="27" s="1"/>
  <c r="W14" i="19"/>
  <c r="W12" i="25"/>
  <c r="AD9" i="27"/>
  <c r="T13" i="25"/>
  <c r="T14" i="25" s="1"/>
  <c r="X11" i="19"/>
  <c r="Y11" i="19" s="1"/>
  <c r="K22" i="26"/>
  <c r="S16" i="25"/>
  <c r="N20" i="26"/>
  <c r="AE5" i="21"/>
  <c r="K52" i="22"/>
  <c r="K51" i="22"/>
  <c r="K50" i="22"/>
  <c r="AE7" i="23"/>
  <c r="AF5" i="23"/>
  <c r="AD8" i="23"/>
  <c r="AB5" i="20"/>
  <c r="AB5" i="25"/>
  <c r="AA5" i="28"/>
  <c r="AA6" i="28" s="1"/>
  <c r="N22" i="21"/>
  <c r="O22" i="21" s="1"/>
  <c r="AE7" i="27"/>
  <c r="AE8" i="27" s="1"/>
  <c r="AF5" i="27"/>
  <c r="AF6" i="27" s="1"/>
  <c r="AA5" i="26"/>
  <c r="AA12" i="27"/>
  <c r="M20" i="25"/>
  <c r="M21" i="22"/>
  <c r="N21" i="22" s="1"/>
  <c r="AC6" i="21"/>
  <c r="K52" i="21"/>
  <c r="K51" i="21"/>
  <c r="K50" i="21"/>
  <c r="AA9" i="11"/>
  <c r="AC7" i="11"/>
  <c r="AD5" i="11"/>
  <c r="Z11" i="11"/>
  <c r="Y13" i="11"/>
  <c r="AB8" i="11"/>
  <c r="AE7" i="7"/>
  <c r="AF5" i="7"/>
  <c r="AF6" i="7" s="1"/>
  <c r="AD5" i="10"/>
  <c r="M22" i="9"/>
  <c r="N22" i="9" s="1"/>
  <c r="Z12" i="7"/>
  <c r="AD5" i="8"/>
  <c r="M21" i="10"/>
  <c r="T16" i="10"/>
  <c r="T17" i="10" s="1"/>
  <c r="AC10" i="7"/>
  <c r="AC11" i="7" s="1"/>
  <c r="AE5" i="9"/>
  <c r="V12" i="6"/>
  <c r="AC5" i="6"/>
  <c r="K20" i="6"/>
  <c r="L20" i="6" s="1"/>
  <c r="L19" i="1"/>
  <c r="T9" i="1"/>
  <c r="T10" i="1" s="1"/>
  <c r="M19" i="1"/>
  <c r="T11" i="2"/>
  <c r="AC6" i="3"/>
  <c r="X6" i="2"/>
  <c r="W7" i="2"/>
  <c r="N15" i="2"/>
  <c r="N16" i="2" s="1"/>
  <c r="N17" i="2" s="1"/>
  <c r="W8" i="2"/>
  <c r="P14" i="2"/>
  <c r="M20" i="2"/>
  <c r="M21" i="2" s="1"/>
  <c r="L20" i="2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Q13" i="2"/>
  <c r="M21" i="3"/>
  <c r="N21" i="3" s="1"/>
  <c r="K23" i="3"/>
  <c r="AD5" i="3"/>
  <c r="Y5" i="2"/>
  <c r="K25" i="2"/>
  <c r="N17" i="1"/>
  <c r="N18" i="1" s="1"/>
  <c r="N19" i="1" s="1"/>
  <c r="P13" i="1"/>
  <c r="Q13" i="1" s="1"/>
  <c r="Y5" i="1"/>
  <c r="X6" i="1"/>
  <c r="R11" i="1"/>
  <c r="S11" i="1" s="1"/>
  <c r="O14" i="1"/>
  <c r="U8" i="1"/>
  <c r="V7" i="1"/>
  <c r="K20" i="1"/>
  <c r="P16" i="3" l="1"/>
  <c r="P17" i="3" s="1"/>
  <c r="Q15" i="3"/>
  <c r="AD11" i="7"/>
  <c r="U14" i="8"/>
  <c r="U15" i="8" s="1"/>
  <c r="Z13" i="7"/>
  <c r="R15" i="22"/>
  <c r="R16" i="22" s="1"/>
  <c r="R17" i="22" s="1"/>
  <c r="AD10" i="7"/>
  <c r="V10" i="6"/>
  <c r="W10" i="6" s="1"/>
  <c r="U13" i="6"/>
  <c r="V13" i="6" s="1"/>
  <c r="Y7" i="10"/>
  <c r="Y8" i="10" s="1"/>
  <c r="T11" i="22"/>
  <c r="S12" i="22"/>
  <c r="S13" i="22" s="1"/>
  <c r="U12" i="12"/>
  <c r="V15" i="7"/>
  <c r="U17" i="7"/>
  <c r="R20" i="7"/>
  <c r="R21" i="7" s="1"/>
  <c r="O23" i="7"/>
  <c r="P22" i="7"/>
  <c r="Q22" i="7" s="1"/>
  <c r="S18" i="7"/>
  <c r="S19" i="7" s="1"/>
  <c r="S20" i="7" s="1"/>
  <c r="S21" i="7" s="1"/>
  <c r="W14" i="7"/>
  <c r="AA12" i="7"/>
  <c r="AA13" i="7" s="1"/>
  <c r="V11" i="10"/>
  <c r="V12" i="10" s="1"/>
  <c r="Z6" i="10"/>
  <c r="Z7" i="10" s="1"/>
  <c r="U13" i="21"/>
  <c r="V13" i="21" s="1"/>
  <c r="W13" i="21" s="1"/>
  <c r="X10" i="21"/>
  <c r="Y9" i="21"/>
  <c r="Z9" i="21" s="1"/>
  <c r="AC8" i="23"/>
  <c r="L29" i="27"/>
  <c r="L30" i="27" s="1"/>
  <c r="AA10" i="23"/>
  <c r="AF6" i="23"/>
  <c r="X12" i="21"/>
  <c r="K25" i="19"/>
  <c r="W10" i="9"/>
  <c r="Q19" i="8"/>
  <c r="R19" i="8" s="1"/>
  <c r="T13" i="9"/>
  <c r="U13" i="9" s="1"/>
  <c r="O22" i="8"/>
  <c r="O23" i="8" s="1"/>
  <c r="T17" i="28"/>
  <c r="S16" i="12"/>
  <c r="S17" i="12" s="1"/>
  <c r="T14" i="12"/>
  <c r="T15" i="12" s="1"/>
  <c r="L28" i="9"/>
  <c r="L29" i="9" s="1"/>
  <c r="T11" i="3"/>
  <c r="P19" i="22"/>
  <c r="O20" i="22"/>
  <c r="U13" i="10"/>
  <c r="Y9" i="9"/>
  <c r="X10" i="9"/>
  <c r="X11" i="9" s="1"/>
  <c r="V13" i="9"/>
  <c r="W13" i="9" s="1"/>
  <c r="AC7" i="21"/>
  <c r="V8" i="3"/>
  <c r="V9" i="3" s="1"/>
  <c r="U10" i="3"/>
  <c r="T15" i="25"/>
  <c r="Z9" i="25"/>
  <c r="P18" i="9"/>
  <c r="R14" i="9"/>
  <c r="S14" i="9" s="1"/>
  <c r="Q15" i="9"/>
  <c r="AA9" i="21"/>
  <c r="K24" i="25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R18" i="22"/>
  <c r="P20" i="21"/>
  <c r="P21" i="21" s="1"/>
  <c r="X10" i="25"/>
  <c r="W9" i="22"/>
  <c r="V10" i="22"/>
  <c r="V11" i="22" s="1"/>
  <c r="R12" i="3"/>
  <c r="Y6" i="22"/>
  <c r="AB6" i="9"/>
  <c r="AA7" i="9"/>
  <c r="U11" i="26"/>
  <c r="U12" i="26" s="1"/>
  <c r="T12" i="26"/>
  <c r="AC6" i="6"/>
  <c r="AC7" i="6" s="1"/>
  <c r="O18" i="3"/>
  <c r="U11" i="3"/>
  <c r="R16" i="21"/>
  <c r="Q17" i="21"/>
  <c r="Q18" i="21" s="1"/>
  <c r="Z8" i="9"/>
  <c r="Y10" i="9"/>
  <c r="Z8" i="6"/>
  <c r="Y9" i="6"/>
  <c r="W8" i="26"/>
  <c r="X8" i="26" s="1"/>
  <c r="V9" i="26"/>
  <c r="P19" i="9"/>
  <c r="AB6" i="25"/>
  <c r="S14" i="21"/>
  <c r="L23" i="25"/>
  <c r="L24" i="25" s="1"/>
  <c r="AA7" i="25"/>
  <c r="U11" i="22"/>
  <c r="AA6" i="26"/>
  <c r="AA7" i="26" s="1"/>
  <c r="P15" i="26"/>
  <c r="P16" i="26" s="1"/>
  <c r="Z5" i="22"/>
  <c r="K47" i="10"/>
  <c r="L49" i="21"/>
  <c r="L52" i="21" s="1"/>
  <c r="O17" i="26"/>
  <c r="O18" i="26" s="1"/>
  <c r="Y9" i="10"/>
  <c r="X10" i="10"/>
  <c r="R13" i="26"/>
  <c r="S13" i="26" s="1"/>
  <c r="Z8" i="10"/>
  <c r="T18" i="28"/>
  <c r="Y6" i="2"/>
  <c r="AB5" i="12"/>
  <c r="X9" i="20"/>
  <c r="Y8" i="20"/>
  <c r="X8" i="24"/>
  <c r="W10" i="28"/>
  <c r="R18" i="20"/>
  <c r="R19" i="20" s="1"/>
  <c r="S19" i="20" s="1"/>
  <c r="Q17" i="24"/>
  <c r="U11" i="24"/>
  <c r="S18" i="8"/>
  <c r="S19" i="8" s="1"/>
  <c r="S20" i="8" s="1"/>
  <c r="S21" i="8" s="1"/>
  <c r="S22" i="8" s="1"/>
  <c r="R12" i="2"/>
  <c r="Q20" i="8"/>
  <c r="Q21" i="8" s="1"/>
  <c r="Q22" i="8" s="1"/>
  <c r="Q23" i="8" s="1"/>
  <c r="Q24" i="8" s="1"/>
  <c r="P21" i="8"/>
  <c r="P22" i="8" s="1"/>
  <c r="M20" i="24"/>
  <c r="M21" i="24" s="1"/>
  <c r="M22" i="24" s="1"/>
  <c r="W10" i="20"/>
  <c r="X10" i="20" s="1"/>
  <c r="X11" i="8"/>
  <c r="N24" i="24"/>
  <c r="N25" i="24" s="1"/>
  <c r="U16" i="28"/>
  <c r="X9" i="12"/>
  <c r="W10" i="12"/>
  <c r="Z6" i="12"/>
  <c r="Z7" i="12" s="1"/>
  <c r="AA7" i="12" s="1"/>
  <c r="T19" i="28"/>
  <c r="T20" i="28" s="1"/>
  <c r="V12" i="20"/>
  <c r="AB6" i="20"/>
  <c r="Y7" i="24"/>
  <c r="X9" i="28"/>
  <c r="X10" i="28" s="1"/>
  <c r="V11" i="12"/>
  <c r="Y8" i="28"/>
  <c r="Q19" i="20"/>
  <c r="AB8" i="8"/>
  <c r="AC8" i="8" s="1"/>
  <c r="AA7" i="28"/>
  <c r="Q17" i="28"/>
  <c r="Q18" i="28" s="1"/>
  <c r="P18" i="28"/>
  <c r="P19" i="28" s="1"/>
  <c r="AA6" i="24"/>
  <c r="W9" i="24"/>
  <c r="V15" i="8"/>
  <c r="U13" i="20"/>
  <c r="T14" i="20"/>
  <c r="V11" i="28"/>
  <c r="T12" i="24"/>
  <c r="O18" i="24"/>
  <c r="AD6" i="8"/>
  <c r="V12" i="12"/>
  <c r="W12" i="8"/>
  <c r="W13" i="8" s="1"/>
  <c r="R20" i="8"/>
  <c r="R21" i="8" s="1"/>
  <c r="R16" i="24"/>
  <c r="V12" i="28"/>
  <c r="Y8" i="12"/>
  <c r="S13" i="24"/>
  <c r="AC8" i="11"/>
  <c r="M24" i="28"/>
  <c r="L25" i="28"/>
  <c r="N23" i="28"/>
  <c r="O22" i="28"/>
  <c r="U15" i="27"/>
  <c r="V15" i="27" s="1"/>
  <c r="W15" i="27" s="1"/>
  <c r="M29" i="27"/>
  <c r="K31" i="27"/>
  <c r="K32" i="27" s="1"/>
  <c r="K33" i="27" s="1"/>
  <c r="K34" i="27" s="1"/>
  <c r="K35" i="27" s="1"/>
  <c r="K36" i="27" s="1"/>
  <c r="K37" i="27" s="1"/>
  <c r="K38" i="27" s="1"/>
  <c r="K39" i="27" s="1"/>
  <c r="K40" i="27" s="1"/>
  <c r="R18" i="27"/>
  <c r="R19" i="27" s="1"/>
  <c r="O22" i="27"/>
  <c r="O23" i="27" s="1"/>
  <c r="O24" i="27" s="1"/>
  <c r="O25" i="27" s="1"/>
  <c r="P20" i="27"/>
  <c r="S17" i="27"/>
  <c r="S18" i="27" s="1"/>
  <c r="S19" i="27" s="1"/>
  <c r="T16" i="27"/>
  <c r="L31" i="27"/>
  <c r="L32" i="27" s="1"/>
  <c r="L33" i="27" s="1"/>
  <c r="L34" i="27" s="1"/>
  <c r="L35" i="27" s="1"/>
  <c r="L36" i="27" s="1"/>
  <c r="L37" i="27" s="1"/>
  <c r="L38" i="27" s="1"/>
  <c r="L39" i="27" s="1"/>
  <c r="L40" i="27" s="1"/>
  <c r="Q20" i="27"/>
  <c r="X14" i="27"/>
  <c r="Y14" i="27" s="1"/>
  <c r="N26" i="27"/>
  <c r="L22" i="26"/>
  <c r="AB10" i="23"/>
  <c r="AC9" i="23"/>
  <c r="O21" i="23"/>
  <c r="O22" i="23" s="1"/>
  <c r="O23" i="23" s="1"/>
  <c r="O24" i="23" s="1"/>
  <c r="O25" i="23" s="1"/>
  <c r="Q19" i="23"/>
  <c r="R16" i="23"/>
  <c r="AE8" i="23"/>
  <c r="U13" i="23"/>
  <c r="V12" i="23"/>
  <c r="P20" i="23"/>
  <c r="S15" i="23"/>
  <c r="T14" i="23"/>
  <c r="W11" i="23"/>
  <c r="L48" i="21"/>
  <c r="L47" i="21"/>
  <c r="M24" i="21"/>
  <c r="P18" i="19"/>
  <c r="S16" i="19"/>
  <c r="Q17" i="19"/>
  <c r="R17" i="19" s="1"/>
  <c r="N38" i="19"/>
  <c r="O19" i="19"/>
  <c r="T16" i="19"/>
  <c r="U15" i="19"/>
  <c r="Z11" i="19"/>
  <c r="P19" i="12"/>
  <c r="Q19" i="12" s="1"/>
  <c r="O20" i="12"/>
  <c r="R18" i="12"/>
  <c r="S18" i="12" s="1"/>
  <c r="R17" i="11"/>
  <c r="U15" i="11"/>
  <c r="N27" i="11"/>
  <c r="O26" i="11"/>
  <c r="S16" i="11"/>
  <c r="P22" i="11"/>
  <c r="X14" i="11"/>
  <c r="Q19" i="11"/>
  <c r="Q20" i="11" s="1"/>
  <c r="Q21" i="11" s="1"/>
  <c r="Q22" i="11" s="1"/>
  <c r="M28" i="11"/>
  <c r="K48" i="10"/>
  <c r="K49" i="10"/>
  <c r="M27" i="8"/>
  <c r="N26" i="8"/>
  <c r="T17" i="8"/>
  <c r="L28" i="8"/>
  <c r="N27" i="8"/>
  <c r="U16" i="8"/>
  <c r="S14" i="6"/>
  <c r="L23" i="3"/>
  <c r="P24" i="20"/>
  <c r="O40" i="20"/>
  <c r="L20" i="1"/>
  <c r="O15" i="2"/>
  <c r="O16" i="2" s="1"/>
  <c r="O17" i="2" s="1"/>
  <c r="V8" i="1"/>
  <c r="L28" i="10"/>
  <c r="N28" i="7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R18" i="10"/>
  <c r="R16" i="6"/>
  <c r="O22" i="9"/>
  <c r="N20" i="25"/>
  <c r="O21" i="22"/>
  <c r="P22" i="21"/>
  <c r="N19" i="6"/>
  <c r="P18" i="25"/>
  <c r="Q17" i="25"/>
  <c r="R17" i="25" s="1"/>
  <c r="S17" i="25" s="1"/>
  <c r="O18" i="6"/>
  <c r="P17" i="6"/>
  <c r="Q17" i="6" s="1"/>
  <c r="M20" i="6"/>
  <c r="N21" i="10"/>
  <c r="P19" i="10"/>
  <c r="P20" i="22"/>
  <c r="M21" i="26"/>
  <c r="O19" i="25"/>
  <c r="O20" i="10"/>
  <c r="R19" i="22"/>
  <c r="AC5" i="12"/>
  <c r="L29" i="1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9" i="11" s="1"/>
  <c r="AB5" i="24"/>
  <c r="S18" i="10"/>
  <c r="T18" i="10" s="1"/>
  <c r="M41" i="20"/>
  <c r="N41" i="20" s="1"/>
  <c r="W7" i="3"/>
  <c r="AB10" i="19"/>
  <c r="AB11" i="19" s="1"/>
  <c r="AD6" i="21"/>
  <c r="M22" i="22"/>
  <c r="N22" i="22" s="1"/>
  <c r="AA13" i="27"/>
  <c r="AF7" i="27"/>
  <c r="AG5" i="27"/>
  <c r="AG6" i="27" s="1"/>
  <c r="N23" i="21"/>
  <c r="N24" i="21" s="1"/>
  <c r="AB5" i="28"/>
  <c r="AB6" i="28" s="1"/>
  <c r="AC5" i="20"/>
  <c r="AF5" i="21"/>
  <c r="AC10" i="23"/>
  <c r="T16" i="25"/>
  <c r="K23" i="26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U13" i="25"/>
  <c r="U14" i="25" s="1"/>
  <c r="AB8" i="21"/>
  <c r="AB11" i="27"/>
  <c r="AB12" i="27" s="1"/>
  <c r="AB13" i="27" s="1"/>
  <c r="AD9" i="23"/>
  <c r="M21" i="25"/>
  <c r="AB5" i="26"/>
  <c r="AE9" i="27"/>
  <c r="AC5" i="25"/>
  <c r="AA11" i="19"/>
  <c r="AF7" i="23"/>
  <c r="AF8" i="23" s="1"/>
  <c r="AG5" i="23"/>
  <c r="N21" i="26"/>
  <c r="X12" i="19"/>
  <c r="AD10" i="27"/>
  <c r="AC7" i="19"/>
  <c r="AD5" i="19"/>
  <c r="AD6" i="19" s="1"/>
  <c r="AB9" i="11"/>
  <c r="AD7" i="11"/>
  <c r="AE5" i="11"/>
  <c r="Y14" i="11"/>
  <c r="AC9" i="11"/>
  <c r="AA10" i="11"/>
  <c r="Z12" i="11"/>
  <c r="AE5" i="8"/>
  <c r="M23" i="9"/>
  <c r="M24" i="9" s="1"/>
  <c r="M25" i="9" s="1"/>
  <c r="M26" i="9" s="1"/>
  <c r="M27" i="9" s="1"/>
  <c r="M28" i="9" s="1"/>
  <c r="M29" i="9" s="1"/>
  <c r="AE5" i="10"/>
  <c r="AE8" i="7"/>
  <c r="AE9" i="7" s="1"/>
  <c r="AE10" i="7" s="1"/>
  <c r="AF5" i="9"/>
  <c r="M22" i="10"/>
  <c r="AF7" i="7"/>
  <c r="AF8" i="7" s="1"/>
  <c r="AF9" i="7" s="1"/>
  <c r="AG5" i="7"/>
  <c r="AG6" i="7" s="1"/>
  <c r="K21" i="6"/>
  <c r="L21" i="6" s="1"/>
  <c r="AD5" i="6"/>
  <c r="W12" i="6"/>
  <c r="P15" i="2"/>
  <c r="P16" i="2" s="1"/>
  <c r="P17" i="2" s="1"/>
  <c r="M20" i="1"/>
  <c r="N20" i="1" s="1"/>
  <c r="AD6" i="3"/>
  <c r="U11" i="2"/>
  <c r="V11" i="2" s="1"/>
  <c r="X7" i="2"/>
  <c r="Y7" i="2" s="1"/>
  <c r="W9" i="2"/>
  <c r="Q14" i="2"/>
  <c r="N18" i="2"/>
  <c r="N19" i="2" s="1"/>
  <c r="N20" i="2" s="1"/>
  <c r="N21" i="2" s="1"/>
  <c r="N22" i="2" s="1"/>
  <c r="N23" i="2" s="1"/>
  <c r="N24" i="2" s="1"/>
  <c r="L47" i="2"/>
  <c r="M22" i="2"/>
  <c r="M23" i="2" s="1"/>
  <c r="M24" i="2" s="1"/>
  <c r="L49" i="2"/>
  <c r="L48" i="2"/>
  <c r="M22" i="3"/>
  <c r="N22" i="3" s="1"/>
  <c r="K24" i="3"/>
  <c r="AE5" i="3"/>
  <c r="K26" i="2"/>
  <c r="Z5" i="2"/>
  <c r="Z6" i="2" s="1"/>
  <c r="T11" i="1"/>
  <c r="R12" i="1"/>
  <c r="S12" i="1" s="1"/>
  <c r="P14" i="1"/>
  <c r="Q14" i="1" s="1"/>
  <c r="W7" i="1"/>
  <c r="W8" i="1" s="1"/>
  <c r="U9" i="1"/>
  <c r="V9" i="1" s="1"/>
  <c r="O15" i="1"/>
  <c r="Y6" i="1"/>
  <c r="Z5" i="1"/>
  <c r="K21" i="1"/>
  <c r="L21" i="1" s="1"/>
  <c r="V14" i="8" l="1"/>
  <c r="Q16" i="3"/>
  <c r="Q17" i="3" s="1"/>
  <c r="P18" i="3"/>
  <c r="Q18" i="3"/>
  <c r="W13" i="6"/>
  <c r="S18" i="20"/>
  <c r="U12" i="22"/>
  <c r="U14" i="20"/>
  <c r="R22" i="8"/>
  <c r="R23" i="8" s="1"/>
  <c r="R17" i="6"/>
  <c r="S17" i="6" s="1"/>
  <c r="S15" i="6"/>
  <c r="T15" i="6" s="1"/>
  <c r="T14" i="6"/>
  <c r="U14" i="6" s="1"/>
  <c r="V14" i="6" s="1"/>
  <c r="W14" i="6" s="1"/>
  <c r="V11" i="6"/>
  <c r="X10" i="6"/>
  <c r="W11" i="6"/>
  <c r="U15" i="6"/>
  <c r="V15" i="6" s="1"/>
  <c r="T12" i="22"/>
  <c r="T13" i="22" s="1"/>
  <c r="S14" i="22"/>
  <c r="S15" i="22" s="1"/>
  <c r="W11" i="20"/>
  <c r="X11" i="20" s="1"/>
  <c r="AA6" i="12"/>
  <c r="U13" i="12"/>
  <c r="V13" i="12" s="1"/>
  <c r="U14" i="12"/>
  <c r="W11" i="10"/>
  <c r="W12" i="10" s="1"/>
  <c r="W15" i="7"/>
  <c r="O24" i="7"/>
  <c r="O25" i="7" s="1"/>
  <c r="R22" i="7"/>
  <c r="S22" i="7" s="1"/>
  <c r="AB12" i="7"/>
  <c r="AB13" i="7" s="1"/>
  <c r="T18" i="7"/>
  <c r="P23" i="7"/>
  <c r="P24" i="7" s="1"/>
  <c r="P25" i="7" s="1"/>
  <c r="X14" i="7"/>
  <c r="U18" i="7"/>
  <c r="V16" i="7"/>
  <c r="V17" i="7" s="1"/>
  <c r="U14" i="10"/>
  <c r="V13" i="10"/>
  <c r="R13" i="2"/>
  <c r="S13" i="2" s="1"/>
  <c r="S12" i="2"/>
  <c r="T12" i="2" s="1"/>
  <c r="AA6" i="10"/>
  <c r="R17" i="21"/>
  <c r="X11" i="21"/>
  <c r="Y11" i="21" s="1"/>
  <c r="Z11" i="21" s="1"/>
  <c r="Y10" i="21"/>
  <c r="AG6" i="23"/>
  <c r="L51" i="21"/>
  <c r="X13" i="21"/>
  <c r="K26" i="19"/>
  <c r="U15" i="10"/>
  <c r="U16" i="10" s="1"/>
  <c r="U17" i="10" s="1"/>
  <c r="U18" i="10" s="1"/>
  <c r="T14" i="9"/>
  <c r="U14" i="9" s="1"/>
  <c r="V14" i="9" s="1"/>
  <c r="W14" i="9" s="1"/>
  <c r="L30" i="9"/>
  <c r="L31" i="9" s="1"/>
  <c r="O24" i="8"/>
  <c r="O25" i="8" s="1"/>
  <c r="O26" i="8" s="1"/>
  <c r="T16" i="12"/>
  <c r="T17" i="12" s="1"/>
  <c r="T18" i="12" s="1"/>
  <c r="AE6" i="3"/>
  <c r="Y12" i="21"/>
  <c r="Z12" i="21" s="1"/>
  <c r="R15" i="9"/>
  <c r="S15" i="9" s="1"/>
  <c r="P20" i="9"/>
  <c r="AB7" i="25"/>
  <c r="K47" i="25"/>
  <c r="P21" i="9"/>
  <c r="Y11" i="9"/>
  <c r="X12" i="9"/>
  <c r="Y12" i="9" s="1"/>
  <c r="X7" i="3"/>
  <c r="T17" i="25"/>
  <c r="L50" i="21"/>
  <c r="T13" i="26"/>
  <c r="U13" i="26" s="1"/>
  <c r="AB6" i="26"/>
  <c r="AB7" i="26" s="1"/>
  <c r="AA11" i="21"/>
  <c r="U13" i="22"/>
  <c r="Q19" i="21"/>
  <c r="L25" i="25"/>
  <c r="T14" i="21"/>
  <c r="AC6" i="25"/>
  <c r="Q16" i="9"/>
  <c r="Q17" i="9" s="1"/>
  <c r="W9" i="26"/>
  <c r="X9" i="26" s="1"/>
  <c r="V10" i="26"/>
  <c r="AA8" i="9"/>
  <c r="Y13" i="21"/>
  <c r="AA8" i="25"/>
  <c r="AB8" i="25" s="1"/>
  <c r="AD6" i="6"/>
  <c r="O19" i="3"/>
  <c r="Y7" i="22"/>
  <c r="Y8" i="22" s="1"/>
  <c r="S12" i="3"/>
  <c r="R13" i="3"/>
  <c r="W10" i="22"/>
  <c r="R16" i="9"/>
  <c r="K48" i="25"/>
  <c r="K49" i="25"/>
  <c r="R18" i="21"/>
  <c r="R19" i="21" s="1"/>
  <c r="Q18" i="9"/>
  <c r="AA9" i="25"/>
  <c r="AB9" i="25" s="1"/>
  <c r="V10" i="3"/>
  <c r="V11" i="3" s="1"/>
  <c r="S15" i="21"/>
  <c r="Z9" i="9"/>
  <c r="AA9" i="9" s="1"/>
  <c r="AA5" i="22"/>
  <c r="AB5" i="22" s="1"/>
  <c r="AC7" i="25"/>
  <c r="Q19" i="9"/>
  <c r="Y8" i="26"/>
  <c r="AA8" i="6"/>
  <c r="Z9" i="6"/>
  <c r="Q20" i="21"/>
  <c r="AC6" i="9"/>
  <c r="AB7" i="9"/>
  <c r="AD7" i="6"/>
  <c r="Z6" i="22"/>
  <c r="Z7" i="22" s="1"/>
  <c r="X9" i="22"/>
  <c r="W11" i="22"/>
  <c r="Y10" i="25"/>
  <c r="X11" i="25"/>
  <c r="X12" i="25" s="1"/>
  <c r="AA12" i="21"/>
  <c r="AB9" i="21"/>
  <c r="S16" i="9"/>
  <c r="T16" i="9" s="1"/>
  <c r="U15" i="25"/>
  <c r="V12" i="22"/>
  <c r="AD7" i="21"/>
  <c r="R14" i="26"/>
  <c r="S14" i="26" s="1"/>
  <c r="Z9" i="10"/>
  <c r="Y10" i="10"/>
  <c r="P17" i="26"/>
  <c r="P18" i="26" s="1"/>
  <c r="O19" i="26"/>
  <c r="O20" i="26" s="1"/>
  <c r="Q15" i="26"/>
  <c r="R18" i="28"/>
  <c r="Q19" i="28"/>
  <c r="N24" i="28"/>
  <c r="S14" i="24"/>
  <c r="S15" i="24" s="1"/>
  <c r="R17" i="24"/>
  <c r="U12" i="24"/>
  <c r="X9" i="24"/>
  <c r="AB6" i="24"/>
  <c r="AB7" i="28"/>
  <c r="Z7" i="24"/>
  <c r="X10" i="12"/>
  <c r="V11" i="24"/>
  <c r="R20" i="20"/>
  <c r="S20" i="20" s="1"/>
  <c r="Z8" i="20"/>
  <c r="Y9" i="20"/>
  <c r="T18" i="8"/>
  <c r="AB6" i="12"/>
  <c r="AB7" i="12" s="1"/>
  <c r="W10" i="24"/>
  <c r="P23" i="8"/>
  <c r="P24" i="8" s="1"/>
  <c r="U17" i="28"/>
  <c r="Z7" i="2"/>
  <c r="AD5" i="12"/>
  <c r="AC6" i="12"/>
  <c r="M25" i="28"/>
  <c r="Z8" i="12"/>
  <c r="AA8" i="12" s="1"/>
  <c r="X12" i="8"/>
  <c r="AE6" i="8"/>
  <c r="P18" i="24"/>
  <c r="O19" i="24"/>
  <c r="W11" i="28"/>
  <c r="X11" i="28" s="1"/>
  <c r="T15" i="20"/>
  <c r="V13" i="20"/>
  <c r="U15" i="20"/>
  <c r="Z8" i="28"/>
  <c r="W11" i="12"/>
  <c r="X11" i="12" s="1"/>
  <c r="V14" i="12"/>
  <c r="Y9" i="28"/>
  <c r="AC6" i="20"/>
  <c r="AB9" i="8"/>
  <c r="AC9" i="8" s="1"/>
  <c r="V14" i="20"/>
  <c r="W12" i="12"/>
  <c r="Y9" i="12"/>
  <c r="X12" i="12"/>
  <c r="W14" i="8"/>
  <c r="W15" i="8" s="1"/>
  <c r="Y11" i="8"/>
  <c r="X13" i="8"/>
  <c r="X14" i="8" s="1"/>
  <c r="W12" i="20"/>
  <c r="M23" i="24"/>
  <c r="V13" i="28"/>
  <c r="V14" i="28" s="1"/>
  <c r="T13" i="24"/>
  <c r="U13" i="24" s="1"/>
  <c r="N26" i="24"/>
  <c r="Q18" i="24"/>
  <c r="Q19" i="24" s="1"/>
  <c r="Q20" i="20"/>
  <c r="Y8" i="24"/>
  <c r="Y10" i="20"/>
  <c r="Y11" i="20" s="1"/>
  <c r="AD7" i="8"/>
  <c r="AE7" i="8" s="1"/>
  <c r="AB7" i="20"/>
  <c r="AC7" i="20" s="1"/>
  <c r="P20" i="28"/>
  <c r="P21" i="28" s="1"/>
  <c r="P22" i="28" s="1"/>
  <c r="AB10" i="11"/>
  <c r="AD10" i="23"/>
  <c r="O23" i="28"/>
  <c r="N25" i="28"/>
  <c r="L26" i="28"/>
  <c r="L27" i="28" s="1"/>
  <c r="L28" i="28" s="1"/>
  <c r="Z14" i="27"/>
  <c r="AA14" i="27" s="1"/>
  <c r="AB14" i="27" s="1"/>
  <c r="X15" i="27"/>
  <c r="AC11" i="27"/>
  <c r="AD11" i="27" s="1"/>
  <c r="N27" i="27"/>
  <c r="N28" i="27" s="1"/>
  <c r="N29" i="27" s="1"/>
  <c r="T17" i="27"/>
  <c r="T18" i="27" s="1"/>
  <c r="T19" i="27" s="1"/>
  <c r="U16" i="27"/>
  <c r="P21" i="27"/>
  <c r="P22" i="27" s="1"/>
  <c r="P23" i="27" s="1"/>
  <c r="P24" i="27" s="1"/>
  <c r="P25" i="27" s="1"/>
  <c r="M30" i="27"/>
  <c r="Y15" i="27"/>
  <c r="O26" i="27"/>
  <c r="R20" i="27"/>
  <c r="K41" i="27"/>
  <c r="V16" i="27"/>
  <c r="L23" i="26"/>
  <c r="L24" i="26" s="1"/>
  <c r="AE9" i="23"/>
  <c r="W12" i="23"/>
  <c r="X11" i="23"/>
  <c r="S16" i="23"/>
  <c r="P21" i="23"/>
  <c r="U14" i="23"/>
  <c r="V13" i="23"/>
  <c r="Q20" i="23"/>
  <c r="O26" i="23"/>
  <c r="T15" i="23"/>
  <c r="T16" i="23" s="1"/>
  <c r="Y11" i="23"/>
  <c r="AA11" i="23" s="1"/>
  <c r="R17" i="23"/>
  <c r="Z11" i="23"/>
  <c r="M25" i="2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U16" i="19"/>
  <c r="O20" i="19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N39" i="19"/>
  <c r="P19" i="19"/>
  <c r="V15" i="19"/>
  <c r="Q18" i="19"/>
  <c r="Q19" i="19" s="1"/>
  <c r="S17" i="19"/>
  <c r="Y12" i="19"/>
  <c r="Z12" i="19" s="1"/>
  <c r="R19" i="12"/>
  <c r="O21" i="12"/>
  <c r="P20" i="12"/>
  <c r="S17" i="11"/>
  <c r="T17" i="11" s="1"/>
  <c r="V15" i="11"/>
  <c r="M29" i="11"/>
  <c r="W15" i="11"/>
  <c r="P23" i="11"/>
  <c r="P24" i="11" s="1"/>
  <c r="P25" i="11" s="1"/>
  <c r="P26" i="11" s="1"/>
  <c r="O27" i="11"/>
  <c r="N28" i="11"/>
  <c r="T16" i="11"/>
  <c r="R18" i="11"/>
  <c r="V16" i="10"/>
  <c r="K52" i="10"/>
  <c r="K50" i="10"/>
  <c r="K51" i="10"/>
  <c r="L29" i="8"/>
  <c r="L30" i="8" s="1"/>
  <c r="L31" i="8" s="1"/>
  <c r="M28" i="8"/>
  <c r="R24" i="8"/>
  <c r="S23" i="8"/>
  <c r="N28" i="8"/>
  <c r="P25" i="8"/>
  <c r="V16" i="8"/>
  <c r="U17" i="8"/>
  <c r="L24" i="3"/>
  <c r="O41" i="20"/>
  <c r="P25" i="20"/>
  <c r="Q15" i="2"/>
  <c r="N47" i="7"/>
  <c r="L29" i="10"/>
  <c r="N49" i="7"/>
  <c r="N48" i="7"/>
  <c r="L25" i="26"/>
  <c r="L26" i="26" s="1"/>
  <c r="L27" i="26" s="1"/>
  <c r="L28" i="26" s="1"/>
  <c r="L29" i="26" s="1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8" i="26" s="1"/>
  <c r="Y7" i="3"/>
  <c r="O20" i="25"/>
  <c r="P21" i="22"/>
  <c r="P20" i="10"/>
  <c r="M21" i="6"/>
  <c r="Q20" i="22"/>
  <c r="N20" i="6"/>
  <c r="O22" i="22"/>
  <c r="O23" i="21"/>
  <c r="O24" i="21" s="1"/>
  <c r="Q19" i="10"/>
  <c r="N23" i="9"/>
  <c r="N24" i="9" s="1"/>
  <c r="N25" i="9" s="1"/>
  <c r="N26" i="9" s="1"/>
  <c r="N27" i="9" s="1"/>
  <c r="N28" i="9" s="1"/>
  <c r="N29" i="9" s="1"/>
  <c r="O21" i="10"/>
  <c r="M22" i="26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N22" i="10"/>
  <c r="O19" i="6"/>
  <c r="P18" i="6"/>
  <c r="Q18" i="6" s="1"/>
  <c r="P19" i="25"/>
  <c r="Q18" i="25"/>
  <c r="R18" i="25" s="1"/>
  <c r="N21" i="25"/>
  <c r="S16" i="6"/>
  <c r="T16" i="6" s="1"/>
  <c r="L51" i="11"/>
  <c r="L52" i="11"/>
  <c r="L50" i="11"/>
  <c r="AC5" i="24"/>
  <c r="AE5" i="12"/>
  <c r="W8" i="3"/>
  <c r="X8" i="3" s="1"/>
  <c r="M42" i="20"/>
  <c r="M43" i="20" s="1"/>
  <c r="M44" i="20" s="1"/>
  <c r="L48" i="11"/>
  <c r="L47" i="11"/>
  <c r="AD7" i="19"/>
  <c r="AE5" i="19"/>
  <c r="AE6" i="19" s="1"/>
  <c r="AC8" i="19"/>
  <c r="AC9" i="19" s="1"/>
  <c r="N22" i="26"/>
  <c r="AG7" i="23"/>
  <c r="AG8" i="23" s="1"/>
  <c r="AH5" i="23"/>
  <c r="AF9" i="23"/>
  <c r="AE10" i="27"/>
  <c r="AC5" i="26"/>
  <c r="M22" i="25"/>
  <c r="AC12" i="27"/>
  <c r="AC13" i="27" s="1"/>
  <c r="K47" i="26"/>
  <c r="K48" i="26"/>
  <c r="K49" i="26"/>
  <c r="AC5" i="28"/>
  <c r="AC6" i="28" s="1"/>
  <c r="AF8" i="27"/>
  <c r="AF9" i="27" s="1"/>
  <c r="M23" i="22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AE6" i="21"/>
  <c r="AD5" i="25"/>
  <c r="AC8" i="21"/>
  <c r="V13" i="25"/>
  <c r="V14" i="25" s="1"/>
  <c r="X13" i="19"/>
  <c r="AG5" i="21"/>
  <c r="AD5" i="20"/>
  <c r="AG7" i="27"/>
  <c r="AH5" i="27"/>
  <c r="AH6" i="27" s="1"/>
  <c r="AE10" i="23"/>
  <c r="Z13" i="11"/>
  <c r="Z14" i="11" s="1"/>
  <c r="AC10" i="11"/>
  <c r="AD8" i="11"/>
  <c r="AA11" i="11"/>
  <c r="AB11" i="11" s="1"/>
  <c r="AE7" i="11"/>
  <c r="AE8" i="11" s="1"/>
  <c r="AF5" i="11"/>
  <c r="AF10" i="7"/>
  <c r="AG5" i="9"/>
  <c r="P22" i="9"/>
  <c r="AG7" i="7"/>
  <c r="AH5" i="7"/>
  <c r="AH6" i="7" s="1"/>
  <c r="M23" i="10"/>
  <c r="M24" i="10" s="1"/>
  <c r="M25" i="10" s="1"/>
  <c r="M26" i="10" s="1"/>
  <c r="M27" i="10" s="1"/>
  <c r="M28" i="10" s="1"/>
  <c r="M29" i="10" s="1"/>
  <c r="AE11" i="7"/>
  <c r="AF11" i="7" s="1"/>
  <c r="AF5" i="10"/>
  <c r="AF5" i="8"/>
  <c r="X12" i="6"/>
  <c r="X13" i="6" s="1"/>
  <c r="AE5" i="6"/>
  <c r="K22" i="6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O18" i="2"/>
  <c r="O19" i="2" s="1"/>
  <c r="O20" i="2" s="1"/>
  <c r="O21" i="2" s="1"/>
  <c r="M21" i="1"/>
  <c r="X8" i="2"/>
  <c r="Y8" i="2" s="1"/>
  <c r="Z8" i="2" s="1"/>
  <c r="R14" i="2"/>
  <c r="S14" i="2" s="1"/>
  <c r="W10" i="2"/>
  <c r="N21" i="1"/>
  <c r="L52" i="2"/>
  <c r="L50" i="2"/>
  <c r="L51" i="2"/>
  <c r="U12" i="2"/>
  <c r="T13" i="2"/>
  <c r="Q16" i="2"/>
  <c r="Q17" i="2" s="1"/>
  <c r="K25" i="3"/>
  <c r="M23" i="3"/>
  <c r="N23" i="3" s="1"/>
  <c r="AF5" i="3"/>
  <c r="AF6" i="3" s="1"/>
  <c r="AA5" i="2"/>
  <c r="AA6" i="2" s="1"/>
  <c r="M25" i="2"/>
  <c r="N25" i="2" s="1"/>
  <c r="K27" i="2"/>
  <c r="T12" i="1"/>
  <c r="R13" i="1"/>
  <c r="R14" i="1" s="1"/>
  <c r="Z6" i="1"/>
  <c r="AA5" i="1"/>
  <c r="U10" i="1"/>
  <c r="V10" i="1" s="1"/>
  <c r="O16" i="1"/>
  <c r="O17" i="1" s="1"/>
  <c r="X7" i="1"/>
  <c r="Y7" i="1" s="1"/>
  <c r="W9" i="1"/>
  <c r="P15" i="1"/>
  <c r="K22" i="1"/>
  <c r="L22" i="1" s="1"/>
  <c r="O20" i="3" l="1"/>
  <c r="P19" i="3"/>
  <c r="Q19" i="3" s="1"/>
  <c r="T12" i="3"/>
  <c r="U12" i="3" s="1"/>
  <c r="V12" i="3" s="1"/>
  <c r="X11" i="10"/>
  <c r="X12" i="10" s="1"/>
  <c r="T14" i="22"/>
  <c r="U14" i="22" s="1"/>
  <c r="P21" i="12"/>
  <c r="V18" i="7"/>
  <c r="V15" i="20"/>
  <c r="R19" i="28"/>
  <c r="S19" i="28" s="1"/>
  <c r="S20" i="28" s="1"/>
  <c r="X12" i="20"/>
  <c r="Q21" i="12"/>
  <c r="S19" i="12"/>
  <c r="Q20" i="12"/>
  <c r="X11" i="6"/>
  <c r="Y10" i="6"/>
  <c r="S16" i="22"/>
  <c r="T15" i="22"/>
  <c r="S17" i="22"/>
  <c r="S18" i="22" s="1"/>
  <c r="AD6" i="12"/>
  <c r="AE6" i="12" s="1"/>
  <c r="U15" i="12"/>
  <c r="U16" i="12" s="1"/>
  <c r="V14" i="10"/>
  <c r="V15" i="10" s="1"/>
  <c r="AC12" i="7"/>
  <c r="AC13" i="7" s="1"/>
  <c r="O26" i="7"/>
  <c r="W16" i="7"/>
  <c r="X15" i="7"/>
  <c r="P26" i="7"/>
  <c r="T19" i="7"/>
  <c r="T20" i="7" s="1"/>
  <c r="T21" i="7" s="1"/>
  <c r="T22" i="7"/>
  <c r="Y14" i="7"/>
  <c r="Q23" i="7"/>
  <c r="W13" i="10"/>
  <c r="AB6" i="10"/>
  <c r="AC6" i="10" s="1"/>
  <c r="AD6" i="10" s="1"/>
  <c r="AA7" i="10"/>
  <c r="AA8" i="10" s="1"/>
  <c r="U14" i="21"/>
  <c r="Z10" i="21"/>
  <c r="AA10" i="21"/>
  <c r="Q20" i="28"/>
  <c r="AH6" i="23"/>
  <c r="K27" i="19"/>
  <c r="M30" i="9"/>
  <c r="M31" i="9" s="1"/>
  <c r="T15" i="9"/>
  <c r="U13" i="2"/>
  <c r="Y10" i="28"/>
  <c r="Y11" i="28" s="1"/>
  <c r="R20" i="28"/>
  <c r="R21" i="28" s="1"/>
  <c r="S21" i="28" s="1"/>
  <c r="Q21" i="21"/>
  <c r="Q22" i="21" s="1"/>
  <c r="L32" i="9"/>
  <c r="L33" i="9" s="1"/>
  <c r="Z8" i="22"/>
  <c r="W12" i="22"/>
  <c r="V15" i="25"/>
  <c r="Z10" i="25"/>
  <c r="Y11" i="25"/>
  <c r="Y9" i="22"/>
  <c r="Z9" i="22" s="1"/>
  <c r="AD6" i="9"/>
  <c r="AC7" i="9"/>
  <c r="AA6" i="22"/>
  <c r="AB6" i="22" s="1"/>
  <c r="K51" i="25"/>
  <c r="K52" i="25"/>
  <c r="K50" i="25"/>
  <c r="R17" i="9"/>
  <c r="R14" i="3"/>
  <c r="S16" i="21"/>
  <c r="Z13" i="21"/>
  <c r="AA13" i="21" s="1"/>
  <c r="AB8" i="9"/>
  <c r="W10" i="26"/>
  <c r="V11" i="26"/>
  <c r="V12" i="26" s="1"/>
  <c r="V13" i="26" s="1"/>
  <c r="L26" i="25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7" i="25" s="1"/>
  <c r="U15" i="22"/>
  <c r="T14" i="26"/>
  <c r="O21" i="3"/>
  <c r="X13" i="9"/>
  <c r="X14" i="9" s="1"/>
  <c r="Q16" i="26"/>
  <c r="Q17" i="26" s="1"/>
  <c r="Q20" i="9"/>
  <c r="Z7" i="3"/>
  <c r="AE7" i="21"/>
  <c r="AC9" i="21"/>
  <c r="AB10" i="21"/>
  <c r="R20" i="21"/>
  <c r="AB8" i="6"/>
  <c r="AA9" i="6"/>
  <c r="Z8" i="26"/>
  <c r="AC8" i="25"/>
  <c r="AB9" i="9"/>
  <c r="U16" i="9"/>
  <c r="X10" i="22"/>
  <c r="W13" i="22"/>
  <c r="S13" i="3"/>
  <c r="AE6" i="6"/>
  <c r="AE7" i="6" s="1"/>
  <c r="Z10" i="9"/>
  <c r="Z11" i="9" s="1"/>
  <c r="Y9" i="26"/>
  <c r="AD6" i="25"/>
  <c r="T15" i="21"/>
  <c r="V13" i="22"/>
  <c r="AC6" i="26"/>
  <c r="U14" i="26"/>
  <c r="W9" i="3"/>
  <c r="W10" i="3" s="1"/>
  <c r="U16" i="25"/>
  <c r="V16" i="25" s="1"/>
  <c r="Q21" i="9"/>
  <c r="O21" i="26"/>
  <c r="O22" i="26" s="1"/>
  <c r="AA9" i="10"/>
  <c r="Z10" i="10"/>
  <c r="AC5" i="22"/>
  <c r="O25" i="21"/>
  <c r="N25" i="21"/>
  <c r="M33" i="9"/>
  <c r="R15" i="26"/>
  <c r="S15" i="26" s="1"/>
  <c r="P19" i="26"/>
  <c r="P20" i="26" s="1"/>
  <c r="L34" i="9"/>
  <c r="AC7" i="12"/>
  <c r="AD7" i="12" s="1"/>
  <c r="AE7" i="12" s="1"/>
  <c r="Z8" i="24"/>
  <c r="N27" i="24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M24" i="24"/>
  <c r="M25" i="24" s="1"/>
  <c r="M26" i="24" s="1"/>
  <c r="M27" i="24" s="1"/>
  <c r="M28" i="24" s="1"/>
  <c r="M29" i="24" s="1"/>
  <c r="M30" i="24" s="1"/>
  <c r="M31" i="24" s="1"/>
  <c r="M32" i="24" s="1"/>
  <c r="AD8" i="8"/>
  <c r="T16" i="20"/>
  <c r="U16" i="20" s="1"/>
  <c r="AF6" i="8"/>
  <c r="Y12" i="8"/>
  <c r="Y13" i="8" s="1"/>
  <c r="Y14" i="8" s="1"/>
  <c r="X15" i="8"/>
  <c r="W12" i="28"/>
  <c r="W13" i="28" s="1"/>
  <c r="W14" i="28" s="1"/>
  <c r="Z9" i="20"/>
  <c r="AA8" i="20"/>
  <c r="Z10" i="20"/>
  <c r="R21" i="20"/>
  <c r="W11" i="24"/>
  <c r="V12" i="24"/>
  <c r="T14" i="24"/>
  <c r="U18" i="28"/>
  <c r="AC7" i="28"/>
  <c r="Y9" i="24"/>
  <c r="R18" i="24"/>
  <c r="T19" i="8"/>
  <c r="Q21" i="28"/>
  <c r="Q22" i="28" s="1"/>
  <c r="W13" i="12"/>
  <c r="Q20" i="24"/>
  <c r="Z11" i="8"/>
  <c r="Z9" i="12"/>
  <c r="AD6" i="20"/>
  <c r="Z9" i="28"/>
  <c r="AA8" i="28"/>
  <c r="W13" i="20"/>
  <c r="V15" i="28"/>
  <c r="V16" i="28" s="1"/>
  <c r="O20" i="24"/>
  <c r="P19" i="24"/>
  <c r="AB8" i="12"/>
  <c r="AC8" i="12" s="1"/>
  <c r="AD8" i="12" s="1"/>
  <c r="AE8" i="12" s="1"/>
  <c r="U17" i="12"/>
  <c r="U18" i="12" s="1"/>
  <c r="AB10" i="8"/>
  <c r="AC10" i="8" s="1"/>
  <c r="X10" i="24"/>
  <c r="Y12" i="20"/>
  <c r="Q21" i="20"/>
  <c r="Q22" i="20" s="1"/>
  <c r="U14" i="24"/>
  <c r="AA7" i="24"/>
  <c r="AC6" i="24"/>
  <c r="S16" i="24"/>
  <c r="V15" i="12"/>
  <c r="V16" i="20"/>
  <c r="Y10" i="12"/>
  <c r="P18" i="2"/>
  <c r="M47" i="21"/>
  <c r="AC14" i="27"/>
  <c r="L29" i="28"/>
  <c r="L30" i="28" s="1"/>
  <c r="M26" i="28"/>
  <c r="N26" i="28" s="1"/>
  <c r="R22" i="28"/>
  <c r="T21" i="28"/>
  <c r="P23" i="28"/>
  <c r="Q23" i="28" s="1"/>
  <c r="O24" i="28"/>
  <c r="AD12" i="27"/>
  <c r="AD13" i="27" s="1"/>
  <c r="K42" i="27"/>
  <c r="K43" i="27" s="1"/>
  <c r="K44" i="27" s="1"/>
  <c r="O27" i="27"/>
  <c r="O28" i="27" s="1"/>
  <c r="O29" i="27" s="1"/>
  <c r="L41" i="27"/>
  <c r="U17" i="27"/>
  <c r="Q21" i="27"/>
  <c r="R21" i="27" s="1"/>
  <c r="N30" i="27"/>
  <c r="W16" i="27"/>
  <c r="Z15" i="27"/>
  <c r="S20" i="27"/>
  <c r="M31" i="27"/>
  <c r="M32" i="27" s="1"/>
  <c r="M33" i="27" s="1"/>
  <c r="M34" i="27" s="1"/>
  <c r="M35" i="27" s="1"/>
  <c r="M36" i="27" s="1"/>
  <c r="M37" i="27" s="1"/>
  <c r="M38" i="27" s="1"/>
  <c r="M39" i="27" s="1"/>
  <c r="M40" i="27" s="1"/>
  <c r="P26" i="27"/>
  <c r="T20" i="27"/>
  <c r="X16" i="27"/>
  <c r="AB11" i="23"/>
  <c r="O27" i="23"/>
  <c r="Q21" i="23"/>
  <c r="P22" i="23"/>
  <c r="S17" i="23"/>
  <c r="AF10" i="23"/>
  <c r="R18" i="23"/>
  <c r="T17" i="23"/>
  <c r="V14" i="23"/>
  <c r="W13" i="23"/>
  <c r="U15" i="23"/>
  <c r="X12" i="23"/>
  <c r="M48" i="21"/>
  <c r="M49" i="21"/>
  <c r="AA12" i="19"/>
  <c r="AB12" i="19" s="1"/>
  <c r="P20" i="19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O38" i="19"/>
  <c r="O39" i="19" s="1"/>
  <c r="X14" i="19"/>
  <c r="Y13" i="19"/>
  <c r="Z13" i="19" s="1"/>
  <c r="AA13" i="19" s="1"/>
  <c r="AB13" i="19" s="1"/>
  <c r="AD8" i="19"/>
  <c r="AD9" i="19" s="1"/>
  <c r="V16" i="19"/>
  <c r="W15" i="19"/>
  <c r="T17" i="19"/>
  <c r="U17" i="19" s="1"/>
  <c r="N40" i="19"/>
  <c r="R18" i="19"/>
  <c r="R19" i="19" s="1"/>
  <c r="T19" i="12"/>
  <c r="O22" i="12"/>
  <c r="P22" i="12" s="1"/>
  <c r="AC11" i="11"/>
  <c r="R19" i="11"/>
  <c r="R20" i="11" s="1"/>
  <c r="R21" i="11" s="1"/>
  <c r="N29" i="11"/>
  <c r="O28" i="11"/>
  <c r="P27" i="11"/>
  <c r="Q23" i="11"/>
  <c r="M30" i="11"/>
  <c r="U16" i="11"/>
  <c r="S18" i="11"/>
  <c r="X15" i="11"/>
  <c r="Q20" i="10"/>
  <c r="V17" i="10"/>
  <c r="V18" i="10" s="1"/>
  <c r="P26" i="8"/>
  <c r="Q25" i="8"/>
  <c r="R25" i="8"/>
  <c r="O27" i="8"/>
  <c r="Q26" i="8"/>
  <c r="S24" i="8"/>
  <c r="M29" i="8"/>
  <c r="M30" i="8" s="1"/>
  <c r="M31" i="8" s="1"/>
  <c r="W16" i="8"/>
  <c r="U18" i="8"/>
  <c r="V17" i="8"/>
  <c r="L32" i="8"/>
  <c r="W15" i="6"/>
  <c r="X14" i="6"/>
  <c r="L25" i="3"/>
  <c r="P26" i="20"/>
  <c r="N42" i="20"/>
  <c r="N43" i="20" s="1"/>
  <c r="N44" i="20" s="1"/>
  <c r="S18" i="25"/>
  <c r="P23" i="21"/>
  <c r="P24" i="21" s="1"/>
  <c r="P25" i="21" s="1"/>
  <c r="M48" i="26"/>
  <c r="M49" i="26"/>
  <c r="M51" i="26" s="1"/>
  <c r="L47" i="26"/>
  <c r="AD14" i="27"/>
  <c r="AA7" i="3"/>
  <c r="M47" i="26"/>
  <c r="L49" i="26"/>
  <c r="N50" i="7"/>
  <c r="N51" i="7"/>
  <c r="N52" i="7"/>
  <c r="L30" i="10"/>
  <c r="L31" i="10" s="1"/>
  <c r="U16" i="6"/>
  <c r="V16" i="6" s="1"/>
  <c r="W16" i="6" s="1"/>
  <c r="L49" i="6"/>
  <c r="N22" i="25"/>
  <c r="O20" i="6"/>
  <c r="P19" i="6"/>
  <c r="N23" i="10"/>
  <c r="N24" i="10" s="1"/>
  <c r="N25" i="10" s="1"/>
  <c r="N26" i="10" s="1"/>
  <c r="N27" i="10" s="1"/>
  <c r="N28" i="10" s="1"/>
  <c r="N29" i="10" s="1"/>
  <c r="O22" i="10"/>
  <c r="O23" i="9"/>
  <c r="Q23" i="21"/>
  <c r="Q24" i="21" s="1"/>
  <c r="Q25" i="21" s="1"/>
  <c r="N21" i="6"/>
  <c r="M22" i="6"/>
  <c r="P21" i="10"/>
  <c r="P22" i="10" s="1"/>
  <c r="L47" i="6"/>
  <c r="M48" i="20"/>
  <c r="AF5" i="12"/>
  <c r="AB7" i="3"/>
  <c r="AC7" i="3" s="1"/>
  <c r="P20" i="25"/>
  <c r="Q19" i="25"/>
  <c r="R18" i="6"/>
  <c r="S18" i="6" s="1"/>
  <c r="R19" i="10"/>
  <c r="Q21" i="22"/>
  <c r="L48" i="6"/>
  <c r="P22" i="22"/>
  <c r="O21" i="25"/>
  <c r="R20" i="22"/>
  <c r="N23" i="22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M47" i="20"/>
  <c r="AG5" i="12"/>
  <c r="AD5" i="24"/>
  <c r="M49" i="20"/>
  <c r="Y8" i="3"/>
  <c r="AH7" i="27"/>
  <c r="AI5" i="27"/>
  <c r="AI6" i="27" s="1"/>
  <c r="AG8" i="27"/>
  <c r="AG9" i="27" s="1"/>
  <c r="AE5" i="20"/>
  <c r="AH5" i="21"/>
  <c r="W13" i="25"/>
  <c r="W14" i="25" s="1"/>
  <c r="AD8" i="21"/>
  <c r="M47" i="22"/>
  <c r="M49" i="22"/>
  <c r="M48" i="22"/>
  <c r="AF10" i="27"/>
  <c r="T18" i="25"/>
  <c r="K52" i="26"/>
  <c r="K51" i="26"/>
  <c r="K50" i="26"/>
  <c r="M23" i="25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AE11" i="27"/>
  <c r="AG9" i="23"/>
  <c r="AC10" i="19"/>
  <c r="AC11" i="19" s="1"/>
  <c r="AE7" i="19"/>
  <c r="AE8" i="19" s="1"/>
  <c r="AF5" i="19"/>
  <c r="AF6" i="19" s="1"/>
  <c r="AE5" i="25"/>
  <c r="AF6" i="21"/>
  <c r="AD5" i="28"/>
  <c r="AD6" i="28" s="1"/>
  <c r="AD5" i="26"/>
  <c r="AH7" i="23"/>
  <c r="AI5" i="23"/>
  <c r="N23" i="26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AA12" i="11"/>
  <c r="AB12" i="11" s="1"/>
  <c r="AF7" i="11"/>
  <c r="AG5" i="11"/>
  <c r="AD9" i="11"/>
  <c r="AE9" i="11" s="1"/>
  <c r="AG5" i="10"/>
  <c r="AH7" i="7"/>
  <c r="AI5" i="7"/>
  <c r="AI6" i="7" s="1"/>
  <c r="P23" i="9"/>
  <c r="AG5" i="8"/>
  <c r="AG8" i="7"/>
  <c r="AG9" i="7" s="1"/>
  <c r="AH5" i="9"/>
  <c r="AF5" i="6"/>
  <c r="T17" i="6"/>
  <c r="Y12" i="6"/>
  <c r="Y13" i="6" s="1"/>
  <c r="K23" i="6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R15" i="2"/>
  <c r="R16" i="2" s="1"/>
  <c r="R17" i="2" s="1"/>
  <c r="O22" i="2"/>
  <c r="O23" i="2" s="1"/>
  <c r="O24" i="2" s="1"/>
  <c r="O25" i="2" s="1"/>
  <c r="X8" i="1"/>
  <c r="Y8" i="1" s="1"/>
  <c r="M22" i="1"/>
  <c r="P16" i="1"/>
  <c r="P17" i="1" s="1"/>
  <c r="W11" i="2"/>
  <c r="AA7" i="2"/>
  <c r="AA8" i="2" s="1"/>
  <c r="X9" i="2"/>
  <c r="T14" i="2"/>
  <c r="N22" i="1"/>
  <c r="Q18" i="2"/>
  <c r="V12" i="2"/>
  <c r="V13" i="2" s="1"/>
  <c r="P19" i="2"/>
  <c r="Q15" i="1"/>
  <c r="AG5" i="3"/>
  <c r="AG6" i="3" s="1"/>
  <c r="M24" i="3"/>
  <c r="N24" i="3" s="1"/>
  <c r="K26" i="3"/>
  <c r="AD7" i="3"/>
  <c r="AB5" i="2"/>
  <c r="AB6" i="2" s="1"/>
  <c r="K28" i="2"/>
  <c r="M26" i="2"/>
  <c r="N26" i="2" s="1"/>
  <c r="S13" i="1"/>
  <c r="T13" i="1" s="1"/>
  <c r="O18" i="1"/>
  <c r="O19" i="1" s="1"/>
  <c r="W10" i="1"/>
  <c r="Z7" i="1"/>
  <c r="U11" i="1"/>
  <c r="U12" i="1" s="1"/>
  <c r="AA6" i="1"/>
  <c r="AB5" i="1"/>
  <c r="K23" i="1"/>
  <c r="L23" i="1" s="1"/>
  <c r="X9" i="3" l="1"/>
  <c r="X10" i="3" s="1"/>
  <c r="P20" i="3"/>
  <c r="Q20" i="3"/>
  <c r="T13" i="3"/>
  <c r="U13" i="3"/>
  <c r="V13" i="3" s="1"/>
  <c r="O22" i="3"/>
  <c r="P21" i="3"/>
  <c r="Q21" i="3" s="1"/>
  <c r="R22" i="20"/>
  <c r="S22" i="20" s="1"/>
  <c r="S21" i="20"/>
  <c r="Z11" i="10"/>
  <c r="Z12" i="10" s="1"/>
  <c r="Y11" i="10"/>
  <c r="Y12" i="10" s="1"/>
  <c r="V14" i="22"/>
  <c r="W14" i="22" s="1"/>
  <c r="W15" i="22" s="1"/>
  <c r="AH8" i="7"/>
  <c r="AH9" i="7" s="1"/>
  <c r="T15" i="26"/>
  <c r="U15" i="26" s="1"/>
  <c r="V15" i="26" s="1"/>
  <c r="N30" i="9"/>
  <c r="N31" i="9" s="1"/>
  <c r="X16" i="7"/>
  <c r="Q22" i="12"/>
  <c r="U19" i="12"/>
  <c r="R20" i="12"/>
  <c r="S20" i="12" s="1"/>
  <c r="T20" i="12" s="1"/>
  <c r="U20" i="12" s="1"/>
  <c r="Y11" i="6"/>
  <c r="Z10" i="6"/>
  <c r="T16" i="22"/>
  <c r="T17" i="22" s="1"/>
  <c r="T18" i="22" s="1"/>
  <c r="S19" i="22"/>
  <c r="W17" i="7"/>
  <c r="O27" i="7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AD12" i="7"/>
  <c r="AE12" i="7" s="1"/>
  <c r="U19" i="7"/>
  <c r="V19" i="7" s="1"/>
  <c r="Q24" i="7"/>
  <c r="Q25" i="7" s="1"/>
  <c r="Y15" i="7"/>
  <c r="Y16" i="7" s="1"/>
  <c r="Z14" i="7"/>
  <c r="R23" i="7"/>
  <c r="AB9" i="6"/>
  <c r="AC9" i="6" s="1"/>
  <c r="AC8" i="6"/>
  <c r="AD8" i="6" s="1"/>
  <c r="W16" i="10"/>
  <c r="W14" i="10"/>
  <c r="W15" i="10" s="1"/>
  <c r="X13" i="10"/>
  <c r="U14" i="2"/>
  <c r="AE6" i="10"/>
  <c r="AF6" i="10" s="1"/>
  <c r="AG6" i="10" s="1"/>
  <c r="AB7" i="10"/>
  <c r="U15" i="21"/>
  <c r="V15" i="21" s="1"/>
  <c r="W15" i="21" s="1"/>
  <c r="V14" i="21"/>
  <c r="M52" i="26"/>
  <c r="AI6" i="23"/>
  <c r="K28" i="19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Y13" i="9"/>
  <c r="S17" i="9"/>
  <c r="M32" i="9"/>
  <c r="U15" i="9"/>
  <c r="V15" i="9" s="1"/>
  <c r="N32" i="9"/>
  <c r="U17" i="6"/>
  <c r="V17" i="6" s="1"/>
  <c r="W17" i="6" s="1"/>
  <c r="U17" i="25"/>
  <c r="V17" i="25" s="1"/>
  <c r="AC10" i="21"/>
  <c r="Q22" i="9"/>
  <c r="L48" i="25"/>
  <c r="Q16" i="1"/>
  <c r="AC12" i="11"/>
  <c r="Z11" i="20"/>
  <c r="Y14" i="9"/>
  <c r="Z12" i="9"/>
  <c r="Z13" i="9" s="1"/>
  <c r="AD6" i="26"/>
  <c r="Z9" i="26"/>
  <c r="Y10" i="22"/>
  <c r="AD9" i="21"/>
  <c r="AD10" i="21" s="1"/>
  <c r="Y9" i="3"/>
  <c r="Y10" i="3" s="1"/>
  <c r="R21" i="21"/>
  <c r="X11" i="3"/>
  <c r="Y11" i="3" s="1"/>
  <c r="W11" i="3"/>
  <c r="V15" i="22"/>
  <c r="L49" i="25"/>
  <c r="W11" i="26"/>
  <c r="W12" i="26" s="1"/>
  <c r="W13" i="26" s="1"/>
  <c r="V14" i="26"/>
  <c r="AC8" i="9"/>
  <c r="S14" i="3"/>
  <c r="AA7" i="22"/>
  <c r="AC7" i="26"/>
  <c r="AD7" i="26" s="1"/>
  <c r="X11" i="22"/>
  <c r="Z11" i="25"/>
  <c r="Y12" i="25"/>
  <c r="W15" i="25"/>
  <c r="W16" i="25" s="1"/>
  <c r="X12" i="22"/>
  <c r="U16" i="22"/>
  <c r="U17" i="22" s="1"/>
  <c r="Q18" i="26"/>
  <c r="Q19" i="26" s="1"/>
  <c r="P21" i="26"/>
  <c r="AE6" i="25"/>
  <c r="AA10" i="9"/>
  <c r="AF6" i="6"/>
  <c r="V16" i="9"/>
  <c r="AC9" i="9"/>
  <c r="AD7" i="25"/>
  <c r="AE7" i="25" s="1"/>
  <c r="AA8" i="26"/>
  <c r="AF7" i="21"/>
  <c r="AB11" i="21"/>
  <c r="AC11" i="21" s="1"/>
  <c r="X10" i="26"/>
  <c r="Y10" i="26" s="1"/>
  <c r="T16" i="21"/>
  <c r="R18" i="9"/>
  <c r="R19" i="9"/>
  <c r="AC9" i="25"/>
  <c r="S17" i="21"/>
  <c r="AC6" i="22"/>
  <c r="AB7" i="22"/>
  <c r="AA8" i="22"/>
  <c r="AA9" i="22" s="1"/>
  <c r="AE6" i="9"/>
  <c r="AD7" i="9"/>
  <c r="AA10" i="25"/>
  <c r="AB10" i="25" s="1"/>
  <c r="R16" i="26"/>
  <c r="R17" i="26" s="1"/>
  <c r="Y11" i="22"/>
  <c r="R15" i="3"/>
  <c r="M34" i="9"/>
  <c r="N26" i="2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33" i="9"/>
  <c r="AB9" i="10"/>
  <c r="AA10" i="10"/>
  <c r="AA11" i="10" s="1"/>
  <c r="AA12" i="10" s="1"/>
  <c r="L35" i="9"/>
  <c r="L36" i="9" s="1"/>
  <c r="AD5" i="22"/>
  <c r="AD6" i="22" s="1"/>
  <c r="O26" i="21"/>
  <c r="AH5" i="12"/>
  <c r="AF6" i="12"/>
  <c r="AG6" i="12" s="1"/>
  <c r="Z10" i="12"/>
  <c r="S17" i="24"/>
  <c r="Y10" i="24"/>
  <c r="O21" i="24"/>
  <c r="X13" i="20"/>
  <c r="W14" i="20"/>
  <c r="W15" i="20" s="1"/>
  <c r="W16" i="20" s="1"/>
  <c r="AB8" i="28"/>
  <c r="AE6" i="20"/>
  <c r="X13" i="12"/>
  <c r="U19" i="8"/>
  <c r="Z9" i="24"/>
  <c r="U15" i="24"/>
  <c r="T20" i="8"/>
  <c r="U19" i="28"/>
  <c r="X12" i="28"/>
  <c r="Z12" i="8"/>
  <c r="Z13" i="8" s="1"/>
  <c r="Y15" i="8"/>
  <c r="W15" i="28"/>
  <c r="W16" i="28" s="1"/>
  <c r="AE8" i="8"/>
  <c r="W14" i="12"/>
  <c r="W15" i="12" s="1"/>
  <c r="AD9" i="8"/>
  <c r="AE9" i="8" s="1"/>
  <c r="N48" i="24"/>
  <c r="N49" i="24"/>
  <c r="N47" i="24"/>
  <c r="AA8" i="24"/>
  <c r="Q21" i="24"/>
  <c r="AD6" i="24"/>
  <c r="AB7" i="24"/>
  <c r="P20" i="24"/>
  <c r="Y11" i="12"/>
  <c r="AA9" i="28"/>
  <c r="AA9" i="12"/>
  <c r="AA11" i="8"/>
  <c r="V16" i="12"/>
  <c r="R19" i="24"/>
  <c r="AD7" i="28"/>
  <c r="T15" i="24"/>
  <c r="W12" i="24"/>
  <c r="V13" i="24"/>
  <c r="X11" i="24"/>
  <c r="Y11" i="24" s="1"/>
  <c r="R23" i="20"/>
  <c r="R24" i="20" s="1"/>
  <c r="Z12" i="20"/>
  <c r="AB8" i="20"/>
  <c r="AA9" i="20"/>
  <c r="V17" i="28"/>
  <c r="AG6" i="8"/>
  <c r="T17" i="20"/>
  <c r="Z10" i="28"/>
  <c r="M33" i="24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Q23" i="20"/>
  <c r="AF7" i="8"/>
  <c r="AD7" i="20"/>
  <c r="AE7" i="20" s="1"/>
  <c r="AF7" i="12"/>
  <c r="AG7" i="12" s="1"/>
  <c r="N29" i="8"/>
  <c r="N30" i="8" s="1"/>
  <c r="N31" i="8" s="1"/>
  <c r="AH8" i="27"/>
  <c r="AH9" i="27" s="1"/>
  <c r="P38" i="19"/>
  <c r="P39" i="19" s="1"/>
  <c r="L42" i="27"/>
  <c r="L43" i="27" s="1"/>
  <c r="L44" i="27" s="1"/>
  <c r="K47" i="27"/>
  <c r="R23" i="28"/>
  <c r="O25" i="28"/>
  <c r="P24" i="28"/>
  <c r="M27" i="28"/>
  <c r="L31" i="28"/>
  <c r="S22" i="28"/>
  <c r="AF11" i="27"/>
  <c r="P27" i="27"/>
  <c r="P28" i="27" s="1"/>
  <c r="P29" i="27" s="1"/>
  <c r="S21" i="27"/>
  <c r="T21" i="27" s="1"/>
  <c r="N31" i="27"/>
  <c r="N32" i="27" s="1"/>
  <c r="N33" i="27" s="1"/>
  <c r="N34" i="27" s="1"/>
  <c r="N35" i="27" s="1"/>
  <c r="N36" i="27" s="1"/>
  <c r="N37" i="27" s="1"/>
  <c r="N38" i="27" s="1"/>
  <c r="N39" i="27" s="1"/>
  <c r="N40" i="27" s="1"/>
  <c r="U18" i="27"/>
  <c r="U19" i="27" s="1"/>
  <c r="U20" i="27" s="1"/>
  <c r="Y16" i="27"/>
  <c r="Z16" i="27" s="1"/>
  <c r="O30" i="27"/>
  <c r="K49" i="27"/>
  <c r="K48" i="27"/>
  <c r="M41" i="27"/>
  <c r="M42" i="27" s="1"/>
  <c r="M43" i="27" s="1"/>
  <c r="M44" i="27" s="1"/>
  <c r="AA15" i="27"/>
  <c r="Q22" i="27"/>
  <c r="Q23" i="27" s="1"/>
  <c r="Q24" i="27" s="1"/>
  <c r="Q25" i="27" s="1"/>
  <c r="Q26" i="27" s="1"/>
  <c r="Q27" i="27" s="1"/>
  <c r="Q28" i="27" s="1"/>
  <c r="Q29" i="27" s="1"/>
  <c r="L49" i="27"/>
  <c r="L47" i="27"/>
  <c r="L48" i="27"/>
  <c r="V17" i="27"/>
  <c r="M50" i="26"/>
  <c r="Y12" i="23"/>
  <c r="Z12" i="23" s="1"/>
  <c r="W14" i="23"/>
  <c r="X13" i="23"/>
  <c r="X14" i="23" s="1"/>
  <c r="S18" i="23"/>
  <c r="P23" i="23"/>
  <c r="Q22" i="23"/>
  <c r="AC11" i="23"/>
  <c r="U16" i="23"/>
  <c r="U17" i="23" s="1"/>
  <c r="V15" i="23"/>
  <c r="V16" i="23" s="1"/>
  <c r="V17" i="23" s="1"/>
  <c r="T18" i="23"/>
  <c r="R19" i="23"/>
  <c r="O28" i="23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7" i="23" s="1"/>
  <c r="M51" i="21"/>
  <c r="M52" i="21"/>
  <c r="M50" i="21"/>
  <c r="Y14" i="19"/>
  <c r="O40" i="19"/>
  <c r="P40" i="19" s="1"/>
  <c r="Q20" i="19"/>
  <c r="N41" i="19"/>
  <c r="W16" i="19"/>
  <c r="V17" i="19"/>
  <c r="X15" i="19"/>
  <c r="Z14" i="19"/>
  <c r="AA14" i="19" s="1"/>
  <c r="S18" i="19"/>
  <c r="T18" i="19" s="1"/>
  <c r="O23" i="12"/>
  <c r="P23" i="12" s="1"/>
  <c r="S19" i="11"/>
  <c r="S20" i="11" s="1"/>
  <c r="S21" i="11" s="1"/>
  <c r="P28" i="11"/>
  <c r="U17" i="11"/>
  <c r="V16" i="11"/>
  <c r="W16" i="11" s="1"/>
  <c r="M31" i="11"/>
  <c r="Q24" i="11"/>
  <c r="Q25" i="11" s="1"/>
  <c r="Q26" i="11" s="1"/>
  <c r="Q27" i="11" s="1"/>
  <c r="Q28" i="11" s="1"/>
  <c r="O29" i="11"/>
  <c r="N30" i="11"/>
  <c r="R22" i="11"/>
  <c r="Y15" i="11"/>
  <c r="T18" i="11"/>
  <c r="W17" i="10"/>
  <c r="W18" i="10" s="1"/>
  <c r="X16" i="10"/>
  <c r="R20" i="10"/>
  <c r="V18" i="8"/>
  <c r="P27" i="8"/>
  <c r="R26" i="8"/>
  <c r="L33" i="8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7" i="8" s="1"/>
  <c r="W17" i="8"/>
  <c r="M32" i="8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O28" i="8"/>
  <c r="O29" i="8" s="1"/>
  <c r="O30" i="8" s="1"/>
  <c r="O31" i="8" s="1"/>
  <c r="S25" i="8"/>
  <c r="S26" i="8" s="1"/>
  <c r="X16" i="8"/>
  <c r="X15" i="6"/>
  <c r="X16" i="6" s="1"/>
  <c r="T18" i="6"/>
  <c r="U18" i="6" s="1"/>
  <c r="V18" i="6" s="1"/>
  <c r="W18" i="6" s="1"/>
  <c r="Y14" i="6"/>
  <c r="L26" i="3"/>
  <c r="N27" i="2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8" i="20"/>
  <c r="N49" i="20"/>
  <c r="N47" i="20"/>
  <c r="P27" i="20"/>
  <c r="P28" i="20" s="1"/>
  <c r="P29" i="20" s="1"/>
  <c r="P30" i="20" s="1"/>
  <c r="S23" i="20"/>
  <c r="R25" i="20"/>
  <c r="S24" i="20"/>
  <c r="O42" i="20"/>
  <c r="O43" i="20" s="1"/>
  <c r="O44" i="20" s="1"/>
  <c r="P18" i="1"/>
  <c r="X9" i="1"/>
  <c r="S15" i="2"/>
  <c r="S16" i="2" s="1"/>
  <c r="S17" i="2" s="1"/>
  <c r="AC12" i="19"/>
  <c r="L32" i="10"/>
  <c r="L51" i="26"/>
  <c r="L50" i="26"/>
  <c r="L52" i="26"/>
  <c r="M30" i="10"/>
  <c r="N30" i="10" s="1"/>
  <c r="N47" i="22"/>
  <c r="N48" i="22"/>
  <c r="N49" i="22"/>
  <c r="R21" i="22"/>
  <c r="S20" i="22"/>
  <c r="Q22" i="22"/>
  <c r="O24" i="3"/>
  <c r="O23" i="26"/>
  <c r="M23" i="6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O24" i="9"/>
  <c r="O25" i="9" s="1"/>
  <c r="O26" i="9" s="1"/>
  <c r="O27" i="9" s="1"/>
  <c r="O28" i="9" s="1"/>
  <c r="O29" i="9" s="1"/>
  <c r="O30" i="9" s="1"/>
  <c r="O31" i="9" s="1"/>
  <c r="O32" i="9" s="1"/>
  <c r="O33" i="9" s="1"/>
  <c r="Q21" i="10"/>
  <c r="O21" i="6"/>
  <c r="P20" i="6"/>
  <c r="N23" i="25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7" i="25" s="1"/>
  <c r="P24" i="9"/>
  <c r="P25" i="9" s="1"/>
  <c r="P26" i="9" s="1"/>
  <c r="P27" i="9" s="1"/>
  <c r="P28" i="9" s="1"/>
  <c r="P29" i="9" s="1"/>
  <c r="P30" i="9" s="1"/>
  <c r="P31" i="9" s="1"/>
  <c r="P32" i="9" s="1"/>
  <c r="P33" i="9" s="1"/>
  <c r="O22" i="25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S19" i="10"/>
  <c r="P21" i="25"/>
  <c r="Q20" i="25"/>
  <c r="N22" i="6"/>
  <c r="O23" i="22"/>
  <c r="O23" i="10"/>
  <c r="R19" i="25"/>
  <c r="L51" i="6"/>
  <c r="L50" i="6"/>
  <c r="L52" i="6"/>
  <c r="P22" i="26"/>
  <c r="Q23" i="9"/>
  <c r="Q19" i="6"/>
  <c r="M52" i="20"/>
  <c r="M50" i="20"/>
  <c r="M51" i="20"/>
  <c r="Z8" i="3"/>
  <c r="Z9" i="3" s="1"/>
  <c r="Z10" i="3" s="1"/>
  <c r="AE5" i="24"/>
  <c r="N49" i="26"/>
  <c r="N48" i="26"/>
  <c r="N47" i="26"/>
  <c r="AI7" i="23"/>
  <c r="AH8" i="23"/>
  <c r="AH9" i="23" s="1"/>
  <c r="AE5" i="26"/>
  <c r="AF5" i="25"/>
  <c r="AG10" i="27"/>
  <c r="AH10" i="27" s="1"/>
  <c r="AF7" i="19"/>
  <c r="AG5" i="19"/>
  <c r="AG6" i="19" s="1"/>
  <c r="AE9" i="19"/>
  <c r="AE12" i="27"/>
  <c r="AE13" i="27" s="1"/>
  <c r="V18" i="25"/>
  <c r="M52" i="22"/>
  <c r="M51" i="22"/>
  <c r="M50" i="22"/>
  <c r="X13" i="25"/>
  <c r="X14" i="25" s="1"/>
  <c r="AF5" i="20"/>
  <c r="AI7" i="27"/>
  <c r="AE5" i="28"/>
  <c r="AE6" i="28" s="1"/>
  <c r="AG6" i="21"/>
  <c r="AC13" i="19"/>
  <c r="AD10" i="19"/>
  <c r="AE10" i="19" s="1"/>
  <c r="AG10" i="23"/>
  <c r="M49" i="25"/>
  <c r="M48" i="25"/>
  <c r="M47" i="25"/>
  <c r="AF12" i="27"/>
  <c r="AF13" i="27" s="1"/>
  <c r="AE8" i="21"/>
  <c r="AI5" i="21"/>
  <c r="AD10" i="11"/>
  <c r="AE10" i="11" s="1"/>
  <c r="AF8" i="11"/>
  <c r="AG7" i="11"/>
  <c r="AH5" i="11"/>
  <c r="AA13" i="11"/>
  <c r="AA14" i="11" s="1"/>
  <c r="AI5" i="9"/>
  <c r="AI7" i="7"/>
  <c r="AH5" i="10"/>
  <c r="AG10" i="7"/>
  <c r="AH10" i="7" s="1"/>
  <c r="AH5" i="8"/>
  <c r="AE13" i="7"/>
  <c r="K48" i="6"/>
  <c r="K49" i="6"/>
  <c r="K47" i="6"/>
  <c r="Z12" i="6"/>
  <c r="Z13" i="6" s="1"/>
  <c r="AD9" i="6"/>
  <c r="AG5" i="6"/>
  <c r="R18" i="2"/>
  <c r="O26" i="2"/>
  <c r="M23" i="1"/>
  <c r="V14" i="2"/>
  <c r="Y9" i="2"/>
  <c r="X10" i="2"/>
  <c r="Y10" i="2" s="1"/>
  <c r="AB7" i="2"/>
  <c r="R15" i="1"/>
  <c r="R16" i="1" s="1"/>
  <c r="Q19" i="2"/>
  <c r="N23" i="1"/>
  <c r="P20" i="2"/>
  <c r="W12" i="2"/>
  <c r="W13" i="2" s="1"/>
  <c r="R19" i="2"/>
  <c r="T15" i="2"/>
  <c r="Q17" i="1"/>
  <c r="R17" i="1" s="1"/>
  <c r="M25" i="3"/>
  <c r="N25" i="3" s="1"/>
  <c r="AE7" i="3"/>
  <c r="AH5" i="3"/>
  <c r="AH6" i="3" s="1"/>
  <c r="K27" i="3"/>
  <c r="M27" i="2"/>
  <c r="K29" i="2"/>
  <c r="AC5" i="2"/>
  <c r="AC6" i="2" s="1"/>
  <c r="O20" i="1"/>
  <c r="O21" i="1" s="1"/>
  <c r="U13" i="1"/>
  <c r="X10" i="1"/>
  <c r="S14" i="1"/>
  <c r="Y9" i="1"/>
  <c r="V11" i="1"/>
  <c r="Z8" i="1"/>
  <c r="AB6" i="1"/>
  <c r="AC5" i="1"/>
  <c r="P19" i="1"/>
  <c r="AA7" i="1"/>
  <c r="K24" i="1"/>
  <c r="L24" i="1" s="1"/>
  <c r="O23" i="3" l="1"/>
  <c r="P23" i="3" s="1"/>
  <c r="P24" i="3" s="1"/>
  <c r="P22" i="3"/>
  <c r="Q22" i="3"/>
  <c r="U14" i="3"/>
  <c r="AE8" i="6"/>
  <c r="AD13" i="7"/>
  <c r="V16" i="22"/>
  <c r="V17" i="22" s="1"/>
  <c r="Z10" i="26"/>
  <c r="Q23" i="12"/>
  <c r="Q24" i="12" s="1"/>
  <c r="P24" i="12"/>
  <c r="P25" i="12" s="1"/>
  <c r="S23" i="7"/>
  <c r="T23" i="7" s="1"/>
  <c r="R21" i="12"/>
  <c r="S21" i="12"/>
  <c r="Q25" i="12"/>
  <c r="Z11" i="6"/>
  <c r="AA10" i="6"/>
  <c r="AD10" i="8"/>
  <c r="AE10" i="8" s="1"/>
  <c r="X14" i="10"/>
  <c r="X15" i="10" s="1"/>
  <c r="AC7" i="22"/>
  <c r="AD7" i="22" s="1"/>
  <c r="T19" i="22"/>
  <c r="T20" i="22" s="1"/>
  <c r="R24" i="7"/>
  <c r="R25" i="7" s="1"/>
  <c r="Z15" i="7"/>
  <c r="Q26" i="7"/>
  <c r="U20" i="7"/>
  <c r="U21" i="7" s="1"/>
  <c r="U22" i="7" s="1"/>
  <c r="W18" i="7"/>
  <c r="X17" i="7"/>
  <c r="AF12" i="7"/>
  <c r="AF13" i="7" s="1"/>
  <c r="Y17" i="7"/>
  <c r="V20" i="7"/>
  <c r="V21" i="7" s="1"/>
  <c r="V22" i="7" s="1"/>
  <c r="O49" i="7"/>
  <c r="O47" i="7"/>
  <c r="O48" i="7"/>
  <c r="P27" i="7"/>
  <c r="AA14" i="7"/>
  <c r="Y13" i="10"/>
  <c r="AB8" i="10"/>
  <c r="AC8" i="10" s="1"/>
  <c r="AC7" i="10"/>
  <c r="AD7" i="10" s="1"/>
  <c r="W14" i="21"/>
  <c r="X14" i="21" s="1"/>
  <c r="AC10" i="25"/>
  <c r="Z14" i="8"/>
  <c r="Z15" i="8" s="1"/>
  <c r="K48" i="19"/>
  <c r="K47" i="19"/>
  <c r="K49" i="19"/>
  <c r="S19" i="9"/>
  <c r="T19" i="9" s="1"/>
  <c r="W15" i="9"/>
  <c r="S18" i="9"/>
  <c r="T18" i="9" s="1"/>
  <c r="U18" i="9" s="1"/>
  <c r="T17" i="9"/>
  <c r="U17" i="9" s="1"/>
  <c r="L49" i="8"/>
  <c r="X13" i="22"/>
  <c r="U18" i="25"/>
  <c r="W17" i="25"/>
  <c r="T17" i="21"/>
  <c r="U16" i="21"/>
  <c r="X11" i="26"/>
  <c r="Y11" i="26" s="1"/>
  <c r="AG7" i="21"/>
  <c r="W16" i="9"/>
  <c r="X16" i="9" s="1"/>
  <c r="Y16" i="9" s="1"/>
  <c r="AG6" i="6"/>
  <c r="AB10" i="9"/>
  <c r="Y12" i="22"/>
  <c r="AB12" i="21"/>
  <c r="AC12" i="21" s="1"/>
  <c r="AA11" i="25"/>
  <c r="Z12" i="25"/>
  <c r="T14" i="3"/>
  <c r="AD8" i="9"/>
  <c r="W14" i="26"/>
  <c r="L50" i="25"/>
  <c r="L52" i="25"/>
  <c r="L51" i="25"/>
  <c r="V17" i="9"/>
  <c r="AE6" i="26"/>
  <c r="S18" i="21"/>
  <c r="T18" i="21" s="1"/>
  <c r="Z14" i="9"/>
  <c r="Q20" i="26"/>
  <c r="N47" i="21"/>
  <c r="S15" i="3"/>
  <c r="R16" i="3"/>
  <c r="S16" i="26"/>
  <c r="R18" i="26"/>
  <c r="AF6" i="9"/>
  <c r="AE7" i="9"/>
  <c r="AB8" i="22"/>
  <c r="AC8" i="22" s="1"/>
  <c r="AD8" i="22" s="1"/>
  <c r="AD11" i="21"/>
  <c r="Z11" i="3"/>
  <c r="AB8" i="26"/>
  <c r="AA9" i="26"/>
  <c r="AD9" i="9"/>
  <c r="AH6" i="10"/>
  <c r="AF6" i="25"/>
  <c r="X15" i="25"/>
  <c r="AB13" i="21"/>
  <c r="AC13" i="21" s="1"/>
  <c r="U18" i="22"/>
  <c r="U19" i="22" s="1"/>
  <c r="AE9" i="21"/>
  <c r="AD8" i="25"/>
  <c r="AE8" i="25" s="1"/>
  <c r="X14" i="22"/>
  <c r="X15" i="22" s="1"/>
  <c r="Z10" i="22"/>
  <c r="AA10" i="22" s="1"/>
  <c r="Y13" i="22"/>
  <c r="W12" i="3"/>
  <c r="X12" i="3" s="1"/>
  <c r="R20" i="9"/>
  <c r="S20" i="9" s="1"/>
  <c r="AA11" i="9"/>
  <c r="Q21" i="26"/>
  <c r="R22" i="21"/>
  <c r="R23" i="21" s="1"/>
  <c r="R24" i="21" s="1"/>
  <c r="R25" i="21" s="1"/>
  <c r="AF7" i="6"/>
  <c r="AG7" i="6" s="1"/>
  <c r="O27" i="2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P26" i="21"/>
  <c r="AC9" i="10"/>
  <c r="AB10" i="10"/>
  <c r="AB11" i="10" s="1"/>
  <c r="AB12" i="10" s="1"/>
  <c r="AE5" i="22"/>
  <c r="AE6" i="22" s="1"/>
  <c r="N48" i="21"/>
  <c r="N49" i="21"/>
  <c r="AD8" i="10"/>
  <c r="Q26" i="21"/>
  <c r="N34" i="9"/>
  <c r="M35" i="9"/>
  <c r="L37" i="9"/>
  <c r="X11" i="2"/>
  <c r="M49" i="24"/>
  <c r="M47" i="24"/>
  <c r="M48" i="24"/>
  <c r="U17" i="20"/>
  <c r="V17" i="20" s="1"/>
  <c r="T18" i="20"/>
  <c r="T19" i="20" s="1"/>
  <c r="AB9" i="20"/>
  <c r="AC8" i="20"/>
  <c r="W13" i="24"/>
  <c r="V14" i="24"/>
  <c r="V15" i="24" s="1"/>
  <c r="T16" i="24"/>
  <c r="T17" i="24" s="1"/>
  <c r="R20" i="24"/>
  <c r="R21" i="24" s="1"/>
  <c r="AB9" i="12"/>
  <c r="Z11" i="12"/>
  <c r="AF8" i="12"/>
  <c r="AG8" i="12" s="1"/>
  <c r="AC7" i="24"/>
  <c r="V19" i="8"/>
  <c r="V20" i="8" s="1"/>
  <c r="N51" i="24"/>
  <c r="N52" i="24"/>
  <c r="N50" i="24"/>
  <c r="Y12" i="28"/>
  <c r="X13" i="28"/>
  <c r="X14" i="28" s="1"/>
  <c r="U20" i="8"/>
  <c r="AA10" i="20"/>
  <c r="AA11" i="20" s="1"/>
  <c r="AA12" i="20" s="1"/>
  <c r="V18" i="28"/>
  <c r="T21" i="8"/>
  <c r="Y12" i="12"/>
  <c r="Y13" i="12" s="1"/>
  <c r="Z10" i="24"/>
  <c r="Z11" i="24" s="1"/>
  <c r="V17" i="12"/>
  <c r="V18" i="12" s="1"/>
  <c r="AA10" i="12"/>
  <c r="AI5" i="12"/>
  <c r="AH6" i="12"/>
  <c r="AH7" i="12" s="1"/>
  <c r="AI7" i="12" s="1"/>
  <c r="W17" i="28"/>
  <c r="W18" i="8"/>
  <c r="W19" i="8" s="1"/>
  <c r="AG7" i="8"/>
  <c r="AA10" i="28"/>
  <c r="AH6" i="8"/>
  <c r="X12" i="24"/>
  <c r="W14" i="24"/>
  <c r="W15" i="24" s="1"/>
  <c r="W16" i="24" s="1"/>
  <c r="AE7" i="28"/>
  <c r="AB11" i="8"/>
  <c r="AA12" i="8"/>
  <c r="AB9" i="28"/>
  <c r="P21" i="24"/>
  <c r="AE6" i="24"/>
  <c r="AB8" i="24"/>
  <c r="W16" i="12"/>
  <c r="AF8" i="8"/>
  <c r="V19" i="28"/>
  <c r="U20" i="28"/>
  <c r="U21" i="28" s="1"/>
  <c r="U22" i="28" s="1"/>
  <c r="AA9" i="24"/>
  <c r="X14" i="12"/>
  <c r="AF6" i="20"/>
  <c r="AF7" i="20" s="1"/>
  <c r="AC8" i="28"/>
  <c r="Y13" i="20"/>
  <c r="X14" i="20"/>
  <c r="X15" i="20" s="1"/>
  <c r="O22" i="24"/>
  <c r="Q24" i="20"/>
  <c r="Q25" i="20" s="1"/>
  <c r="U16" i="24"/>
  <c r="S18" i="24"/>
  <c r="Z11" i="28"/>
  <c r="S25" i="20"/>
  <c r="N49" i="2"/>
  <c r="N50" i="2" s="1"/>
  <c r="AG8" i="11"/>
  <c r="S23" i="28"/>
  <c r="T22" i="28"/>
  <c r="L32" i="28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M28" i="28"/>
  <c r="O26" i="28"/>
  <c r="N27" i="28"/>
  <c r="P25" i="28"/>
  <c r="Q24" i="28"/>
  <c r="V18" i="27"/>
  <c r="V19" i="27" s="1"/>
  <c r="V20" i="27" s="1"/>
  <c r="M48" i="27"/>
  <c r="M49" i="27"/>
  <c r="M47" i="27"/>
  <c r="U21" i="27"/>
  <c r="N41" i="27"/>
  <c r="N42" i="27" s="1"/>
  <c r="N43" i="27" s="1"/>
  <c r="N44" i="27" s="1"/>
  <c r="W17" i="27"/>
  <c r="W18" i="27" s="1"/>
  <c r="W19" i="27" s="1"/>
  <c r="W20" i="27" s="1"/>
  <c r="P30" i="27"/>
  <c r="R22" i="27"/>
  <c r="S22" i="27" s="1"/>
  <c r="L51" i="27"/>
  <c r="L52" i="27"/>
  <c r="L50" i="27"/>
  <c r="AA16" i="27"/>
  <c r="K52" i="27"/>
  <c r="K50" i="27"/>
  <c r="K51" i="27"/>
  <c r="O31" i="27"/>
  <c r="O32" i="27" s="1"/>
  <c r="O33" i="27" s="1"/>
  <c r="O34" i="27" s="1"/>
  <c r="O35" i="27" s="1"/>
  <c r="O36" i="27" s="1"/>
  <c r="O37" i="27" s="1"/>
  <c r="O38" i="27" s="1"/>
  <c r="O39" i="27" s="1"/>
  <c r="O40" i="27" s="1"/>
  <c r="AB15" i="27"/>
  <c r="O48" i="23"/>
  <c r="AD11" i="23"/>
  <c r="AE11" i="23"/>
  <c r="P24" i="23"/>
  <c r="P25" i="23" s="1"/>
  <c r="S19" i="23"/>
  <c r="R20" i="23"/>
  <c r="V18" i="23"/>
  <c r="AA12" i="23"/>
  <c r="Q23" i="23"/>
  <c r="U18" i="23"/>
  <c r="W15" i="23"/>
  <c r="Y13" i="23"/>
  <c r="O49" i="23"/>
  <c r="R26" i="20"/>
  <c r="S26" i="20" s="1"/>
  <c r="AB14" i="19"/>
  <c r="X16" i="19"/>
  <c r="W17" i="19"/>
  <c r="N42" i="19"/>
  <c r="N43" i="19" s="1"/>
  <c r="N44" i="19" s="1"/>
  <c r="N49" i="19" s="1"/>
  <c r="O41" i="19"/>
  <c r="Y15" i="19"/>
  <c r="Z15" i="19" s="1"/>
  <c r="AC14" i="19"/>
  <c r="S19" i="19"/>
  <c r="Q21" i="19"/>
  <c r="R20" i="19"/>
  <c r="U18" i="19"/>
  <c r="V18" i="19" s="1"/>
  <c r="T21" i="12"/>
  <c r="U21" i="12" s="1"/>
  <c r="O24" i="12"/>
  <c r="O25" i="12" s="1"/>
  <c r="T19" i="11"/>
  <c r="T20" i="11" s="1"/>
  <c r="T21" i="11" s="1"/>
  <c r="AB13" i="11"/>
  <c r="N31" i="11"/>
  <c r="O30" i="11"/>
  <c r="V17" i="11"/>
  <c r="U18" i="11"/>
  <c r="X16" i="11"/>
  <c r="P29" i="11"/>
  <c r="Y16" i="11"/>
  <c r="Z15" i="11"/>
  <c r="R23" i="11"/>
  <c r="R24" i="11" s="1"/>
  <c r="R25" i="11" s="1"/>
  <c r="R26" i="11" s="1"/>
  <c r="R27" i="11" s="1"/>
  <c r="R28" i="11" s="1"/>
  <c r="M32" i="1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9" i="11"/>
  <c r="S22" i="11"/>
  <c r="T19" i="10"/>
  <c r="S20" i="10"/>
  <c r="X17" i="10"/>
  <c r="L50" i="8"/>
  <c r="L52" i="8"/>
  <c r="L51" i="8"/>
  <c r="P28" i="8"/>
  <c r="P29" i="8" s="1"/>
  <c r="P30" i="8" s="1"/>
  <c r="P31" i="8" s="1"/>
  <c r="Q27" i="8"/>
  <c r="X17" i="8"/>
  <c r="M48" i="8"/>
  <c r="M47" i="8"/>
  <c r="M49" i="8"/>
  <c r="Y16" i="8"/>
  <c r="L48" i="8"/>
  <c r="N32" i="8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X17" i="6"/>
  <c r="X18" i="6" s="1"/>
  <c r="Z14" i="6"/>
  <c r="Y15" i="6"/>
  <c r="L27" i="3"/>
  <c r="O47" i="20"/>
  <c r="O49" i="20"/>
  <c r="O48" i="20"/>
  <c r="N51" i="20"/>
  <c r="N52" i="20"/>
  <c r="N50" i="20"/>
  <c r="N47" i="2"/>
  <c r="N48" i="2"/>
  <c r="P31" i="20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N52" i="2"/>
  <c r="N49" i="25"/>
  <c r="N52" i="25" s="1"/>
  <c r="M31" i="10"/>
  <c r="M32" i="10" s="1"/>
  <c r="L33" i="10"/>
  <c r="O47" i="25"/>
  <c r="M49" i="6"/>
  <c r="M52" i="6" s="1"/>
  <c r="O48" i="25"/>
  <c r="Q20" i="6"/>
  <c r="Q24" i="9"/>
  <c r="Q25" i="9" s="1"/>
  <c r="Q26" i="9" s="1"/>
  <c r="Q27" i="9" s="1"/>
  <c r="Q28" i="9" s="1"/>
  <c r="Q29" i="9" s="1"/>
  <c r="Q30" i="9" s="1"/>
  <c r="Q31" i="9" s="1"/>
  <c r="Q32" i="9" s="1"/>
  <c r="Q33" i="9" s="1"/>
  <c r="P23" i="26"/>
  <c r="O24" i="22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Q22" i="26"/>
  <c r="O49" i="25"/>
  <c r="N51" i="25"/>
  <c r="N50" i="25"/>
  <c r="O22" i="6"/>
  <c r="P21" i="6"/>
  <c r="M47" i="6"/>
  <c r="M48" i="6"/>
  <c r="V19" i="22"/>
  <c r="S21" i="22"/>
  <c r="T21" i="22" s="1"/>
  <c r="N51" i="22"/>
  <c r="N52" i="22"/>
  <c r="N50" i="22"/>
  <c r="R20" i="25"/>
  <c r="R19" i="6"/>
  <c r="O24" i="10"/>
  <c r="N23" i="6"/>
  <c r="P23" i="10"/>
  <c r="P22" i="25"/>
  <c r="Q21" i="25"/>
  <c r="U19" i="10"/>
  <c r="P23" i="22"/>
  <c r="N48" i="25"/>
  <c r="Q22" i="10"/>
  <c r="R21" i="10"/>
  <c r="O24" i="26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S19" i="25"/>
  <c r="O25" i="3"/>
  <c r="Q23" i="3"/>
  <c r="R22" i="22"/>
  <c r="AF5" i="24"/>
  <c r="AA8" i="3"/>
  <c r="AA15" i="11"/>
  <c r="AF8" i="21"/>
  <c r="AI8" i="27"/>
  <c r="AI9" i="27" s="1"/>
  <c r="W18" i="25"/>
  <c r="AE14" i="27"/>
  <c r="AF8" i="19"/>
  <c r="AD11" i="19"/>
  <c r="AE11" i="19" s="1"/>
  <c r="AG5" i="25"/>
  <c r="AH10" i="23"/>
  <c r="AI8" i="23"/>
  <c r="AI9" i="23" s="1"/>
  <c r="AF14" i="27"/>
  <c r="M52" i="25"/>
  <c r="M51" i="25"/>
  <c r="M50" i="25"/>
  <c r="AH6" i="21"/>
  <c r="AF5" i="28"/>
  <c r="AF6" i="28" s="1"/>
  <c r="AE7" i="22"/>
  <c r="AG5" i="20"/>
  <c r="Y13" i="25"/>
  <c r="Y14" i="25" s="1"/>
  <c r="AG7" i="19"/>
  <c r="AH5" i="19"/>
  <c r="AH6" i="19" s="1"/>
  <c r="AF5" i="26"/>
  <c r="N52" i="26"/>
  <c r="N51" i="26"/>
  <c r="N50" i="26"/>
  <c r="AG11" i="27"/>
  <c r="AH11" i="27" s="1"/>
  <c r="AF9" i="11"/>
  <c r="AF10" i="11" s="1"/>
  <c r="AD11" i="11"/>
  <c r="AD12" i="11" s="1"/>
  <c r="AE12" i="11"/>
  <c r="AH7" i="11"/>
  <c r="AI5" i="11"/>
  <c r="AI5" i="8"/>
  <c r="AE7" i="10"/>
  <c r="AG11" i="7"/>
  <c r="AH11" i="7" s="1"/>
  <c r="AI5" i="10"/>
  <c r="AI8" i="7"/>
  <c r="AH5" i="6"/>
  <c r="AE9" i="6"/>
  <c r="AA12" i="6"/>
  <c r="AA13" i="6" s="1"/>
  <c r="K52" i="6"/>
  <c r="K51" i="6"/>
  <c r="K50" i="6"/>
  <c r="Z9" i="1"/>
  <c r="Y10" i="1"/>
  <c r="Q20" i="2"/>
  <c r="R20" i="2" s="1"/>
  <c r="M24" i="1"/>
  <c r="O27" i="2"/>
  <c r="AC7" i="2"/>
  <c r="AB8" i="2"/>
  <c r="Z9" i="2"/>
  <c r="Y11" i="2"/>
  <c r="W14" i="2"/>
  <c r="U15" i="2"/>
  <c r="T16" i="2"/>
  <c r="T17" i="2" s="1"/>
  <c r="P21" i="2"/>
  <c r="Q21" i="2" s="1"/>
  <c r="S18" i="2"/>
  <c r="X12" i="2"/>
  <c r="X13" i="2" s="1"/>
  <c r="Q18" i="1"/>
  <c r="R18" i="1" s="1"/>
  <c r="AF7" i="3"/>
  <c r="M26" i="3"/>
  <c r="N26" i="3" s="1"/>
  <c r="AI5" i="3"/>
  <c r="AI6" i="3" s="1"/>
  <c r="K28" i="3"/>
  <c r="AD5" i="2"/>
  <c r="AD6" i="2" s="1"/>
  <c r="K30" i="2"/>
  <c r="M28" i="2"/>
  <c r="T14" i="1"/>
  <c r="S15" i="1"/>
  <c r="V12" i="1"/>
  <c r="V13" i="1" s="1"/>
  <c r="P20" i="1"/>
  <c r="W11" i="1"/>
  <c r="AC6" i="1"/>
  <c r="AD5" i="1"/>
  <c r="O22" i="1"/>
  <c r="O23" i="1" s="1"/>
  <c r="AB7" i="1"/>
  <c r="AA8" i="1"/>
  <c r="K25" i="1"/>
  <c r="L25" i="1" s="1"/>
  <c r="Y12" i="3" l="1"/>
  <c r="Z12" i="3"/>
  <c r="V14" i="3"/>
  <c r="W17" i="20"/>
  <c r="T20" i="10"/>
  <c r="W16" i="22"/>
  <c r="W17" i="22" s="1"/>
  <c r="W18" i="22" s="1"/>
  <c r="V18" i="22"/>
  <c r="Z11" i="26"/>
  <c r="U23" i="7"/>
  <c r="P26" i="12"/>
  <c r="V23" i="7"/>
  <c r="R26" i="7"/>
  <c r="Q26" i="12"/>
  <c r="R22" i="12"/>
  <c r="AA11" i="6"/>
  <c r="AB10" i="6"/>
  <c r="AI6" i="12"/>
  <c r="AA15" i="7"/>
  <c r="AB14" i="7"/>
  <c r="P28" i="7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9" i="7" s="1"/>
  <c r="O50" i="7"/>
  <c r="O51" i="7"/>
  <c r="O52" i="7"/>
  <c r="W19" i="7"/>
  <c r="Q27" i="7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C14" i="7"/>
  <c r="Z16" i="7"/>
  <c r="S24" i="7"/>
  <c r="X18" i="7"/>
  <c r="X19" i="7" s="1"/>
  <c r="N51" i="2"/>
  <c r="Z13" i="10"/>
  <c r="Y14" i="10"/>
  <c r="V21" i="27"/>
  <c r="W21" i="27" s="1"/>
  <c r="X15" i="21"/>
  <c r="Y14" i="21"/>
  <c r="N48" i="19"/>
  <c r="X12" i="26"/>
  <c r="AB9" i="26"/>
  <c r="K52" i="19"/>
  <c r="K50" i="19"/>
  <c r="K51" i="19"/>
  <c r="W17" i="12"/>
  <c r="W18" i="12" s="1"/>
  <c r="X15" i="9"/>
  <c r="Y15" i="9" s="1"/>
  <c r="Z15" i="9" s="1"/>
  <c r="U21" i="8"/>
  <c r="U22" i="8" s="1"/>
  <c r="U23" i="8" s="1"/>
  <c r="U24" i="8" s="1"/>
  <c r="U25" i="8" s="1"/>
  <c r="T20" i="20"/>
  <c r="T21" i="20" s="1"/>
  <c r="T22" i="20" s="1"/>
  <c r="T23" i="20" s="1"/>
  <c r="V20" i="28"/>
  <c r="V21" i="28" s="1"/>
  <c r="V16" i="24"/>
  <c r="AB9" i="22"/>
  <c r="AC9" i="22" s="1"/>
  <c r="AD9" i="22" s="1"/>
  <c r="AF11" i="23"/>
  <c r="X16" i="20"/>
  <c r="X17" i="20" s="1"/>
  <c r="W13" i="3"/>
  <c r="X13" i="3" s="1"/>
  <c r="Z11" i="22"/>
  <c r="Z12" i="22" s="1"/>
  <c r="AA12" i="22" s="1"/>
  <c r="AG6" i="25"/>
  <c r="AF8" i="6"/>
  <c r="AG8" i="6" s="1"/>
  <c r="S16" i="3"/>
  <c r="AA12" i="9"/>
  <c r="AA13" i="9" s="1"/>
  <c r="W17" i="9"/>
  <c r="X17" i="9" s="1"/>
  <c r="Y17" i="9" s="1"/>
  <c r="AE8" i="9"/>
  <c r="T15" i="3"/>
  <c r="AD12" i="21"/>
  <c r="AH6" i="6"/>
  <c r="AH7" i="6" s="1"/>
  <c r="V18" i="9"/>
  <c r="AF7" i="25"/>
  <c r="AG7" i="25" s="1"/>
  <c r="AH7" i="21"/>
  <c r="AD9" i="25"/>
  <c r="AE9" i="25" s="1"/>
  <c r="AB10" i="22"/>
  <c r="W15" i="26"/>
  <c r="R21" i="9"/>
  <c r="S21" i="9" s="1"/>
  <c r="R19" i="26"/>
  <c r="R20" i="26" s="1"/>
  <c r="R21" i="26" s="1"/>
  <c r="AA9" i="3"/>
  <c r="O47" i="21"/>
  <c r="T20" i="9"/>
  <c r="U20" i="9" s="1"/>
  <c r="AF9" i="21"/>
  <c r="W14" i="3"/>
  <c r="X16" i="22"/>
  <c r="X17" i="22" s="1"/>
  <c r="X18" i="22" s="1"/>
  <c r="Y15" i="25"/>
  <c r="AI6" i="10"/>
  <c r="AA10" i="26"/>
  <c r="AA11" i="26" s="1"/>
  <c r="AC8" i="26"/>
  <c r="AB10" i="26"/>
  <c r="R22" i="9"/>
  <c r="AE8" i="22"/>
  <c r="AG6" i="9"/>
  <c r="AF7" i="9"/>
  <c r="T16" i="26"/>
  <c r="S17" i="26"/>
  <c r="U19" i="9"/>
  <c r="V19" i="9" s="1"/>
  <c r="AF6" i="26"/>
  <c r="AE7" i="26"/>
  <c r="AF7" i="26" s="1"/>
  <c r="AB11" i="25"/>
  <c r="AA12" i="25"/>
  <c r="Y14" i="22"/>
  <c r="Y15" i="22" s="1"/>
  <c r="AC10" i="9"/>
  <c r="AB11" i="9"/>
  <c r="AE10" i="21"/>
  <c r="V16" i="21"/>
  <c r="S19" i="21"/>
  <c r="T19" i="21" s="1"/>
  <c r="U17" i="21"/>
  <c r="U20" i="22"/>
  <c r="V20" i="22" s="1"/>
  <c r="X16" i="25"/>
  <c r="Y16" i="25" s="1"/>
  <c r="X13" i="26"/>
  <c r="X14" i="26" s="1"/>
  <c r="R17" i="3"/>
  <c r="M36" i="9"/>
  <c r="M37" i="9" s="1"/>
  <c r="N35" i="9"/>
  <c r="O34" i="9"/>
  <c r="P34" i="9" s="1"/>
  <c r="N51" i="21"/>
  <c r="N52" i="21"/>
  <c r="N50" i="21"/>
  <c r="AF5" i="22"/>
  <c r="AG5" i="22" s="1"/>
  <c r="AD9" i="10"/>
  <c r="AC10" i="10"/>
  <c r="AC11" i="10" s="1"/>
  <c r="AC12" i="10" s="1"/>
  <c r="O48" i="21"/>
  <c r="O49" i="21"/>
  <c r="L38" i="9"/>
  <c r="L39" i="9" s="1"/>
  <c r="L40" i="9" s="1"/>
  <c r="L41" i="9" s="1"/>
  <c r="L42" i="9" s="1"/>
  <c r="L43" i="9" s="1"/>
  <c r="L44" i="9" s="1"/>
  <c r="L48" i="9" s="1"/>
  <c r="AE8" i="10"/>
  <c r="P27" i="2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7" i="21" s="1"/>
  <c r="R26" i="21"/>
  <c r="T18" i="24"/>
  <c r="T19" i="24" s="1"/>
  <c r="T20" i="24" s="1"/>
  <c r="U17" i="24"/>
  <c r="Z13" i="20"/>
  <c r="Y14" i="20"/>
  <c r="AD8" i="28"/>
  <c r="AG8" i="8"/>
  <c r="AC9" i="28"/>
  <c r="AB12" i="8"/>
  <c r="AH7" i="8"/>
  <c r="W20" i="8"/>
  <c r="W18" i="28"/>
  <c r="Y14" i="12"/>
  <c r="T22" i="8"/>
  <c r="X15" i="28"/>
  <c r="Z12" i="28"/>
  <c r="AD7" i="24"/>
  <c r="AA11" i="12"/>
  <c r="Z12" i="12"/>
  <c r="AC9" i="12"/>
  <c r="AB10" i="12"/>
  <c r="V17" i="24"/>
  <c r="V18" i="24" s="1"/>
  <c r="V19" i="24" s="1"/>
  <c r="AD8" i="20"/>
  <c r="AC9" i="20"/>
  <c r="U18" i="20"/>
  <c r="U19" i="20" s="1"/>
  <c r="V19" i="20" s="1"/>
  <c r="V21" i="8"/>
  <c r="V22" i="8" s="1"/>
  <c r="AA11" i="28"/>
  <c r="S19" i="24"/>
  <c r="S20" i="24" s="1"/>
  <c r="Q26" i="20"/>
  <c r="Q27" i="20" s="1"/>
  <c r="O23" i="24"/>
  <c r="AG6" i="20"/>
  <c r="AB9" i="24"/>
  <c r="AC8" i="24"/>
  <c r="AD8" i="24" s="1"/>
  <c r="AF6" i="24"/>
  <c r="P22" i="24"/>
  <c r="AC11" i="8"/>
  <c r="AF7" i="28"/>
  <c r="Y12" i="24"/>
  <c r="AI6" i="8"/>
  <c r="AB10" i="28"/>
  <c r="V19" i="12"/>
  <c r="V20" i="12" s="1"/>
  <c r="V21" i="12" s="1"/>
  <c r="AA10" i="24"/>
  <c r="AA11" i="24" s="1"/>
  <c r="AB10" i="20"/>
  <c r="Y13" i="28"/>
  <c r="AF9" i="8"/>
  <c r="AH8" i="12"/>
  <c r="AI8" i="12" s="1"/>
  <c r="AA13" i="8"/>
  <c r="R22" i="24"/>
  <c r="X13" i="24"/>
  <c r="M50" i="24"/>
  <c r="M52" i="24"/>
  <c r="M51" i="24"/>
  <c r="X15" i="12"/>
  <c r="Z15" i="6"/>
  <c r="P30" i="11"/>
  <c r="Q29" i="11"/>
  <c r="Q30" i="11" s="1"/>
  <c r="P26" i="28"/>
  <c r="O27" i="28"/>
  <c r="M29" i="28"/>
  <c r="L47" i="28"/>
  <c r="L49" i="28"/>
  <c r="L48" i="28"/>
  <c r="N28" i="28"/>
  <c r="N29" i="28" s="1"/>
  <c r="R24" i="28"/>
  <c r="Q25" i="28"/>
  <c r="Q26" i="28" s="1"/>
  <c r="T23" i="28"/>
  <c r="U23" i="28" s="1"/>
  <c r="AB16" i="27"/>
  <c r="AC15" i="27"/>
  <c r="AD15" i="27" s="1"/>
  <c r="X17" i="27"/>
  <c r="O41" i="27"/>
  <c r="O42" i="27" s="1"/>
  <c r="O43" i="27" s="1"/>
  <c r="O44" i="27" s="1"/>
  <c r="R23" i="27"/>
  <c r="R24" i="27" s="1"/>
  <c r="R25" i="27" s="1"/>
  <c r="R26" i="27" s="1"/>
  <c r="R27" i="27" s="1"/>
  <c r="R28" i="27" s="1"/>
  <c r="R29" i="27" s="1"/>
  <c r="P31" i="27"/>
  <c r="P32" i="27" s="1"/>
  <c r="P33" i="27" s="1"/>
  <c r="P34" i="27" s="1"/>
  <c r="P35" i="27" s="1"/>
  <c r="P36" i="27" s="1"/>
  <c r="P37" i="27" s="1"/>
  <c r="P38" i="27" s="1"/>
  <c r="P39" i="27" s="1"/>
  <c r="P40" i="27" s="1"/>
  <c r="N49" i="27"/>
  <c r="N47" i="27"/>
  <c r="N48" i="27"/>
  <c r="T22" i="27"/>
  <c r="M52" i="27"/>
  <c r="M50" i="27"/>
  <c r="M51" i="27"/>
  <c r="Q30" i="27"/>
  <c r="Y14" i="23"/>
  <c r="Z13" i="23"/>
  <c r="W16" i="23"/>
  <c r="AA13" i="23"/>
  <c r="X15" i="23"/>
  <c r="S20" i="23"/>
  <c r="P26" i="23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AB12" i="23"/>
  <c r="AG11" i="23"/>
  <c r="AH11" i="23" s="1"/>
  <c r="O52" i="23"/>
  <c r="O50" i="23"/>
  <c r="O51" i="23"/>
  <c r="Q24" i="23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R21" i="23"/>
  <c r="AB13" i="23"/>
  <c r="T19" i="23"/>
  <c r="O42" i="19"/>
  <c r="O43" i="19" s="1"/>
  <c r="O44" i="19" s="1"/>
  <c r="AA15" i="19"/>
  <c r="N47" i="19"/>
  <c r="Q22" i="19"/>
  <c r="Q23" i="19" s="1"/>
  <c r="Q24" i="19" s="1"/>
  <c r="Q25" i="19" s="1"/>
  <c r="Q26" i="19" s="1"/>
  <c r="Q27" i="19" s="1"/>
  <c r="W18" i="19"/>
  <c r="X17" i="19"/>
  <c r="Y16" i="19"/>
  <c r="Z16" i="19" s="1"/>
  <c r="AB15" i="19"/>
  <c r="AC15" i="19" s="1"/>
  <c r="R21" i="19"/>
  <c r="S20" i="19"/>
  <c r="O48" i="19"/>
  <c r="N52" i="19"/>
  <c r="N50" i="19"/>
  <c r="N51" i="19"/>
  <c r="P41" i="19"/>
  <c r="P42" i="19" s="1"/>
  <c r="P43" i="19" s="1"/>
  <c r="P44" i="19" s="1"/>
  <c r="T19" i="19"/>
  <c r="O26" i="12"/>
  <c r="O27" i="12"/>
  <c r="O28" i="12" s="1"/>
  <c r="S23" i="11"/>
  <c r="S24" i="11" s="1"/>
  <c r="S25" i="11" s="1"/>
  <c r="S26" i="11" s="1"/>
  <c r="S27" i="11" s="1"/>
  <c r="S28" i="11" s="1"/>
  <c r="M48" i="11"/>
  <c r="M47" i="11"/>
  <c r="U19" i="11"/>
  <c r="U20" i="11" s="1"/>
  <c r="U21" i="11" s="1"/>
  <c r="V18" i="11"/>
  <c r="O31" i="11"/>
  <c r="N32" i="1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W17" i="11"/>
  <c r="AG9" i="11"/>
  <c r="AG10" i="11" s="1"/>
  <c r="M51" i="11"/>
  <c r="M50" i="11"/>
  <c r="M52" i="11"/>
  <c r="Z16" i="11"/>
  <c r="X17" i="11"/>
  <c r="AB14" i="11"/>
  <c r="AC13" i="11"/>
  <c r="T22" i="11"/>
  <c r="AE11" i="11"/>
  <c r="U20" i="10"/>
  <c r="X18" i="10"/>
  <c r="N48" i="8"/>
  <c r="N47" i="8"/>
  <c r="O32" i="8"/>
  <c r="P32" i="8" s="1"/>
  <c r="N49" i="8"/>
  <c r="M51" i="8"/>
  <c r="M52" i="8"/>
  <c r="M50" i="8"/>
  <c r="X18" i="8"/>
  <c r="Q28" i="8"/>
  <c r="Q29" i="8" s="1"/>
  <c r="Q30" i="8" s="1"/>
  <c r="Q31" i="8" s="1"/>
  <c r="R27" i="8"/>
  <c r="Y17" i="8"/>
  <c r="Z16" i="8"/>
  <c r="M51" i="6"/>
  <c r="AA14" i="6"/>
  <c r="AA15" i="6" s="1"/>
  <c r="Y16" i="6"/>
  <c r="L28" i="3"/>
  <c r="O51" i="20"/>
  <c r="O52" i="20"/>
  <c r="O50" i="20"/>
  <c r="P49" i="20"/>
  <c r="P48" i="20"/>
  <c r="P47" i="20"/>
  <c r="V23" i="8"/>
  <c r="V24" i="8" s="1"/>
  <c r="V25" i="8" s="1"/>
  <c r="Z10" i="1"/>
  <c r="M50" i="6"/>
  <c r="L34" i="10"/>
  <c r="AD13" i="11"/>
  <c r="O49" i="26"/>
  <c r="O50" i="26" s="1"/>
  <c r="M33" i="10"/>
  <c r="N31" i="10"/>
  <c r="U21" i="22"/>
  <c r="V21" i="22" s="1"/>
  <c r="O47" i="26"/>
  <c r="O48" i="26"/>
  <c r="R20" i="6"/>
  <c r="R21" i="25"/>
  <c r="W19" i="22"/>
  <c r="P24" i="26"/>
  <c r="S19" i="6"/>
  <c r="Q24" i="3"/>
  <c r="O26" i="3"/>
  <c r="S21" i="10"/>
  <c r="T21" i="10" s="1"/>
  <c r="Q23" i="10"/>
  <c r="R22" i="10"/>
  <c r="P24" i="22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V19" i="10"/>
  <c r="P23" i="25"/>
  <c r="Q22" i="25"/>
  <c r="P24" i="10"/>
  <c r="N24" i="6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O25" i="10"/>
  <c r="O26" i="10" s="1"/>
  <c r="O27" i="10" s="1"/>
  <c r="O28" i="10" s="1"/>
  <c r="O29" i="10" s="1"/>
  <c r="O30" i="10" s="1"/>
  <c r="T19" i="25"/>
  <c r="S22" i="22"/>
  <c r="Q23" i="22"/>
  <c r="O23" i="6"/>
  <c r="P22" i="6"/>
  <c r="O52" i="25"/>
  <c r="O50" i="25"/>
  <c r="O51" i="25"/>
  <c r="Q23" i="26"/>
  <c r="S20" i="25"/>
  <c r="P25" i="3"/>
  <c r="O48" i="22"/>
  <c r="O47" i="22"/>
  <c r="O49" i="22"/>
  <c r="Q21" i="6"/>
  <c r="S20" i="6"/>
  <c r="AB8" i="3"/>
  <c r="AG5" i="24"/>
  <c r="AG5" i="26"/>
  <c r="AH7" i="19"/>
  <c r="AI5" i="19"/>
  <c r="AI6" i="19" s="1"/>
  <c r="AG8" i="19"/>
  <c r="AG5" i="28"/>
  <c r="AG6" i="28" s="1"/>
  <c r="AI6" i="21"/>
  <c r="AI10" i="23"/>
  <c r="AH5" i="25"/>
  <c r="AF9" i="19"/>
  <c r="AF10" i="19" s="1"/>
  <c r="Z13" i="25"/>
  <c r="Z14" i="25" s="1"/>
  <c r="AH5" i="20"/>
  <c r="AG12" i="27"/>
  <c r="AH12" i="27" s="1"/>
  <c r="AD12" i="19"/>
  <c r="AD13" i="19" s="1"/>
  <c r="AI10" i="27"/>
  <c r="AG8" i="21"/>
  <c r="AI7" i="11"/>
  <c r="AF11" i="11"/>
  <c r="AF12" i="11" s="1"/>
  <c r="AH8" i="11"/>
  <c r="AG12" i="7"/>
  <c r="AH12" i="7" s="1"/>
  <c r="AF7" i="10"/>
  <c r="AI9" i="7"/>
  <c r="AI5" i="6"/>
  <c r="AB12" i="6"/>
  <c r="AB13" i="6" s="1"/>
  <c r="AF9" i="6"/>
  <c r="M25" i="1"/>
  <c r="N24" i="1"/>
  <c r="O24" i="1" s="1"/>
  <c r="O28" i="2"/>
  <c r="AD7" i="2"/>
  <c r="AA9" i="2"/>
  <c r="X14" i="2"/>
  <c r="Z10" i="2"/>
  <c r="AA10" i="2" s="1"/>
  <c r="AC8" i="2"/>
  <c r="AD8" i="2" s="1"/>
  <c r="T18" i="2"/>
  <c r="Y12" i="2"/>
  <c r="Y13" i="2" s="1"/>
  <c r="V15" i="2"/>
  <c r="U16" i="2"/>
  <c r="U17" i="2" s="1"/>
  <c r="R21" i="2"/>
  <c r="S19" i="2"/>
  <c r="P22" i="2"/>
  <c r="Q19" i="1"/>
  <c r="R19" i="1" s="1"/>
  <c r="K29" i="3"/>
  <c r="M27" i="3"/>
  <c r="N27" i="3" s="1"/>
  <c r="AG7" i="3"/>
  <c r="M29" i="2"/>
  <c r="K31" i="2"/>
  <c r="AE5" i="2"/>
  <c r="AE6" i="2" s="1"/>
  <c r="T15" i="1"/>
  <c r="U14" i="1"/>
  <c r="V14" i="1" s="1"/>
  <c r="S16" i="1"/>
  <c r="P21" i="1"/>
  <c r="W12" i="1"/>
  <c r="X11" i="1"/>
  <c r="Y11" i="1" s="1"/>
  <c r="AC7" i="1"/>
  <c r="AB8" i="1"/>
  <c r="AD6" i="1"/>
  <c r="AE5" i="1"/>
  <c r="AA9" i="1"/>
  <c r="K26" i="1"/>
  <c r="S17" i="3" l="1"/>
  <c r="Y13" i="3"/>
  <c r="T16" i="3"/>
  <c r="U16" i="3" s="1"/>
  <c r="U15" i="3"/>
  <c r="X14" i="3"/>
  <c r="Z13" i="3"/>
  <c r="W18" i="20"/>
  <c r="W19" i="20" s="1"/>
  <c r="V18" i="20"/>
  <c r="X18" i="20" s="1"/>
  <c r="W20" i="22"/>
  <c r="AE9" i="22"/>
  <c r="AA11" i="22"/>
  <c r="Z12" i="26"/>
  <c r="Y12" i="26"/>
  <c r="O47" i="19"/>
  <c r="P41" i="27"/>
  <c r="P42" i="27" s="1"/>
  <c r="P43" i="27" s="1"/>
  <c r="P44" i="27" s="1"/>
  <c r="Z14" i="21"/>
  <c r="AA14" i="21" s="1"/>
  <c r="R27" i="7"/>
  <c r="P47" i="7"/>
  <c r="AD14" i="7"/>
  <c r="P27" i="12"/>
  <c r="R23" i="12"/>
  <c r="S22" i="12"/>
  <c r="Q27" i="12"/>
  <c r="AB11" i="6"/>
  <c r="AC10" i="6"/>
  <c r="Y15" i="12"/>
  <c r="P52" i="7"/>
  <c r="P51" i="7"/>
  <c r="P50" i="7"/>
  <c r="R28" i="7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S25" i="7"/>
  <c r="T24" i="7"/>
  <c r="Q48" i="7"/>
  <c r="Q47" i="7"/>
  <c r="Q49" i="7"/>
  <c r="W20" i="7"/>
  <c r="P48" i="7"/>
  <c r="Z17" i="7"/>
  <c r="U24" i="7"/>
  <c r="V24" i="7" s="1"/>
  <c r="Y18" i="7"/>
  <c r="AB15" i="7"/>
  <c r="AE14" i="7"/>
  <c r="AF14" i="7" s="1"/>
  <c r="AA16" i="7"/>
  <c r="Z14" i="10"/>
  <c r="AA13" i="10"/>
  <c r="AB13" i="10" s="1"/>
  <c r="Y15" i="10"/>
  <c r="Y16" i="10"/>
  <c r="Y17" i="10" s="1"/>
  <c r="W19" i="12"/>
  <c r="W20" i="12" s="1"/>
  <c r="W21" i="12" s="1"/>
  <c r="O29" i="12"/>
  <c r="O30" i="12" s="1"/>
  <c r="Y15" i="21"/>
  <c r="Z15" i="21"/>
  <c r="V22" i="28"/>
  <c r="U21" i="10"/>
  <c r="O49" i="19"/>
  <c r="AD10" i="25"/>
  <c r="AE10" i="25" s="1"/>
  <c r="V20" i="9"/>
  <c r="AF10" i="21"/>
  <c r="P49" i="21"/>
  <c r="U20" i="20"/>
  <c r="U21" i="20" s="1"/>
  <c r="V21" i="20" s="1"/>
  <c r="T17" i="3"/>
  <c r="O52" i="26"/>
  <c r="T21" i="9"/>
  <c r="R29" i="11"/>
  <c r="R30" i="11" s="1"/>
  <c r="AG9" i="8"/>
  <c r="S21" i="24"/>
  <c r="S22" i="24" s="1"/>
  <c r="AB11" i="26"/>
  <c r="AA12" i="26"/>
  <c r="AA14" i="9"/>
  <c r="AA15" i="9" s="1"/>
  <c r="AH5" i="22"/>
  <c r="AF6" i="22"/>
  <c r="AF7" i="22" s="1"/>
  <c r="V17" i="21"/>
  <c r="W16" i="21"/>
  <c r="AD10" i="9"/>
  <c r="AC11" i="9"/>
  <c r="Y16" i="22"/>
  <c r="Y17" i="22" s="1"/>
  <c r="AG6" i="26"/>
  <c r="AG7" i="26" s="1"/>
  <c r="U16" i="26"/>
  <c r="V16" i="26" s="1"/>
  <c r="T17" i="26"/>
  <c r="AH6" i="9"/>
  <c r="AG7" i="9"/>
  <c r="AD8" i="26"/>
  <c r="AG9" i="21"/>
  <c r="U21" i="9"/>
  <c r="AB9" i="3"/>
  <c r="R23" i="9"/>
  <c r="X17" i="25"/>
  <c r="AI7" i="21"/>
  <c r="W18" i="9"/>
  <c r="AH8" i="6"/>
  <c r="AC9" i="26"/>
  <c r="AD9" i="26" s="1"/>
  <c r="AH6" i="25"/>
  <c r="AF8" i="25"/>
  <c r="AG8" i="25" s="1"/>
  <c r="Y13" i="26"/>
  <c r="X15" i="26"/>
  <c r="S20" i="21"/>
  <c r="T20" i="21" s="1"/>
  <c r="U18" i="21"/>
  <c r="V18" i="21" s="1"/>
  <c r="AG10" i="21"/>
  <c r="Z16" i="9"/>
  <c r="AC11" i="25"/>
  <c r="AB12" i="25"/>
  <c r="W19" i="9"/>
  <c r="R18" i="3"/>
  <c r="AF8" i="22"/>
  <c r="S22" i="9"/>
  <c r="T22" i="9" s="1"/>
  <c r="AA10" i="3"/>
  <c r="AA11" i="3" s="1"/>
  <c r="AC10" i="22"/>
  <c r="AB11" i="22"/>
  <c r="AH7" i="25"/>
  <c r="AI6" i="6"/>
  <c r="AI7" i="6" s="1"/>
  <c r="Z15" i="25"/>
  <c r="AF8" i="9"/>
  <c r="V21" i="9"/>
  <c r="AB12" i="9"/>
  <c r="S18" i="26"/>
  <c r="AE11" i="21"/>
  <c r="AF11" i="21" s="1"/>
  <c r="AE9" i="9"/>
  <c r="AF9" i="9" s="1"/>
  <c r="AD13" i="21"/>
  <c r="Z13" i="22"/>
  <c r="AA13" i="22" s="1"/>
  <c r="R22" i="26"/>
  <c r="P52" i="21"/>
  <c r="P50" i="21"/>
  <c r="P51" i="21"/>
  <c r="O50" i="21"/>
  <c r="O52" i="21"/>
  <c r="O51" i="21"/>
  <c r="L49" i="9"/>
  <c r="AE9" i="10"/>
  <c r="AD10" i="10"/>
  <c r="AD11" i="10" s="1"/>
  <c r="AD12" i="10" s="1"/>
  <c r="O35" i="9"/>
  <c r="P35" i="9" s="1"/>
  <c r="N36" i="9"/>
  <c r="M38" i="9"/>
  <c r="P48" i="21"/>
  <c r="AF8" i="10"/>
  <c r="L47" i="9"/>
  <c r="Q34" i="9"/>
  <c r="Q27" i="21"/>
  <c r="S23" i="24"/>
  <c r="T24" i="20"/>
  <c r="T25" i="20" s="1"/>
  <c r="R27" i="20"/>
  <c r="S27" i="20" s="1"/>
  <c r="Q28" i="20"/>
  <c r="Q29" i="20" s="1"/>
  <c r="Q30" i="20" s="1"/>
  <c r="Z17" i="8"/>
  <c r="Y13" i="24"/>
  <c r="AB13" i="8"/>
  <c r="AB14" i="8" s="1"/>
  <c r="AA14" i="8"/>
  <c r="Z13" i="28"/>
  <c r="AG7" i="28"/>
  <c r="AD11" i="8"/>
  <c r="Q22" i="24"/>
  <c r="AC9" i="24"/>
  <c r="AH6" i="20"/>
  <c r="P23" i="24"/>
  <c r="AB11" i="20"/>
  <c r="AB12" i="20" s="1"/>
  <c r="AB11" i="28"/>
  <c r="V20" i="24"/>
  <c r="V21" i="24" s="1"/>
  <c r="AC10" i="12"/>
  <c r="AB11" i="12"/>
  <c r="AE7" i="24"/>
  <c r="AE8" i="24" s="1"/>
  <c r="Y14" i="28"/>
  <c r="Y15" i="28" s="1"/>
  <c r="T23" i="8"/>
  <c r="W19" i="28"/>
  <c r="W20" i="28" s="1"/>
  <c r="AI7" i="8"/>
  <c r="AC12" i="8"/>
  <c r="AD9" i="28"/>
  <c r="Y15" i="20"/>
  <c r="U18" i="24"/>
  <c r="AG7" i="20"/>
  <c r="X16" i="12"/>
  <c r="X17" i="12" s="1"/>
  <c r="Z11" i="2"/>
  <c r="R23" i="24"/>
  <c r="AC10" i="20"/>
  <c r="AC10" i="28"/>
  <c r="Z12" i="24"/>
  <c r="Y14" i="24"/>
  <c r="AG6" i="24"/>
  <c r="O24" i="24"/>
  <c r="T21" i="24"/>
  <c r="S24" i="24"/>
  <c r="X19" i="8"/>
  <c r="AD9" i="20"/>
  <c r="AE8" i="20"/>
  <c r="W17" i="24"/>
  <c r="AD9" i="12"/>
  <c r="AA12" i="12"/>
  <c r="AA12" i="28"/>
  <c r="W21" i="8"/>
  <c r="W22" i="8" s="1"/>
  <c r="W23" i="8" s="1"/>
  <c r="AA15" i="8"/>
  <c r="AF10" i="8"/>
  <c r="AH8" i="8"/>
  <c r="AH9" i="8" s="1"/>
  <c r="Z13" i="12"/>
  <c r="AE8" i="28"/>
  <c r="AA13" i="20"/>
  <c r="Z14" i="20"/>
  <c r="Z15" i="20" s="1"/>
  <c r="X16" i="28"/>
  <c r="X14" i="24"/>
  <c r="AB10" i="24"/>
  <c r="X19" i="20"/>
  <c r="V26" i="8"/>
  <c r="AE15" i="27"/>
  <c r="R22" i="19"/>
  <c r="R23" i="19" s="1"/>
  <c r="R24" i="19" s="1"/>
  <c r="R25" i="19" s="1"/>
  <c r="R26" i="19" s="1"/>
  <c r="R27" i="19" s="1"/>
  <c r="V23" i="28"/>
  <c r="O28" i="28"/>
  <c r="O29" i="28" s="1"/>
  <c r="S24" i="28"/>
  <c r="L52" i="28"/>
  <c r="L50" i="28"/>
  <c r="L51" i="28"/>
  <c r="M30" i="28"/>
  <c r="R25" i="28"/>
  <c r="P27" i="28"/>
  <c r="Q27" i="28" s="1"/>
  <c r="AF15" i="27"/>
  <c r="P49" i="27"/>
  <c r="P48" i="27"/>
  <c r="P47" i="27"/>
  <c r="R30" i="27"/>
  <c r="X18" i="27"/>
  <c r="Y17" i="27"/>
  <c r="Q31" i="27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N51" i="27"/>
  <c r="N52" i="27"/>
  <c r="N50" i="27"/>
  <c r="O47" i="27"/>
  <c r="O49" i="27"/>
  <c r="O48" i="27"/>
  <c r="Z17" i="27"/>
  <c r="U22" i="27"/>
  <c r="V22" i="27" s="1"/>
  <c r="AC16" i="27"/>
  <c r="AD16" i="27" s="1"/>
  <c r="S23" i="27"/>
  <c r="S24" i="27" s="1"/>
  <c r="S25" i="27" s="1"/>
  <c r="S26" i="27" s="1"/>
  <c r="S27" i="27" s="1"/>
  <c r="S28" i="27" s="1"/>
  <c r="S29" i="27" s="1"/>
  <c r="S30" i="27" s="1"/>
  <c r="T20" i="23"/>
  <c r="R22" i="23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Q47" i="23"/>
  <c r="Q49" i="23"/>
  <c r="Q48" i="23"/>
  <c r="U19" i="23"/>
  <c r="V19" i="23" s="1"/>
  <c r="Z14" i="23"/>
  <c r="AC12" i="23"/>
  <c r="AD12" i="23" s="1"/>
  <c r="P47" i="23"/>
  <c r="P48" i="23"/>
  <c r="P49" i="23"/>
  <c r="S21" i="23"/>
  <c r="W17" i="23"/>
  <c r="X16" i="23"/>
  <c r="Y15" i="23"/>
  <c r="AA14" i="23"/>
  <c r="AG9" i="19"/>
  <c r="AE12" i="19"/>
  <c r="AH8" i="19"/>
  <c r="T20" i="19"/>
  <c r="S21" i="19"/>
  <c r="S22" i="19" s="1"/>
  <c r="S23" i="19" s="1"/>
  <c r="S24" i="19" s="1"/>
  <c r="S25" i="19" s="1"/>
  <c r="S26" i="19" s="1"/>
  <c r="S27" i="19" s="1"/>
  <c r="Y17" i="19"/>
  <c r="Q28" i="19"/>
  <c r="Q29" i="19" s="1"/>
  <c r="Q30" i="19" s="1"/>
  <c r="Q31" i="19" s="1"/>
  <c r="Q32" i="19" s="1"/>
  <c r="Q33" i="19" s="1"/>
  <c r="Q34" i="19" s="1"/>
  <c r="Q35" i="19" s="1"/>
  <c r="Q36" i="19" s="1"/>
  <c r="Q37" i="19" s="1"/>
  <c r="P49" i="19"/>
  <c r="P48" i="19"/>
  <c r="P47" i="19"/>
  <c r="O51" i="19"/>
  <c r="O52" i="19"/>
  <c r="O50" i="19"/>
  <c r="Z17" i="19"/>
  <c r="R28" i="19"/>
  <c r="R29" i="19" s="1"/>
  <c r="R30" i="19" s="1"/>
  <c r="R31" i="19" s="1"/>
  <c r="R32" i="19" s="1"/>
  <c r="R33" i="19" s="1"/>
  <c r="R34" i="19" s="1"/>
  <c r="R35" i="19" s="1"/>
  <c r="R36" i="19" s="1"/>
  <c r="R37" i="19" s="1"/>
  <c r="U19" i="19"/>
  <c r="X18" i="19"/>
  <c r="AA16" i="19"/>
  <c r="O31" i="12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7" i="12" s="1"/>
  <c r="AG11" i="11"/>
  <c r="AI8" i="11"/>
  <c r="AC14" i="11"/>
  <c r="AD14" i="11" s="1"/>
  <c r="Y17" i="11"/>
  <c r="AA16" i="11"/>
  <c r="AB16" i="11" s="1"/>
  <c r="AE13" i="11"/>
  <c r="W18" i="11"/>
  <c r="V19" i="11"/>
  <c r="V20" i="11" s="1"/>
  <c r="V21" i="11" s="1"/>
  <c r="U22" i="11"/>
  <c r="T23" i="11"/>
  <c r="T24" i="11" s="1"/>
  <c r="T25" i="11" s="1"/>
  <c r="T26" i="11" s="1"/>
  <c r="T27" i="11" s="1"/>
  <c r="T28" i="11" s="1"/>
  <c r="AB15" i="11"/>
  <c r="N48" i="11"/>
  <c r="N49" i="11"/>
  <c r="N47" i="11"/>
  <c r="O32" i="1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P31" i="11"/>
  <c r="W19" i="10"/>
  <c r="V20" i="10"/>
  <c r="R28" i="8"/>
  <c r="R29" i="8" s="1"/>
  <c r="R30" i="8" s="1"/>
  <c r="R31" i="8" s="1"/>
  <c r="S27" i="8"/>
  <c r="N50" i="8"/>
  <c r="N52" i="8"/>
  <c r="N51" i="8"/>
  <c r="Q32" i="8"/>
  <c r="Y18" i="8"/>
  <c r="O33" i="8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AB14" i="6"/>
  <c r="AB15" i="6" s="1"/>
  <c r="Z16" i="6"/>
  <c r="Y17" i="6"/>
  <c r="Y18" i="6" s="1"/>
  <c r="L29" i="3"/>
  <c r="P52" i="20"/>
  <c r="P50" i="20"/>
  <c r="P51" i="20"/>
  <c r="Q31" i="20"/>
  <c r="R28" i="20"/>
  <c r="N25" i="1"/>
  <c r="O25" i="1" s="1"/>
  <c r="O31" i="10"/>
  <c r="O51" i="26"/>
  <c r="P48" i="22"/>
  <c r="N32" i="10"/>
  <c r="N33" i="10" s="1"/>
  <c r="M34" i="10"/>
  <c r="L35" i="10"/>
  <c r="P47" i="22"/>
  <c r="P49" i="22"/>
  <c r="P51" i="22" s="1"/>
  <c r="Q22" i="6"/>
  <c r="O51" i="22"/>
  <c r="O52" i="22"/>
  <c r="O50" i="22"/>
  <c r="S21" i="25"/>
  <c r="O24" i="6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9" i="6" s="1"/>
  <c r="P23" i="6"/>
  <c r="P25" i="10"/>
  <c r="P24" i="25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Q23" i="25"/>
  <c r="R23" i="10"/>
  <c r="S22" i="10"/>
  <c r="V21" i="10"/>
  <c r="T19" i="6"/>
  <c r="U19" i="6" s="1"/>
  <c r="V19" i="6" s="1"/>
  <c r="W19" i="6" s="1"/>
  <c r="T20" i="25"/>
  <c r="X19" i="22"/>
  <c r="X20" i="22" s="1"/>
  <c r="R21" i="6"/>
  <c r="S21" i="6" s="1"/>
  <c r="T20" i="6"/>
  <c r="R23" i="22"/>
  <c r="P26" i="3"/>
  <c r="Q24" i="26"/>
  <c r="R23" i="26"/>
  <c r="Q24" i="22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7" i="22" s="1"/>
  <c r="W21" i="22"/>
  <c r="N47" i="6"/>
  <c r="N49" i="6"/>
  <c r="N48" i="6"/>
  <c r="P52" i="22"/>
  <c r="Q24" i="10"/>
  <c r="T22" i="10"/>
  <c r="O27" i="3"/>
  <c r="Q25" i="3"/>
  <c r="P25" i="26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8" i="26" s="1"/>
  <c r="R22" i="25"/>
  <c r="X19" i="10"/>
  <c r="U19" i="25"/>
  <c r="V19" i="25" s="1"/>
  <c r="W19" i="25" s="1"/>
  <c r="T22" i="22"/>
  <c r="AF11" i="19"/>
  <c r="AH5" i="24"/>
  <c r="AC8" i="3"/>
  <c r="AI11" i="27"/>
  <c r="AD14" i="19"/>
  <c r="AI5" i="20"/>
  <c r="AA13" i="25"/>
  <c r="AA14" i="25" s="1"/>
  <c r="AI5" i="25"/>
  <c r="AH9" i="19"/>
  <c r="AH5" i="26"/>
  <c r="AH8" i="21"/>
  <c r="AE13" i="19"/>
  <c r="AF12" i="19"/>
  <c r="AI11" i="23"/>
  <c r="AH5" i="28"/>
  <c r="AH6" i="28" s="1"/>
  <c r="AG10" i="19"/>
  <c r="AI7" i="19"/>
  <c r="AI8" i="19" s="1"/>
  <c r="AB12" i="26"/>
  <c r="AG13" i="27"/>
  <c r="AH9" i="11"/>
  <c r="AH10" i="11" s="1"/>
  <c r="AI10" i="11" s="1"/>
  <c r="AF13" i="11"/>
  <c r="AG12" i="11"/>
  <c r="AI10" i="7"/>
  <c r="AG13" i="7"/>
  <c r="AG7" i="10"/>
  <c r="AG9" i="6"/>
  <c r="AC12" i="6"/>
  <c r="AC13" i="6" s="1"/>
  <c r="P23" i="2"/>
  <c r="P24" i="2" s="1"/>
  <c r="Q22" i="2"/>
  <c r="O29" i="2"/>
  <c r="K27" i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8" i="1" s="1"/>
  <c r="L26" i="1"/>
  <c r="M26" i="1" s="1"/>
  <c r="N26" i="1" s="1"/>
  <c r="T19" i="2"/>
  <c r="AE7" i="2"/>
  <c r="AE8" i="2" s="1"/>
  <c r="Y14" i="2"/>
  <c r="AB9" i="2"/>
  <c r="AA11" i="2"/>
  <c r="U18" i="2"/>
  <c r="Z12" i="2"/>
  <c r="Z13" i="2" s="1"/>
  <c r="S20" i="2"/>
  <c r="S21" i="2" s="1"/>
  <c r="V16" i="2"/>
  <c r="V17" i="2" s="1"/>
  <c r="W15" i="2"/>
  <c r="Q20" i="1"/>
  <c r="M28" i="3"/>
  <c r="N28" i="3" s="1"/>
  <c r="AH7" i="3"/>
  <c r="K30" i="3"/>
  <c r="AF5" i="2"/>
  <c r="AF6" i="2" s="1"/>
  <c r="K32" i="2"/>
  <c r="M30" i="2"/>
  <c r="U15" i="1"/>
  <c r="T16" i="1"/>
  <c r="S17" i="1"/>
  <c r="Z11" i="1"/>
  <c r="W13" i="1"/>
  <c r="P22" i="1"/>
  <c r="X12" i="1"/>
  <c r="AE6" i="1"/>
  <c r="AF5" i="1"/>
  <c r="AD7" i="1"/>
  <c r="AB9" i="1"/>
  <c r="AC8" i="1"/>
  <c r="AA10" i="1"/>
  <c r="R19" i="3" l="1"/>
  <c r="S18" i="3"/>
  <c r="S19" i="3" s="1"/>
  <c r="Y14" i="3"/>
  <c r="Z14" i="3" s="1"/>
  <c r="U17" i="3"/>
  <c r="V15" i="3"/>
  <c r="W20" i="20"/>
  <c r="W21" i="20" s="1"/>
  <c r="V20" i="20"/>
  <c r="W16" i="26"/>
  <c r="AE10" i="10"/>
  <c r="AE11" i="10" s="1"/>
  <c r="AE12" i="10" s="1"/>
  <c r="P28" i="12"/>
  <c r="P31" i="12" s="1"/>
  <c r="AB14" i="21"/>
  <c r="AC14" i="21" s="1"/>
  <c r="AD14" i="21" s="1"/>
  <c r="P29" i="12"/>
  <c r="P30" i="12" s="1"/>
  <c r="Q28" i="12"/>
  <c r="Q29" i="12" s="1"/>
  <c r="T22" i="12"/>
  <c r="R24" i="12"/>
  <c r="S23" i="12"/>
  <c r="S24" i="12" s="1"/>
  <c r="AA16" i="8"/>
  <c r="AA17" i="8" s="1"/>
  <c r="AC11" i="6"/>
  <c r="AD10" i="6"/>
  <c r="AH7" i="20"/>
  <c r="Y16" i="12"/>
  <c r="Y17" i="12" s="1"/>
  <c r="AG10" i="8"/>
  <c r="AB12" i="12"/>
  <c r="Y18" i="10"/>
  <c r="AG14" i="7"/>
  <c r="AH13" i="7"/>
  <c r="AH14" i="7" s="1"/>
  <c r="AA17" i="7"/>
  <c r="Z18" i="7"/>
  <c r="W21" i="7"/>
  <c r="W22" i="7" s="1"/>
  <c r="W23" i="7" s="1"/>
  <c r="W24" i="7" s="1"/>
  <c r="X20" i="7"/>
  <c r="R47" i="7"/>
  <c r="R49" i="7"/>
  <c r="AB16" i="7"/>
  <c r="Y19" i="7"/>
  <c r="Y20" i="7" s="1"/>
  <c r="Q52" i="7"/>
  <c r="Q50" i="7"/>
  <c r="Q51" i="7"/>
  <c r="AC15" i="7"/>
  <c r="S26" i="7"/>
  <c r="T25" i="7"/>
  <c r="U25" i="7" s="1"/>
  <c r="R48" i="7"/>
  <c r="Z15" i="10"/>
  <c r="Z16" i="10" s="1"/>
  <c r="AC13" i="10"/>
  <c r="AD13" i="10" s="1"/>
  <c r="AA14" i="10"/>
  <c r="AG6" i="22"/>
  <c r="AG7" i="22" s="1"/>
  <c r="AA15" i="21"/>
  <c r="AB15" i="21" s="1"/>
  <c r="AG11" i="21"/>
  <c r="U22" i="9"/>
  <c r="O48" i="8"/>
  <c r="S29" i="11"/>
  <c r="S30" i="11" s="1"/>
  <c r="Y15" i="24"/>
  <c r="Y16" i="24" s="1"/>
  <c r="AD10" i="28"/>
  <c r="T26" i="20"/>
  <c r="T27" i="20" s="1"/>
  <c r="AB15" i="8"/>
  <c r="T18" i="26"/>
  <c r="AD11" i="9"/>
  <c r="U22" i="20"/>
  <c r="AG8" i="9"/>
  <c r="AB10" i="3"/>
  <c r="AA12" i="3"/>
  <c r="AG8" i="22"/>
  <c r="AD11" i="25"/>
  <c r="AC12" i="25"/>
  <c r="AA16" i="9"/>
  <c r="S21" i="21"/>
  <c r="T21" i="21" s="1"/>
  <c r="Z13" i="26"/>
  <c r="AA13" i="26" s="1"/>
  <c r="R21" i="3"/>
  <c r="AH8" i="25"/>
  <c r="Z17" i="9"/>
  <c r="AA17" i="9" s="1"/>
  <c r="V22" i="9"/>
  <c r="AF9" i="25"/>
  <c r="AG9" i="25" s="1"/>
  <c r="Y17" i="25"/>
  <c r="X18" i="25"/>
  <c r="X19" i="25" s="1"/>
  <c r="AH9" i="21"/>
  <c r="AC10" i="26"/>
  <c r="AH6" i="26"/>
  <c r="Y18" i="22"/>
  <c r="AE10" i="9"/>
  <c r="U19" i="21"/>
  <c r="AI5" i="22"/>
  <c r="AH6" i="22"/>
  <c r="Y14" i="26"/>
  <c r="Z14" i="26" s="1"/>
  <c r="AA14" i="26" s="1"/>
  <c r="AC11" i="26"/>
  <c r="AD8" i="3"/>
  <c r="AC9" i="3"/>
  <c r="AC10" i="3" s="1"/>
  <c r="AG9" i="9"/>
  <c r="AC12" i="9"/>
  <c r="AB13" i="9"/>
  <c r="AA15" i="25"/>
  <c r="AD10" i="22"/>
  <c r="AC11" i="22"/>
  <c r="S19" i="26"/>
  <c r="S20" i="26" s="1"/>
  <c r="AB11" i="3"/>
  <c r="AB13" i="26"/>
  <c r="AB12" i="22"/>
  <c r="Z14" i="22"/>
  <c r="Z15" i="22" s="1"/>
  <c r="AA15" i="22" s="1"/>
  <c r="AH10" i="21"/>
  <c r="R22" i="3"/>
  <c r="AI6" i="25"/>
  <c r="AI7" i="25" s="1"/>
  <c r="AI8" i="6"/>
  <c r="T18" i="3"/>
  <c r="T19" i="3" s="1"/>
  <c r="S21" i="3"/>
  <c r="AE12" i="21"/>
  <c r="AF12" i="21" s="1"/>
  <c r="AG12" i="21" s="1"/>
  <c r="X18" i="9"/>
  <c r="AC15" i="21"/>
  <c r="AD15" i="21" s="1"/>
  <c r="S23" i="9"/>
  <c r="R24" i="9"/>
  <c r="R25" i="9" s="1"/>
  <c r="R26" i="9" s="1"/>
  <c r="R27" i="9" s="1"/>
  <c r="R28" i="9" s="1"/>
  <c r="R29" i="9" s="1"/>
  <c r="R30" i="9" s="1"/>
  <c r="R31" i="9" s="1"/>
  <c r="R32" i="9" s="1"/>
  <c r="R33" i="9" s="1"/>
  <c r="X16" i="26"/>
  <c r="AE8" i="26"/>
  <c r="AD10" i="26"/>
  <c r="AI6" i="9"/>
  <c r="AH7" i="9"/>
  <c r="U17" i="26"/>
  <c r="AH7" i="26"/>
  <c r="AE11" i="9"/>
  <c r="W20" i="9"/>
  <c r="X16" i="21"/>
  <c r="W17" i="21"/>
  <c r="Z16" i="25"/>
  <c r="AA16" i="25" s="1"/>
  <c r="AB14" i="9"/>
  <c r="AF9" i="22"/>
  <c r="AG9" i="22" s="1"/>
  <c r="AG8" i="10"/>
  <c r="M39" i="9"/>
  <c r="M40" i="9" s="1"/>
  <c r="M41" i="9" s="1"/>
  <c r="M42" i="9" s="1"/>
  <c r="M43" i="9" s="1"/>
  <c r="M44" i="9" s="1"/>
  <c r="L50" i="9"/>
  <c r="L52" i="9"/>
  <c r="L51" i="9"/>
  <c r="X21" i="22"/>
  <c r="Q28" i="2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35" i="9"/>
  <c r="R27" i="21"/>
  <c r="N37" i="9"/>
  <c r="O36" i="9"/>
  <c r="AF9" i="10"/>
  <c r="V22" i="24"/>
  <c r="V23" i="24" s="1"/>
  <c r="O49" i="8"/>
  <c r="O52" i="8" s="1"/>
  <c r="Z18" i="8"/>
  <c r="AC10" i="24"/>
  <c r="Y16" i="28"/>
  <c r="AB13" i="20"/>
  <c r="AA14" i="20"/>
  <c r="AA15" i="20" s="1"/>
  <c r="AF8" i="28"/>
  <c r="AH10" i="8"/>
  <c r="AE9" i="12"/>
  <c r="W18" i="24"/>
  <c r="T22" i="24"/>
  <c r="T23" i="24" s="1"/>
  <c r="T24" i="24" s="1"/>
  <c r="AH6" i="24"/>
  <c r="AD10" i="20"/>
  <c r="R24" i="24"/>
  <c r="U19" i="24"/>
  <c r="AE9" i="28"/>
  <c r="AD12" i="8"/>
  <c r="T24" i="8"/>
  <c r="AF7" i="24"/>
  <c r="AF8" i="24" s="1"/>
  <c r="AC11" i="12"/>
  <c r="W19" i="24"/>
  <c r="W20" i="24" s="1"/>
  <c r="AC11" i="28"/>
  <c r="O25" i="24"/>
  <c r="Q23" i="24"/>
  <c r="P24" i="24"/>
  <c r="AC13" i="8"/>
  <c r="AH7" i="28"/>
  <c r="X18" i="12"/>
  <c r="Y18" i="12" s="1"/>
  <c r="Y16" i="20"/>
  <c r="Z16" i="20" s="1"/>
  <c r="X20" i="20"/>
  <c r="X21" i="20" s="1"/>
  <c r="X15" i="24"/>
  <c r="X16" i="24" s="1"/>
  <c r="X17" i="24" s="1"/>
  <c r="AA13" i="12"/>
  <c r="Z14" i="12"/>
  <c r="Z15" i="12" s="1"/>
  <c r="AI8" i="8"/>
  <c r="AB12" i="28"/>
  <c r="AF8" i="20"/>
  <c r="AE9" i="20"/>
  <c r="AA12" i="24"/>
  <c r="X20" i="8"/>
  <c r="W21" i="28"/>
  <c r="X17" i="28"/>
  <c r="Y17" i="28" s="1"/>
  <c r="AD10" i="12"/>
  <c r="AC11" i="20"/>
  <c r="AI6" i="20"/>
  <c r="AI7" i="20" s="1"/>
  <c r="AD9" i="24"/>
  <c r="AC14" i="8"/>
  <c r="AE11" i="8"/>
  <c r="AD13" i="8"/>
  <c r="AD14" i="8" s="1"/>
  <c r="AA13" i="28"/>
  <c r="Z13" i="24"/>
  <c r="Y19" i="8"/>
  <c r="Y20" i="8" s="1"/>
  <c r="AB14" i="20"/>
  <c r="Z14" i="28"/>
  <c r="S25" i="24"/>
  <c r="AB11" i="24"/>
  <c r="AC11" i="24" s="1"/>
  <c r="W20" i="10"/>
  <c r="O48" i="12"/>
  <c r="O47" i="8"/>
  <c r="M31" i="28"/>
  <c r="N30" i="28"/>
  <c r="N31" i="28" s="1"/>
  <c r="S25" i="28"/>
  <c r="P28" i="28"/>
  <c r="R26" i="28"/>
  <c r="T24" i="28"/>
  <c r="T25" i="28" s="1"/>
  <c r="AG14" i="27"/>
  <c r="AH13" i="27"/>
  <c r="O52" i="27"/>
  <c r="O50" i="27"/>
  <c r="O51" i="27"/>
  <c r="T23" i="27"/>
  <c r="U23" i="27" s="1"/>
  <c r="Q47" i="27"/>
  <c r="Q49" i="27"/>
  <c r="Q48" i="27"/>
  <c r="P51" i="27"/>
  <c r="P52" i="27"/>
  <c r="P50" i="27"/>
  <c r="AA17" i="27"/>
  <c r="Y18" i="27"/>
  <c r="X19" i="27"/>
  <c r="R31" i="27"/>
  <c r="R32" i="27" s="1"/>
  <c r="R33" i="27" s="1"/>
  <c r="R34" i="27" s="1"/>
  <c r="R35" i="27" s="1"/>
  <c r="R36" i="27" s="1"/>
  <c r="R37" i="27" s="1"/>
  <c r="R38" i="27" s="1"/>
  <c r="R39" i="27" s="1"/>
  <c r="W22" i="27"/>
  <c r="AE16" i="27"/>
  <c r="Y16" i="23"/>
  <c r="W18" i="23"/>
  <c r="S22" i="23"/>
  <c r="S23" i="23" s="1"/>
  <c r="S24" i="23" s="1"/>
  <c r="S25" i="23" s="1"/>
  <c r="Z15" i="23"/>
  <c r="AA15" i="23" s="1"/>
  <c r="R47" i="23"/>
  <c r="R48" i="23"/>
  <c r="T21" i="23"/>
  <c r="X17" i="23"/>
  <c r="X18" i="23" s="1"/>
  <c r="P52" i="23"/>
  <c r="P50" i="23"/>
  <c r="P51" i="23"/>
  <c r="AC13" i="23"/>
  <c r="AE12" i="23"/>
  <c r="U20" i="23"/>
  <c r="V20" i="23" s="1"/>
  <c r="Q52" i="23"/>
  <c r="Q50" i="23"/>
  <c r="Q51" i="23"/>
  <c r="R49" i="23"/>
  <c r="AB14" i="23"/>
  <c r="U20" i="19"/>
  <c r="P52" i="19"/>
  <c r="P50" i="19"/>
  <c r="P51" i="19"/>
  <c r="Q38" i="19"/>
  <c r="Q39" i="19" s="1"/>
  <c r="Q40" i="19" s="1"/>
  <c r="Q41" i="19" s="1"/>
  <c r="Q42" i="19" s="1"/>
  <c r="Q43" i="19" s="1"/>
  <c r="Q44" i="19" s="1"/>
  <c r="Y18" i="19"/>
  <c r="AA17" i="19"/>
  <c r="AB16" i="19"/>
  <c r="R38" i="19"/>
  <c r="R39" i="19" s="1"/>
  <c r="R40" i="19" s="1"/>
  <c r="R41" i="19" s="1"/>
  <c r="R42" i="19" s="1"/>
  <c r="R43" i="19" s="1"/>
  <c r="R44" i="19" s="1"/>
  <c r="Z18" i="19"/>
  <c r="V19" i="19"/>
  <c r="AC16" i="19"/>
  <c r="S28" i="19"/>
  <c r="T21" i="19"/>
  <c r="O49" i="12"/>
  <c r="O47" i="11"/>
  <c r="O49" i="11"/>
  <c r="O48" i="11"/>
  <c r="N52" i="11"/>
  <c r="N50" i="11"/>
  <c r="N51" i="11"/>
  <c r="AI9" i="11"/>
  <c r="P32" i="1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Q31" i="11"/>
  <c r="T29" i="11"/>
  <c r="U23" i="11"/>
  <c r="U24" i="11" s="1"/>
  <c r="U25" i="11" s="1"/>
  <c r="U26" i="11" s="1"/>
  <c r="U27" i="11" s="1"/>
  <c r="U28" i="11" s="1"/>
  <c r="V22" i="11"/>
  <c r="W21" i="11"/>
  <c r="W19" i="11"/>
  <c r="Z17" i="11"/>
  <c r="X18" i="11"/>
  <c r="AC15" i="11"/>
  <c r="AD15" i="11" s="1"/>
  <c r="AE14" i="11"/>
  <c r="X20" i="10"/>
  <c r="AE13" i="10"/>
  <c r="AA18" i="8"/>
  <c r="W24" i="8"/>
  <c r="O51" i="8"/>
  <c r="S28" i="8"/>
  <c r="R32" i="8"/>
  <c r="AB16" i="8"/>
  <c r="AB17" i="8" s="1"/>
  <c r="V27" i="8"/>
  <c r="P33" i="8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AA16" i="6"/>
  <c r="Z17" i="6"/>
  <c r="Z18" i="6" s="1"/>
  <c r="AC14" i="6"/>
  <c r="L30" i="3"/>
  <c r="R29" i="20"/>
  <c r="R30" i="20" s="1"/>
  <c r="S28" i="20"/>
  <c r="Q32" i="20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9" i="20" s="1"/>
  <c r="Q25" i="10"/>
  <c r="P50" i="22"/>
  <c r="Q48" i="22"/>
  <c r="M35" i="10"/>
  <c r="O32" i="10"/>
  <c r="L36" i="10"/>
  <c r="L37" i="10" s="1"/>
  <c r="L38" i="10" s="1"/>
  <c r="L39" i="10" s="1"/>
  <c r="L40" i="10" s="1"/>
  <c r="L41" i="10" s="1"/>
  <c r="L42" i="10" s="1"/>
  <c r="L43" i="10" s="1"/>
  <c r="L44" i="10" s="1"/>
  <c r="N34" i="10"/>
  <c r="P49" i="26"/>
  <c r="P50" i="26" s="1"/>
  <c r="T21" i="25"/>
  <c r="P49" i="25"/>
  <c r="P50" i="25" s="1"/>
  <c r="P48" i="25"/>
  <c r="U20" i="25"/>
  <c r="X19" i="6"/>
  <c r="Y19" i="6" s="1"/>
  <c r="O51" i="6"/>
  <c r="O52" i="6"/>
  <c r="O50" i="6"/>
  <c r="R23" i="25"/>
  <c r="O28" i="3"/>
  <c r="N52" i="6"/>
  <c r="N50" i="6"/>
  <c r="N51" i="6"/>
  <c r="Q49" i="22"/>
  <c r="R24" i="26"/>
  <c r="P27" i="3"/>
  <c r="U22" i="22"/>
  <c r="V22" i="22" s="1"/>
  <c r="W22" i="22" s="1"/>
  <c r="R24" i="22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T21" i="6"/>
  <c r="U20" i="6"/>
  <c r="V20" i="6" s="1"/>
  <c r="W20" i="6" s="1"/>
  <c r="W21" i="10"/>
  <c r="R24" i="10"/>
  <c r="S23" i="10"/>
  <c r="T23" i="10" s="1"/>
  <c r="Q24" i="25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P47" i="25"/>
  <c r="S23" i="22"/>
  <c r="T23" i="22" s="1"/>
  <c r="S22" i="25"/>
  <c r="Q23" i="6"/>
  <c r="P47" i="26"/>
  <c r="Q26" i="3"/>
  <c r="Q25" i="26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Q36" i="26" s="1"/>
  <c r="Q37" i="26" s="1"/>
  <c r="Q38" i="26" s="1"/>
  <c r="Q39" i="26" s="1"/>
  <c r="Q40" i="26" s="1"/>
  <c r="Q41" i="26" s="1"/>
  <c r="Q42" i="26" s="1"/>
  <c r="Q43" i="26" s="1"/>
  <c r="Q44" i="26" s="1"/>
  <c r="Y19" i="10"/>
  <c r="R22" i="6"/>
  <c r="S22" i="6" s="1"/>
  <c r="Y19" i="22"/>
  <c r="P52" i="25"/>
  <c r="P51" i="25"/>
  <c r="P26" i="10"/>
  <c r="P27" i="10" s="1"/>
  <c r="P28" i="10" s="1"/>
  <c r="P29" i="10" s="1"/>
  <c r="P30" i="10" s="1"/>
  <c r="P31" i="10" s="1"/>
  <c r="P32" i="10" s="1"/>
  <c r="P24" i="6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O47" i="6"/>
  <c r="O48" i="6"/>
  <c r="V20" i="25"/>
  <c r="W20" i="25" s="1"/>
  <c r="U22" i="10"/>
  <c r="AE8" i="3"/>
  <c r="AI5" i="24"/>
  <c r="AI5" i="28"/>
  <c r="AI6" i="28" s="1"/>
  <c r="AI8" i="21"/>
  <c r="AH7" i="22"/>
  <c r="AF13" i="19"/>
  <c r="AC12" i="26"/>
  <c r="AI9" i="19"/>
  <c r="AG11" i="19"/>
  <c r="AI5" i="26"/>
  <c r="AH10" i="19"/>
  <c r="AE14" i="19"/>
  <c r="AB13" i="25"/>
  <c r="AB14" i="25" s="1"/>
  <c r="AD15" i="19"/>
  <c r="AD16" i="19" s="1"/>
  <c r="AI12" i="27"/>
  <c r="AH11" i="11"/>
  <c r="AH12" i="11" s="1"/>
  <c r="AG13" i="11"/>
  <c r="AH7" i="10"/>
  <c r="AI11" i="7"/>
  <c r="AD12" i="6"/>
  <c r="AD13" i="6" s="1"/>
  <c r="AH9" i="6"/>
  <c r="K47" i="1"/>
  <c r="K49" i="1"/>
  <c r="K52" i="1" s="1"/>
  <c r="Q23" i="2"/>
  <c r="Q24" i="2" s="1"/>
  <c r="U19" i="2"/>
  <c r="R22" i="2"/>
  <c r="S22" i="2" s="1"/>
  <c r="P25" i="2"/>
  <c r="L27" i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O30" i="2"/>
  <c r="O26" i="1"/>
  <c r="T20" i="2"/>
  <c r="T21" i="2" s="1"/>
  <c r="AC9" i="2"/>
  <c r="AB10" i="2"/>
  <c r="AB11" i="2" s="1"/>
  <c r="Z14" i="2"/>
  <c r="AF7" i="2"/>
  <c r="AF8" i="2" s="1"/>
  <c r="T17" i="1"/>
  <c r="V18" i="2"/>
  <c r="V19" i="2" s="1"/>
  <c r="X15" i="2"/>
  <c r="W16" i="2"/>
  <c r="AA12" i="2"/>
  <c r="AA13" i="2" s="1"/>
  <c r="Q21" i="1"/>
  <c r="R20" i="1"/>
  <c r="AI7" i="3"/>
  <c r="K31" i="3"/>
  <c r="M29" i="3"/>
  <c r="N29" i="3" s="1"/>
  <c r="M31" i="2"/>
  <c r="K33" i="2"/>
  <c r="AG5" i="2"/>
  <c r="AG6" i="2" s="1"/>
  <c r="U16" i="1"/>
  <c r="V15" i="1"/>
  <c r="AC9" i="1"/>
  <c r="S18" i="1"/>
  <c r="P23" i="1"/>
  <c r="P24" i="1" s="1"/>
  <c r="Y12" i="1"/>
  <c r="W14" i="1"/>
  <c r="X13" i="1"/>
  <c r="AA11" i="1"/>
  <c r="AF6" i="1"/>
  <c r="AG5" i="1"/>
  <c r="AD8" i="1"/>
  <c r="AE7" i="1"/>
  <c r="AB10" i="1"/>
  <c r="V16" i="3" l="1"/>
  <c r="U18" i="3"/>
  <c r="W15" i="3"/>
  <c r="V18" i="3"/>
  <c r="R20" i="3"/>
  <c r="S20" i="3" s="1"/>
  <c r="U19" i="3"/>
  <c r="V17" i="3"/>
  <c r="T28" i="20"/>
  <c r="AA16" i="20"/>
  <c r="V22" i="20"/>
  <c r="W22" i="20" s="1"/>
  <c r="X22" i="20" s="1"/>
  <c r="AA14" i="22"/>
  <c r="T19" i="26"/>
  <c r="V17" i="26"/>
  <c r="W17" i="26"/>
  <c r="P32" i="12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9" i="12"/>
  <c r="R25" i="12"/>
  <c r="Q30" i="12"/>
  <c r="T23" i="12"/>
  <c r="T24" i="12" s="1"/>
  <c r="U22" i="12"/>
  <c r="S25" i="12"/>
  <c r="AD11" i="6"/>
  <c r="AE10" i="6"/>
  <c r="AA14" i="12"/>
  <c r="AB14" i="12" s="1"/>
  <c r="AB13" i="12"/>
  <c r="O50" i="8"/>
  <c r="AF9" i="12"/>
  <c r="AG9" i="12" s="1"/>
  <c r="AH9" i="12" s="1"/>
  <c r="AI9" i="12" s="1"/>
  <c r="AA15" i="10"/>
  <c r="AB14" i="10"/>
  <c r="AC14" i="10" s="1"/>
  <c r="S27" i="7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T26" i="7"/>
  <c r="R52" i="7"/>
  <c r="R50" i="7"/>
  <c r="R51" i="7"/>
  <c r="X21" i="7"/>
  <c r="X22" i="7" s="1"/>
  <c r="X23" i="7" s="1"/>
  <c r="X24" i="7" s="1"/>
  <c r="Z19" i="7"/>
  <c r="Z20" i="7" s="1"/>
  <c r="AA18" i="7"/>
  <c r="AC16" i="7"/>
  <c r="AD15" i="7"/>
  <c r="AE15" i="7" s="1"/>
  <c r="AF15" i="7" s="1"/>
  <c r="V25" i="7"/>
  <c r="AB17" i="7"/>
  <c r="Z17" i="10"/>
  <c r="Z18" i="10" s="1"/>
  <c r="S31" i="27"/>
  <c r="S32" i="27" s="1"/>
  <c r="S33" i="27" s="1"/>
  <c r="S34" i="27" s="1"/>
  <c r="S35" i="27" s="1"/>
  <c r="S36" i="27" s="1"/>
  <c r="S37" i="27" s="1"/>
  <c r="S38" i="27" s="1"/>
  <c r="S39" i="27" s="1"/>
  <c r="AG9" i="10"/>
  <c r="P51" i="26"/>
  <c r="AF10" i="25"/>
  <c r="AG10" i="25" s="1"/>
  <c r="R40" i="27"/>
  <c r="R41" i="27" s="1"/>
  <c r="R42" i="27" s="1"/>
  <c r="R43" i="27" s="1"/>
  <c r="R44" i="27" s="1"/>
  <c r="P52" i="26"/>
  <c r="Y15" i="26"/>
  <c r="Z15" i="26" s="1"/>
  <c r="AA15" i="26" s="1"/>
  <c r="X20" i="6"/>
  <c r="Y20" i="6" s="1"/>
  <c r="T20" i="26"/>
  <c r="V21" i="25"/>
  <c r="AC15" i="8"/>
  <c r="AB12" i="3"/>
  <c r="S22" i="3"/>
  <c r="S21" i="26"/>
  <c r="S22" i="26" s="1"/>
  <c r="S23" i="26" s="1"/>
  <c r="S24" i="26" s="1"/>
  <c r="AB15" i="9"/>
  <c r="AC11" i="3"/>
  <c r="AC12" i="3" s="1"/>
  <c r="U23" i="20"/>
  <c r="Y16" i="21"/>
  <c r="X17" i="21"/>
  <c r="U18" i="26"/>
  <c r="U19" i="26" s="1"/>
  <c r="AI7" i="9"/>
  <c r="AD11" i="26"/>
  <c r="AF8" i="26"/>
  <c r="Y18" i="9"/>
  <c r="X19" i="9"/>
  <c r="T21" i="3"/>
  <c r="U21" i="3" s="1"/>
  <c r="Z16" i="22"/>
  <c r="Z17" i="22" s="1"/>
  <c r="Z18" i="22" s="1"/>
  <c r="Z19" i="22" s="1"/>
  <c r="AC12" i="22"/>
  <c r="AC13" i="26"/>
  <c r="AE10" i="22"/>
  <c r="AD11" i="22"/>
  <c r="AB15" i="25"/>
  <c r="AD12" i="9"/>
  <c r="AD9" i="3"/>
  <c r="AD10" i="3" s="1"/>
  <c r="AB14" i="26"/>
  <c r="AI6" i="22"/>
  <c r="AC13" i="9"/>
  <c r="AI6" i="26"/>
  <c r="AI7" i="26" s="1"/>
  <c r="AH9" i="25"/>
  <c r="AI8" i="25"/>
  <c r="S22" i="21"/>
  <c r="AB16" i="9"/>
  <c r="AE11" i="25"/>
  <c r="AD12" i="25"/>
  <c r="AH8" i="22"/>
  <c r="AB13" i="22"/>
  <c r="AB14" i="22" s="1"/>
  <c r="AH8" i="9"/>
  <c r="W21" i="9"/>
  <c r="AE13" i="21"/>
  <c r="AE14" i="21" s="1"/>
  <c r="X17" i="26"/>
  <c r="AF8" i="3"/>
  <c r="AE9" i="3"/>
  <c r="X20" i="25"/>
  <c r="U21" i="25"/>
  <c r="Q49" i="21"/>
  <c r="Q52" i="21" s="1"/>
  <c r="M47" i="9"/>
  <c r="AC14" i="9"/>
  <c r="T23" i="9"/>
  <c r="S24" i="9"/>
  <c r="S25" i="9" s="1"/>
  <c r="S26" i="9" s="1"/>
  <c r="S27" i="9" s="1"/>
  <c r="S28" i="9" s="1"/>
  <c r="S29" i="9" s="1"/>
  <c r="S30" i="9" s="1"/>
  <c r="S31" i="9" s="1"/>
  <c r="S32" i="9" s="1"/>
  <c r="S33" i="9" s="1"/>
  <c r="W22" i="9"/>
  <c r="AC13" i="22"/>
  <c r="AH9" i="9"/>
  <c r="AB17" i="9"/>
  <c r="AH10" i="25"/>
  <c r="V19" i="21"/>
  <c r="U20" i="21"/>
  <c r="AF10" i="9"/>
  <c r="AI9" i="21"/>
  <c r="AI10" i="21" s="1"/>
  <c r="Z17" i="25"/>
  <c r="Y18" i="25"/>
  <c r="Y19" i="25" s="1"/>
  <c r="AE9" i="26"/>
  <c r="AF9" i="26" s="1"/>
  <c r="W18" i="21"/>
  <c r="AA17" i="22"/>
  <c r="AA18" i="22" s="1"/>
  <c r="AA19" i="22" s="1"/>
  <c r="R23" i="3"/>
  <c r="AA13" i="3"/>
  <c r="AA14" i="3" s="1"/>
  <c r="AH11" i="21"/>
  <c r="AH12" i="21" s="1"/>
  <c r="R34" i="9"/>
  <c r="AF10" i="10"/>
  <c r="AF11" i="10" s="1"/>
  <c r="AF12" i="10" s="1"/>
  <c r="R28" i="2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Q51" i="21"/>
  <c r="AG10" i="10"/>
  <c r="R35" i="9"/>
  <c r="S35" i="9" s="1"/>
  <c r="O37" i="9"/>
  <c r="N38" i="9"/>
  <c r="Q48" i="21"/>
  <c r="Q47" i="21"/>
  <c r="M49" i="9"/>
  <c r="M48" i="9"/>
  <c r="AH8" i="10"/>
  <c r="Y20" i="22"/>
  <c r="Y21" i="22" s="1"/>
  <c r="P36" i="9"/>
  <c r="Q36" i="9" s="1"/>
  <c r="AB18" i="8"/>
  <c r="AB19" i="8" s="1"/>
  <c r="AB20" i="8" s="1"/>
  <c r="Y17" i="24"/>
  <c r="X18" i="24"/>
  <c r="X19" i="24" s="1"/>
  <c r="X20" i="24" s="1"/>
  <c r="AA19" i="8"/>
  <c r="AA20" i="8" s="1"/>
  <c r="Z15" i="28"/>
  <c r="Z16" i="28" s="1"/>
  <c r="AB13" i="28"/>
  <c r="AB14" i="28" s="1"/>
  <c r="AA14" i="28"/>
  <c r="AA15" i="28" s="1"/>
  <c r="AF11" i="8"/>
  <c r="AD11" i="20"/>
  <c r="W22" i="28"/>
  <c r="W23" i="28" s="1"/>
  <c r="Z14" i="24"/>
  <c r="Z15" i="24" s="1"/>
  <c r="AA15" i="12"/>
  <c r="P25" i="24"/>
  <c r="O26" i="24"/>
  <c r="AD11" i="28"/>
  <c r="AG7" i="24"/>
  <c r="AG8" i="24" s="1"/>
  <c r="T25" i="8"/>
  <c r="T26" i="8" s="1"/>
  <c r="U26" i="8" s="1"/>
  <c r="U27" i="8" s="1"/>
  <c r="AE12" i="8"/>
  <c r="AD15" i="8"/>
  <c r="AF9" i="28"/>
  <c r="AE10" i="20"/>
  <c r="V24" i="24"/>
  <c r="V25" i="24" s="1"/>
  <c r="AB15" i="20"/>
  <c r="AB16" i="20" s="1"/>
  <c r="S29" i="8"/>
  <c r="S30" i="8" s="1"/>
  <c r="T25" i="24"/>
  <c r="T26" i="24" s="1"/>
  <c r="S26" i="24"/>
  <c r="Z19" i="8"/>
  <c r="Y21" i="8"/>
  <c r="Y22" i="8" s="1"/>
  <c r="Y23" i="8" s="1"/>
  <c r="AA13" i="24"/>
  <c r="AA14" i="24" s="1"/>
  <c r="Z17" i="28"/>
  <c r="X21" i="24"/>
  <c r="X22" i="24" s="1"/>
  <c r="AE9" i="24"/>
  <c r="AE10" i="12"/>
  <c r="AB12" i="24"/>
  <c r="AF9" i="20"/>
  <c r="AG8" i="20"/>
  <c r="AC12" i="28"/>
  <c r="S27" i="24"/>
  <c r="S28" i="24" s="1"/>
  <c r="Y17" i="20"/>
  <c r="Y18" i="20" s="1"/>
  <c r="X19" i="12"/>
  <c r="Y19" i="12" s="1"/>
  <c r="AI7" i="28"/>
  <c r="Q24" i="24"/>
  <c r="AD11" i="12"/>
  <c r="AC12" i="12"/>
  <c r="U20" i="24"/>
  <c r="R25" i="24"/>
  <c r="AC12" i="20"/>
  <c r="AE10" i="28"/>
  <c r="AI6" i="24"/>
  <c r="X21" i="8"/>
  <c r="X22" i="8" s="1"/>
  <c r="W21" i="24"/>
  <c r="X18" i="28"/>
  <c r="AG8" i="28"/>
  <c r="AD10" i="24"/>
  <c r="AE10" i="24" s="1"/>
  <c r="AI9" i="8"/>
  <c r="AI10" i="8" s="1"/>
  <c r="Z16" i="12"/>
  <c r="AH13" i="11"/>
  <c r="W22" i="11"/>
  <c r="U29" i="11"/>
  <c r="V23" i="27"/>
  <c r="W23" i="27" s="1"/>
  <c r="O30" i="28"/>
  <c r="O31" i="28" s="1"/>
  <c r="U24" i="28"/>
  <c r="U25" i="28" s="1"/>
  <c r="R27" i="28"/>
  <c r="S26" i="28"/>
  <c r="T26" i="28"/>
  <c r="P29" i="28"/>
  <c r="M32" i="28"/>
  <c r="N32" i="28" s="1"/>
  <c r="Q28" i="28"/>
  <c r="X20" i="27"/>
  <c r="Y19" i="27"/>
  <c r="AF16" i="27"/>
  <c r="R49" i="27"/>
  <c r="R47" i="27"/>
  <c r="Z18" i="27"/>
  <c r="AG15" i="27"/>
  <c r="AH14" i="27"/>
  <c r="AA18" i="27"/>
  <c r="AB17" i="27"/>
  <c r="Q51" i="27"/>
  <c r="Q52" i="27"/>
  <c r="Q50" i="27"/>
  <c r="T24" i="27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AB15" i="23"/>
  <c r="AF12" i="23"/>
  <c r="T22" i="23"/>
  <c r="T23" i="23" s="1"/>
  <c r="T24" i="23" s="1"/>
  <c r="T25" i="23" s="1"/>
  <c r="W19" i="23"/>
  <c r="W20" i="23" s="1"/>
  <c r="Y17" i="23"/>
  <c r="R52" i="23"/>
  <c r="R50" i="23"/>
  <c r="R51" i="23"/>
  <c r="U21" i="23"/>
  <c r="U22" i="23" s="1"/>
  <c r="U23" i="23" s="1"/>
  <c r="U24" i="23" s="1"/>
  <c r="AC14" i="23"/>
  <c r="AD13" i="23"/>
  <c r="AE13" i="23" s="1"/>
  <c r="Z16" i="23"/>
  <c r="AA16" i="23" s="1"/>
  <c r="S26" i="23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AE15" i="19"/>
  <c r="AE16" i="19" s="1"/>
  <c r="T22" i="19"/>
  <c r="T23" i="19" s="1"/>
  <c r="T24" i="19" s="1"/>
  <c r="T25" i="19" s="1"/>
  <c r="T26" i="19" s="1"/>
  <c r="T27" i="19" s="1"/>
  <c r="AB17" i="19"/>
  <c r="AA18" i="19"/>
  <c r="W19" i="19"/>
  <c r="Q49" i="19"/>
  <c r="Q47" i="19"/>
  <c r="Q48" i="19"/>
  <c r="U21" i="19"/>
  <c r="S29" i="19"/>
  <c r="S30" i="19" s="1"/>
  <c r="S31" i="19" s="1"/>
  <c r="S32" i="19" s="1"/>
  <c r="S33" i="19" s="1"/>
  <c r="S34" i="19" s="1"/>
  <c r="S35" i="19" s="1"/>
  <c r="S36" i="19" s="1"/>
  <c r="S37" i="19" s="1"/>
  <c r="V20" i="19"/>
  <c r="R49" i="19"/>
  <c r="R48" i="19"/>
  <c r="R47" i="19"/>
  <c r="X19" i="19"/>
  <c r="O51" i="12"/>
  <c r="O50" i="12"/>
  <c r="O52" i="12"/>
  <c r="AI11" i="11"/>
  <c r="AE15" i="11"/>
  <c r="AF15" i="11" s="1"/>
  <c r="AF14" i="11"/>
  <c r="X19" i="11"/>
  <c r="W20" i="11"/>
  <c r="V23" i="11"/>
  <c r="V24" i="11" s="1"/>
  <c r="V25" i="11" s="1"/>
  <c r="V26" i="11" s="1"/>
  <c r="V27" i="11" s="1"/>
  <c r="V28" i="11" s="1"/>
  <c r="T30" i="11"/>
  <c r="U30" i="11" s="1"/>
  <c r="Q32" i="1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R31" i="11"/>
  <c r="Y18" i="11"/>
  <c r="AC16" i="11"/>
  <c r="Z18" i="11"/>
  <c r="AA17" i="11"/>
  <c r="W23" i="11"/>
  <c r="W24" i="11" s="1"/>
  <c r="W25" i="11" s="1"/>
  <c r="W26" i="11" s="1"/>
  <c r="W27" i="11" s="1"/>
  <c r="P47" i="11"/>
  <c r="P48" i="11"/>
  <c r="P49" i="11"/>
  <c r="O52" i="11"/>
  <c r="O50" i="11"/>
  <c r="O51" i="11"/>
  <c r="AF13" i="10"/>
  <c r="Y20" i="10"/>
  <c r="P48" i="8"/>
  <c r="P47" i="8"/>
  <c r="P49" i="8"/>
  <c r="Q33" i="8"/>
  <c r="R33" i="8"/>
  <c r="AC16" i="8"/>
  <c r="AD16" i="8" s="1"/>
  <c r="W25" i="8"/>
  <c r="W26" i="8" s="1"/>
  <c r="W27" i="8" s="1"/>
  <c r="Z19" i="6"/>
  <c r="Z20" i="6" s="1"/>
  <c r="AD14" i="6"/>
  <c r="AB16" i="6"/>
  <c r="AA17" i="6"/>
  <c r="AA18" i="6" s="1"/>
  <c r="AC15" i="6"/>
  <c r="L31" i="3"/>
  <c r="Q52" i="20"/>
  <c r="Q50" i="20"/>
  <c r="Q51" i="20"/>
  <c r="S29" i="20"/>
  <c r="S30" i="20" s="1"/>
  <c r="R31" i="20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Q47" i="20"/>
  <c r="Q48" i="20"/>
  <c r="Q27" i="3"/>
  <c r="Q48" i="25"/>
  <c r="K51" i="1"/>
  <c r="L49" i="10"/>
  <c r="L47" i="10"/>
  <c r="M36" i="10"/>
  <c r="N35" i="10"/>
  <c r="L48" i="10"/>
  <c r="O33" i="10"/>
  <c r="O34" i="10" s="1"/>
  <c r="O35" i="10" s="1"/>
  <c r="P48" i="6"/>
  <c r="R48" i="22"/>
  <c r="V22" i="10"/>
  <c r="Q47" i="26"/>
  <c r="S23" i="25"/>
  <c r="U23" i="10"/>
  <c r="T22" i="6"/>
  <c r="P28" i="3"/>
  <c r="Q28" i="3" s="1"/>
  <c r="R25" i="26"/>
  <c r="Q52" i="22"/>
  <c r="Q50" i="22"/>
  <c r="Q51" i="22"/>
  <c r="Q49" i="26"/>
  <c r="X21" i="10"/>
  <c r="Y21" i="10" s="1"/>
  <c r="P47" i="6"/>
  <c r="P49" i="6"/>
  <c r="R23" i="6"/>
  <c r="S23" i="6" s="1"/>
  <c r="Q48" i="26"/>
  <c r="Q26" i="10"/>
  <c r="X22" i="22"/>
  <c r="Q24" i="6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W21" i="25"/>
  <c r="X21" i="25" s="1"/>
  <c r="S24" i="22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Q47" i="25"/>
  <c r="Q49" i="25"/>
  <c r="V23" i="10"/>
  <c r="R25" i="10"/>
  <c r="S24" i="10"/>
  <c r="T22" i="25"/>
  <c r="U21" i="6"/>
  <c r="R49" i="22"/>
  <c r="R47" i="22"/>
  <c r="U23" i="22"/>
  <c r="O29" i="3"/>
  <c r="U22" i="25"/>
  <c r="R24" i="25"/>
  <c r="AD9" i="1"/>
  <c r="AI13" i="27"/>
  <c r="AD12" i="26"/>
  <c r="AD13" i="26" s="1"/>
  <c r="AF14" i="19"/>
  <c r="AF15" i="19" s="1"/>
  <c r="AF16" i="19" s="1"/>
  <c r="AI7" i="22"/>
  <c r="AC13" i="25"/>
  <c r="AC14" i="25" s="1"/>
  <c r="AH11" i="19"/>
  <c r="AG12" i="19"/>
  <c r="AI10" i="19"/>
  <c r="AI12" i="11"/>
  <c r="AI13" i="11" s="1"/>
  <c r="AG14" i="11"/>
  <c r="AH14" i="11" s="1"/>
  <c r="AG11" i="10"/>
  <c r="AG12" i="10" s="1"/>
  <c r="AD14" i="10"/>
  <c r="AI12" i="7"/>
  <c r="AI13" i="7" s="1"/>
  <c r="AI14" i="7" s="1"/>
  <c r="AI7" i="10"/>
  <c r="AI9" i="6"/>
  <c r="AE12" i="6"/>
  <c r="AE13" i="6" s="1"/>
  <c r="X16" i="2"/>
  <c r="K50" i="1"/>
  <c r="T18" i="1"/>
  <c r="L47" i="1"/>
  <c r="AG6" i="1"/>
  <c r="AH6" i="1" s="1"/>
  <c r="V16" i="1"/>
  <c r="U20" i="2"/>
  <c r="U21" i="2" s="1"/>
  <c r="L48" i="1"/>
  <c r="M27" i="1"/>
  <c r="R23" i="2"/>
  <c r="R24" i="2" s="1"/>
  <c r="O31" i="2"/>
  <c r="P26" i="2"/>
  <c r="Q25" i="2"/>
  <c r="L49" i="1"/>
  <c r="T22" i="2"/>
  <c r="AA14" i="2"/>
  <c r="AD9" i="2"/>
  <c r="AG7" i="2"/>
  <c r="AC10" i="2"/>
  <c r="AD10" i="2" s="1"/>
  <c r="AB12" i="2"/>
  <c r="AB13" i="2" s="1"/>
  <c r="Y15" i="2"/>
  <c r="W17" i="2"/>
  <c r="R21" i="1"/>
  <c r="Q22" i="1"/>
  <c r="M30" i="3"/>
  <c r="N30" i="3" s="1"/>
  <c r="K32" i="3"/>
  <c r="K34" i="2"/>
  <c r="AH5" i="2"/>
  <c r="AH6" i="2" s="1"/>
  <c r="M32" i="2"/>
  <c r="U17" i="1"/>
  <c r="S19" i="1"/>
  <c r="T19" i="1" s="1"/>
  <c r="AB11" i="1"/>
  <c r="W15" i="1"/>
  <c r="Y13" i="1"/>
  <c r="P25" i="1"/>
  <c r="P26" i="1" s="1"/>
  <c r="Z12" i="1"/>
  <c r="X14" i="1"/>
  <c r="AC10" i="1"/>
  <c r="AD10" i="1" s="1"/>
  <c r="AE8" i="1"/>
  <c r="AF7" i="1"/>
  <c r="AH5" i="1"/>
  <c r="V19" i="3" l="1"/>
  <c r="T22" i="3"/>
  <c r="V21" i="3"/>
  <c r="W21" i="3" s="1"/>
  <c r="AB13" i="3"/>
  <c r="AB14" i="3" s="1"/>
  <c r="S23" i="3"/>
  <c r="U22" i="3"/>
  <c r="W16" i="3"/>
  <c r="X15" i="3"/>
  <c r="X16" i="3" s="1"/>
  <c r="W17" i="3"/>
  <c r="W18" i="3" s="1"/>
  <c r="X18" i="3" s="1"/>
  <c r="T20" i="3"/>
  <c r="U24" i="20"/>
  <c r="V23" i="20"/>
  <c r="V24" i="20" s="1"/>
  <c r="Z17" i="20"/>
  <c r="Z18" i="20" s="1"/>
  <c r="AA20" i="22"/>
  <c r="Z20" i="22"/>
  <c r="AA16" i="22"/>
  <c r="T21" i="26"/>
  <c r="T27" i="7"/>
  <c r="P47" i="12"/>
  <c r="P48" i="12"/>
  <c r="Z18" i="28"/>
  <c r="AG15" i="7"/>
  <c r="P52" i="12"/>
  <c r="P50" i="12"/>
  <c r="P51" i="12"/>
  <c r="AD12" i="20"/>
  <c r="AA16" i="12"/>
  <c r="AD12" i="12"/>
  <c r="T25" i="12"/>
  <c r="U23" i="12"/>
  <c r="V23" i="12" s="1"/>
  <c r="S26" i="12"/>
  <c r="R26" i="12"/>
  <c r="U24" i="12"/>
  <c r="U25" i="12" s="1"/>
  <c r="V22" i="12"/>
  <c r="Q31" i="12"/>
  <c r="Q33" i="12" s="1"/>
  <c r="Q32" i="12"/>
  <c r="AB21" i="8"/>
  <c r="AE11" i="6"/>
  <c r="AF10" i="6"/>
  <c r="AB15" i="12"/>
  <c r="AB16" i="12" s="1"/>
  <c r="AA16" i="10"/>
  <c r="AA17" i="10" s="1"/>
  <c r="AB15" i="10"/>
  <c r="AB18" i="7"/>
  <c r="AD16" i="7"/>
  <c r="AH15" i="7"/>
  <c r="AI15" i="7" s="1"/>
  <c r="AC17" i="7"/>
  <c r="AA19" i="7"/>
  <c r="AA20" i="7" s="1"/>
  <c r="W25" i="7"/>
  <c r="Y21" i="7"/>
  <c r="S49" i="7"/>
  <c r="S48" i="7"/>
  <c r="S47" i="7"/>
  <c r="U26" i="7"/>
  <c r="U27" i="7" s="1"/>
  <c r="Z19" i="10"/>
  <c r="Z20" i="10" s="1"/>
  <c r="Z21" i="10" s="1"/>
  <c r="U20" i="26"/>
  <c r="R48" i="27"/>
  <c r="S40" i="27"/>
  <c r="X18" i="21"/>
  <c r="S23" i="21"/>
  <c r="T23" i="21" s="1"/>
  <c r="T22" i="21"/>
  <c r="Q50" i="21"/>
  <c r="AC14" i="26"/>
  <c r="S34" i="9"/>
  <c r="Y16" i="26"/>
  <c r="U25" i="23"/>
  <c r="AI8" i="9"/>
  <c r="T27" i="8"/>
  <c r="T28" i="8" s="1"/>
  <c r="AC13" i="3"/>
  <c r="AC14" i="3" s="1"/>
  <c r="Z19" i="28"/>
  <c r="U21" i="26"/>
  <c r="T22" i="26"/>
  <c r="AB15" i="28"/>
  <c r="AB16" i="28" s="1"/>
  <c r="U25" i="20"/>
  <c r="AC14" i="22"/>
  <c r="AE10" i="3"/>
  <c r="AD11" i="3"/>
  <c r="S24" i="21"/>
  <c r="S25" i="21" s="1"/>
  <c r="T25" i="21" s="1"/>
  <c r="S25" i="26"/>
  <c r="Z21" i="22"/>
  <c r="AA21" i="22" s="1"/>
  <c r="R24" i="3"/>
  <c r="AG10" i="9"/>
  <c r="U21" i="21"/>
  <c r="W19" i="21"/>
  <c r="X19" i="21" s="1"/>
  <c r="V20" i="21"/>
  <c r="V21" i="21" s="1"/>
  <c r="Y20" i="25"/>
  <c r="Y21" i="25" s="1"/>
  <c r="AI8" i="22"/>
  <c r="AF11" i="25"/>
  <c r="AE12" i="25"/>
  <c r="AD12" i="3"/>
  <c r="AD13" i="3" s="1"/>
  <c r="AC15" i="9"/>
  <c r="AC15" i="25"/>
  <c r="AF10" i="22"/>
  <c r="AE11" i="22"/>
  <c r="Z18" i="9"/>
  <c r="Y19" i="9"/>
  <c r="AE10" i="26"/>
  <c r="Z16" i="21"/>
  <c r="Y17" i="21"/>
  <c r="AH9" i="22"/>
  <c r="AD15" i="6"/>
  <c r="R49" i="21"/>
  <c r="AI11" i="21"/>
  <c r="AI12" i="21" s="1"/>
  <c r="AA17" i="25"/>
  <c r="Z18" i="25"/>
  <c r="Z19" i="25" s="1"/>
  <c r="AI9" i="9"/>
  <c r="U23" i="9"/>
  <c r="T24" i="9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AF11" i="9"/>
  <c r="AG11" i="9" s="1"/>
  <c r="AG8" i="3"/>
  <c r="AH8" i="3" s="1"/>
  <c r="AF9" i="3"/>
  <c r="AF13" i="21"/>
  <c r="AB15" i="22"/>
  <c r="AB16" i="22" s="1"/>
  <c r="AB17" i="22" s="1"/>
  <c r="AC16" i="9"/>
  <c r="S26" i="21"/>
  <c r="T26" i="21" s="1"/>
  <c r="AI9" i="25"/>
  <c r="AI10" i="25" s="1"/>
  <c r="AD14" i="26"/>
  <c r="AE12" i="9"/>
  <c r="AD13" i="9"/>
  <c r="AD12" i="22"/>
  <c r="AB15" i="26"/>
  <c r="AE15" i="21"/>
  <c r="AG8" i="26"/>
  <c r="AF10" i="26"/>
  <c r="V18" i="26"/>
  <c r="X20" i="9"/>
  <c r="Y20" i="9" s="1"/>
  <c r="Y18" i="21"/>
  <c r="AB16" i="25"/>
  <c r="AC16" i="25" s="1"/>
  <c r="U22" i="26"/>
  <c r="Y22" i="22"/>
  <c r="N39" i="9"/>
  <c r="O38" i="9"/>
  <c r="R47" i="21"/>
  <c r="R48" i="21"/>
  <c r="T35" i="9"/>
  <c r="P37" i="9"/>
  <c r="P38" i="9" s="1"/>
  <c r="AI8" i="10"/>
  <c r="M52" i="9"/>
  <c r="M50" i="9"/>
  <c r="M51" i="9"/>
  <c r="R36" i="9"/>
  <c r="R51" i="21"/>
  <c r="R52" i="21"/>
  <c r="R50" i="21"/>
  <c r="AH9" i="10"/>
  <c r="AI9" i="10" s="1"/>
  <c r="X23" i="8"/>
  <c r="X24" i="8" s="1"/>
  <c r="X25" i="8" s="1"/>
  <c r="X26" i="8" s="1"/>
  <c r="X27" i="8" s="1"/>
  <c r="T27" i="24"/>
  <c r="T28" i="24" s="1"/>
  <c r="Y19" i="20"/>
  <c r="X23" i="24"/>
  <c r="AA15" i="24"/>
  <c r="Z16" i="24"/>
  <c r="AA16" i="28"/>
  <c r="AA17" i="28" s="1"/>
  <c r="AH8" i="28"/>
  <c r="Y18" i="28"/>
  <c r="AF10" i="28"/>
  <c r="R26" i="24"/>
  <c r="AE11" i="12"/>
  <c r="AE12" i="12" s="1"/>
  <c r="Y20" i="20"/>
  <c r="AH8" i="20"/>
  <c r="AG9" i="20"/>
  <c r="AF10" i="12"/>
  <c r="AF9" i="24"/>
  <c r="AB13" i="24"/>
  <c r="Z20" i="8"/>
  <c r="Z21" i="8" s="1"/>
  <c r="AA21" i="8" s="1"/>
  <c r="AA22" i="8" s="1"/>
  <c r="AB22" i="8" s="1"/>
  <c r="W22" i="24"/>
  <c r="W23" i="24" s="1"/>
  <c r="AE11" i="20"/>
  <c r="AG11" i="8"/>
  <c r="AF12" i="8"/>
  <c r="AC13" i="28"/>
  <c r="AC14" i="28" s="1"/>
  <c r="AC15" i="28" s="1"/>
  <c r="V26" i="24"/>
  <c r="Z17" i="12"/>
  <c r="AC13" i="12"/>
  <c r="AD12" i="28"/>
  <c r="AC12" i="24"/>
  <c r="S29" i="24"/>
  <c r="S30" i="24" s="1"/>
  <c r="S31" i="8"/>
  <c r="S32" i="8" s="1"/>
  <c r="S33" i="8" s="1"/>
  <c r="V27" i="24"/>
  <c r="X19" i="28"/>
  <c r="AC13" i="20"/>
  <c r="AF10" i="20"/>
  <c r="AG9" i="28"/>
  <c r="X20" i="28"/>
  <c r="AH7" i="24"/>
  <c r="AE11" i="28"/>
  <c r="O27" i="24"/>
  <c r="Q25" i="24"/>
  <c r="P26" i="24"/>
  <c r="Z18" i="12"/>
  <c r="Z19" i="12" s="1"/>
  <c r="AE13" i="8"/>
  <c r="AE14" i="8" s="1"/>
  <c r="Y18" i="24"/>
  <c r="AD11" i="24"/>
  <c r="U21" i="24"/>
  <c r="X20" i="12"/>
  <c r="AC17" i="8"/>
  <c r="AC18" i="8" s="1"/>
  <c r="Y16" i="2"/>
  <c r="AI14" i="11"/>
  <c r="R32" i="1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Q29" i="28"/>
  <c r="R28" i="28"/>
  <c r="R29" i="28" s="1"/>
  <c r="P30" i="28"/>
  <c r="S27" i="28"/>
  <c r="T27" i="28" s="1"/>
  <c r="U26" i="28"/>
  <c r="M33" i="28"/>
  <c r="O32" i="28"/>
  <c r="V24" i="28"/>
  <c r="AB18" i="27"/>
  <c r="AG16" i="27"/>
  <c r="AH15" i="27"/>
  <c r="X21" i="27"/>
  <c r="U24" i="27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Z19" i="27"/>
  <c r="R51" i="27"/>
  <c r="R50" i="27"/>
  <c r="R52" i="27"/>
  <c r="Y20" i="27"/>
  <c r="Y21" i="27" s="1"/>
  <c r="AC17" i="27"/>
  <c r="AD14" i="23"/>
  <c r="AF13" i="23"/>
  <c r="Y18" i="23"/>
  <c r="X19" i="23"/>
  <c r="X20" i="23" s="1"/>
  <c r="AG12" i="23"/>
  <c r="S49" i="23"/>
  <c r="S48" i="23"/>
  <c r="S47" i="23"/>
  <c r="Z17" i="23"/>
  <c r="Z18" i="23" s="1"/>
  <c r="AC15" i="23"/>
  <c r="T26" i="23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AB16" i="23"/>
  <c r="V21" i="23"/>
  <c r="V22" i="23" s="1"/>
  <c r="V23" i="23" s="1"/>
  <c r="V24" i="23" s="1"/>
  <c r="V25" i="23" s="1"/>
  <c r="Y19" i="19"/>
  <c r="V21" i="19"/>
  <c r="S38" i="19"/>
  <c r="S39" i="19" s="1"/>
  <c r="S40" i="19" s="1"/>
  <c r="S41" i="19" s="1"/>
  <c r="S42" i="19" s="1"/>
  <c r="S43" i="19" s="1"/>
  <c r="S44" i="19" s="1"/>
  <c r="Q52" i="19"/>
  <c r="Q50" i="19"/>
  <c r="Q51" i="19"/>
  <c r="AB18" i="19"/>
  <c r="AC17" i="19"/>
  <c r="T28" i="19"/>
  <c r="R51" i="19"/>
  <c r="R52" i="19"/>
  <c r="R50" i="19"/>
  <c r="U22" i="19"/>
  <c r="U23" i="19" s="1"/>
  <c r="W20" i="19"/>
  <c r="W21" i="19" s="1"/>
  <c r="P52" i="11"/>
  <c r="P50" i="11"/>
  <c r="P51" i="11"/>
  <c r="AA18" i="11"/>
  <c r="AG15" i="11"/>
  <c r="AB17" i="11"/>
  <c r="Y19" i="11"/>
  <c r="Z19" i="11" s="1"/>
  <c r="S31" i="1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V29" i="11"/>
  <c r="W28" i="11"/>
  <c r="X20" i="11"/>
  <c r="AC17" i="11"/>
  <c r="AD16" i="11"/>
  <c r="AE16" i="11"/>
  <c r="R48" i="11"/>
  <c r="R49" i="11"/>
  <c r="R47" i="11"/>
  <c r="Q49" i="11"/>
  <c r="Q47" i="11"/>
  <c r="Q48" i="11"/>
  <c r="AG13" i="10"/>
  <c r="T29" i="8"/>
  <c r="T30" i="8" s="1"/>
  <c r="T31" i="8" s="1"/>
  <c r="T32" i="8" s="1"/>
  <c r="U28" i="8"/>
  <c r="V28" i="8"/>
  <c r="Q34" i="8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9" i="8" s="1"/>
  <c r="P52" i="8"/>
  <c r="P51" i="8"/>
  <c r="P50" i="8"/>
  <c r="W28" i="8"/>
  <c r="Y24" i="8"/>
  <c r="AC16" i="6"/>
  <c r="AB17" i="6"/>
  <c r="AB18" i="6" s="1"/>
  <c r="AA19" i="6"/>
  <c r="AE14" i="6"/>
  <c r="AA20" i="6"/>
  <c r="L32" i="3"/>
  <c r="R49" i="20"/>
  <c r="R48" i="20"/>
  <c r="R47" i="20"/>
  <c r="S31" i="20"/>
  <c r="T29" i="20"/>
  <c r="N36" i="10"/>
  <c r="O36" i="10" s="1"/>
  <c r="V17" i="1"/>
  <c r="L51" i="10"/>
  <c r="L50" i="10"/>
  <c r="L52" i="10"/>
  <c r="X17" i="2"/>
  <c r="Y17" i="2" s="1"/>
  <c r="P33" i="10"/>
  <c r="M37" i="10"/>
  <c r="V22" i="25"/>
  <c r="S47" i="22"/>
  <c r="S48" i="22"/>
  <c r="S49" i="22"/>
  <c r="Q48" i="6"/>
  <c r="Z22" i="22"/>
  <c r="O30" i="3"/>
  <c r="R26" i="10"/>
  <c r="Q47" i="6"/>
  <c r="Q49" i="6"/>
  <c r="U25" i="9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R24" i="6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7" i="6" s="1"/>
  <c r="S24" i="25"/>
  <c r="T24" i="22"/>
  <c r="W22" i="10"/>
  <c r="W23" i="10" s="1"/>
  <c r="X22" i="10"/>
  <c r="Y22" i="10" s="1"/>
  <c r="R25" i="25"/>
  <c r="U24" i="22"/>
  <c r="R52" i="22"/>
  <c r="R50" i="22"/>
  <c r="R51" i="22"/>
  <c r="U22" i="6"/>
  <c r="V21" i="6"/>
  <c r="W21" i="6" s="1"/>
  <c r="T23" i="25"/>
  <c r="W22" i="25"/>
  <c r="S25" i="10"/>
  <c r="S26" i="10" s="1"/>
  <c r="Q52" i="25"/>
  <c r="Q50" i="25"/>
  <c r="Q51" i="25"/>
  <c r="S51" i="22"/>
  <c r="S52" i="22"/>
  <c r="S50" i="22"/>
  <c r="Q27" i="10"/>
  <c r="Q28" i="10" s="1"/>
  <c r="Q29" i="10" s="1"/>
  <c r="Q30" i="10" s="1"/>
  <c r="Q31" i="10" s="1"/>
  <c r="Q32" i="10" s="1"/>
  <c r="Q33" i="10" s="1"/>
  <c r="P51" i="6"/>
  <c r="P52" i="6"/>
  <c r="P50" i="6"/>
  <c r="Q51" i="26"/>
  <c r="Q52" i="26"/>
  <c r="Q50" i="26"/>
  <c r="R26" i="26"/>
  <c r="S26" i="26" s="1"/>
  <c r="P29" i="3"/>
  <c r="P30" i="3" s="1"/>
  <c r="T23" i="6"/>
  <c r="V23" i="22"/>
  <c r="T24" i="10"/>
  <c r="AG13" i="19"/>
  <c r="AG14" i="19" s="1"/>
  <c r="AG15" i="19" s="1"/>
  <c r="AG16" i="19" s="1"/>
  <c r="AI14" i="27"/>
  <c r="AI15" i="27" s="1"/>
  <c r="AI11" i="19"/>
  <c r="AD13" i="25"/>
  <c r="AD14" i="25" s="1"/>
  <c r="AH12" i="19"/>
  <c r="AE14" i="10"/>
  <c r="AF12" i="6"/>
  <c r="AF13" i="6" s="1"/>
  <c r="U22" i="2"/>
  <c r="Y14" i="1"/>
  <c r="AC11" i="1"/>
  <c r="L52" i="1"/>
  <c r="L50" i="1"/>
  <c r="L51" i="1"/>
  <c r="V20" i="2"/>
  <c r="V21" i="2" s="1"/>
  <c r="P27" i="2"/>
  <c r="Q26" i="2"/>
  <c r="M28" i="1"/>
  <c r="N27" i="1"/>
  <c r="O27" i="1" s="1"/>
  <c r="S23" i="2"/>
  <c r="T23" i="2" s="1"/>
  <c r="O32" i="2"/>
  <c r="R25" i="2"/>
  <c r="AC11" i="2"/>
  <c r="AC12" i="2" s="1"/>
  <c r="AD14" i="3"/>
  <c r="AH7" i="2"/>
  <c r="AB14" i="2"/>
  <c r="AG8" i="2"/>
  <c r="AH8" i="2" s="1"/>
  <c r="AE9" i="2"/>
  <c r="AE10" i="2" s="1"/>
  <c r="AD11" i="2"/>
  <c r="R22" i="1"/>
  <c r="Z13" i="1"/>
  <c r="Z14" i="1" s="1"/>
  <c r="Z15" i="2"/>
  <c r="Z16" i="2" s="1"/>
  <c r="W18" i="2"/>
  <c r="X18" i="2" s="1"/>
  <c r="Q23" i="1"/>
  <c r="R23" i="1" s="1"/>
  <c r="M31" i="3"/>
  <c r="N31" i="3" s="1"/>
  <c r="K33" i="3"/>
  <c r="M33" i="2"/>
  <c r="K35" i="2"/>
  <c r="AI5" i="2"/>
  <c r="AI6" i="2" s="1"/>
  <c r="U18" i="1"/>
  <c r="V18" i="1" s="1"/>
  <c r="S20" i="1"/>
  <c r="T20" i="1" s="1"/>
  <c r="P27" i="1"/>
  <c r="AA12" i="1"/>
  <c r="W16" i="1"/>
  <c r="AD11" i="1"/>
  <c r="X15" i="1"/>
  <c r="AE9" i="1"/>
  <c r="AF8" i="1"/>
  <c r="AG7" i="1"/>
  <c r="AI5" i="1"/>
  <c r="Y15" i="3" l="1"/>
  <c r="U20" i="3"/>
  <c r="X17" i="3"/>
  <c r="S24" i="3"/>
  <c r="X21" i="3"/>
  <c r="T23" i="3"/>
  <c r="Y17" i="3"/>
  <c r="Y18" i="3" s="1"/>
  <c r="AI8" i="3"/>
  <c r="R25" i="3"/>
  <c r="T24" i="3"/>
  <c r="Z17" i="3"/>
  <c r="Z18" i="3" s="1"/>
  <c r="V20" i="3"/>
  <c r="Z15" i="3"/>
  <c r="V22" i="3"/>
  <c r="W22" i="3" s="1"/>
  <c r="X22" i="3" s="1"/>
  <c r="W19" i="3"/>
  <c r="U26" i="20"/>
  <c r="V25" i="20"/>
  <c r="W25" i="20" s="1"/>
  <c r="Z19" i="20"/>
  <c r="AA19" i="20" s="1"/>
  <c r="W23" i="20"/>
  <c r="AA17" i="20"/>
  <c r="Y21" i="20"/>
  <c r="Z20" i="20"/>
  <c r="Z21" i="20" s="1"/>
  <c r="W24" i="20"/>
  <c r="X23" i="20"/>
  <c r="X24" i="20" s="1"/>
  <c r="AC16" i="22"/>
  <c r="AC15" i="22"/>
  <c r="AD17" i="8"/>
  <c r="AD18" i="8" s="1"/>
  <c r="V24" i="12"/>
  <c r="V25" i="12" s="1"/>
  <c r="V26" i="12" s="1"/>
  <c r="V27" i="12" s="1"/>
  <c r="V28" i="12" s="1"/>
  <c r="T28" i="7"/>
  <c r="Q34" i="12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W22" i="12"/>
  <c r="R27" i="12"/>
  <c r="W23" i="12"/>
  <c r="T26" i="12"/>
  <c r="T27" i="12" s="1"/>
  <c r="X21" i="12"/>
  <c r="Y20" i="12"/>
  <c r="S27" i="12"/>
  <c r="S28" i="12" s="1"/>
  <c r="U26" i="12"/>
  <c r="AD19" i="8"/>
  <c r="AD20" i="8" s="1"/>
  <c r="AF11" i="6"/>
  <c r="AG10" i="6"/>
  <c r="AA17" i="12"/>
  <c r="AB17" i="12" s="1"/>
  <c r="AC15" i="10"/>
  <c r="AB16" i="10"/>
  <c r="AA18" i="10"/>
  <c r="AA19" i="10" s="1"/>
  <c r="Y22" i="7"/>
  <c r="Y23" i="7" s="1"/>
  <c r="Y24" i="7" s="1"/>
  <c r="AC18" i="7"/>
  <c r="Z21" i="7"/>
  <c r="S52" i="7"/>
  <c r="S51" i="7"/>
  <c r="S50" i="7"/>
  <c r="X25" i="7"/>
  <c r="AA21" i="7"/>
  <c r="AD17" i="7"/>
  <c r="AB19" i="7"/>
  <c r="AB20" i="7" s="1"/>
  <c r="AB21" i="7" s="1"/>
  <c r="AE16" i="7"/>
  <c r="V26" i="7"/>
  <c r="V27" i="7" s="1"/>
  <c r="AF16" i="7"/>
  <c r="AE12" i="22"/>
  <c r="S41" i="27"/>
  <c r="S42" i="27" s="1"/>
  <c r="S43" i="27" s="1"/>
  <c r="S44" i="27" s="1"/>
  <c r="S47" i="27" s="1"/>
  <c r="S49" i="27"/>
  <c r="S48" i="27"/>
  <c r="T40" i="27"/>
  <c r="T24" i="21"/>
  <c r="Q48" i="8"/>
  <c r="U24" i="9"/>
  <c r="V24" i="9" s="1"/>
  <c r="Z16" i="26"/>
  <c r="Y17" i="26"/>
  <c r="AA16" i="24"/>
  <c r="AD13" i="22"/>
  <c r="V23" i="9"/>
  <c r="W23" i="9" s="1"/>
  <c r="AB17" i="28"/>
  <c r="AB18" i="28" s="1"/>
  <c r="Z20" i="12"/>
  <c r="T23" i="26"/>
  <c r="U23" i="26" s="1"/>
  <c r="N37" i="10"/>
  <c r="T31" i="11"/>
  <c r="AF13" i="8"/>
  <c r="AF14" i="8" s="1"/>
  <c r="AA18" i="28"/>
  <c r="Z17" i="24"/>
  <c r="Z18" i="24" s="1"/>
  <c r="Z19" i="24" s="1"/>
  <c r="AH10" i="10"/>
  <c r="AH11" i="10" s="1"/>
  <c r="AH12" i="10" s="1"/>
  <c r="AI9" i="22"/>
  <c r="AE11" i="26"/>
  <c r="AE12" i="26" s="1"/>
  <c r="AE11" i="3"/>
  <c r="W18" i="26"/>
  <c r="AH8" i="26"/>
  <c r="AD14" i="22"/>
  <c r="AD15" i="22" s="1"/>
  <c r="AG13" i="21"/>
  <c r="AF10" i="3"/>
  <c r="AD14" i="9"/>
  <c r="AG9" i="26"/>
  <c r="AA16" i="21"/>
  <c r="Z17" i="21"/>
  <c r="AE13" i="22"/>
  <c r="AE14" i="22" s="1"/>
  <c r="AD15" i="25"/>
  <c r="V19" i="26"/>
  <c r="X21" i="9"/>
  <c r="Y21" i="9" s="1"/>
  <c r="AC17" i="9"/>
  <c r="W20" i="21"/>
  <c r="X20" i="21"/>
  <c r="R26" i="3"/>
  <c r="S27" i="21"/>
  <c r="T27" i="21" s="1"/>
  <c r="AF14" i="21"/>
  <c r="AG14" i="21" s="1"/>
  <c r="Z18" i="21"/>
  <c r="AC15" i="26"/>
  <c r="AF12" i="9"/>
  <c r="AG12" i="9" s="1"/>
  <c r="AE13" i="9"/>
  <c r="AG9" i="3"/>
  <c r="AH9" i="3" s="1"/>
  <c r="AB17" i="25"/>
  <c r="AA18" i="25"/>
  <c r="AA19" i="25" s="1"/>
  <c r="Y19" i="21"/>
  <c r="AF11" i="26"/>
  <c r="AA18" i="9"/>
  <c r="Z19" i="9"/>
  <c r="AG10" i="22"/>
  <c r="AF11" i="22"/>
  <c r="AG11" i="25"/>
  <c r="AF12" i="25"/>
  <c r="Z20" i="25"/>
  <c r="U22" i="21"/>
  <c r="V22" i="21" s="1"/>
  <c r="AH10" i="9"/>
  <c r="X22" i="9"/>
  <c r="Y22" i="9" s="1"/>
  <c r="AA17" i="3"/>
  <c r="AE15" i="22"/>
  <c r="S36" i="9"/>
  <c r="T36" i="9" s="1"/>
  <c r="AC17" i="22"/>
  <c r="AB18" i="22"/>
  <c r="O39" i="9"/>
  <c r="N40" i="9"/>
  <c r="Q37" i="9"/>
  <c r="R37" i="9" s="1"/>
  <c r="W24" i="24"/>
  <c r="X24" i="24" s="1"/>
  <c r="X25" i="24" s="1"/>
  <c r="X26" i="24" s="1"/>
  <c r="X27" i="24" s="1"/>
  <c r="Y22" i="20"/>
  <c r="T29" i="24"/>
  <c r="T30" i="24" s="1"/>
  <c r="AC19" i="8"/>
  <c r="AC20" i="8" s="1"/>
  <c r="U22" i="24"/>
  <c r="Y19" i="24"/>
  <c r="AF11" i="28"/>
  <c r="AI7" i="24"/>
  <c r="AE15" i="8"/>
  <c r="AH9" i="28"/>
  <c r="AG10" i="20"/>
  <c r="AD13" i="20"/>
  <c r="AE12" i="28"/>
  <c r="AD13" i="12"/>
  <c r="AC14" i="12"/>
  <c r="AD13" i="28"/>
  <c r="AC16" i="28"/>
  <c r="AH11" i="8"/>
  <c r="Z22" i="8"/>
  <c r="Z23" i="8" s="1"/>
  <c r="AG9" i="24"/>
  <c r="AG10" i="12"/>
  <c r="AF11" i="12"/>
  <c r="AF12" i="12" s="1"/>
  <c r="Y19" i="28"/>
  <c r="AI8" i="28"/>
  <c r="AA19" i="28"/>
  <c r="AA17" i="24"/>
  <c r="AA18" i="24" s="1"/>
  <c r="AC17" i="28"/>
  <c r="AC18" i="28" s="1"/>
  <c r="AC19" i="28" s="1"/>
  <c r="AE11" i="24"/>
  <c r="Q26" i="24"/>
  <c r="P27" i="24"/>
  <c r="O28" i="24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8" i="24" s="1"/>
  <c r="AA21" i="20"/>
  <c r="AD12" i="24"/>
  <c r="Q27" i="24"/>
  <c r="R27" i="24" s="1"/>
  <c r="V28" i="24"/>
  <c r="V29" i="24" s="1"/>
  <c r="Y20" i="24"/>
  <c r="Y21" i="24" s="1"/>
  <c r="AG12" i="8"/>
  <c r="AF11" i="20"/>
  <c r="AA18" i="12"/>
  <c r="AB18" i="12" s="1"/>
  <c r="S31" i="24"/>
  <c r="S32" i="24" s="1"/>
  <c r="AC13" i="24"/>
  <c r="AB14" i="24"/>
  <c r="AH9" i="20"/>
  <c r="AI8" i="20"/>
  <c r="AG10" i="28"/>
  <c r="X21" i="28"/>
  <c r="AF10" i="24"/>
  <c r="AG10" i="24" s="1"/>
  <c r="AH8" i="24"/>
  <c r="AC14" i="20"/>
  <c r="AE12" i="20"/>
  <c r="AB19" i="20"/>
  <c r="X28" i="8"/>
  <c r="Z20" i="27"/>
  <c r="Z21" i="27" s="1"/>
  <c r="S28" i="28"/>
  <c r="T28" i="28" s="1"/>
  <c r="T29" i="28" s="1"/>
  <c r="M34" i="28"/>
  <c r="Q30" i="28"/>
  <c r="R30" i="28" s="1"/>
  <c r="V25" i="28"/>
  <c r="V26" i="28" s="1"/>
  <c r="U27" i="28"/>
  <c r="W24" i="28"/>
  <c r="W25" i="28" s="1"/>
  <c r="P31" i="28"/>
  <c r="N33" i="28"/>
  <c r="AA19" i="27"/>
  <c r="AC18" i="27"/>
  <c r="AD17" i="27"/>
  <c r="V24" i="27"/>
  <c r="V25" i="27" s="1"/>
  <c r="V26" i="27" s="1"/>
  <c r="X22" i="27"/>
  <c r="X23" i="27" s="1"/>
  <c r="AH16" i="27"/>
  <c r="S52" i="23"/>
  <c r="S50" i="23"/>
  <c r="S51" i="23"/>
  <c r="W21" i="23"/>
  <c r="W22" i="23" s="1"/>
  <c r="W23" i="23" s="1"/>
  <c r="W24" i="23" s="1"/>
  <c r="W25" i="23" s="1"/>
  <c r="Y19" i="23"/>
  <c r="Y20" i="23" s="1"/>
  <c r="AD15" i="23"/>
  <c r="U26" i="23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T47" i="23"/>
  <c r="T49" i="23"/>
  <c r="T48" i="23"/>
  <c r="AC16" i="23"/>
  <c r="Z19" i="23"/>
  <c r="Z20" i="23" s="1"/>
  <c r="AG13" i="23"/>
  <c r="AH12" i="23"/>
  <c r="AI12" i="23" s="1"/>
  <c r="X21" i="23"/>
  <c r="X22" i="23" s="1"/>
  <c r="X23" i="23" s="1"/>
  <c r="X24" i="23" s="1"/>
  <c r="X25" i="23" s="1"/>
  <c r="AE14" i="23"/>
  <c r="AA17" i="23"/>
  <c r="AA18" i="23" s="1"/>
  <c r="U24" i="19"/>
  <c r="U25" i="19" s="1"/>
  <c r="U26" i="19" s="1"/>
  <c r="U27" i="19" s="1"/>
  <c r="AD17" i="19"/>
  <c r="T29" i="19"/>
  <c r="S47" i="19"/>
  <c r="S48" i="19"/>
  <c r="S49" i="19"/>
  <c r="V22" i="19"/>
  <c r="V23" i="19" s="1"/>
  <c r="V24" i="19" s="1"/>
  <c r="V25" i="19" s="1"/>
  <c r="V26" i="19" s="1"/>
  <c r="V27" i="19" s="1"/>
  <c r="AC18" i="19"/>
  <c r="X20" i="19"/>
  <c r="Z19" i="19"/>
  <c r="T32" i="1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8" i="11" s="1"/>
  <c r="AD17" i="11"/>
  <c r="W29" i="11"/>
  <c r="AB18" i="11"/>
  <c r="AC18" i="11" s="1"/>
  <c r="AF16" i="11"/>
  <c r="Q51" i="11"/>
  <c r="Q52" i="11"/>
  <c r="Q50" i="11"/>
  <c r="R52" i="11"/>
  <c r="R50" i="11"/>
  <c r="R51" i="11"/>
  <c r="AE17" i="11"/>
  <c r="X21" i="11"/>
  <c r="X22" i="11" s="1"/>
  <c r="X23" i="11" s="1"/>
  <c r="X24" i="11" s="1"/>
  <c r="X25" i="11" s="1"/>
  <c r="V30" i="11"/>
  <c r="S48" i="11"/>
  <c r="S47" i="11"/>
  <c r="S49" i="11"/>
  <c r="Y20" i="11"/>
  <c r="AG16" i="11"/>
  <c r="AA19" i="11"/>
  <c r="AH15" i="11"/>
  <c r="U31" i="11"/>
  <c r="X23" i="10"/>
  <c r="AH13" i="10"/>
  <c r="Y25" i="8"/>
  <c r="Y26" i="8" s="1"/>
  <c r="Y27" i="8" s="1"/>
  <c r="Y28" i="8" s="1"/>
  <c r="Z24" i="8"/>
  <c r="Q52" i="8"/>
  <c r="Q51" i="8"/>
  <c r="Q50" i="8"/>
  <c r="R34" i="8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Q47" i="8"/>
  <c r="U29" i="8"/>
  <c r="U30" i="8" s="1"/>
  <c r="U31" i="8" s="1"/>
  <c r="U32" i="8" s="1"/>
  <c r="T33" i="8"/>
  <c r="AB19" i="6"/>
  <c r="AB20" i="6" s="1"/>
  <c r="AD16" i="6"/>
  <c r="AC17" i="6"/>
  <c r="AC18" i="6" s="1"/>
  <c r="AF14" i="6"/>
  <c r="AE15" i="6"/>
  <c r="L33" i="3"/>
  <c r="T30" i="20"/>
  <c r="S32" i="20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AA23" i="8"/>
  <c r="AA24" i="8" s="1"/>
  <c r="U28" i="20"/>
  <c r="V30" i="24"/>
  <c r="R51" i="20"/>
  <c r="R52" i="20"/>
  <c r="R50" i="20"/>
  <c r="AD21" i="8"/>
  <c r="X25" i="20"/>
  <c r="P34" i="10"/>
  <c r="P35" i="10" s="1"/>
  <c r="P36" i="10" s="1"/>
  <c r="S24" i="6"/>
  <c r="R48" i="6"/>
  <c r="M38" i="10"/>
  <c r="O37" i="10"/>
  <c r="X22" i="25"/>
  <c r="Y22" i="25" s="1"/>
  <c r="Y23" i="10"/>
  <c r="U23" i="6"/>
  <c r="V22" i="6"/>
  <c r="W22" i="6" s="1"/>
  <c r="Z22" i="10"/>
  <c r="S25" i="25"/>
  <c r="U24" i="10"/>
  <c r="R49" i="6"/>
  <c r="Q52" i="6"/>
  <c r="Q50" i="6"/>
  <c r="Q51" i="6"/>
  <c r="V25" i="9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W24" i="9"/>
  <c r="T25" i="10"/>
  <c r="V24" i="22"/>
  <c r="W23" i="22"/>
  <c r="T24" i="6"/>
  <c r="R27" i="26"/>
  <c r="S27" i="26" s="1"/>
  <c r="T24" i="25"/>
  <c r="U23" i="25"/>
  <c r="X21" i="6"/>
  <c r="R26" i="25"/>
  <c r="T25" i="22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7" i="22" s="1"/>
  <c r="R27" i="10"/>
  <c r="O31" i="3"/>
  <c r="AA22" i="22"/>
  <c r="Q29" i="3"/>
  <c r="Q30" i="3" s="1"/>
  <c r="AF12" i="26"/>
  <c r="AE13" i="25"/>
  <c r="AE14" i="25" s="1"/>
  <c r="AI12" i="19"/>
  <c r="AH13" i="19"/>
  <c r="AH14" i="19"/>
  <c r="AH15" i="19" s="1"/>
  <c r="AH16" i="19" s="1"/>
  <c r="AF14" i="10"/>
  <c r="AI11" i="10"/>
  <c r="AI12" i="10" s="1"/>
  <c r="AG12" i="6"/>
  <c r="AG13" i="6" s="1"/>
  <c r="V22" i="2"/>
  <c r="S24" i="2"/>
  <c r="S25" i="2" s="1"/>
  <c r="Y15" i="1"/>
  <c r="U23" i="2"/>
  <c r="O33" i="2"/>
  <c r="M29" i="1"/>
  <c r="N28" i="1"/>
  <c r="P28" i="2"/>
  <c r="Q27" i="2"/>
  <c r="R26" i="2"/>
  <c r="O28" i="1"/>
  <c r="P28" i="1" s="1"/>
  <c r="Z17" i="2"/>
  <c r="AC13" i="2"/>
  <c r="AC14" i="2" s="1"/>
  <c r="Y18" i="2"/>
  <c r="AF9" i="2"/>
  <c r="AE11" i="2"/>
  <c r="AI7" i="2"/>
  <c r="AI8" i="2" s="1"/>
  <c r="W19" i="2"/>
  <c r="X19" i="2" s="1"/>
  <c r="AD12" i="2"/>
  <c r="AA15" i="2"/>
  <c r="AA16" i="2" s="1"/>
  <c r="Q24" i="1"/>
  <c r="R24" i="1" s="1"/>
  <c r="R28" i="3"/>
  <c r="M32" i="3"/>
  <c r="N32" i="3" s="1"/>
  <c r="K34" i="3"/>
  <c r="M34" i="2"/>
  <c r="K36" i="2"/>
  <c r="Z15" i="1"/>
  <c r="U19" i="1"/>
  <c r="V19" i="1" s="1"/>
  <c r="S21" i="1"/>
  <c r="T21" i="1" s="1"/>
  <c r="W17" i="1"/>
  <c r="AA13" i="1"/>
  <c r="AB12" i="1"/>
  <c r="X16" i="1"/>
  <c r="AF9" i="1"/>
  <c r="AG8" i="1"/>
  <c r="AE10" i="1"/>
  <c r="AE11" i="1" s="1"/>
  <c r="AI6" i="1"/>
  <c r="AH7" i="1"/>
  <c r="AF11" i="3" l="1"/>
  <c r="W20" i="3"/>
  <c r="X19" i="3"/>
  <c r="AI9" i="3"/>
  <c r="S25" i="3"/>
  <c r="U24" i="3"/>
  <c r="R27" i="3"/>
  <c r="S27" i="3" s="1"/>
  <c r="T27" i="3" s="1"/>
  <c r="S26" i="3"/>
  <c r="AE12" i="3"/>
  <c r="Y22" i="3"/>
  <c r="T25" i="3"/>
  <c r="T26" i="3" s="1"/>
  <c r="U23" i="3"/>
  <c r="Y16" i="3"/>
  <c r="Z16" i="3" s="1"/>
  <c r="AA15" i="3"/>
  <c r="AB15" i="3" s="1"/>
  <c r="Y23" i="20"/>
  <c r="Z22" i="20"/>
  <c r="Z23" i="20" s="1"/>
  <c r="AA18" i="20"/>
  <c r="AB17" i="20"/>
  <c r="AB18" i="20" s="1"/>
  <c r="AA20" i="20"/>
  <c r="U27" i="20"/>
  <c r="V27" i="20" s="1"/>
  <c r="V26" i="20"/>
  <c r="W26" i="20" s="1"/>
  <c r="AF15" i="8"/>
  <c r="AH13" i="23"/>
  <c r="W24" i="12"/>
  <c r="W25" i="12" s="1"/>
  <c r="T29" i="7"/>
  <c r="U28" i="7"/>
  <c r="V28" i="7" s="1"/>
  <c r="Q49" i="12"/>
  <c r="S29" i="12"/>
  <c r="S30" i="12" s="1"/>
  <c r="U27" i="12"/>
  <c r="U28" i="12" s="1"/>
  <c r="R28" i="12"/>
  <c r="Q47" i="12"/>
  <c r="Q48" i="12"/>
  <c r="X22" i="12"/>
  <c r="Y21" i="12"/>
  <c r="Z21" i="12" s="1"/>
  <c r="T28" i="12"/>
  <c r="T29" i="12" s="1"/>
  <c r="T30" i="12" s="1"/>
  <c r="Q51" i="12"/>
  <c r="Q52" i="12"/>
  <c r="Q50" i="12"/>
  <c r="AG11" i="6"/>
  <c r="AH10" i="6"/>
  <c r="AB17" i="10"/>
  <c r="AB18" i="10" s="1"/>
  <c r="AB19" i="10" s="1"/>
  <c r="AC16" i="10"/>
  <c r="AD15" i="10"/>
  <c r="AA20" i="10"/>
  <c r="AA21" i="10" s="1"/>
  <c r="Z22" i="7"/>
  <c r="Z23" i="7" s="1"/>
  <c r="Z24" i="7" s="1"/>
  <c r="W26" i="7"/>
  <c r="W27" i="7" s="1"/>
  <c r="AG16" i="7"/>
  <c r="AH16" i="7" s="1"/>
  <c r="AI16" i="7" s="1"/>
  <c r="AE17" i="7"/>
  <c r="AD18" i="7"/>
  <c r="AA22" i="7"/>
  <c r="AA23" i="7" s="1"/>
  <c r="AA24" i="7" s="1"/>
  <c r="AF17" i="7"/>
  <c r="AC19" i="7"/>
  <c r="Y25" i="7"/>
  <c r="AI10" i="10"/>
  <c r="T41" i="27"/>
  <c r="T42" i="27" s="1"/>
  <c r="T43" i="27" s="1"/>
  <c r="T44" i="27" s="1"/>
  <c r="T49" i="27"/>
  <c r="T48" i="27"/>
  <c r="S52" i="27"/>
  <c r="S51" i="27"/>
  <c r="S50" i="27"/>
  <c r="U40" i="27"/>
  <c r="AH9" i="26"/>
  <c r="AB19" i="28"/>
  <c r="AB20" i="28" s="1"/>
  <c r="AA16" i="26"/>
  <c r="Z17" i="26"/>
  <c r="AD16" i="22"/>
  <c r="AD17" i="22" s="1"/>
  <c r="AF15" i="21"/>
  <c r="AG15" i="21" s="1"/>
  <c r="U32" i="1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O47" i="24"/>
  <c r="AE13" i="26"/>
  <c r="AE14" i="26" s="1"/>
  <c r="Y20" i="28"/>
  <c r="Z20" i="28" s="1"/>
  <c r="AE16" i="8"/>
  <c r="AE17" i="8" s="1"/>
  <c r="AC21" i="8"/>
  <c r="AC22" i="8" s="1"/>
  <c r="T24" i="26"/>
  <c r="T25" i="26" s="1"/>
  <c r="U25" i="26" s="1"/>
  <c r="AE13" i="3"/>
  <c r="AE14" i="3" s="1"/>
  <c r="AA18" i="3"/>
  <c r="AI10" i="9"/>
  <c r="U23" i="21"/>
  <c r="V23" i="21" s="1"/>
  <c r="AB18" i="9"/>
  <c r="AA19" i="9"/>
  <c r="AH11" i="9"/>
  <c r="AI11" i="9" s="1"/>
  <c r="AG10" i="3"/>
  <c r="AD15" i="26"/>
  <c r="S28" i="21"/>
  <c r="T28" i="21" s="1"/>
  <c r="W21" i="21"/>
  <c r="AE15" i="25"/>
  <c r="AB16" i="21"/>
  <c r="AA17" i="21"/>
  <c r="AF12" i="3"/>
  <c r="AF13" i="3" s="1"/>
  <c r="X23" i="9"/>
  <c r="Y23" i="9" s="1"/>
  <c r="V20" i="26"/>
  <c r="X18" i="26"/>
  <c r="W19" i="26"/>
  <c r="AD16" i="25"/>
  <c r="AE16" i="25" s="1"/>
  <c r="AF13" i="26"/>
  <c r="AF14" i="26" s="1"/>
  <c r="AA20" i="25"/>
  <c r="AH11" i="25"/>
  <c r="AG12" i="25"/>
  <c r="AH10" i="22"/>
  <c r="AH11" i="22" s="1"/>
  <c r="AG11" i="22"/>
  <c r="Z19" i="21"/>
  <c r="Z21" i="25"/>
  <c r="AA21" i="25" s="1"/>
  <c r="AC17" i="25"/>
  <c r="AB18" i="25"/>
  <c r="AB19" i="25" s="1"/>
  <c r="AH12" i="9"/>
  <c r="AI12" i="9" s="1"/>
  <c r="AF13" i="9"/>
  <c r="AG13" i="9" s="1"/>
  <c r="Y20" i="21"/>
  <c r="AE14" i="9"/>
  <c r="AD15" i="9"/>
  <c r="AD16" i="9" s="1"/>
  <c r="AH13" i="21"/>
  <c r="AH14" i="21" s="1"/>
  <c r="AF12" i="22"/>
  <c r="AG10" i="26"/>
  <c r="AG11" i="26" s="1"/>
  <c r="AI8" i="26"/>
  <c r="AH10" i="26"/>
  <c r="Z20" i="9"/>
  <c r="AA20" i="9" s="1"/>
  <c r="N41" i="9"/>
  <c r="O40" i="9"/>
  <c r="P39" i="9"/>
  <c r="S37" i="9"/>
  <c r="Q38" i="9"/>
  <c r="Q39" i="9" s="1"/>
  <c r="T37" i="9"/>
  <c r="AC18" i="22"/>
  <c r="AB19" i="22"/>
  <c r="U36" i="9"/>
  <c r="AE16" i="22"/>
  <c r="AE17" i="22" s="1"/>
  <c r="AI9" i="20"/>
  <c r="AD13" i="24"/>
  <c r="AC14" i="24"/>
  <c r="AG11" i="20"/>
  <c r="AH12" i="8"/>
  <c r="R28" i="24"/>
  <c r="R29" i="24" s="1"/>
  <c r="R30" i="24" s="1"/>
  <c r="R31" i="24" s="1"/>
  <c r="AC15" i="24"/>
  <c r="AC16" i="24" s="1"/>
  <c r="O49" i="24"/>
  <c r="Q28" i="24"/>
  <c r="AF11" i="24"/>
  <c r="AG11" i="24" s="1"/>
  <c r="Y22" i="24"/>
  <c r="AA19" i="24"/>
  <c r="Z20" i="24"/>
  <c r="AH10" i="12"/>
  <c r="AH9" i="24"/>
  <c r="AG13" i="8"/>
  <c r="AG14" i="8" s="1"/>
  <c r="AE13" i="28"/>
  <c r="AD14" i="28"/>
  <c r="AD15" i="28" s="1"/>
  <c r="AD16" i="28" s="1"/>
  <c r="AC15" i="12"/>
  <c r="AE13" i="12"/>
  <c r="AF13" i="12" s="1"/>
  <c r="AD14" i="12"/>
  <c r="AF12" i="28"/>
  <c r="AE13" i="20"/>
  <c r="AD14" i="20"/>
  <c r="AI9" i="28"/>
  <c r="AG11" i="28"/>
  <c r="AF16" i="8"/>
  <c r="Y24" i="20"/>
  <c r="Z24" i="20" s="1"/>
  <c r="W25" i="24"/>
  <c r="AC20" i="28"/>
  <c r="AC21" i="28" s="1"/>
  <c r="AB20" i="20"/>
  <c r="AB21" i="20" s="1"/>
  <c r="AI8" i="24"/>
  <c r="AH10" i="28"/>
  <c r="AB15" i="24"/>
  <c r="S33" i="24"/>
  <c r="S34" i="24" s="1"/>
  <c r="AA19" i="12"/>
  <c r="AA20" i="12" s="1"/>
  <c r="AE12" i="24"/>
  <c r="X22" i="28"/>
  <c r="P28" i="24"/>
  <c r="S29" i="28"/>
  <c r="AA20" i="28"/>
  <c r="Z21" i="28"/>
  <c r="Z22" i="28" s="1"/>
  <c r="AG11" i="12"/>
  <c r="AC15" i="20"/>
  <c r="AI11" i="8"/>
  <c r="AH13" i="8"/>
  <c r="AH14" i="8" s="1"/>
  <c r="AF12" i="20"/>
  <c r="AH10" i="20"/>
  <c r="Y23" i="24"/>
  <c r="Y24" i="24" s="1"/>
  <c r="Y25" i="24" s="1"/>
  <c r="U23" i="24"/>
  <c r="T31" i="24"/>
  <c r="X23" i="28"/>
  <c r="W24" i="27"/>
  <c r="W25" i="27" s="1"/>
  <c r="W26" i="27" s="1"/>
  <c r="Y22" i="27"/>
  <c r="Y23" i="27" s="1"/>
  <c r="AI13" i="23"/>
  <c r="U28" i="28"/>
  <c r="U29" i="28" s="1"/>
  <c r="N34" i="28"/>
  <c r="S30" i="28"/>
  <c r="P32" i="28"/>
  <c r="O33" i="28"/>
  <c r="V27" i="28"/>
  <c r="T30" i="28"/>
  <c r="W26" i="28"/>
  <c r="W27" i="28" s="1"/>
  <c r="Q31" i="28"/>
  <c r="M35" i="28"/>
  <c r="V27" i="27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AD18" i="27"/>
  <c r="AA20" i="27"/>
  <c r="X24" i="27"/>
  <c r="X25" i="27" s="1"/>
  <c r="X26" i="27" s="1"/>
  <c r="AE17" i="27"/>
  <c r="AI16" i="27"/>
  <c r="AB19" i="27"/>
  <c r="AD16" i="23"/>
  <c r="AE15" i="23"/>
  <c r="Y21" i="23"/>
  <c r="Y22" i="23" s="1"/>
  <c r="Y23" i="23" s="1"/>
  <c r="Y24" i="23" s="1"/>
  <c r="Y25" i="23" s="1"/>
  <c r="AB17" i="23"/>
  <c r="AC17" i="23" s="1"/>
  <c r="AF14" i="23"/>
  <c r="AG14" i="23" s="1"/>
  <c r="T52" i="23"/>
  <c r="T50" i="23"/>
  <c r="T51" i="23"/>
  <c r="U49" i="23"/>
  <c r="U48" i="23"/>
  <c r="U47" i="23"/>
  <c r="AA19" i="23"/>
  <c r="V26" i="23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X26" i="20"/>
  <c r="AA19" i="19"/>
  <c r="AB19" i="19" s="1"/>
  <c r="S51" i="19"/>
  <c r="S52" i="19"/>
  <c r="S50" i="19"/>
  <c r="AE17" i="19"/>
  <c r="U28" i="19"/>
  <c r="V28" i="19" s="1"/>
  <c r="X21" i="19"/>
  <c r="Y20" i="19"/>
  <c r="AD18" i="19"/>
  <c r="T30" i="19"/>
  <c r="T31" i="19" s="1"/>
  <c r="T32" i="19" s="1"/>
  <c r="T33" i="19" s="1"/>
  <c r="T34" i="19" s="1"/>
  <c r="T35" i="19" s="1"/>
  <c r="T36" i="19" s="1"/>
  <c r="T37" i="19" s="1"/>
  <c r="W22" i="19"/>
  <c r="AF17" i="19"/>
  <c r="AG17" i="19" s="1"/>
  <c r="V29" i="12"/>
  <c r="W26" i="12"/>
  <c r="U47" i="11"/>
  <c r="U48" i="11"/>
  <c r="AH16" i="11"/>
  <c r="AI16" i="11" s="1"/>
  <c r="Y21" i="11"/>
  <c r="AF17" i="11"/>
  <c r="AB19" i="11"/>
  <c r="W30" i="11"/>
  <c r="Z20" i="11"/>
  <c r="AI15" i="11"/>
  <c r="AA20" i="11"/>
  <c r="S52" i="11"/>
  <c r="S50" i="11"/>
  <c r="S51" i="11"/>
  <c r="V31" i="1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X26" i="11"/>
  <c r="X27" i="11" s="1"/>
  <c r="X28" i="11" s="1"/>
  <c r="X29" i="11" s="1"/>
  <c r="X30" i="11" s="1"/>
  <c r="AC19" i="11"/>
  <c r="AD18" i="11"/>
  <c r="T49" i="11"/>
  <c r="T47" i="11"/>
  <c r="AI13" i="10"/>
  <c r="Z23" i="10"/>
  <c r="U33" i="8"/>
  <c r="V29" i="8"/>
  <c r="W29" i="8" s="1"/>
  <c r="X29" i="8" s="1"/>
  <c r="Y29" i="8" s="1"/>
  <c r="R47" i="8"/>
  <c r="R48" i="8"/>
  <c r="R49" i="8"/>
  <c r="Z25" i="8"/>
  <c r="Z26" i="8" s="1"/>
  <c r="Z27" i="8" s="1"/>
  <c r="Z28" i="8" s="1"/>
  <c r="S34" i="8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AF15" i="6"/>
  <c r="AC19" i="6"/>
  <c r="AG14" i="6"/>
  <c r="AE16" i="6"/>
  <c r="AD17" i="6"/>
  <c r="AD18" i="6" s="1"/>
  <c r="AC20" i="6"/>
  <c r="L34" i="3"/>
  <c r="V23" i="2"/>
  <c r="AD22" i="8"/>
  <c r="U29" i="20"/>
  <c r="U30" i="20" s="1"/>
  <c r="S47" i="20"/>
  <c r="S49" i="20"/>
  <c r="S48" i="20"/>
  <c r="T31" i="20"/>
  <c r="V31" i="24"/>
  <c r="V32" i="24" s="1"/>
  <c r="V33" i="24" s="1"/>
  <c r="Y25" i="20"/>
  <c r="T24" i="2"/>
  <c r="T25" i="2" s="1"/>
  <c r="AB23" i="8"/>
  <c r="AC23" i="8" s="1"/>
  <c r="V28" i="20"/>
  <c r="V29" i="20" s="1"/>
  <c r="P37" i="10"/>
  <c r="Q34" i="10"/>
  <c r="M39" i="10"/>
  <c r="S25" i="6"/>
  <c r="N38" i="10"/>
  <c r="Z22" i="25"/>
  <c r="AA22" i="25" s="1"/>
  <c r="T49" i="22"/>
  <c r="T52" i="22" s="1"/>
  <c r="O32" i="3"/>
  <c r="Y21" i="6"/>
  <c r="U24" i="25"/>
  <c r="T25" i="25"/>
  <c r="W25" i="9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R51" i="6"/>
  <c r="R52" i="6"/>
  <c r="R50" i="6"/>
  <c r="U25" i="10"/>
  <c r="S26" i="25"/>
  <c r="U25" i="22"/>
  <c r="V23" i="6"/>
  <c r="X22" i="6"/>
  <c r="Y22" i="6" s="1"/>
  <c r="X24" i="9"/>
  <c r="Y24" i="9" s="1"/>
  <c r="V23" i="25"/>
  <c r="R28" i="10"/>
  <c r="T48" i="22"/>
  <c r="R27" i="25"/>
  <c r="S27" i="10"/>
  <c r="R28" i="26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T25" i="6"/>
  <c r="W24" i="22"/>
  <c r="X23" i="22"/>
  <c r="Y23" i="22" s="1"/>
  <c r="T26" i="10"/>
  <c r="U24" i="6"/>
  <c r="V24" i="10"/>
  <c r="P31" i="3"/>
  <c r="P32" i="3" s="1"/>
  <c r="AI13" i="19"/>
  <c r="AI14" i="19" s="1"/>
  <c r="AI15" i="19" s="1"/>
  <c r="AI16" i="19" s="1"/>
  <c r="AF13" i="25"/>
  <c r="AF14" i="25" s="1"/>
  <c r="AI11" i="22"/>
  <c r="AG14" i="10"/>
  <c r="AH12" i="6"/>
  <c r="AH13" i="6" s="1"/>
  <c r="Z18" i="2"/>
  <c r="AH8" i="1"/>
  <c r="AG9" i="1"/>
  <c r="U26" i="3"/>
  <c r="V26" i="3" s="1"/>
  <c r="O34" i="2"/>
  <c r="P29" i="2"/>
  <c r="Q28" i="2"/>
  <c r="S26" i="2"/>
  <c r="S28" i="3"/>
  <c r="R27" i="2"/>
  <c r="M30" i="1"/>
  <c r="M31" i="1" s="1"/>
  <c r="M32" i="1" s="1"/>
  <c r="M33" i="1" s="1"/>
  <c r="M34" i="1" s="1"/>
  <c r="N29" i="1"/>
  <c r="Y19" i="2"/>
  <c r="AF14" i="3"/>
  <c r="AD13" i="2"/>
  <c r="AD14" i="2" s="1"/>
  <c r="AA17" i="2"/>
  <c r="AG9" i="2"/>
  <c r="AF10" i="2"/>
  <c r="W20" i="2"/>
  <c r="W21" i="2" s="1"/>
  <c r="W22" i="2" s="1"/>
  <c r="W23" i="2" s="1"/>
  <c r="AE12" i="2"/>
  <c r="AB15" i="2"/>
  <c r="AB16" i="2" s="1"/>
  <c r="Q25" i="1"/>
  <c r="R25" i="1" s="1"/>
  <c r="X17" i="1"/>
  <c r="K35" i="3"/>
  <c r="M33" i="3"/>
  <c r="N33" i="3" s="1"/>
  <c r="R29" i="3"/>
  <c r="K37" i="2"/>
  <c r="M35" i="2"/>
  <c r="U20" i="1"/>
  <c r="V20" i="1" s="1"/>
  <c r="Y16" i="1"/>
  <c r="Z16" i="1" s="1"/>
  <c r="S22" i="1"/>
  <c r="T22" i="1" s="1"/>
  <c r="AB13" i="1"/>
  <c r="AC12" i="1"/>
  <c r="AD12" i="1" s="1"/>
  <c r="AA14" i="1"/>
  <c r="AB14" i="1" s="1"/>
  <c r="W18" i="1"/>
  <c r="AF10" i="1"/>
  <c r="AG10" i="1" s="1"/>
  <c r="AI7" i="1"/>
  <c r="V23" i="3" l="1"/>
  <c r="W23" i="3" s="1"/>
  <c r="X23" i="3" s="1"/>
  <c r="Y23" i="3"/>
  <c r="V24" i="3"/>
  <c r="W24" i="3"/>
  <c r="X24" i="3" s="1"/>
  <c r="Y24" i="3" s="1"/>
  <c r="X20" i="3"/>
  <c r="Y19" i="3"/>
  <c r="Z19" i="3" s="1"/>
  <c r="AG11" i="3"/>
  <c r="AH10" i="3"/>
  <c r="AH11" i="3" s="1"/>
  <c r="AA19" i="3"/>
  <c r="AB18" i="3"/>
  <c r="AA16" i="3"/>
  <c r="AB16" i="3" s="1"/>
  <c r="AC15" i="3"/>
  <c r="AD15" i="3" s="1"/>
  <c r="U25" i="3"/>
  <c r="X27" i="20"/>
  <c r="W27" i="20"/>
  <c r="AA23" i="20"/>
  <c r="AA24" i="20" s="1"/>
  <c r="AA22" i="20"/>
  <c r="AI10" i="22"/>
  <c r="AA17" i="26"/>
  <c r="AB16" i="26"/>
  <c r="AC16" i="26" s="1"/>
  <c r="AD16" i="26"/>
  <c r="U24" i="26"/>
  <c r="W27" i="27"/>
  <c r="W28" i="27" s="1"/>
  <c r="W29" i="27" s="1"/>
  <c r="W30" i="27" s="1"/>
  <c r="W31" i="27" s="1"/>
  <c r="W32" i="27" s="1"/>
  <c r="W33" i="27" s="1"/>
  <c r="W34" i="27" s="1"/>
  <c r="W35" i="27" s="1"/>
  <c r="W36" i="27" s="1"/>
  <c r="W37" i="27" s="1"/>
  <c r="W38" i="27" s="1"/>
  <c r="W39" i="27" s="1"/>
  <c r="W40" i="27" s="1"/>
  <c r="Y26" i="24"/>
  <c r="AD19" i="7"/>
  <c r="T30" i="7"/>
  <c r="W28" i="7"/>
  <c r="U29" i="7"/>
  <c r="U30" i="7" s="1"/>
  <c r="AD15" i="20"/>
  <c r="AG12" i="20"/>
  <c r="S31" i="12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X23" i="12"/>
  <c r="Y22" i="12"/>
  <c r="Z22" i="12" s="1"/>
  <c r="AB19" i="12"/>
  <c r="AB20" i="12" s="1"/>
  <c r="U29" i="12"/>
  <c r="U30" i="12" s="1"/>
  <c r="U31" i="12" s="1"/>
  <c r="R29" i="12"/>
  <c r="R30" i="12" s="1"/>
  <c r="R31" i="12" s="1"/>
  <c r="R32" i="12" s="1"/>
  <c r="AH11" i="6"/>
  <c r="AI10" i="6"/>
  <c r="AC17" i="10"/>
  <c r="AA22" i="10"/>
  <c r="AA23" i="10" s="1"/>
  <c r="AD16" i="10"/>
  <c r="AE16" i="10" s="1"/>
  <c r="AF16" i="10" s="1"/>
  <c r="AE15" i="10"/>
  <c r="AF15" i="10" s="1"/>
  <c r="AD17" i="10"/>
  <c r="AB20" i="10"/>
  <c r="AB21" i="10" s="1"/>
  <c r="AC18" i="10"/>
  <c r="AC20" i="7"/>
  <c r="AG17" i="7"/>
  <c r="AH17" i="7" s="1"/>
  <c r="Z25" i="7"/>
  <c r="AD20" i="7"/>
  <c r="AE18" i="7"/>
  <c r="X26" i="7"/>
  <c r="X27" i="7" s="1"/>
  <c r="X28" i="7" s="1"/>
  <c r="AB22" i="7"/>
  <c r="AG12" i="22"/>
  <c r="AH12" i="22" s="1"/>
  <c r="U41" i="27"/>
  <c r="U42" i="27" s="1"/>
  <c r="U43" i="27" s="1"/>
  <c r="U44" i="27" s="1"/>
  <c r="U48" i="27"/>
  <c r="T47" i="27"/>
  <c r="T52" i="27"/>
  <c r="T50" i="27"/>
  <c r="T51" i="27"/>
  <c r="Z20" i="21"/>
  <c r="AB21" i="28"/>
  <c r="AB22" i="28" s="1"/>
  <c r="AB23" i="28" s="1"/>
  <c r="X24" i="28"/>
  <c r="X25" i="28" s="1"/>
  <c r="AE18" i="27"/>
  <c r="U49" i="11"/>
  <c r="AE18" i="8"/>
  <c r="AE19" i="8" s="1"/>
  <c r="AG10" i="2"/>
  <c r="AE16" i="23"/>
  <c r="Z22" i="27"/>
  <c r="Z23" i="27" s="1"/>
  <c r="Y27" i="24"/>
  <c r="Y21" i="28"/>
  <c r="Z23" i="28"/>
  <c r="Z24" i="28" s="1"/>
  <c r="Z25" i="28" s="1"/>
  <c r="AG15" i="8"/>
  <c r="T26" i="26"/>
  <c r="T27" i="26" s="1"/>
  <c r="AH11" i="26"/>
  <c r="AG12" i="26"/>
  <c r="AG13" i="26" s="1"/>
  <c r="AG14" i="26" s="1"/>
  <c r="AI12" i="22"/>
  <c r="AD17" i="9"/>
  <c r="AD17" i="25"/>
  <c r="AC18" i="25"/>
  <c r="AC19" i="25" s="1"/>
  <c r="AB20" i="25"/>
  <c r="X19" i="26"/>
  <c r="X20" i="26" s="1"/>
  <c r="Z21" i="9"/>
  <c r="AA21" i="9" s="1"/>
  <c r="AG12" i="3"/>
  <c r="AF13" i="22"/>
  <c r="AG13" i="22" s="1"/>
  <c r="AG14" i="22" s="1"/>
  <c r="U24" i="21"/>
  <c r="V24" i="21" s="1"/>
  <c r="AH13" i="9"/>
  <c r="AI13" i="21"/>
  <c r="AF14" i="9"/>
  <c r="AG14" i="9" s="1"/>
  <c r="AE15" i="9"/>
  <c r="AE16" i="9" s="1"/>
  <c r="AF14" i="22"/>
  <c r="AH15" i="21"/>
  <c r="AB21" i="25"/>
  <c r="AI11" i="25"/>
  <c r="AI12" i="25" s="1"/>
  <c r="AH12" i="25"/>
  <c r="W20" i="26"/>
  <c r="Y18" i="26"/>
  <c r="V21" i="26"/>
  <c r="AI9" i="26"/>
  <c r="AI10" i="26" s="1"/>
  <c r="AC16" i="21"/>
  <c r="AB17" i="21"/>
  <c r="AF15" i="25"/>
  <c r="AF16" i="25" s="1"/>
  <c r="X21" i="21"/>
  <c r="W22" i="21"/>
  <c r="S29" i="21"/>
  <c r="AA18" i="21"/>
  <c r="AE15" i="26"/>
  <c r="Y21" i="21"/>
  <c r="AC18" i="9"/>
  <c r="AB19" i="9"/>
  <c r="AI13" i="9"/>
  <c r="Z22" i="9"/>
  <c r="AA22" i="9" s="1"/>
  <c r="U37" i="9"/>
  <c r="AD18" i="22"/>
  <c r="AC19" i="22"/>
  <c r="P40" i="9"/>
  <c r="V36" i="9"/>
  <c r="W36" i="9" s="1"/>
  <c r="AB20" i="22"/>
  <c r="AB21" i="22" s="1"/>
  <c r="O41" i="9"/>
  <c r="N42" i="9"/>
  <c r="N43" i="9" s="1"/>
  <c r="N44" i="9" s="1"/>
  <c r="N48" i="9" s="1"/>
  <c r="N49" i="9"/>
  <c r="R38" i="9"/>
  <c r="S35" i="24"/>
  <c r="S36" i="24" s="1"/>
  <c r="S37" i="24" s="1"/>
  <c r="S38" i="24" s="1"/>
  <c r="S39" i="24" s="1"/>
  <c r="S40" i="24" s="1"/>
  <c r="S41" i="24" s="1"/>
  <c r="S42" i="24" s="1"/>
  <c r="S43" i="24" s="1"/>
  <c r="S44" i="24" s="1"/>
  <c r="S47" i="24" s="1"/>
  <c r="AG16" i="8"/>
  <c r="V30" i="20"/>
  <c r="V28" i="28"/>
  <c r="V29" i="28" s="1"/>
  <c r="Y28" i="24"/>
  <c r="AF12" i="24"/>
  <c r="AI10" i="28"/>
  <c r="W26" i="24"/>
  <c r="AA21" i="28"/>
  <c r="AF13" i="20"/>
  <c r="AE14" i="20"/>
  <c r="AD15" i="12"/>
  <c r="AE14" i="12"/>
  <c r="AF14" i="12" s="1"/>
  <c r="AC16" i="12"/>
  <c r="AC17" i="12"/>
  <c r="AC18" i="12" s="1"/>
  <c r="AD17" i="28"/>
  <c r="AD18" i="28" s="1"/>
  <c r="AD19" i="28" s="1"/>
  <c r="AC22" i="28"/>
  <c r="AC16" i="20"/>
  <c r="AI9" i="24"/>
  <c r="AI10" i="12"/>
  <c r="AA22" i="28"/>
  <c r="AA20" i="24"/>
  <c r="Z21" i="24"/>
  <c r="Z22" i="24" s="1"/>
  <c r="Z23" i="24" s="1"/>
  <c r="Q29" i="24"/>
  <c r="AC23" i="28"/>
  <c r="U24" i="24"/>
  <c r="AI10" i="20"/>
  <c r="AH11" i="12"/>
  <c r="P29" i="24"/>
  <c r="AB16" i="24"/>
  <c r="AB22" i="20"/>
  <c r="T32" i="24"/>
  <c r="AA21" i="12"/>
  <c r="AB21" i="12" s="1"/>
  <c r="AH11" i="28"/>
  <c r="AD16" i="20"/>
  <c r="AG12" i="28"/>
  <c r="AF13" i="28"/>
  <c r="AE14" i="28"/>
  <c r="AE15" i="28" s="1"/>
  <c r="AG12" i="12"/>
  <c r="AG13" i="12" s="1"/>
  <c r="O50" i="24"/>
  <c r="O51" i="24"/>
  <c r="O52" i="24"/>
  <c r="R32" i="24"/>
  <c r="AI12" i="8"/>
  <c r="AH15" i="8"/>
  <c r="AH11" i="20"/>
  <c r="AE13" i="24"/>
  <c r="AD14" i="24"/>
  <c r="AH10" i="24"/>
  <c r="AE15" i="20"/>
  <c r="AF17" i="8"/>
  <c r="AG17" i="8" s="1"/>
  <c r="AE17" i="10"/>
  <c r="AF17" i="10" s="1"/>
  <c r="N30" i="1"/>
  <c r="N31" i="1" s="1"/>
  <c r="N32" i="1" s="1"/>
  <c r="N33" i="1" s="1"/>
  <c r="AH9" i="1"/>
  <c r="AD19" i="11"/>
  <c r="Y24" i="27"/>
  <c r="Y25" i="27" s="1"/>
  <c r="Y26" i="27" s="1"/>
  <c r="P33" i="28"/>
  <c r="M36" i="28"/>
  <c r="Q32" i="28"/>
  <c r="X26" i="28"/>
  <c r="X27" i="28" s="1"/>
  <c r="U30" i="28"/>
  <c r="W28" i="28"/>
  <c r="X28" i="28" s="1"/>
  <c r="O34" i="28"/>
  <c r="R31" i="28"/>
  <c r="S31" i="28" s="1"/>
  <c r="N35" i="28"/>
  <c r="AF17" i="27"/>
  <c r="X27" i="27"/>
  <c r="X28" i="27" s="1"/>
  <c r="X29" i="27" s="1"/>
  <c r="X30" i="27" s="1"/>
  <c r="AA21" i="27"/>
  <c r="AB20" i="27"/>
  <c r="AB21" i="27" s="1"/>
  <c r="AC19" i="27"/>
  <c r="AD19" i="27"/>
  <c r="V49" i="23"/>
  <c r="V48" i="23"/>
  <c r="V47" i="23"/>
  <c r="AA20" i="23"/>
  <c r="W26" i="23"/>
  <c r="X26" i="23" s="1"/>
  <c r="U51" i="23"/>
  <c r="U52" i="23"/>
  <c r="U50" i="23"/>
  <c r="AF15" i="23"/>
  <c r="AF16" i="23" s="1"/>
  <c r="AB18" i="23"/>
  <c r="AB19" i="23" s="1"/>
  <c r="AB20" i="23" s="1"/>
  <c r="AD17" i="23"/>
  <c r="AC18" i="23"/>
  <c r="Z21" i="23"/>
  <c r="Z22" i="23" s="1"/>
  <c r="Z23" i="23" s="1"/>
  <c r="Z24" i="23" s="1"/>
  <c r="Z25" i="23" s="1"/>
  <c r="AH14" i="23"/>
  <c r="W23" i="19"/>
  <c r="U29" i="19"/>
  <c r="AE18" i="19"/>
  <c r="AF18" i="19" s="1"/>
  <c r="AC19" i="19"/>
  <c r="AH17" i="19"/>
  <c r="AI17" i="19" s="1"/>
  <c r="T38" i="19"/>
  <c r="T39" i="19" s="1"/>
  <c r="T40" i="19" s="1"/>
  <c r="T41" i="19" s="1"/>
  <c r="T42" i="19" s="1"/>
  <c r="T43" i="19" s="1"/>
  <c r="T44" i="19" s="1"/>
  <c r="AD19" i="19"/>
  <c r="X22" i="19"/>
  <c r="Y21" i="19"/>
  <c r="Z20" i="19"/>
  <c r="W27" i="12"/>
  <c r="V30" i="12"/>
  <c r="T31" i="12"/>
  <c r="T51" i="11"/>
  <c r="T50" i="11"/>
  <c r="T52" i="11"/>
  <c r="AE18" i="11"/>
  <c r="AF18" i="11" s="1"/>
  <c r="V48" i="11"/>
  <c r="V49" i="11"/>
  <c r="V47" i="11"/>
  <c r="W31" i="1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Y22" i="11"/>
  <c r="AG17" i="11"/>
  <c r="U50" i="11"/>
  <c r="U51" i="11"/>
  <c r="U52" i="11"/>
  <c r="Z21" i="11"/>
  <c r="AA21" i="11" s="1"/>
  <c r="AB20" i="11"/>
  <c r="AG15" i="10"/>
  <c r="AG16" i="10" s="1"/>
  <c r="S47" i="8"/>
  <c r="S49" i="8"/>
  <c r="S48" i="8"/>
  <c r="Z29" i="8"/>
  <c r="V30" i="8"/>
  <c r="V31" i="8" s="1"/>
  <c r="V32" i="8" s="1"/>
  <c r="V33" i="8" s="1"/>
  <c r="T34" i="8"/>
  <c r="R50" i="8"/>
  <c r="R52" i="8"/>
  <c r="R51" i="8"/>
  <c r="W30" i="8"/>
  <c r="W31" i="8" s="1"/>
  <c r="W32" i="8" s="1"/>
  <c r="W33" i="8" s="1"/>
  <c r="U34" i="8"/>
  <c r="AA25" i="8"/>
  <c r="AA26" i="8" s="1"/>
  <c r="AA27" i="8" s="1"/>
  <c r="AA28" i="8" s="1"/>
  <c r="AA29" i="8" s="1"/>
  <c r="AF16" i="6"/>
  <c r="AE17" i="6"/>
  <c r="AE18" i="6" s="1"/>
  <c r="AD19" i="6"/>
  <c r="AD20" i="6" s="1"/>
  <c r="AH14" i="6"/>
  <c r="AG15" i="6"/>
  <c r="L35" i="3"/>
  <c r="Y26" i="20"/>
  <c r="Y27" i="20" s="1"/>
  <c r="Z25" i="20"/>
  <c r="AD23" i="8"/>
  <c r="AA25" i="20"/>
  <c r="AB24" i="8"/>
  <c r="AB25" i="8" s="1"/>
  <c r="AB26" i="8" s="1"/>
  <c r="AB27" i="8" s="1"/>
  <c r="AB28" i="8" s="1"/>
  <c r="AB29" i="8" s="1"/>
  <c r="W28" i="20"/>
  <c r="X28" i="20" s="1"/>
  <c r="V34" i="24"/>
  <c r="T32" i="20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S51" i="20"/>
  <c r="S50" i="20"/>
  <c r="S52" i="20"/>
  <c r="U31" i="20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24" i="2"/>
  <c r="T51" i="22"/>
  <c r="T50" i="22"/>
  <c r="N39" i="10"/>
  <c r="S26" i="6"/>
  <c r="M40" i="10"/>
  <c r="M41" i="10" s="1"/>
  <c r="M42" i="10" s="1"/>
  <c r="M43" i="10" s="1"/>
  <c r="M44" i="10" s="1"/>
  <c r="M49" i="10" s="1"/>
  <c r="Q35" i="10"/>
  <c r="Q36" i="10" s="1"/>
  <c r="Q37" i="10" s="1"/>
  <c r="O38" i="10"/>
  <c r="R49" i="26"/>
  <c r="R52" i="26" s="1"/>
  <c r="Z23" i="22"/>
  <c r="V25" i="10"/>
  <c r="R47" i="26"/>
  <c r="R48" i="26"/>
  <c r="R29" i="10"/>
  <c r="Q31" i="3"/>
  <c r="Q32" i="3" s="1"/>
  <c r="V24" i="25"/>
  <c r="W23" i="25"/>
  <c r="X23" i="25" s="1"/>
  <c r="Y23" i="25" s="1"/>
  <c r="Z23" i="25" s="1"/>
  <c r="X25" i="9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U26" i="22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9" i="22" s="1"/>
  <c r="S27" i="25"/>
  <c r="V25" i="22"/>
  <c r="W25" i="22" s="1"/>
  <c r="U25" i="25"/>
  <c r="Z21" i="6"/>
  <c r="Z22" i="6" s="1"/>
  <c r="O33" i="3"/>
  <c r="P33" i="3" s="1"/>
  <c r="S28" i="26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U25" i="6"/>
  <c r="T27" i="10"/>
  <c r="X24" i="22"/>
  <c r="R50" i="26"/>
  <c r="S28" i="10"/>
  <c r="S29" i="10" s="1"/>
  <c r="R28" i="25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U27" i="26"/>
  <c r="W24" i="10"/>
  <c r="X24" i="10" s="1"/>
  <c r="V24" i="6"/>
  <c r="U26" i="10"/>
  <c r="T26" i="25"/>
  <c r="W23" i="6"/>
  <c r="Z19" i="2"/>
  <c r="AH12" i="26"/>
  <c r="AG13" i="25"/>
  <c r="AG14" i="25" s="1"/>
  <c r="AH14" i="10"/>
  <c r="AI12" i="6"/>
  <c r="AI13" i="6" s="1"/>
  <c r="Y17" i="1"/>
  <c r="Z17" i="1" s="1"/>
  <c r="W26" i="3"/>
  <c r="X26" i="3" s="1"/>
  <c r="Y26" i="3" s="1"/>
  <c r="O29" i="1"/>
  <c r="R28" i="2"/>
  <c r="S27" i="2"/>
  <c r="O35" i="2"/>
  <c r="P29" i="1"/>
  <c r="T26" i="2"/>
  <c r="M35" i="1"/>
  <c r="M36" i="1" s="1"/>
  <c r="N34" i="1"/>
  <c r="S29" i="3"/>
  <c r="P30" i="2"/>
  <c r="Q29" i="2"/>
  <c r="U27" i="3"/>
  <c r="V27" i="3" s="1"/>
  <c r="T28" i="3"/>
  <c r="T29" i="3" s="1"/>
  <c r="X20" i="2"/>
  <c r="Y20" i="2" s="1"/>
  <c r="AB17" i="2"/>
  <c r="AA18" i="2"/>
  <c r="AG14" i="3"/>
  <c r="AF11" i="2"/>
  <c r="AF12" i="2" s="1"/>
  <c r="AH9" i="2"/>
  <c r="AH10" i="2" s="1"/>
  <c r="AE13" i="2"/>
  <c r="AC15" i="2"/>
  <c r="Q26" i="1"/>
  <c r="Q27" i="1" s="1"/>
  <c r="Q28" i="1" s="1"/>
  <c r="X18" i="1"/>
  <c r="R30" i="3"/>
  <c r="K36" i="3"/>
  <c r="M34" i="3"/>
  <c r="N34" i="3" s="1"/>
  <c r="M36" i="2"/>
  <c r="K38" i="2"/>
  <c r="U21" i="1"/>
  <c r="V21" i="1" s="1"/>
  <c r="S23" i="1"/>
  <c r="S24" i="1" s="1"/>
  <c r="S25" i="1" s="1"/>
  <c r="AH10" i="1"/>
  <c r="W19" i="1"/>
  <c r="AE12" i="1"/>
  <c r="AA15" i="1"/>
  <c r="AB15" i="1" s="1"/>
  <c r="AC13" i="1"/>
  <c r="AD13" i="1" s="1"/>
  <c r="AF11" i="1"/>
  <c r="AI8" i="1"/>
  <c r="AB17" i="3" l="1"/>
  <c r="AI11" i="3"/>
  <c r="Y20" i="3"/>
  <c r="Z20" i="3" s="1"/>
  <c r="Z24" i="3"/>
  <c r="AG13" i="3"/>
  <c r="V25" i="3"/>
  <c r="AC16" i="3"/>
  <c r="AC17" i="3" s="1"/>
  <c r="AB19" i="3"/>
  <c r="AC19" i="3" s="1"/>
  <c r="AD19" i="3" s="1"/>
  <c r="AC18" i="3"/>
  <c r="AD18" i="3" s="1"/>
  <c r="AH12" i="3"/>
  <c r="AH13" i="3" s="1"/>
  <c r="AE15" i="3"/>
  <c r="AF15" i="3" s="1"/>
  <c r="AG15" i="3" s="1"/>
  <c r="AI10" i="3"/>
  <c r="AH14" i="22"/>
  <c r="AH13" i="22"/>
  <c r="AI13" i="22" s="1"/>
  <c r="U26" i="26"/>
  <c r="AB17" i="26"/>
  <c r="AC17" i="26" s="1"/>
  <c r="X36" i="9"/>
  <c r="Y27" i="27"/>
  <c r="Y28" i="27" s="1"/>
  <c r="Y29" i="27" s="1"/>
  <c r="V41" i="27"/>
  <c r="U47" i="27"/>
  <c r="U49" i="27"/>
  <c r="S49" i="12"/>
  <c r="U32" i="12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T31" i="7"/>
  <c r="AI17" i="7"/>
  <c r="U31" i="7"/>
  <c r="V29" i="7"/>
  <c r="R33" i="12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7" i="12" s="1"/>
  <c r="S50" i="12"/>
  <c r="S52" i="12"/>
  <c r="S51" i="12"/>
  <c r="AA22" i="12"/>
  <c r="AB22" i="12" s="1"/>
  <c r="X24" i="12"/>
  <c r="Y23" i="12"/>
  <c r="Y24" i="12" s="1"/>
  <c r="S47" i="12"/>
  <c r="S48" i="12"/>
  <c r="U47" i="12"/>
  <c r="AI11" i="6"/>
  <c r="AD18" i="10"/>
  <c r="AC19" i="10"/>
  <c r="AB22" i="10"/>
  <c r="AB23" i="10" s="1"/>
  <c r="AC21" i="7"/>
  <c r="AB23" i="7"/>
  <c r="AB24" i="7" s="1"/>
  <c r="AE19" i="7"/>
  <c r="AE20" i="7" s="1"/>
  <c r="AF18" i="7"/>
  <c r="AG18" i="7" s="1"/>
  <c r="AA25" i="7"/>
  <c r="Y26" i="7"/>
  <c r="Y27" i="7" s="1"/>
  <c r="Y28" i="7" s="1"/>
  <c r="U52" i="27"/>
  <c r="U51" i="27"/>
  <c r="U50" i="27"/>
  <c r="W41" i="27"/>
  <c r="S30" i="21"/>
  <c r="T29" i="21"/>
  <c r="AI11" i="28"/>
  <c r="N47" i="9"/>
  <c r="S49" i="24"/>
  <c r="AI14" i="22"/>
  <c r="AE20" i="8"/>
  <c r="AE21" i="8" s="1"/>
  <c r="X31" i="1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W29" i="28"/>
  <c r="X29" i="28" s="1"/>
  <c r="Y22" i="28"/>
  <c r="Y23" i="28" s="1"/>
  <c r="AA23" i="28"/>
  <c r="AA24" i="28" s="1"/>
  <c r="AB24" i="28" s="1"/>
  <c r="AG15" i="25"/>
  <c r="AG16" i="25" s="1"/>
  <c r="AF15" i="26"/>
  <c r="W23" i="21"/>
  <c r="W21" i="26"/>
  <c r="V22" i="26"/>
  <c r="V23" i="26" s="1"/>
  <c r="Z18" i="26"/>
  <c r="AH14" i="9"/>
  <c r="AF15" i="22"/>
  <c r="AF16" i="22" s="1"/>
  <c r="AF17" i="22" s="1"/>
  <c r="Y19" i="26"/>
  <c r="AC20" i="25"/>
  <c r="AE17" i="25"/>
  <c r="AD18" i="25"/>
  <c r="AD19" i="25" s="1"/>
  <c r="AE17" i="9"/>
  <c r="AB20" i="9"/>
  <c r="AD18" i="9"/>
  <c r="AC19" i="9"/>
  <c r="Z21" i="21"/>
  <c r="AB18" i="21"/>
  <c r="X22" i="21"/>
  <c r="Y22" i="21" s="1"/>
  <c r="Y23" i="21" s="1"/>
  <c r="X23" i="21"/>
  <c r="AD16" i="21"/>
  <c r="AC17" i="21"/>
  <c r="W22" i="26"/>
  <c r="AH13" i="26"/>
  <c r="AA19" i="21"/>
  <c r="AF15" i="9"/>
  <c r="AG15" i="9" s="1"/>
  <c r="AB22" i="25"/>
  <c r="U25" i="21"/>
  <c r="V25" i="21" s="1"/>
  <c r="Z23" i="9"/>
  <c r="Z24" i="9" s="1"/>
  <c r="AA24" i="9" s="1"/>
  <c r="AE16" i="26"/>
  <c r="AF16" i="26" s="1"/>
  <c r="AI14" i="21"/>
  <c r="AI15" i="21" s="1"/>
  <c r="AI11" i="26"/>
  <c r="AI12" i="26" s="1"/>
  <c r="N51" i="9"/>
  <c r="N50" i="9"/>
  <c r="N52" i="9"/>
  <c r="O42" i="9"/>
  <c r="V37" i="9"/>
  <c r="P41" i="9"/>
  <c r="Q40" i="9"/>
  <c r="AE18" i="22"/>
  <c r="AD19" i="22"/>
  <c r="R39" i="9"/>
  <c r="AC20" i="22"/>
  <c r="AC21" i="22" s="1"/>
  <c r="AB22" i="22"/>
  <c r="W37" i="9"/>
  <c r="S38" i="9"/>
  <c r="V30" i="28"/>
  <c r="AF13" i="24"/>
  <c r="AE14" i="24"/>
  <c r="AI11" i="20"/>
  <c r="AE15" i="24"/>
  <c r="AE16" i="24" s="1"/>
  <c r="AE17" i="24" s="1"/>
  <c r="AG13" i="28"/>
  <c r="AG14" i="28" s="1"/>
  <c r="AG15" i="28" s="1"/>
  <c r="AF14" i="28"/>
  <c r="AH12" i="28"/>
  <c r="AB17" i="24"/>
  <c r="P30" i="24"/>
  <c r="AI11" i="12"/>
  <c r="AI13" i="8"/>
  <c r="AH12" i="20"/>
  <c r="AI12" i="20" s="1"/>
  <c r="T33" i="24"/>
  <c r="AE16" i="20"/>
  <c r="AA21" i="24"/>
  <c r="AH12" i="12"/>
  <c r="AI12" i="12" s="1"/>
  <c r="AC17" i="20"/>
  <c r="Y25" i="12"/>
  <c r="AG14" i="12"/>
  <c r="V24" i="2"/>
  <c r="U25" i="2"/>
  <c r="U26" i="2" s="1"/>
  <c r="AA25" i="28"/>
  <c r="AF18" i="8"/>
  <c r="AG18" i="8" s="1"/>
  <c r="AI10" i="24"/>
  <c r="AD15" i="24"/>
  <c r="AH16" i="8"/>
  <c r="AH11" i="24"/>
  <c r="AE16" i="28"/>
  <c r="AD17" i="20"/>
  <c r="AI14" i="8"/>
  <c r="U25" i="24"/>
  <c r="Q30" i="24"/>
  <c r="Q31" i="24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Z24" i="24"/>
  <c r="Z25" i="24" s="1"/>
  <c r="AD20" i="28"/>
  <c r="AD21" i="28" s="1"/>
  <c r="AC19" i="12"/>
  <c r="AE15" i="12"/>
  <c r="AF15" i="12" s="1"/>
  <c r="AD16" i="12"/>
  <c r="AG13" i="20"/>
  <c r="W27" i="24"/>
  <c r="AG12" i="24"/>
  <c r="R33" i="24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AB23" i="20"/>
  <c r="AB24" i="20" s="1"/>
  <c r="AB25" i="20" s="1"/>
  <c r="S48" i="24"/>
  <c r="AF14" i="20"/>
  <c r="Q33" i="28"/>
  <c r="AE18" i="10"/>
  <c r="AF18" i="10" s="1"/>
  <c r="AB25" i="28"/>
  <c r="AB21" i="11"/>
  <c r="Y26" i="23"/>
  <c r="Z24" i="27"/>
  <c r="Z25" i="27" s="1"/>
  <c r="Z26" i="27" s="1"/>
  <c r="Z26" i="23"/>
  <c r="AC24" i="28"/>
  <c r="N36" i="28"/>
  <c r="R32" i="28"/>
  <c r="T31" i="28"/>
  <c r="U31" i="28" s="1"/>
  <c r="S32" i="28"/>
  <c r="Z26" i="28"/>
  <c r="O35" i="28"/>
  <c r="W30" i="28"/>
  <c r="M37" i="28"/>
  <c r="P34" i="28"/>
  <c r="AC20" i="27"/>
  <c r="AC21" i="27" s="1"/>
  <c r="X31" i="27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Y30" i="27"/>
  <c r="AF18" i="27"/>
  <c r="AG17" i="27"/>
  <c r="AD20" i="27"/>
  <c r="AD21" i="27" s="1"/>
  <c r="AA22" i="27"/>
  <c r="AA23" i="27" s="1"/>
  <c r="AE19" i="27"/>
  <c r="Z27" i="27"/>
  <c r="Z28" i="27" s="1"/>
  <c r="Z29" i="27" s="1"/>
  <c r="Z30" i="27" s="1"/>
  <c r="R51" i="26"/>
  <c r="AC19" i="23"/>
  <c r="AC20" i="23" s="1"/>
  <c r="AD18" i="23"/>
  <c r="V52" i="23"/>
  <c r="V50" i="23"/>
  <c r="V51" i="23"/>
  <c r="AI14" i="23"/>
  <c r="AE17" i="23"/>
  <c r="AF17" i="23" s="1"/>
  <c r="W27" i="23"/>
  <c r="AG15" i="23"/>
  <c r="AA21" i="23"/>
  <c r="AA22" i="23" s="1"/>
  <c r="AA23" i="23" s="1"/>
  <c r="AA24" i="23" s="1"/>
  <c r="AA25" i="23" s="1"/>
  <c r="AA26" i="23" s="1"/>
  <c r="T49" i="20"/>
  <c r="T50" i="20" s="1"/>
  <c r="Y22" i="19"/>
  <c r="X23" i="19"/>
  <c r="T48" i="19"/>
  <c r="T47" i="19"/>
  <c r="T49" i="19"/>
  <c r="AE19" i="19"/>
  <c r="U30" i="19"/>
  <c r="Z21" i="19"/>
  <c r="AA20" i="19"/>
  <c r="V29" i="19"/>
  <c r="AB20" i="19"/>
  <c r="W24" i="19"/>
  <c r="AG18" i="19"/>
  <c r="V31" i="12"/>
  <c r="W28" i="12"/>
  <c r="T32" i="12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9" i="12" s="1"/>
  <c r="X47" i="11"/>
  <c r="X48" i="11"/>
  <c r="AG18" i="11"/>
  <c r="Y23" i="11"/>
  <c r="Y24" i="11" s="1"/>
  <c r="Y25" i="11" s="1"/>
  <c r="W48" i="11"/>
  <c r="W49" i="11"/>
  <c r="W47" i="11"/>
  <c r="V50" i="11"/>
  <c r="V51" i="11"/>
  <c r="V52" i="11"/>
  <c r="AE19" i="11"/>
  <c r="Z22" i="11"/>
  <c r="AC20" i="11"/>
  <c r="AH17" i="11"/>
  <c r="AF19" i="11"/>
  <c r="AH15" i="10"/>
  <c r="AG17" i="10"/>
  <c r="S51" i="8"/>
  <c r="S50" i="8"/>
  <c r="S52" i="8"/>
  <c r="X30" i="8"/>
  <c r="Y30" i="8" s="1"/>
  <c r="T35" i="8"/>
  <c r="T36" i="8" s="1"/>
  <c r="T37" i="8" s="1"/>
  <c r="T38" i="8" s="1"/>
  <c r="V34" i="8"/>
  <c r="AH15" i="6"/>
  <c r="AE19" i="6"/>
  <c r="AG16" i="6"/>
  <c r="AF17" i="6"/>
  <c r="AF18" i="6" s="1"/>
  <c r="AI14" i="6"/>
  <c r="AE20" i="6"/>
  <c r="L36" i="3"/>
  <c r="U48" i="20"/>
  <c r="U49" i="20"/>
  <c r="U47" i="20"/>
  <c r="W29" i="20"/>
  <c r="W30" i="20" s="1"/>
  <c r="V31" i="20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Z26" i="20"/>
  <c r="AC24" i="8"/>
  <c r="T51" i="20"/>
  <c r="T48" i="20"/>
  <c r="T47" i="20"/>
  <c r="V35" i="24"/>
  <c r="V36" i="24" s="1"/>
  <c r="V37" i="24" s="1"/>
  <c r="V38" i="24" s="1"/>
  <c r="V39" i="24" s="1"/>
  <c r="V40" i="24" s="1"/>
  <c r="V41" i="24" s="1"/>
  <c r="V42" i="24" s="1"/>
  <c r="V43" i="24" s="1"/>
  <c r="V44" i="24" s="1"/>
  <c r="X29" i="20"/>
  <c r="X30" i="20" s="1"/>
  <c r="AA26" i="20"/>
  <c r="AD24" i="8"/>
  <c r="Y28" i="20"/>
  <c r="M52" i="10"/>
  <c r="M50" i="10"/>
  <c r="M51" i="10"/>
  <c r="N40" i="10"/>
  <c r="N41" i="10" s="1"/>
  <c r="N42" i="10" s="1"/>
  <c r="N43" i="10" s="1"/>
  <c r="N44" i="10" s="1"/>
  <c r="O39" i="10"/>
  <c r="O40" i="10" s="1"/>
  <c r="O41" i="10" s="1"/>
  <c r="O42" i="10" s="1"/>
  <c r="O43" i="10" s="1"/>
  <c r="O44" i="10" s="1"/>
  <c r="O49" i="10" s="1"/>
  <c r="P38" i="10"/>
  <c r="M47" i="10"/>
  <c r="M48" i="10"/>
  <c r="S27" i="6"/>
  <c r="T26" i="6"/>
  <c r="U26" i="6" s="1"/>
  <c r="V25" i="6"/>
  <c r="U51" i="22"/>
  <c r="U52" i="22"/>
  <c r="U50" i="22"/>
  <c r="X23" i="6"/>
  <c r="Y23" i="6" s="1"/>
  <c r="R48" i="25"/>
  <c r="R49" i="25"/>
  <c r="R47" i="25"/>
  <c r="S49" i="26"/>
  <c r="S48" i="26"/>
  <c r="S47" i="26"/>
  <c r="U26" i="25"/>
  <c r="S28" i="25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W24" i="25"/>
  <c r="X24" i="25" s="1"/>
  <c r="AA23" i="25"/>
  <c r="V25" i="25"/>
  <c r="R30" i="10"/>
  <c r="R31" i="10" s="1"/>
  <c r="R32" i="10" s="1"/>
  <c r="R33" i="10" s="1"/>
  <c r="R34" i="10" s="1"/>
  <c r="R35" i="10" s="1"/>
  <c r="R36" i="10" s="1"/>
  <c r="R37" i="10" s="1"/>
  <c r="T28" i="26"/>
  <c r="V26" i="10"/>
  <c r="Y25" i="9"/>
  <c r="W24" i="6"/>
  <c r="W25" i="6" s="1"/>
  <c r="T27" i="25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8" i="25" s="1"/>
  <c r="U27" i="10"/>
  <c r="W25" i="10"/>
  <c r="Y24" i="10"/>
  <c r="Z24" i="10" s="1"/>
  <c r="X25" i="22"/>
  <c r="T28" i="10"/>
  <c r="O34" i="3"/>
  <c r="AA21" i="6"/>
  <c r="AA22" i="6" s="1"/>
  <c r="V26" i="22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7" i="22" s="1"/>
  <c r="U48" i="22"/>
  <c r="U47" i="22"/>
  <c r="Q33" i="3"/>
  <c r="AA23" i="22"/>
  <c r="Y24" i="22"/>
  <c r="Z24" i="22" s="1"/>
  <c r="AF12" i="1"/>
  <c r="AH13" i="25"/>
  <c r="AH14" i="25" s="1"/>
  <c r="AI14" i="10"/>
  <c r="AB18" i="2"/>
  <c r="W27" i="3"/>
  <c r="X27" i="3" s="1"/>
  <c r="Y27" i="3" s="1"/>
  <c r="Q29" i="1"/>
  <c r="N35" i="1"/>
  <c r="N36" i="1" s="1"/>
  <c r="O36" i="2"/>
  <c r="O30" i="1"/>
  <c r="O31" i="1" s="1"/>
  <c r="O32" i="1" s="1"/>
  <c r="O33" i="1" s="1"/>
  <c r="O34" i="1" s="1"/>
  <c r="O35" i="1" s="1"/>
  <c r="R29" i="2"/>
  <c r="P31" i="2"/>
  <c r="Q30" i="2"/>
  <c r="M37" i="1"/>
  <c r="S28" i="2"/>
  <c r="S30" i="3"/>
  <c r="T30" i="3" s="1"/>
  <c r="U28" i="3"/>
  <c r="U29" i="3" s="1"/>
  <c r="T27" i="2"/>
  <c r="Z26" i="3"/>
  <c r="X21" i="2"/>
  <c r="Z20" i="2"/>
  <c r="AA19" i="2"/>
  <c r="AB19" i="2" s="1"/>
  <c r="AG11" i="2"/>
  <c r="AH11" i="2" s="1"/>
  <c r="AF13" i="2"/>
  <c r="AH14" i="3"/>
  <c r="AI9" i="2"/>
  <c r="AI10" i="2" s="1"/>
  <c r="AC16" i="2"/>
  <c r="AC17" i="2" s="1"/>
  <c r="AE14" i="2"/>
  <c r="AF14" i="2" s="1"/>
  <c r="R26" i="1"/>
  <c r="AD15" i="2"/>
  <c r="X19" i="1"/>
  <c r="T23" i="1"/>
  <c r="Y18" i="1"/>
  <c r="M35" i="3"/>
  <c r="N35" i="3" s="1"/>
  <c r="K37" i="3"/>
  <c r="R31" i="3"/>
  <c r="K39" i="2"/>
  <c r="M37" i="2"/>
  <c r="U22" i="1"/>
  <c r="V22" i="1" s="1"/>
  <c r="AE13" i="1"/>
  <c r="AC14" i="1"/>
  <c r="AD14" i="1" s="1"/>
  <c r="W20" i="1"/>
  <c r="AA16" i="1"/>
  <c r="AB16" i="1" s="1"/>
  <c r="AG11" i="1"/>
  <c r="AI9" i="1"/>
  <c r="W25" i="3" l="1"/>
  <c r="AI12" i="3"/>
  <c r="AI13" i="3" s="1"/>
  <c r="Y21" i="3"/>
  <c r="AA20" i="3"/>
  <c r="AD17" i="3"/>
  <c r="AE17" i="3" s="1"/>
  <c r="AF17" i="3" s="1"/>
  <c r="AD16" i="3"/>
  <c r="V26" i="6"/>
  <c r="U27" i="2"/>
  <c r="AG16" i="22"/>
  <c r="AG17" i="22" s="1"/>
  <c r="AG15" i="22"/>
  <c r="AH15" i="22" s="1"/>
  <c r="AD17" i="26"/>
  <c r="AG19" i="8"/>
  <c r="AG20" i="8" s="1"/>
  <c r="Z19" i="26"/>
  <c r="U48" i="12"/>
  <c r="R48" i="12"/>
  <c r="V30" i="7"/>
  <c r="V31" i="7" s="1"/>
  <c r="W29" i="7"/>
  <c r="Y29" i="7" s="1"/>
  <c r="X29" i="7"/>
  <c r="AH18" i="7"/>
  <c r="T32" i="7"/>
  <c r="U49" i="12"/>
  <c r="V42" i="27"/>
  <c r="V43" i="27" s="1"/>
  <c r="V44" i="27" s="1"/>
  <c r="V49" i="27"/>
  <c r="V47" i="27"/>
  <c r="V48" i="27"/>
  <c r="X25" i="12"/>
  <c r="R49" i="12"/>
  <c r="Z23" i="12"/>
  <c r="AG15" i="12"/>
  <c r="V25" i="2"/>
  <c r="W25" i="2" s="1"/>
  <c r="W24" i="2"/>
  <c r="AD19" i="10"/>
  <c r="AC20" i="10"/>
  <c r="Z26" i="7"/>
  <c r="Z27" i="7" s="1"/>
  <c r="Z28" i="7" s="1"/>
  <c r="AB25" i="7"/>
  <c r="AC22" i="7"/>
  <c r="AC23" i="7" s="1"/>
  <c r="AC24" i="7" s="1"/>
  <c r="AD21" i="7"/>
  <c r="AF19" i="7"/>
  <c r="AF20" i="7" s="1"/>
  <c r="AI18" i="7"/>
  <c r="V26" i="2"/>
  <c r="V27" i="2" s="1"/>
  <c r="W42" i="27"/>
  <c r="W43" i="27" s="1"/>
  <c r="W44" i="27" s="1"/>
  <c r="W48" i="27"/>
  <c r="Y31" i="27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S31" i="21"/>
  <c r="T30" i="21"/>
  <c r="AG12" i="1"/>
  <c r="Y24" i="28"/>
  <c r="Y25" i="28" s="1"/>
  <c r="Y26" i="28" s="1"/>
  <c r="S50" i="24"/>
  <c r="S51" i="24"/>
  <c r="S52" i="24"/>
  <c r="X49" i="11"/>
  <c r="R40" i="9"/>
  <c r="X37" i="9"/>
  <c r="AA23" i="9"/>
  <c r="AE22" i="8"/>
  <c r="AE23" i="8" s="1"/>
  <c r="T52" i="20"/>
  <c r="AE18" i="24"/>
  <c r="AE16" i="21"/>
  <c r="AD17" i="21"/>
  <c r="AE18" i="9"/>
  <c r="AD19" i="9"/>
  <c r="W24" i="21"/>
  <c r="X24" i="21" s="1"/>
  <c r="U26" i="21"/>
  <c r="V26" i="21" s="1"/>
  <c r="AB19" i="21"/>
  <c r="Z22" i="21"/>
  <c r="Z23" i="21" s="1"/>
  <c r="AC20" i="9"/>
  <c r="AD20" i="9" s="1"/>
  <c r="AD20" i="25"/>
  <c r="AB21" i="9"/>
  <c r="AC21" i="25"/>
  <c r="Y20" i="26"/>
  <c r="AA18" i="26"/>
  <c r="Z20" i="26"/>
  <c r="X21" i="26"/>
  <c r="AE17" i="26"/>
  <c r="AA20" i="21"/>
  <c r="AF16" i="9"/>
  <c r="AG16" i="9" s="1"/>
  <c r="AH15" i="25"/>
  <c r="AE19" i="10"/>
  <c r="AF19" i="10" s="1"/>
  <c r="AI13" i="26"/>
  <c r="AC18" i="21"/>
  <c r="AF17" i="9"/>
  <c r="AF17" i="25"/>
  <c r="AE18" i="25"/>
  <c r="AE19" i="25" s="1"/>
  <c r="AA19" i="26"/>
  <c r="AI14" i="9"/>
  <c r="AH15" i="9"/>
  <c r="W23" i="26"/>
  <c r="V24" i="26"/>
  <c r="AG15" i="26"/>
  <c r="AG16" i="26" s="1"/>
  <c r="AF17" i="26"/>
  <c r="AE19" i="9"/>
  <c r="AH14" i="26"/>
  <c r="AI14" i="26" s="1"/>
  <c r="Y24" i="21"/>
  <c r="S39" i="9"/>
  <c r="S40" i="9" s="1"/>
  <c r="AC22" i="22"/>
  <c r="AI15" i="22"/>
  <c r="AH16" i="22"/>
  <c r="AH17" i="22" s="1"/>
  <c r="Q41" i="9"/>
  <c r="O43" i="9"/>
  <c r="O44" i="9" s="1"/>
  <c r="O48" i="9"/>
  <c r="AD20" i="22"/>
  <c r="AF18" i="22"/>
  <c r="AE19" i="22"/>
  <c r="P42" i="9"/>
  <c r="P43" i="9" s="1"/>
  <c r="P44" i="9" s="1"/>
  <c r="P48" i="9"/>
  <c r="T38" i="9"/>
  <c r="AG16" i="28"/>
  <c r="AE19" i="24"/>
  <c r="AE20" i="24" s="1"/>
  <c r="AH12" i="24"/>
  <c r="AH13" i="20"/>
  <c r="AG14" i="20"/>
  <c r="AD17" i="12"/>
  <c r="AD22" i="28"/>
  <c r="Q49" i="24"/>
  <c r="AE17" i="28"/>
  <c r="AI11" i="24"/>
  <c r="Y26" i="12"/>
  <c r="AD23" i="28"/>
  <c r="AC18" i="20"/>
  <c r="AC19" i="20" s="1"/>
  <c r="AC20" i="20" s="1"/>
  <c r="AC17" i="24"/>
  <c r="AB18" i="24"/>
  <c r="AG17" i="28"/>
  <c r="R48" i="24"/>
  <c r="R49" i="24"/>
  <c r="AG13" i="24"/>
  <c r="AF14" i="24"/>
  <c r="AG12" i="2"/>
  <c r="AG13" i="2" s="1"/>
  <c r="AH13" i="2" s="1"/>
  <c r="AF19" i="8"/>
  <c r="AH13" i="12"/>
  <c r="AD24" i="28"/>
  <c r="AC25" i="28"/>
  <c r="W28" i="24"/>
  <c r="AF15" i="20"/>
  <c r="AE16" i="12"/>
  <c r="AF16" i="12" s="1"/>
  <c r="AC20" i="12"/>
  <c r="Q48" i="24"/>
  <c r="Q47" i="24"/>
  <c r="U26" i="24"/>
  <c r="U27" i="24" s="1"/>
  <c r="U28" i="24" s="1"/>
  <c r="U29" i="24" s="1"/>
  <c r="AE18" i="28"/>
  <c r="AH17" i="8"/>
  <c r="AD16" i="24"/>
  <c r="AF20" i="8"/>
  <c r="Y27" i="12"/>
  <c r="Y28" i="12" s="1"/>
  <c r="AA22" i="24"/>
  <c r="AA23" i="24" s="1"/>
  <c r="Z26" i="24"/>
  <c r="P31" i="24"/>
  <c r="T34" i="24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AI12" i="28"/>
  <c r="AF15" i="28"/>
  <c r="AH13" i="28"/>
  <c r="R47" i="24"/>
  <c r="AI15" i="8"/>
  <c r="AE17" i="20"/>
  <c r="Z22" i="19"/>
  <c r="X30" i="28"/>
  <c r="P35" i="28"/>
  <c r="M38" i="28"/>
  <c r="M39" i="28" s="1"/>
  <c r="M40" i="28" s="1"/>
  <c r="M41" i="28" s="1"/>
  <c r="M42" i="28" s="1"/>
  <c r="M43" i="28" s="1"/>
  <c r="M44" i="28" s="1"/>
  <c r="O36" i="28"/>
  <c r="Y27" i="28"/>
  <c r="AA26" i="28"/>
  <c r="T32" i="28"/>
  <c r="R33" i="28"/>
  <c r="N37" i="28"/>
  <c r="Q34" i="28"/>
  <c r="V31" i="28"/>
  <c r="AB22" i="27"/>
  <c r="AG18" i="27"/>
  <c r="AH17" i="27"/>
  <c r="AF19" i="27"/>
  <c r="AA24" i="27"/>
  <c r="AE20" i="27"/>
  <c r="AE21" i="27" s="1"/>
  <c r="AC22" i="27"/>
  <c r="AG16" i="23"/>
  <c r="W28" i="23"/>
  <c r="AE18" i="23"/>
  <c r="AD19" i="23"/>
  <c r="AD20" i="23" s="1"/>
  <c r="AB21" i="23"/>
  <c r="AB22" i="23" s="1"/>
  <c r="AB23" i="23" s="1"/>
  <c r="AB24" i="23" s="1"/>
  <c r="AB25" i="23" s="1"/>
  <c r="AB26" i="23" s="1"/>
  <c r="AH15" i="23"/>
  <c r="X27" i="23"/>
  <c r="X28" i="23" s="1"/>
  <c r="V30" i="19"/>
  <c r="U31" i="19"/>
  <c r="W25" i="19"/>
  <c r="W26" i="19" s="1"/>
  <c r="W27" i="19" s="1"/>
  <c r="AC20" i="19"/>
  <c r="AA21" i="19"/>
  <c r="AH18" i="19"/>
  <c r="AF19" i="19"/>
  <c r="AD20" i="19"/>
  <c r="X24" i="19"/>
  <c r="X25" i="19" s="1"/>
  <c r="X26" i="19" s="1"/>
  <c r="X27" i="19" s="1"/>
  <c r="T52" i="19"/>
  <c r="T50" i="19"/>
  <c r="T51" i="19"/>
  <c r="Y23" i="19"/>
  <c r="AI18" i="19"/>
  <c r="T50" i="12"/>
  <c r="T51" i="12"/>
  <c r="T52" i="12"/>
  <c r="V32" i="12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T47" i="12"/>
  <c r="W29" i="12"/>
  <c r="W30" i="12" s="1"/>
  <c r="W31" i="12" s="1"/>
  <c r="W32" i="12" s="1"/>
  <c r="T48" i="12"/>
  <c r="AH18" i="11"/>
  <c r="AI17" i="11"/>
  <c r="Z23" i="11"/>
  <c r="Z24" i="11" s="1"/>
  <c r="Z25" i="11" s="1"/>
  <c r="AA22" i="11"/>
  <c r="W51" i="11"/>
  <c r="W52" i="11"/>
  <c r="W50" i="11"/>
  <c r="X52" i="11"/>
  <c r="X50" i="11"/>
  <c r="X51" i="11"/>
  <c r="AC21" i="11"/>
  <c r="AD20" i="11"/>
  <c r="Y26" i="1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AG19" i="11"/>
  <c r="AB22" i="11"/>
  <c r="AI15" i="10"/>
  <c r="O48" i="10"/>
  <c r="AG18" i="10"/>
  <c r="AH16" i="10"/>
  <c r="T39" i="8"/>
  <c r="W34" i="8"/>
  <c r="X31" i="8"/>
  <c r="X32" i="8" s="1"/>
  <c r="X33" i="8" s="1"/>
  <c r="U35" i="8"/>
  <c r="Z30" i="8"/>
  <c r="AH16" i="6"/>
  <c r="AG17" i="6"/>
  <c r="AG18" i="6" s="1"/>
  <c r="AI15" i="6"/>
  <c r="AF19" i="6"/>
  <c r="AF20" i="6" s="1"/>
  <c r="L37" i="3"/>
  <c r="Y29" i="20"/>
  <c r="Y30" i="20" s="1"/>
  <c r="V48" i="24"/>
  <c r="V47" i="24"/>
  <c r="V49" i="24"/>
  <c r="AC25" i="8"/>
  <c r="AC26" i="8" s="1"/>
  <c r="AC27" i="8" s="1"/>
  <c r="AC28" i="8" s="1"/>
  <c r="AC29" i="8" s="1"/>
  <c r="AB26" i="20"/>
  <c r="V48" i="20"/>
  <c r="V49" i="20"/>
  <c r="V47" i="20"/>
  <c r="AE24" i="8"/>
  <c r="U51" i="20"/>
  <c r="U52" i="20"/>
  <c r="U50" i="20"/>
  <c r="Z27" i="20"/>
  <c r="W31" i="20"/>
  <c r="P30" i="1"/>
  <c r="P31" i="1" s="1"/>
  <c r="P32" i="1" s="1"/>
  <c r="P33" i="1" s="1"/>
  <c r="P34" i="1" s="1"/>
  <c r="P35" i="1" s="1"/>
  <c r="AF13" i="1"/>
  <c r="AG13" i="1" s="1"/>
  <c r="O47" i="10"/>
  <c r="AA24" i="10"/>
  <c r="W26" i="10"/>
  <c r="T47" i="25"/>
  <c r="T27" i="6"/>
  <c r="U27" i="6" s="1"/>
  <c r="V27" i="6" s="1"/>
  <c r="S28" i="6"/>
  <c r="O50" i="10"/>
  <c r="O52" i="10"/>
  <c r="O51" i="10"/>
  <c r="N49" i="10"/>
  <c r="N47" i="10"/>
  <c r="N48" i="10"/>
  <c r="P39" i="10"/>
  <c r="P40" i="10" s="1"/>
  <c r="P41" i="10" s="1"/>
  <c r="P42" i="10" s="1"/>
  <c r="P43" i="10" s="1"/>
  <c r="P44" i="10" s="1"/>
  <c r="Q38" i="10"/>
  <c r="Z23" i="6"/>
  <c r="AA23" i="6" s="1"/>
  <c r="AA24" i="22"/>
  <c r="AB23" i="22"/>
  <c r="AC23" i="22" s="1"/>
  <c r="O35" i="3"/>
  <c r="V27" i="10"/>
  <c r="W27" i="10" s="1"/>
  <c r="W25" i="25"/>
  <c r="X25" i="25" s="1"/>
  <c r="S49" i="25"/>
  <c r="S47" i="25"/>
  <c r="S48" i="25"/>
  <c r="U27" i="25"/>
  <c r="P34" i="3"/>
  <c r="Q34" i="3" s="1"/>
  <c r="S30" i="10"/>
  <c r="AB23" i="25"/>
  <c r="Y25" i="22"/>
  <c r="Z25" i="22" s="1"/>
  <c r="V49" i="22"/>
  <c r="V48" i="22"/>
  <c r="Y24" i="25"/>
  <c r="AB21" i="6"/>
  <c r="AB22" i="6" s="1"/>
  <c r="T29" i="10"/>
  <c r="W26" i="22"/>
  <c r="U28" i="10"/>
  <c r="U29" i="10" s="1"/>
  <c r="T49" i="25"/>
  <c r="W26" i="6"/>
  <c r="Y26" i="9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X25" i="10"/>
  <c r="T29" i="26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V26" i="25"/>
  <c r="S50" i="26"/>
  <c r="S51" i="26"/>
  <c r="S52" i="26"/>
  <c r="AB24" i="10"/>
  <c r="R52" i="25"/>
  <c r="R50" i="25"/>
  <c r="R51" i="25"/>
  <c r="U28" i="26"/>
  <c r="X24" i="6"/>
  <c r="X25" i="6" s="1"/>
  <c r="Z25" i="9"/>
  <c r="Z24" i="25"/>
  <c r="Y19" i="1"/>
  <c r="AI13" i="25"/>
  <c r="AI14" i="25" s="1"/>
  <c r="U30" i="3"/>
  <c r="AA20" i="2"/>
  <c r="AB20" i="2" s="1"/>
  <c r="V28" i="3"/>
  <c r="W28" i="3" s="1"/>
  <c r="X28" i="3" s="1"/>
  <c r="Y28" i="3" s="1"/>
  <c r="X20" i="1"/>
  <c r="AC15" i="1"/>
  <c r="T28" i="2"/>
  <c r="U28" i="2" s="1"/>
  <c r="S31" i="3"/>
  <c r="T31" i="3" s="1"/>
  <c r="M38" i="1"/>
  <c r="M39" i="1" s="1"/>
  <c r="M40" i="1" s="1"/>
  <c r="N37" i="1"/>
  <c r="O36" i="1"/>
  <c r="Q30" i="1"/>
  <c r="O37" i="2"/>
  <c r="S29" i="2"/>
  <c r="P32" i="2"/>
  <c r="Q31" i="2"/>
  <c r="R30" i="2"/>
  <c r="Z27" i="3"/>
  <c r="AA26" i="3"/>
  <c r="W26" i="2"/>
  <c r="W27" i="2" s="1"/>
  <c r="X22" i="2"/>
  <c r="Y21" i="2"/>
  <c r="AC18" i="2"/>
  <c r="AC19" i="2" s="1"/>
  <c r="AI14" i="3"/>
  <c r="AH15" i="3"/>
  <c r="AE18" i="3"/>
  <c r="AD16" i="2"/>
  <c r="AD17" i="2" s="1"/>
  <c r="AI11" i="2"/>
  <c r="R27" i="1"/>
  <c r="R28" i="1" s="1"/>
  <c r="R29" i="1" s="1"/>
  <c r="R30" i="1" s="1"/>
  <c r="S26" i="1"/>
  <c r="AE15" i="2"/>
  <c r="T24" i="1"/>
  <c r="T25" i="1" s="1"/>
  <c r="T26" i="1" s="1"/>
  <c r="Z18" i="1"/>
  <c r="Z19" i="1" s="1"/>
  <c r="Y20" i="1"/>
  <c r="K38" i="3"/>
  <c r="R32" i="3"/>
  <c r="M36" i="3"/>
  <c r="N36" i="3" s="1"/>
  <c r="M38" i="2"/>
  <c r="K40" i="2"/>
  <c r="U23" i="1"/>
  <c r="V23" i="1" s="1"/>
  <c r="AD15" i="1"/>
  <c r="AE14" i="1"/>
  <c r="AF14" i="1" s="1"/>
  <c r="AA17" i="1"/>
  <c r="AB17" i="1" s="1"/>
  <c r="W21" i="1"/>
  <c r="X21" i="1" s="1"/>
  <c r="AC16" i="1"/>
  <c r="AH11" i="1"/>
  <c r="AI10" i="1"/>
  <c r="AB20" i="3" l="1"/>
  <c r="X25" i="3"/>
  <c r="Z21" i="3"/>
  <c r="AE16" i="3"/>
  <c r="AC20" i="3"/>
  <c r="AD20" i="3" s="1"/>
  <c r="AD18" i="20"/>
  <c r="AI16" i="22"/>
  <c r="Y21" i="26"/>
  <c r="Z21" i="26" s="1"/>
  <c r="AD25" i="28"/>
  <c r="AG21" i="8"/>
  <c r="AG22" i="8" s="1"/>
  <c r="P47" i="9"/>
  <c r="P49" i="9"/>
  <c r="O49" i="9"/>
  <c r="W49" i="27"/>
  <c r="W47" i="27"/>
  <c r="X42" i="27"/>
  <c r="Z29" i="7"/>
  <c r="T33" i="7"/>
  <c r="U32" i="7"/>
  <c r="Y42" i="27"/>
  <c r="V50" i="27"/>
  <c r="V52" i="27"/>
  <c r="V51" i="27"/>
  <c r="U51" i="12"/>
  <c r="U50" i="12"/>
  <c r="U52" i="12"/>
  <c r="W30" i="7"/>
  <c r="W31" i="7" s="1"/>
  <c r="V32" i="7"/>
  <c r="Z24" i="12"/>
  <c r="AA23" i="12"/>
  <c r="AA24" i="12" s="1"/>
  <c r="AA25" i="12" s="1"/>
  <c r="AA26" i="12" s="1"/>
  <c r="AA27" i="12" s="1"/>
  <c r="AA28" i="12" s="1"/>
  <c r="AA29" i="12" s="1"/>
  <c r="AA30" i="12" s="1"/>
  <c r="AA31" i="12" s="1"/>
  <c r="AA32" i="12" s="1"/>
  <c r="AA33" i="12" s="1"/>
  <c r="R52" i="12"/>
  <c r="R50" i="12"/>
  <c r="R51" i="12"/>
  <c r="X26" i="12"/>
  <c r="AB23" i="12"/>
  <c r="AG16" i="12"/>
  <c r="AD18" i="12"/>
  <c r="AC20" i="2"/>
  <c r="AD20" i="10"/>
  <c r="AE20" i="10" s="1"/>
  <c r="AF20" i="10" s="1"/>
  <c r="AC21" i="10"/>
  <c r="AC22" i="10" s="1"/>
  <c r="AD22" i="7"/>
  <c r="AD23" i="7" s="1"/>
  <c r="AD24" i="7" s="1"/>
  <c r="AC25" i="7"/>
  <c r="AE21" i="7"/>
  <c r="AG19" i="7"/>
  <c r="AA26" i="7"/>
  <c r="AA27" i="7" s="1"/>
  <c r="AA28" i="7" s="1"/>
  <c r="AA29" i="7" s="1"/>
  <c r="AH12" i="2"/>
  <c r="AI12" i="2" s="1"/>
  <c r="Z31" i="27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W52" i="27"/>
  <c r="W50" i="27"/>
  <c r="W51" i="27"/>
  <c r="T31" i="21"/>
  <c r="Z24" i="21"/>
  <c r="S32" i="2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AF21" i="8"/>
  <c r="AC21" i="23"/>
  <c r="AC22" i="23" s="1"/>
  <c r="AC23" i="23" s="1"/>
  <c r="AC24" i="23" s="1"/>
  <c r="AC25" i="23" s="1"/>
  <c r="AC26" i="23" s="1"/>
  <c r="AG14" i="2"/>
  <c r="AH14" i="2" s="1"/>
  <c r="AI14" i="2" s="1"/>
  <c r="AI17" i="22"/>
  <c r="AI15" i="9"/>
  <c r="AG17" i="25"/>
  <c r="AF18" i="25"/>
  <c r="AF19" i="25" s="1"/>
  <c r="AI15" i="25"/>
  <c r="AH16" i="9"/>
  <c r="AI16" i="9" s="1"/>
  <c r="AA20" i="26"/>
  <c r="AC21" i="9"/>
  <c r="AB22" i="9"/>
  <c r="AB23" i="9" s="1"/>
  <c r="AE20" i="9"/>
  <c r="AC19" i="21"/>
  <c r="U27" i="21"/>
  <c r="V27" i="21" s="1"/>
  <c r="AF16" i="21"/>
  <c r="AE17" i="21"/>
  <c r="V25" i="26"/>
  <c r="V26" i="26" s="1"/>
  <c r="AC22" i="9"/>
  <c r="O47" i="9"/>
  <c r="AH15" i="26"/>
  <c r="AG17" i="26"/>
  <c r="W24" i="26"/>
  <c r="AG17" i="9"/>
  <c r="AH17" i="9" s="1"/>
  <c r="AI17" i="9" s="1"/>
  <c r="AF18" i="9"/>
  <c r="AD18" i="21"/>
  <c r="AH16" i="25"/>
  <c r="AI16" i="25" s="1"/>
  <c r="AB20" i="21"/>
  <c r="AA21" i="21"/>
  <c r="AB21" i="21" s="1"/>
  <c r="X22" i="26"/>
  <c r="AB18" i="26"/>
  <c r="AD21" i="25"/>
  <c r="AD22" i="25" s="1"/>
  <c r="AC22" i="25"/>
  <c r="AE20" i="25"/>
  <c r="AF19" i="9"/>
  <c r="W25" i="21"/>
  <c r="AG18" i="22"/>
  <c r="AF19" i="22"/>
  <c r="AE20" i="22"/>
  <c r="O52" i="9"/>
  <c r="O50" i="9"/>
  <c r="O51" i="9"/>
  <c r="Q42" i="9"/>
  <c r="R41" i="9"/>
  <c r="T39" i="9"/>
  <c r="T40" i="9" s="1"/>
  <c r="P52" i="9"/>
  <c r="P50" i="9"/>
  <c r="P51" i="9"/>
  <c r="U38" i="9"/>
  <c r="S41" i="9"/>
  <c r="AD21" i="22"/>
  <c r="AE21" i="22" s="1"/>
  <c r="Y29" i="12"/>
  <c r="Y30" i="12" s="1"/>
  <c r="Y31" i="12" s="1"/>
  <c r="Y32" i="12" s="1"/>
  <c r="AF22" i="8"/>
  <c r="AF23" i="8" s="1"/>
  <c r="AF24" i="8" s="1"/>
  <c r="AI13" i="2"/>
  <c r="AB26" i="28"/>
  <c r="AE18" i="20"/>
  <c r="AF16" i="28"/>
  <c r="P32" i="24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AD19" i="20"/>
  <c r="X28" i="24"/>
  <c r="W29" i="24"/>
  <c r="Y28" i="28"/>
  <c r="Y29" i="28" s="1"/>
  <c r="Y30" i="28" s="1"/>
  <c r="AI13" i="12"/>
  <c r="AH14" i="12"/>
  <c r="AF15" i="24"/>
  <c r="R52" i="24"/>
  <c r="R51" i="24"/>
  <c r="R50" i="24"/>
  <c r="AD17" i="24"/>
  <c r="AC18" i="24"/>
  <c r="AC19" i="24" s="1"/>
  <c r="T48" i="24"/>
  <c r="T47" i="24"/>
  <c r="AC21" i="20"/>
  <c r="AF17" i="28"/>
  <c r="AE19" i="28"/>
  <c r="AE20" i="28" s="1"/>
  <c r="AE21" i="28" s="1"/>
  <c r="Q51" i="24"/>
  <c r="Q50" i="24"/>
  <c r="Q52" i="24"/>
  <c r="AI13" i="20"/>
  <c r="AH14" i="20"/>
  <c r="AG18" i="28"/>
  <c r="AC21" i="12"/>
  <c r="AI16" i="8"/>
  <c r="AI17" i="8" s="1"/>
  <c r="AI13" i="28"/>
  <c r="AI14" i="28" s="1"/>
  <c r="AH14" i="28"/>
  <c r="AA24" i="24"/>
  <c r="AH18" i="8"/>
  <c r="AE17" i="12"/>
  <c r="AF17" i="12" s="1"/>
  <c r="AH13" i="24"/>
  <c r="AB19" i="24"/>
  <c r="T49" i="24"/>
  <c r="Z27" i="24"/>
  <c r="AG15" i="20"/>
  <c r="AF16" i="20"/>
  <c r="AF17" i="20" s="1"/>
  <c r="AG14" i="24"/>
  <c r="AI12" i="24"/>
  <c r="AE21" i="24"/>
  <c r="U30" i="24"/>
  <c r="U31" i="24" s="1"/>
  <c r="U32" i="24" s="1"/>
  <c r="W30" i="24"/>
  <c r="W31" i="24" s="1"/>
  <c r="W32" i="24" s="1"/>
  <c r="W33" i="24" s="1"/>
  <c r="X34" i="8"/>
  <c r="Q35" i="28"/>
  <c r="W31" i="28"/>
  <c r="U32" i="28"/>
  <c r="V32" i="28" s="1"/>
  <c r="O37" i="28"/>
  <c r="M48" i="28"/>
  <c r="M47" i="28"/>
  <c r="M49" i="28"/>
  <c r="P36" i="28"/>
  <c r="X31" i="28"/>
  <c r="N38" i="28"/>
  <c r="N39" i="28" s="1"/>
  <c r="N40" i="28" s="1"/>
  <c r="N41" i="28" s="1"/>
  <c r="N42" i="28" s="1"/>
  <c r="N43" i="28" s="1"/>
  <c r="N44" i="28" s="1"/>
  <c r="R34" i="28"/>
  <c r="S33" i="28"/>
  <c r="AD26" i="28"/>
  <c r="Z27" i="28"/>
  <c r="AA25" i="27"/>
  <c r="AA26" i="27" s="1"/>
  <c r="AF20" i="27"/>
  <c r="AF21" i="27" s="1"/>
  <c r="AD22" i="27"/>
  <c r="AH18" i="27"/>
  <c r="AI17" i="27"/>
  <c r="AG19" i="27"/>
  <c r="AB23" i="27"/>
  <c r="AH16" i="23"/>
  <c r="AI15" i="23"/>
  <c r="Y27" i="23"/>
  <c r="Y28" i="23" s="1"/>
  <c r="AE19" i="23"/>
  <c r="AF18" i="23"/>
  <c r="W29" i="23"/>
  <c r="AG17" i="23"/>
  <c r="X29" i="23"/>
  <c r="AD21" i="23"/>
  <c r="AD22" i="23" s="1"/>
  <c r="AD23" i="23" s="1"/>
  <c r="AD24" i="23" s="1"/>
  <c r="AD25" i="23" s="1"/>
  <c r="AD26" i="23" s="1"/>
  <c r="V31" i="19"/>
  <c r="U32" i="19"/>
  <c r="Y24" i="19"/>
  <c r="Y25" i="19" s="1"/>
  <c r="Y26" i="19" s="1"/>
  <c r="Y27" i="19" s="1"/>
  <c r="Z23" i="19"/>
  <c r="Z24" i="19" s="1"/>
  <c r="Z25" i="19" s="1"/>
  <c r="Z26" i="19" s="1"/>
  <c r="Z27" i="19" s="1"/>
  <c r="AE20" i="19"/>
  <c r="AA22" i="19"/>
  <c r="AA23" i="19" s="1"/>
  <c r="AA24" i="19" s="1"/>
  <c r="AA25" i="19" s="1"/>
  <c r="AA26" i="19" s="1"/>
  <c r="AB21" i="19"/>
  <c r="AG19" i="19"/>
  <c r="AH19" i="19" s="1"/>
  <c r="W28" i="19"/>
  <c r="AA27" i="19"/>
  <c r="V47" i="12"/>
  <c r="W33" i="12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V49" i="12"/>
  <c r="V48" i="12"/>
  <c r="Y49" i="11"/>
  <c r="Y47" i="11"/>
  <c r="Y48" i="11"/>
  <c r="AD21" i="11"/>
  <c r="AE20" i="11"/>
  <c r="AI18" i="11"/>
  <c r="AC22" i="11"/>
  <c r="AH19" i="11"/>
  <c r="AA23" i="11"/>
  <c r="AA24" i="11" s="1"/>
  <c r="AA25" i="11" s="1"/>
  <c r="Z26" i="1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AF20" i="11"/>
  <c r="X26" i="10"/>
  <c r="AI16" i="10"/>
  <c r="AG19" i="10"/>
  <c r="AG20" i="10" s="1"/>
  <c r="AH17" i="10"/>
  <c r="AA30" i="8"/>
  <c r="AB30" i="8" s="1"/>
  <c r="AC30" i="8" s="1"/>
  <c r="U36" i="8"/>
  <c r="U37" i="8" s="1"/>
  <c r="V35" i="8"/>
  <c r="W35" i="8"/>
  <c r="T40" i="8"/>
  <c r="T41" i="8" s="1"/>
  <c r="T42" i="8" s="1"/>
  <c r="T43" i="8" s="1"/>
  <c r="T44" i="8" s="1"/>
  <c r="Y31" i="8"/>
  <c r="AI16" i="6"/>
  <c r="AH17" i="6"/>
  <c r="AH18" i="6" s="1"/>
  <c r="AG19" i="6"/>
  <c r="L38" i="3"/>
  <c r="W32" i="20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7" i="20" s="1"/>
  <c r="Z28" i="20"/>
  <c r="Z29" i="20" s="1"/>
  <c r="Z30" i="20" s="1"/>
  <c r="AG23" i="8"/>
  <c r="V52" i="20"/>
  <c r="V51" i="20"/>
  <c r="V50" i="20"/>
  <c r="AD25" i="8"/>
  <c r="X31" i="20"/>
  <c r="AA27" i="20"/>
  <c r="AA34" i="12"/>
  <c r="V52" i="24"/>
  <c r="V51" i="24"/>
  <c r="V50" i="24"/>
  <c r="X26" i="6"/>
  <c r="T47" i="26"/>
  <c r="P35" i="3"/>
  <c r="Q35" i="3" s="1"/>
  <c r="P47" i="10"/>
  <c r="P48" i="10"/>
  <c r="P49" i="10"/>
  <c r="P50" i="10" s="1"/>
  <c r="T28" i="6"/>
  <c r="T30" i="10"/>
  <c r="U30" i="10" s="1"/>
  <c r="S29" i="6"/>
  <c r="Q39" i="10"/>
  <c r="Q40" i="10" s="1"/>
  <c r="Q41" i="10" s="1"/>
  <c r="Q42" i="10" s="1"/>
  <c r="Q43" i="10" s="1"/>
  <c r="Q44" i="10" s="1"/>
  <c r="R38" i="10"/>
  <c r="N51" i="10"/>
  <c r="N50" i="10"/>
  <c r="N52" i="10"/>
  <c r="T49" i="26"/>
  <c r="T50" i="26" s="1"/>
  <c r="AB23" i="6"/>
  <c r="V27" i="25"/>
  <c r="T48" i="26"/>
  <c r="W27" i="6"/>
  <c r="Y25" i="10"/>
  <c r="W27" i="22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Y25" i="25"/>
  <c r="Z25" i="25" s="1"/>
  <c r="V52" i="22"/>
  <c r="V50" i="22"/>
  <c r="V51" i="22"/>
  <c r="U28" i="25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S51" i="25"/>
  <c r="S52" i="25"/>
  <c r="S50" i="25"/>
  <c r="AA24" i="25"/>
  <c r="AB24" i="25" s="1"/>
  <c r="V28" i="10"/>
  <c r="X27" i="10"/>
  <c r="AB24" i="22"/>
  <c r="AC24" i="22" s="1"/>
  <c r="AA25" i="22"/>
  <c r="Y24" i="6"/>
  <c r="Z24" i="6" s="1"/>
  <c r="Z26" i="9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AA25" i="9"/>
  <c r="U29" i="26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T51" i="25"/>
  <c r="T52" i="25"/>
  <c r="T50" i="25"/>
  <c r="W28" i="10"/>
  <c r="X26" i="22"/>
  <c r="Y26" i="22" s="1"/>
  <c r="AC21" i="6"/>
  <c r="AC22" i="6" s="1"/>
  <c r="AC23" i="25"/>
  <c r="S31" i="10"/>
  <c r="S32" i="10" s="1"/>
  <c r="S33" i="10" s="1"/>
  <c r="S34" i="10" s="1"/>
  <c r="S35" i="10" s="1"/>
  <c r="S36" i="10" s="1"/>
  <c r="S37" i="10" s="1"/>
  <c r="S38" i="10" s="1"/>
  <c r="U28" i="6"/>
  <c r="W26" i="25"/>
  <c r="O36" i="3"/>
  <c r="V29" i="3"/>
  <c r="W29" i="3" s="1"/>
  <c r="X29" i="3" s="1"/>
  <c r="Y29" i="3" s="1"/>
  <c r="U31" i="3"/>
  <c r="AB26" i="3"/>
  <c r="M41" i="1"/>
  <c r="Q31" i="1"/>
  <c r="Q32" i="1" s="1"/>
  <c r="Q33" i="1" s="1"/>
  <c r="Q34" i="1" s="1"/>
  <c r="Q35" i="1" s="1"/>
  <c r="S32" i="3"/>
  <c r="R31" i="1"/>
  <c r="R32" i="1" s="1"/>
  <c r="R33" i="1" s="1"/>
  <c r="R34" i="1" s="1"/>
  <c r="R35" i="1" s="1"/>
  <c r="R31" i="2"/>
  <c r="O37" i="1"/>
  <c r="P36" i="1"/>
  <c r="P33" i="2"/>
  <c r="Q32" i="2"/>
  <c r="S30" i="2"/>
  <c r="O38" i="2"/>
  <c r="N38" i="1"/>
  <c r="N39" i="1" s="1"/>
  <c r="T29" i="2"/>
  <c r="AI15" i="3"/>
  <c r="AA27" i="3"/>
  <c r="Z28" i="3"/>
  <c r="V28" i="2"/>
  <c r="Y22" i="2"/>
  <c r="Z21" i="2"/>
  <c r="X23" i="2"/>
  <c r="AF18" i="3"/>
  <c r="AE19" i="3"/>
  <c r="AE20" i="3" s="1"/>
  <c r="AE16" i="2"/>
  <c r="AD18" i="2"/>
  <c r="AD19" i="2" s="1"/>
  <c r="AD20" i="2" s="1"/>
  <c r="S27" i="1"/>
  <c r="S28" i="1" s="1"/>
  <c r="S29" i="1" s="1"/>
  <c r="S30" i="1" s="1"/>
  <c r="S31" i="1" s="1"/>
  <c r="S32" i="1" s="1"/>
  <c r="S33" i="1" s="1"/>
  <c r="S34" i="1" s="1"/>
  <c r="S35" i="1" s="1"/>
  <c r="AF15" i="2"/>
  <c r="Y21" i="1"/>
  <c r="Z20" i="1"/>
  <c r="R33" i="3"/>
  <c r="M37" i="3"/>
  <c r="N37" i="3" s="1"/>
  <c r="K39" i="3"/>
  <c r="V30" i="3"/>
  <c r="M39" i="2"/>
  <c r="K41" i="2"/>
  <c r="U24" i="1"/>
  <c r="V24" i="1" s="1"/>
  <c r="AD16" i="1"/>
  <c r="AE15" i="1"/>
  <c r="AF15" i="1" s="1"/>
  <c r="AG14" i="1"/>
  <c r="W22" i="1"/>
  <c r="X22" i="1" s="1"/>
  <c r="AA18" i="1"/>
  <c r="AC17" i="1"/>
  <c r="AH12" i="1"/>
  <c r="AH13" i="1" s="1"/>
  <c r="AI11" i="1"/>
  <c r="Z22" i="3" l="1"/>
  <c r="Y25" i="3"/>
  <c r="Z25" i="3" s="1"/>
  <c r="AA21" i="3"/>
  <c r="AF16" i="3"/>
  <c r="U29" i="6"/>
  <c r="T29" i="6"/>
  <c r="AI17" i="6"/>
  <c r="U33" i="7"/>
  <c r="T34" i="7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7" i="7" s="1"/>
  <c r="X43" i="27"/>
  <c r="X44" i="27" s="1"/>
  <c r="X49" i="27"/>
  <c r="S49" i="21"/>
  <c r="V33" i="7"/>
  <c r="W32" i="7"/>
  <c r="X30" i="7"/>
  <c r="AH15" i="20"/>
  <c r="AB24" i="12"/>
  <c r="Z25" i="12"/>
  <c r="X27" i="12"/>
  <c r="AG17" i="12"/>
  <c r="AD19" i="12"/>
  <c r="AD21" i="10"/>
  <c r="AE21" i="10" s="1"/>
  <c r="AC23" i="10"/>
  <c r="AC24" i="10"/>
  <c r="AG20" i="7"/>
  <c r="AF21" i="7"/>
  <c r="AD25" i="7"/>
  <c r="AE22" i="7"/>
  <c r="AE23" i="7" s="1"/>
  <c r="AE24" i="7" s="1"/>
  <c r="AE25" i="7" s="1"/>
  <c r="AB26" i="7"/>
  <c r="AB27" i="7" s="1"/>
  <c r="AB28" i="7" s="1"/>
  <c r="AB29" i="7" s="1"/>
  <c r="AH19" i="7"/>
  <c r="AI19" i="7" s="1"/>
  <c r="S50" i="21"/>
  <c r="S52" i="21"/>
  <c r="S51" i="21"/>
  <c r="S47" i="21"/>
  <c r="S48" i="21"/>
  <c r="T32" i="2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9" i="21" s="1"/>
  <c r="S34" i="28"/>
  <c r="W32" i="28"/>
  <c r="AI16" i="23"/>
  <c r="Y33" i="12"/>
  <c r="Y34" i="12" s="1"/>
  <c r="Z28" i="24"/>
  <c r="Z29" i="24" s="1"/>
  <c r="Z30" i="24" s="1"/>
  <c r="V27" i="26"/>
  <c r="V28" i="26" s="1"/>
  <c r="AB24" i="9"/>
  <c r="AB25" i="9" s="1"/>
  <c r="Y22" i="26"/>
  <c r="AI15" i="26"/>
  <c r="U28" i="21"/>
  <c r="AF20" i="9"/>
  <c r="AA21" i="26"/>
  <c r="AH16" i="26"/>
  <c r="AI16" i="26" s="1"/>
  <c r="AB27" i="3"/>
  <c r="X25" i="21"/>
  <c r="Y25" i="21" s="1"/>
  <c r="W26" i="21"/>
  <c r="AF20" i="25"/>
  <c r="AE21" i="25"/>
  <c r="AC18" i="26"/>
  <c r="X23" i="26"/>
  <c r="AA22" i="21"/>
  <c r="AC20" i="21"/>
  <c r="AB22" i="21"/>
  <c r="AE18" i="21"/>
  <c r="AG18" i="9"/>
  <c r="AB19" i="26"/>
  <c r="AG16" i="21"/>
  <c r="AF17" i="21"/>
  <c r="AD19" i="21"/>
  <c r="AD21" i="9"/>
  <c r="AC23" i="9"/>
  <c r="AC24" i="9" s="1"/>
  <c r="AC25" i="9" s="1"/>
  <c r="AH17" i="25"/>
  <c r="AG18" i="25"/>
  <c r="AG19" i="25" s="1"/>
  <c r="W25" i="26"/>
  <c r="W26" i="26" s="1"/>
  <c r="AD22" i="22"/>
  <c r="AD23" i="22" s="1"/>
  <c r="Q43" i="9"/>
  <c r="Q44" i="9" s="1"/>
  <c r="Q49" i="9" s="1"/>
  <c r="AF20" i="22"/>
  <c r="AH18" i="22"/>
  <c r="AG19" i="22"/>
  <c r="W27" i="25"/>
  <c r="T51" i="26"/>
  <c r="AI18" i="6"/>
  <c r="AF21" i="22"/>
  <c r="U39" i="9"/>
  <c r="U40" i="9" s="1"/>
  <c r="T41" i="9"/>
  <c r="R42" i="9"/>
  <c r="R43" i="9" s="1"/>
  <c r="R44" i="9" s="1"/>
  <c r="R48" i="9" s="1"/>
  <c r="V38" i="9"/>
  <c r="W38" i="9" s="1"/>
  <c r="AG16" i="20"/>
  <c r="AG17" i="20" s="1"/>
  <c r="AG18" i="20" s="1"/>
  <c r="AE22" i="24"/>
  <c r="T52" i="24"/>
  <c r="T50" i="24"/>
  <c r="T51" i="24"/>
  <c r="AI13" i="24"/>
  <c r="AH14" i="24"/>
  <c r="AE18" i="12"/>
  <c r="AE19" i="12" s="1"/>
  <c r="AC22" i="12"/>
  <c r="AE22" i="28"/>
  <c r="AD18" i="24"/>
  <c r="AF16" i="24"/>
  <c r="AI14" i="12"/>
  <c r="X29" i="24"/>
  <c r="X30" i="24" s="1"/>
  <c r="AF18" i="28"/>
  <c r="P47" i="24"/>
  <c r="P48" i="24"/>
  <c r="AF18" i="20"/>
  <c r="AC26" i="28"/>
  <c r="P51" i="10"/>
  <c r="AA27" i="28"/>
  <c r="AH16" i="20"/>
  <c r="U33" i="24"/>
  <c r="U34" i="24" s="1"/>
  <c r="AI18" i="8"/>
  <c r="AI19" i="8" s="1"/>
  <c r="AI20" i="8" s="1"/>
  <c r="AB20" i="24"/>
  <c r="AB21" i="24" s="1"/>
  <c r="AB22" i="24" s="1"/>
  <c r="AB23" i="24" s="1"/>
  <c r="AA25" i="24"/>
  <c r="AH15" i="28"/>
  <c r="AH16" i="28" s="1"/>
  <c r="AH17" i="28" s="1"/>
  <c r="AI21" i="8"/>
  <c r="AI14" i="20"/>
  <c r="AI15" i="20" s="1"/>
  <c r="AI16" i="20" s="1"/>
  <c r="AE23" i="28"/>
  <c r="AE24" i="28" s="1"/>
  <c r="AC22" i="20"/>
  <c r="AD19" i="24"/>
  <c r="AH15" i="12"/>
  <c r="AH16" i="12" s="1"/>
  <c r="Z28" i="28"/>
  <c r="Z29" i="28" s="1"/>
  <c r="W34" i="24"/>
  <c r="AD20" i="20"/>
  <c r="AD21" i="20" s="1"/>
  <c r="P49" i="24"/>
  <c r="AI15" i="28"/>
  <c r="AI16" i="28" s="1"/>
  <c r="AE19" i="20"/>
  <c r="AC23" i="12"/>
  <c r="AC24" i="12" s="1"/>
  <c r="AC25" i="12" s="1"/>
  <c r="AC26" i="12" s="1"/>
  <c r="AC27" i="12" s="1"/>
  <c r="AC28" i="12" s="1"/>
  <c r="AC29" i="12" s="1"/>
  <c r="AC30" i="12" s="1"/>
  <c r="AC31" i="12" s="1"/>
  <c r="AC23" i="20"/>
  <c r="AG15" i="24"/>
  <c r="AH19" i="8"/>
  <c r="AH20" i="8" s="1"/>
  <c r="Q48" i="10"/>
  <c r="Z27" i="23"/>
  <c r="Y29" i="23"/>
  <c r="AB27" i="28"/>
  <c r="AB28" i="28" s="1"/>
  <c r="Y31" i="28"/>
  <c r="P37" i="28"/>
  <c r="O38" i="28"/>
  <c r="X32" i="28"/>
  <c r="Q36" i="28"/>
  <c r="Q37" i="28" s="1"/>
  <c r="AC27" i="28"/>
  <c r="AD27" i="28" s="1"/>
  <c r="T33" i="28"/>
  <c r="R35" i="28"/>
  <c r="T34" i="28"/>
  <c r="N48" i="28"/>
  <c r="N49" i="28"/>
  <c r="N47" i="28"/>
  <c r="M50" i="28"/>
  <c r="M51" i="28"/>
  <c r="M52" i="28"/>
  <c r="Y32" i="28"/>
  <c r="AB24" i="27"/>
  <c r="AB25" i="27" s="1"/>
  <c r="AB26" i="27" s="1"/>
  <c r="AI18" i="27"/>
  <c r="AH19" i="27"/>
  <c r="AC23" i="27"/>
  <c r="AC24" i="27" s="1"/>
  <c r="AC25" i="27" s="1"/>
  <c r="AC26" i="27" s="1"/>
  <c r="AG20" i="27"/>
  <c r="AG21" i="27" s="1"/>
  <c r="AD23" i="27"/>
  <c r="AD24" i="27" s="1"/>
  <c r="AD25" i="27" s="1"/>
  <c r="AD26" i="27" s="1"/>
  <c r="AA27" i="27"/>
  <c r="AA28" i="27" s="1"/>
  <c r="AA29" i="27" s="1"/>
  <c r="AA30" i="27" s="1"/>
  <c r="AA31" i="27" s="1"/>
  <c r="AA32" i="27" s="1"/>
  <c r="AA33" i="27" s="1"/>
  <c r="AA34" i="27" s="1"/>
  <c r="AA35" i="27" s="1"/>
  <c r="AA36" i="27" s="1"/>
  <c r="AA37" i="27" s="1"/>
  <c r="AA38" i="27" s="1"/>
  <c r="AA39" i="27" s="1"/>
  <c r="AA40" i="27" s="1"/>
  <c r="AA41" i="27" s="1"/>
  <c r="AA42" i="27" s="1"/>
  <c r="AE22" i="27"/>
  <c r="T52" i="26"/>
  <c r="AF19" i="23"/>
  <c r="AG18" i="23"/>
  <c r="AG19" i="23" s="1"/>
  <c r="W30" i="23"/>
  <c r="AE20" i="23"/>
  <c r="AE21" i="23" s="1"/>
  <c r="AE22" i="23" s="1"/>
  <c r="AE23" i="23" s="1"/>
  <c r="AE24" i="23" s="1"/>
  <c r="AE25" i="23" s="1"/>
  <c r="AE26" i="23" s="1"/>
  <c r="AH17" i="23"/>
  <c r="W49" i="20"/>
  <c r="W52" i="20" s="1"/>
  <c r="AB22" i="19"/>
  <c r="AB23" i="19" s="1"/>
  <c r="AB24" i="19" s="1"/>
  <c r="AB25" i="19" s="1"/>
  <c r="AB26" i="19" s="1"/>
  <c r="AB27" i="19" s="1"/>
  <c r="V32" i="19"/>
  <c r="U33" i="19"/>
  <c r="W29" i="19"/>
  <c r="X28" i="19"/>
  <c r="Y28" i="19" s="1"/>
  <c r="Z28" i="19" s="1"/>
  <c r="AC21" i="19"/>
  <c r="AF20" i="19"/>
  <c r="AG20" i="19" s="1"/>
  <c r="AI19" i="19"/>
  <c r="W49" i="12"/>
  <c r="W47" i="12"/>
  <c r="V51" i="12"/>
  <c r="V52" i="12"/>
  <c r="V50" i="12"/>
  <c r="W48" i="12"/>
  <c r="AA26" i="11"/>
  <c r="AA27" i="11" s="1"/>
  <c r="AA28" i="11" s="1"/>
  <c r="AA29" i="11" s="1"/>
  <c r="AA30" i="11" s="1"/>
  <c r="AA31" i="11" s="1"/>
  <c r="AA32" i="11" s="1"/>
  <c r="AA33" i="11" s="1"/>
  <c r="AA34" i="11" s="1"/>
  <c r="AA35" i="11" s="1"/>
  <c r="AA36" i="11" s="1"/>
  <c r="AA37" i="11" s="1"/>
  <c r="AA38" i="11" s="1"/>
  <c r="AA39" i="11" s="1"/>
  <c r="AA40" i="11" s="1"/>
  <c r="AA41" i="11" s="1"/>
  <c r="AA42" i="11" s="1"/>
  <c r="AA43" i="11" s="1"/>
  <c r="AA44" i="11" s="1"/>
  <c r="AB23" i="11"/>
  <c r="AB24" i="11" s="1"/>
  <c r="AB25" i="11" s="1"/>
  <c r="AG20" i="11"/>
  <c r="AE21" i="11"/>
  <c r="AD22" i="11"/>
  <c r="Z47" i="11"/>
  <c r="Z48" i="11"/>
  <c r="Z49" i="11"/>
  <c r="AH20" i="11"/>
  <c r="AC23" i="11"/>
  <c r="AC24" i="11" s="1"/>
  <c r="AC25" i="11" s="1"/>
  <c r="AI19" i="11"/>
  <c r="Y51" i="11"/>
  <c r="Y52" i="11"/>
  <c r="Y50" i="11"/>
  <c r="P52" i="10"/>
  <c r="AI17" i="10"/>
  <c r="AH18" i="10"/>
  <c r="Y32" i="8"/>
  <c r="Y33" i="8" s="1"/>
  <c r="Y34" i="8" s="1"/>
  <c r="T48" i="8"/>
  <c r="T49" i="8"/>
  <c r="T47" i="8"/>
  <c r="V36" i="8"/>
  <c r="V37" i="8" s="1"/>
  <c r="Z31" i="8"/>
  <c r="W36" i="8"/>
  <c r="X35" i="8"/>
  <c r="U38" i="8"/>
  <c r="AC23" i="6"/>
  <c r="AH19" i="6"/>
  <c r="AI19" i="6" s="1"/>
  <c r="AG20" i="6"/>
  <c r="L39" i="3"/>
  <c r="AD28" i="28"/>
  <c r="X32" i="20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Y31" i="20"/>
  <c r="AG24" i="8"/>
  <c r="Q49" i="10"/>
  <c r="Q52" i="10" s="1"/>
  <c r="Q47" i="10"/>
  <c r="AA35" i="12"/>
  <c r="AA36" i="12" s="1"/>
  <c r="AA37" i="12" s="1"/>
  <c r="AA38" i="12" s="1"/>
  <c r="AA39" i="12" s="1"/>
  <c r="AA40" i="12" s="1"/>
  <c r="AA41" i="12" s="1"/>
  <c r="AA42" i="12" s="1"/>
  <c r="AA43" i="12" s="1"/>
  <c r="AA44" i="12" s="1"/>
  <c r="AA47" i="12" s="1"/>
  <c r="AA28" i="20"/>
  <c r="AA29" i="20" s="1"/>
  <c r="AA30" i="20" s="1"/>
  <c r="AD26" i="8"/>
  <c r="AE25" i="8"/>
  <c r="AB27" i="20"/>
  <c r="W48" i="20"/>
  <c r="R39" i="10"/>
  <c r="R40" i="10" s="1"/>
  <c r="R41" i="10" s="1"/>
  <c r="R42" i="10" s="1"/>
  <c r="R43" i="10" s="1"/>
  <c r="R44" i="10" s="1"/>
  <c r="S39" i="10"/>
  <c r="V29" i="26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9" i="26" s="1"/>
  <c r="S30" i="6"/>
  <c r="U47" i="25"/>
  <c r="U49" i="26"/>
  <c r="U51" i="26" s="1"/>
  <c r="S33" i="3"/>
  <c r="AD24" i="22"/>
  <c r="O37" i="3"/>
  <c r="AC24" i="25"/>
  <c r="AD23" i="25"/>
  <c r="X26" i="25"/>
  <c r="AD21" i="6"/>
  <c r="AD22" i="6" s="1"/>
  <c r="T31" i="10"/>
  <c r="T32" i="10" s="1"/>
  <c r="T33" i="10" s="1"/>
  <c r="T34" i="10" s="1"/>
  <c r="T35" i="10" s="1"/>
  <c r="T36" i="10" s="1"/>
  <c r="T37" i="10" s="1"/>
  <c r="T38" i="10" s="1"/>
  <c r="U48" i="26"/>
  <c r="AE23" i="22"/>
  <c r="V29" i="10"/>
  <c r="V30" i="10" s="1"/>
  <c r="AA25" i="25"/>
  <c r="AB25" i="25" s="1"/>
  <c r="X28" i="10"/>
  <c r="W48" i="22"/>
  <c r="W47" i="22"/>
  <c r="U31" i="10"/>
  <c r="U32" i="10" s="1"/>
  <c r="U33" i="10" s="1"/>
  <c r="U34" i="10" s="1"/>
  <c r="U35" i="10" s="1"/>
  <c r="U36" i="10" s="1"/>
  <c r="U37" i="10" s="1"/>
  <c r="U38" i="10" s="1"/>
  <c r="X27" i="22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7" i="22" s="1"/>
  <c r="W29" i="10"/>
  <c r="U47" i="26"/>
  <c r="AA26" i="9"/>
  <c r="AA27" i="9" s="1"/>
  <c r="AA28" i="9" s="1"/>
  <c r="AA29" i="9" s="1"/>
  <c r="AA30" i="9" s="1"/>
  <c r="AA31" i="9" s="1"/>
  <c r="AA32" i="9" s="1"/>
  <c r="AA33" i="9" s="1"/>
  <c r="AA34" i="9" s="1"/>
  <c r="AA35" i="9" s="1"/>
  <c r="AA36" i="9" s="1"/>
  <c r="AA37" i="9" s="1"/>
  <c r="Y25" i="6"/>
  <c r="Y26" i="6" s="1"/>
  <c r="AB25" i="22"/>
  <c r="U48" i="25"/>
  <c r="U49" i="25"/>
  <c r="P36" i="3"/>
  <c r="Y26" i="25"/>
  <c r="W49" i="22"/>
  <c r="Y26" i="10"/>
  <c r="Y27" i="10" s="1"/>
  <c r="Y28" i="10" s="1"/>
  <c r="V28" i="25"/>
  <c r="W28" i="25" s="1"/>
  <c r="X27" i="6"/>
  <c r="AA24" i="6"/>
  <c r="AB24" i="6" s="1"/>
  <c r="V28" i="6"/>
  <c r="W28" i="6" s="1"/>
  <c r="Z26" i="22"/>
  <c r="Z25" i="10"/>
  <c r="AD17" i="1"/>
  <c r="Y23" i="2"/>
  <c r="N40" i="1"/>
  <c r="N41" i="1" s="1"/>
  <c r="AG15" i="1"/>
  <c r="T30" i="2"/>
  <c r="P37" i="1"/>
  <c r="O39" i="2"/>
  <c r="W30" i="3"/>
  <c r="X30" i="3" s="1"/>
  <c r="Y30" i="3" s="1"/>
  <c r="O38" i="1"/>
  <c r="R32" i="2"/>
  <c r="Q36" i="1"/>
  <c r="U29" i="2"/>
  <c r="S31" i="2"/>
  <c r="T32" i="3"/>
  <c r="R36" i="1"/>
  <c r="M42" i="1"/>
  <c r="P34" i="2"/>
  <c r="Q33" i="2"/>
  <c r="Z29" i="3"/>
  <c r="AA28" i="3"/>
  <c r="W28" i="2"/>
  <c r="X24" i="2"/>
  <c r="Y24" i="2" s="1"/>
  <c r="Z22" i="2"/>
  <c r="AA21" i="2"/>
  <c r="AB21" i="2" s="1"/>
  <c r="AF16" i="2"/>
  <c r="AG18" i="3"/>
  <c r="AF19" i="3"/>
  <c r="AE17" i="2"/>
  <c r="T27" i="1"/>
  <c r="Z21" i="1"/>
  <c r="AG15" i="2"/>
  <c r="AH15" i="2" s="1"/>
  <c r="AI15" i="2" s="1"/>
  <c r="Y22" i="1"/>
  <c r="V31" i="3"/>
  <c r="M38" i="3"/>
  <c r="N38" i="3" s="1"/>
  <c r="K40" i="3"/>
  <c r="R34" i="3"/>
  <c r="S34" i="3" s="1"/>
  <c r="K42" i="2"/>
  <c r="M40" i="2"/>
  <c r="U25" i="1"/>
  <c r="V25" i="1" s="1"/>
  <c r="AB18" i="1"/>
  <c r="AC18" i="1" s="1"/>
  <c r="AE16" i="1"/>
  <c r="AA19" i="1"/>
  <c r="AA20" i="1" s="1"/>
  <c r="W23" i="1"/>
  <c r="X23" i="1" s="1"/>
  <c r="AI12" i="1"/>
  <c r="AI13" i="1" s="1"/>
  <c r="AH14" i="1"/>
  <c r="AG16" i="3" l="1"/>
  <c r="AH16" i="3" s="1"/>
  <c r="AA22" i="3"/>
  <c r="AB21" i="3"/>
  <c r="AC21" i="3" s="1"/>
  <c r="AA25" i="3"/>
  <c r="Z23" i="3"/>
  <c r="AB22" i="3"/>
  <c r="AC22" i="3"/>
  <c r="AD22" i="3" s="1"/>
  <c r="T48" i="7"/>
  <c r="AD22" i="20"/>
  <c r="AD23" i="20" s="1"/>
  <c r="AF21" i="10"/>
  <c r="AG21" i="10" s="1"/>
  <c r="AE22" i="22"/>
  <c r="AF22" i="22" s="1"/>
  <c r="X31" i="7"/>
  <c r="X32" i="7" s="1"/>
  <c r="X52" i="27"/>
  <c r="X51" i="27"/>
  <c r="X50" i="27"/>
  <c r="Y44" i="27"/>
  <c r="Z44" i="27" s="1"/>
  <c r="U34" i="7"/>
  <c r="AC19" i="26"/>
  <c r="AF21" i="25"/>
  <c r="Y30" i="7"/>
  <c r="W33" i="7"/>
  <c r="V34" i="7"/>
  <c r="X48" i="27"/>
  <c r="X47" i="27"/>
  <c r="T49" i="7"/>
  <c r="Y43" i="27"/>
  <c r="AA43" i="27" s="1"/>
  <c r="Z43" i="27"/>
  <c r="X28" i="12"/>
  <c r="X29" i="12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9" i="12" s="1"/>
  <c r="Z26" i="12"/>
  <c r="AB25" i="12"/>
  <c r="AI15" i="12"/>
  <c r="AF18" i="12"/>
  <c r="AD20" i="12"/>
  <c r="AD21" i="12" s="1"/>
  <c r="Z23" i="2"/>
  <c r="AD22" i="10"/>
  <c r="AC26" i="7"/>
  <c r="AC27" i="7" s="1"/>
  <c r="AC28" i="7" s="1"/>
  <c r="AC29" i="7" s="1"/>
  <c r="AG21" i="7"/>
  <c r="AH20" i="7"/>
  <c r="AH21" i="7" s="1"/>
  <c r="AD26" i="7"/>
  <c r="AD27" i="7" s="1"/>
  <c r="AD28" i="7" s="1"/>
  <c r="AD29" i="7" s="1"/>
  <c r="AF22" i="7"/>
  <c r="AF23" i="7" s="1"/>
  <c r="AF24" i="7" s="1"/>
  <c r="AF25" i="7" s="1"/>
  <c r="W50" i="20"/>
  <c r="V28" i="21"/>
  <c r="T48" i="21"/>
  <c r="Z25" i="21"/>
  <c r="T47" i="21"/>
  <c r="T52" i="21"/>
  <c r="T51" i="21"/>
  <c r="T50" i="21"/>
  <c r="W51" i="20"/>
  <c r="Y35" i="12"/>
  <c r="Y36" i="12" s="1"/>
  <c r="Y37" i="12" s="1"/>
  <c r="Y38" i="12" s="1"/>
  <c r="Y39" i="12" s="1"/>
  <c r="Y40" i="12" s="1"/>
  <c r="Y41" i="12" s="1"/>
  <c r="Y42" i="12" s="1"/>
  <c r="Y43" i="12" s="1"/>
  <c r="Y44" i="12" s="1"/>
  <c r="Z31" i="24"/>
  <c r="Z32" i="24" s="1"/>
  <c r="Z33" i="24" s="1"/>
  <c r="Z34" i="24" s="1"/>
  <c r="AB26" i="11"/>
  <c r="AB27" i="11" s="1"/>
  <c r="AB28" i="11" s="1"/>
  <c r="AB29" i="11" s="1"/>
  <c r="AB30" i="11" s="1"/>
  <c r="AB31" i="11" s="1"/>
  <c r="AB32" i="11" s="1"/>
  <c r="AB33" i="11" s="1"/>
  <c r="AB34" i="11" s="1"/>
  <c r="AB35" i="11" s="1"/>
  <c r="AB36" i="11" s="1"/>
  <c r="AB37" i="11" s="1"/>
  <c r="AB38" i="11" s="1"/>
  <c r="AB39" i="11" s="1"/>
  <c r="AB40" i="11" s="1"/>
  <c r="AB41" i="11" s="1"/>
  <c r="AB42" i="11" s="1"/>
  <c r="AB43" i="11" s="1"/>
  <c r="AB44" i="11" s="1"/>
  <c r="AE21" i="9"/>
  <c r="AD22" i="9"/>
  <c r="W27" i="26"/>
  <c r="AA23" i="21"/>
  <c r="AB23" i="21" s="1"/>
  <c r="X24" i="26"/>
  <c r="AD18" i="26"/>
  <c r="AG20" i="25"/>
  <c r="AG21" i="25" s="1"/>
  <c r="X26" i="21"/>
  <c r="Y26" i="21" s="1"/>
  <c r="Z26" i="21" s="1"/>
  <c r="AB20" i="26"/>
  <c r="AB21" i="26" s="1"/>
  <c r="U29" i="21"/>
  <c r="AI17" i="26"/>
  <c r="AE22" i="25"/>
  <c r="W28" i="26"/>
  <c r="AI17" i="25"/>
  <c r="AI18" i="25" s="1"/>
  <c r="AH18" i="25"/>
  <c r="AH19" i="25" s="1"/>
  <c r="AE19" i="21"/>
  <c r="AH16" i="21"/>
  <c r="AG17" i="21"/>
  <c r="AD19" i="26"/>
  <c r="AH18" i="9"/>
  <c r="AG19" i="9"/>
  <c r="AF18" i="21"/>
  <c r="AD20" i="21"/>
  <c r="AH17" i="26"/>
  <c r="AC21" i="21"/>
  <c r="AD21" i="21" s="1"/>
  <c r="Z22" i="26"/>
  <c r="Y23" i="26"/>
  <c r="AF22" i="25"/>
  <c r="W27" i="21"/>
  <c r="Q50" i="9"/>
  <c r="Q52" i="9"/>
  <c r="Q51" i="9"/>
  <c r="Q51" i="10"/>
  <c r="V39" i="9"/>
  <c r="V40" i="9" s="1"/>
  <c r="U41" i="9"/>
  <c r="AI18" i="22"/>
  <c r="AI19" i="22" s="1"/>
  <c r="AH19" i="22"/>
  <c r="W39" i="9"/>
  <c r="W40" i="9" s="1"/>
  <c r="R49" i="9"/>
  <c r="R47" i="9"/>
  <c r="S42" i="9"/>
  <c r="AG20" i="22"/>
  <c r="Q48" i="9"/>
  <c r="Q47" i="9"/>
  <c r="X38" i="9"/>
  <c r="Y38" i="9" s="1"/>
  <c r="AH17" i="12"/>
  <c r="AE25" i="28"/>
  <c r="AE26" i="28" s="1"/>
  <c r="X31" i="24"/>
  <c r="X32" i="24" s="1"/>
  <c r="X33" i="24" s="1"/>
  <c r="P52" i="24"/>
  <c r="P51" i="24"/>
  <c r="P50" i="24"/>
  <c r="AC24" i="20"/>
  <c r="AH18" i="28"/>
  <c r="AC32" i="12"/>
  <c r="AC20" i="24"/>
  <c r="AB24" i="24"/>
  <c r="Z30" i="28"/>
  <c r="Z31" i="28" s="1"/>
  <c r="Z32" i="28" s="1"/>
  <c r="AA28" i="28"/>
  <c r="AA29" i="28" s="1"/>
  <c r="AI17" i="28"/>
  <c r="AI18" i="28" s="1"/>
  <c r="X34" i="24"/>
  <c r="W35" i="24"/>
  <c r="W36" i="24" s="1"/>
  <c r="W37" i="24" s="1"/>
  <c r="W38" i="24" s="1"/>
  <c r="W39" i="24" s="1"/>
  <c r="W40" i="24" s="1"/>
  <c r="W41" i="24" s="1"/>
  <c r="W42" i="24" s="1"/>
  <c r="W43" i="24" s="1"/>
  <c r="W44" i="24" s="1"/>
  <c r="AI16" i="12"/>
  <c r="AH15" i="24"/>
  <c r="AI14" i="24"/>
  <c r="AA26" i="24"/>
  <c r="AA27" i="24" s="1"/>
  <c r="U35" i="24"/>
  <c r="U36" i="24" s="1"/>
  <c r="U37" i="24" s="1"/>
  <c r="U38" i="24" s="1"/>
  <c r="U39" i="24" s="1"/>
  <c r="U40" i="24" s="1"/>
  <c r="U41" i="24" s="1"/>
  <c r="U42" i="24" s="1"/>
  <c r="U43" i="24" s="1"/>
  <c r="U44" i="24" s="1"/>
  <c r="U49" i="24" s="1"/>
  <c r="AB29" i="28"/>
  <c r="AB30" i="28" s="1"/>
  <c r="AF19" i="20"/>
  <c r="AE20" i="20"/>
  <c r="AH21" i="8"/>
  <c r="AH17" i="20"/>
  <c r="AH18" i="20" s="1"/>
  <c r="AI18" i="20" s="1"/>
  <c r="AC28" i="28"/>
  <c r="AC29" i="28" s="1"/>
  <c r="Y29" i="24"/>
  <c r="X35" i="24"/>
  <c r="W49" i="24"/>
  <c r="AF17" i="24"/>
  <c r="AF18" i="24" s="1"/>
  <c r="AC25" i="20"/>
  <c r="AD25" i="20" s="1"/>
  <c r="AG16" i="24"/>
  <c r="AE23" i="24"/>
  <c r="AE24" i="24" s="1"/>
  <c r="AF19" i="28"/>
  <c r="T33" i="3"/>
  <c r="P37" i="3"/>
  <c r="Q50" i="10"/>
  <c r="AH15" i="1"/>
  <c r="Z28" i="23"/>
  <c r="Z29" i="23" s="1"/>
  <c r="AA27" i="23"/>
  <c r="R36" i="28"/>
  <c r="O39" i="28"/>
  <c r="O40" i="28" s="1"/>
  <c r="O41" i="28" s="1"/>
  <c r="O42" i="28" s="1"/>
  <c r="O43" i="28" s="1"/>
  <c r="O44" i="28" s="1"/>
  <c r="S35" i="28"/>
  <c r="N51" i="28"/>
  <c r="N52" i="28"/>
  <c r="N50" i="28"/>
  <c r="U33" i="28"/>
  <c r="U34" i="28" s="1"/>
  <c r="P38" i="28"/>
  <c r="AE23" i="27"/>
  <c r="AE24" i="27" s="1"/>
  <c r="AE25" i="27" s="1"/>
  <c r="AF22" i="27"/>
  <c r="AG22" i="27" s="1"/>
  <c r="AH20" i="27"/>
  <c r="AH21" i="27" s="1"/>
  <c r="AI19" i="27"/>
  <c r="AB27" i="27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V48" i="26"/>
  <c r="AH18" i="23"/>
  <c r="AH19" i="23" s="1"/>
  <c r="X30" i="23"/>
  <c r="Y30" i="23"/>
  <c r="Z30" i="23" s="1"/>
  <c r="AF20" i="23"/>
  <c r="AI17" i="23"/>
  <c r="W31" i="23"/>
  <c r="AG20" i="23"/>
  <c r="X47" i="20"/>
  <c r="X29" i="19"/>
  <c r="V33" i="19"/>
  <c r="Y29" i="19"/>
  <c r="U34" i="19"/>
  <c r="AC22" i="19"/>
  <c r="AC23" i="19" s="1"/>
  <c r="AH20" i="19"/>
  <c r="AA28" i="19"/>
  <c r="AD21" i="19"/>
  <c r="AB28" i="19"/>
  <c r="W30" i="19"/>
  <c r="W31" i="19" s="1"/>
  <c r="W32" i="19" s="1"/>
  <c r="W33" i="19" s="1"/>
  <c r="W52" i="12"/>
  <c r="W50" i="12"/>
  <c r="W51" i="12"/>
  <c r="AA49" i="12"/>
  <c r="AA50" i="12" s="1"/>
  <c r="AI20" i="11"/>
  <c r="Z52" i="11"/>
  <c r="Z50" i="11"/>
  <c r="Z51" i="11"/>
  <c r="AD23" i="11"/>
  <c r="AD24" i="11" s="1"/>
  <c r="AE22" i="11"/>
  <c r="AB48" i="11"/>
  <c r="AA49" i="11"/>
  <c r="AA47" i="11"/>
  <c r="AA48" i="11"/>
  <c r="AF21" i="11"/>
  <c r="AD25" i="11"/>
  <c r="AI18" i="10"/>
  <c r="AH19" i="10"/>
  <c r="U39" i="8"/>
  <c r="W37" i="8"/>
  <c r="V38" i="8"/>
  <c r="V39" i="8" s="1"/>
  <c r="T51" i="8"/>
  <c r="T50" i="8"/>
  <c r="T52" i="8"/>
  <c r="X36" i="8"/>
  <c r="X37" i="8" s="1"/>
  <c r="Z32" i="8"/>
  <c r="Z33" i="8" s="1"/>
  <c r="Z34" i="8" s="1"/>
  <c r="AA31" i="8"/>
  <c r="Y35" i="8"/>
  <c r="AD23" i="6"/>
  <c r="AH20" i="6"/>
  <c r="AI20" i="6" s="1"/>
  <c r="L40" i="3"/>
  <c r="AE26" i="8"/>
  <c r="AD27" i="8"/>
  <c r="AA48" i="12"/>
  <c r="X48" i="20"/>
  <c r="X49" i="20"/>
  <c r="AD29" i="28"/>
  <c r="AB28" i="20"/>
  <c r="AF25" i="8"/>
  <c r="AG25" i="8"/>
  <c r="Y32" i="20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7" i="20" s="1"/>
  <c r="Z31" i="20"/>
  <c r="P38" i="1"/>
  <c r="U52" i="26"/>
  <c r="U50" i="26"/>
  <c r="AD18" i="1"/>
  <c r="V47" i="26"/>
  <c r="T39" i="10"/>
  <c r="U39" i="10" s="1"/>
  <c r="W29" i="26"/>
  <c r="R47" i="10"/>
  <c r="R48" i="10"/>
  <c r="X49" i="22"/>
  <c r="X51" i="22" s="1"/>
  <c r="R49" i="10"/>
  <c r="R52" i="10" s="1"/>
  <c r="S40" i="10"/>
  <c r="S31" i="6"/>
  <c r="T30" i="6"/>
  <c r="U30" i="6" s="1"/>
  <c r="X48" i="22"/>
  <c r="X28" i="6"/>
  <c r="W52" i="22"/>
  <c r="W50" i="22"/>
  <c r="W51" i="22"/>
  <c r="U52" i="25"/>
  <c r="U50" i="25"/>
  <c r="U51" i="25"/>
  <c r="W30" i="10"/>
  <c r="X29" i="10"/>
  <c r="X30" i="10" s="1"/>
  <c r="AE24" i="22"/>
  <c r="X27" i="25"/>
  <c r="X28" i="25" s="1"/>
  <c r="AF23" i="22"/>
  <c r="Z26" i="25"/>
  <c r="AA26" i="25" s="1"/>
  <c r="Z26" i="10"/>
  <c r="AA25" i="10"/>
  <c r="V29" i="6"/>
  <c r="V29" i="25"/>
  <c r="AA26" i="22"/>
  <c r="Y27" i="6"/>
  <c r="V51" i="26"/>
  <c r="V52" i="26"/>
  <c r="V50" i="26"/>
  <c r="X52" i="22"/>
  <c r="AB26" i="9"/>
  <c r="AC26" i="9" s="1"/>
  <c r="Y27" i="22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AC25" i="22"/>
  <c r="Q36" i="3"/>
  <c r="Q37" i="3" s="1"/>
  <c r="V31" i="10"/>
  <c r="AC24" i="6"/>
  <c r="AE21" i="6"/>
  <c r="AE22" i="6" s="1"/>
  <c r="AD24" i="25"/>
  <c r="AE23" i="25"/>
  <c r="AC25" i="25"/>
  <c r="O38" i="3"/>
  <c r="P38" i="3" s="1"/>
  <c r="Z25" i="6"/>
  <c r="AB25" i="10"/>
  <c r="AF17" i="2"/>
  <c r="U32" i="3"/>
  <c r="U33" i="3" s="1"/>
  <c r="Z22" i="1"/>
  <c r="U30" i="2"/>
  <c r="S32" i="2"/>
  <c r="M43" i="1"/>
  <c r="N42" i="1"/>
  <c r="O39" i="1"/>
  <c r="O40" i="1" s="1"/>
  <c r="O41" i="1" s="1"/>
  <c r="O42" i="1" s="1"/>
  <c r="V29" i="2"/>
  <c r="W29" i="2" s="1"/>
  <c r="P35" i="2"/>
  <c r="Q34" i="2"/>
  <c r="Q37" i="1"/>
  <c r="O40" i="2"/>
  <c r="W31" i="3"/>
  <c r="T34" i="3"/>
  <c r="R33" i="2"/>
  <c r="S36" i="1"/>
  <c r="T31" i="2"/>
  <c r="AA29" i="3"/>
  <c r="AB28" i="3"/>
  <c r="AC28" i="3" s="1"/>
  <c r="Z30" i="3"/>
  <c r="X31" i="3"/>
  <c r="V30" i="2"/>
  <c r="AC21" i="2"/>
  <c r="X25" i="2"/>
  <c r="Y25" i="2" s="1"/>
  <c r="AA22" i="2"/>
  <c r="AB22" i="2" s="1"/>
  <c r="Z24" i="2"/>
  <c r="AG16" i="2"/>
  <c r="AH16" i="2" s="1"/>
  <c r="AI16" i="2" s="1"/>
  <c r="AH18" i="3"/>
  <c r="AI18" i="3" s="1"/>
  <c r="AG19" i="3"/>
  <c r="AE18" i="2"/>
  <c r="AF20" i="3"/>
  <c r="T28" i="1"/>
  <c r="T29" i="1" s="1"/>
  <c r="T30" i="1" s="1"/>
  <c r="T31" i="1" s="1"/>
  <c r="T32" i="1" s="1"/>
  <c r="T33" i="1" s="1"/>
  <c r="T34" i="1" s="1"/>
  <c r="T35" i="1" s="1"/>
  <c r="T36" i="1" s="1"/>
  <c r="AA21" i="1"/>
  <c r="AA22" i="1" s="1"/>
  <c r="Y23" i="1"/>
  <c r="R35" i="3"/>
  <c r="S35" i="3" s="1"/>
  <c r="K41" i="3"/>
  <c r="M39" i="3"/>
  <c r="N39" i="3" s="1"/>
  <c r="M41" i="2"/>
  <c r="K43" i="2"/>
  <c r="U26" i="1"/>
  <c r="U27" i="1" s="1"/>
  <c r="AB19" i="1"/>
  <c r="AF16" i="1"/>
  <c r="AE17" i="1"/>
  <c r="W24" i="1"/>
  <c r="W25" i="1" s="1"/>
  <c r="AC19" i="1"/>
  <c r="AD19" i="1" s="1"/>
  <c r="AI14" i="1"/>
  <c r="AI15" i="1" s="1"/>
  <c r="AD21" i="3" l="1"/>
  <c r="AE21" i="3" s="1"/>
  <c r="AF21" i="3" s="1"/>
  <c r="AA23" i="3"/>
  <c r="AE22" i="3"/>
  <c r="AB23" i="3"/>
  <c r="AC23" i="3"/>
  <c r="AD23" i="3" s="1"/>
  <c r="AG17" i="3"/>
  <c r="AH17" i="3" s="1"/>
  <c r="AI17" i="3" s="1"/>
  <c r="AI16" i="3"/>
  <c r="AI17" i="20"/>
  <c r="AD24" i="20"/>
  <c r="AD23" i="10"/>
  <c r="AE22" i="10"/>
  <c r="AC30" i="28"/>
  <c r="AI19" i="28"/>
  <c r="AA44" i="27"/>
  <c r="AA48" i="27"/>
  <c r="AA47" i="27"/>
  <c r="AA49" i="27"/>
  <c r="AB43" i="27"/>
  <c r="AB44" i="27" s="1"/>
  <c r="Z47" i="27"/>
  <c r="Z49" i="27"/>
  <c r="Z48" i="27"/>
  <c r="T52" i="7"/>
  <c r="T50" i="7"/>
  <c r="T51" i="7"/>
  <c r="Y31" i="7"/>
  <c r="Y32" i="7" s="1"/>
  <c r="Z30" i="7"/>
  <c r="U35" i="7"/>
  <c r="U36" i="7" s="1"/>
  <c r="U37" i="7" s="1"/>
  <c r="U38" i="7" s="1"/>
  <c r="U39" i="7" s="1"/>
  <c r="U40" i="7" s="1"/>
  <c r="U41" i="7" s="1"/>
  <c r="U42" i="7" s="1"/>
  <c r="U43" i="7" s="1"/>
  <c r="U44" i="7" s="1"/>
  <c r="U47" i="7" s="1"/>
  <c r="AH20" i="22"/>
  <c r="AI20" i="22" s="1"/>
  <c r="AE26" i="7"/>
  <c r="AE27" i="7" s="1"/>
  <c r="AE28" i="7" s="1"/>
  <c r="AE29" i="7" s="1"/>
  <c r="Y47" i="27"/>
  <c r="Y48" i="27"/>
  <c r="Y49" i="27"/>
  <c r="V35" i="7"/>
  <c r="V36" i="7" s="1"/>
  <c r="V37" i="7" s="1"/>
  <c r="V38" i="7" s="1"/>
  <c r="V39" i="7" s="1"/>
  <c r="V40" i="7" s="1"/>
  <c r="V41" i="7" s="1"/>
  <c r="V42" i="7" s="1"/>
  <c r="V43" i="7" s="1"/>
  <c r="V44" i="7" s="1"/>
  <c r="W34" i="7"/>
  <c r="AA30" i="7"/>
  <c r="X33" i="7"/>
  <c r="X47" i="12"/>
  <c r="X48" i="12"/>
  <c r="Z27" i="12"/>
  <c r="AD22" i="12"/>
  <c r="AE22" i="12" s="1"/>
  <c r="AE21" i="12"/>
  <c r="AB26" i="12"/>
  <c r="X50" i="12"/>
  <c r="X51" i="12"/>
  <c r="X52" i="12"/>
  <c r="AE20" i="12"/>
  <c r="AI17" i="12"/>
  <c r="AD23" i="12"/>
  <c r="AF19" i="12"/>
  <c r="AF20" i="12"/>
  <c r="AG18" i="12"/>
  <c r="AD24" i="10"/>
  <c r="AG22" i="7"/>
  <c r="AG23" i="7" s="1"/>
  <c r="AG24" i="7" s="1"/>
  <c r="AG25" i="7" s="1"/>
  <c r="AI20" i="7"/>
  <c r="AI21" i="7" s="1"/>
  <c r="R51" i="10"/>
  <c r="Y27" i="21"/>
  <c r="X27" i="21"/>
  <c r="V29" i="21"/>
  <c r="AE23" i="11"/>
  <c r="AE24" i="11" s="1"/>
  <c r="Y47" i="12"/>
  <c r="Y49" i="12"/>
  <c r="AF23" i="27"/>
  <c r="AF24" i="27" s="1"/>
  <c r="AF25" i="27" s="1"/>
  <c r="AF26" i="27" s="1"/>
  <c r="AE26" i="27"/>
  <c r="AF19" i="24"/>
  <c r="AF20" i="24" s="1"/>
  <c r="AF21" i="24" s="1"/>
  <c r="AA52" i="12"/>
  <c r="AA51" i="12"/>
  <c r="Y50" i="12"/>
  <c r="Y48" i="12"/>
  <c r="AB49" i="11"/>
  <c r="AB47" i="11"/>
  <c r="AC26" i="11"/>
  <c r="AA30" i="28"/>
  <c r="AA31" i="28" s="1"/>
  <c r="Z35" i="24"/>
  <c r="AE20" i="21"/>
  <c r="AI19" i="25"/>
  <c r="AA22" i="26"/>
  <c r="Z23" i="26"/>
  <c r="Z24" i="26" s="1"/>
  <c r="W28" i="21"/>
  <c r="AC22" i="21"/>
  <c r="AI18" i="9"/>
  <c r="AH19" i="9"/>
  <c r="AI16" i="21"/>
  <c r="AH17" i="21"/>
  <c r="U30" i="21"/>
  <c r="AC20" i="26"/>
  <c r="AH20" i="25"/>
  <c r="AI20" i="25" s="1"/>
  <c r="AA24" i="21"/>
  <c r="AF21" i="9"/>
  <c r="AE22" i="9"/>
  <c r="AG22" i="25"/>
  <c r="AE21" i="21"/>
  <c r="AD22" i="21"/>
  <c r="AC21" i="26"/>
  <c r="AG18" i="21"/>
  <c r="AF19" i="21"/>
  <c r="AG19" i="21" s="1"/>
  <c r="U31" i="21"/>
  <c r="AG20" i="9"/>
  <c r="AH20" i="9" s="1"/>
  <c r="AE18" i="26"/>
  <c r="AD20" i="26"/>
  <c r="Y24" i="26"/>
  <c r="X25" i="26"/>
  <c r="AA25" i="21"/>
  <c r="AB24" i="21"/>
  <c r="AD23" i="9"/>
  <c r="AE23" i="9" s="1"/>
  <c r="S43" i="9"/>
  <c r="S44" i="9" s="1"/>
  <c r="R52" i="9"/>
  <c r="R51" i="9"/>
  <c r="R50" i="9"/>
  <c r="AG21" i="22"/>
  <c r="AH21" i="22" s="1"/>
  <c r="AI21" i="22" s="1"/>
  <c r="X39" i="9"/>
  <c r="X40" i="9" s="1"/>
  <c r="Z38" i="9"/>
  <c r="T42" i="9"/>
  <c r="V41" i="9"/>
  <c r="AE27" i="28"/>
  <c r="AE28" i="28" s="1"/>
  <c r="R50" i="10"/>
  <c r="AG19" i="28"/>
  <c r="AG17" i="24"/>
  <c r="U52" i="24"/>
  <c r="U50" i="24"/>
  <c r="U51" i="24"/>
  <c r="AG19" i="20"/>
  <c r="AH19" i="20" s="1"/>
  <c r="AI19" i="20" s="1"/>
  <c r="AF20" i="20"/>
  <c r="AH16" i="24"/>
  <c r="W48" i="24"/>
  <c r="AF20" i="28"/>
  <c r="AD20" i="24"/>
  <c r="AC21" i="24"/>
  <c r="AC22" i="24"/>
  <c r="X36" i="24"/>
  <c r="X37" i="24" s="1"/>
  <c r="X38" i="24" s="1"/>
  <c r="X39" i="24" s="1"/>
  <c r="X40" i="24" s="1"/>
  <c r="X41" i="24" s="1"/>
  <c r="X42" i="24" s="1"/>
  <c r="X43" i="24" s="1"/>
  <c r="X44" i="24" s="1"/>
  <c r="X48" i="24" s="1"/>
  <c r="U47" i="24"/>
  <c r="AB31" i="28"/>
  <c r="AE25" i="24"/>
  <c r="AE26" i="24" s="1"/>
  <c r="W51" i="24"/>
  <c r="W50" i="24"/>
  <c r="W52" i="24"/>
  <c r="Y30" i="24"/>
  <c r="Y31" i="24" s="1"/>
  <c r="Y32" i="24" s="1"/>
  <c r="Y33" i="24" s="1"/>
  <c r="Y34" i="24" s="1"/>
  <c r="AI15" i="24"/>
  <c r="AH22" i="8"/>
  <c r="AC26" i="20"/>
  <c r="AC27" i="20" s="1"/>
  <c r="AC28" i="20" s="1"/>
  <c r="U48" i="24"/>
  <c r="AB25" i="24"/>
  <c r="AB26" i="24" s="1"/>
  <c r="AB27" i="24" s="1"/>
  <c r="AA28" i="24"/>
  <c r="AE21" i="20"/>
  <c r="AE22" i="20" s="1"/>
  <c r="AE23" i="20" s="1"/>
  <c r="AC33" i="12"/>
  <c r="AC34" i="12" s="1"/>
  <c r="W47" i="24"/>
  <c r="AH22" i="27"/>
  <c r="AI18" i="23"/>
  <c r="AI19" i="23" s="1"/>
  <c r="AA28" i="23"/>
  <c r="AA29" i="23" s="1"/>
  <c r="AB27" i="23"/>
  <c r="AC31" i="28"/>
  <c r="AD30" i="28"/>
  <c r="AD31" i="28" s="1"/>
  <c r="V33" i="28"/>
  <c r="V34" i="28" s="1"/>
  <c r="T35" i="28"/>
  <c r="R37" i="28"/>
  <c r="S36" i="28"/>
  <c r="P39" i="28"/>
  <c r="P40" i="28" s="1"/>
  <c r="P41" i="28" s="1"/>
  <c r="P42" i="28" s="1"/>
  <c r="P43" i="28" s="1"/>
  <c r="P44" i="28" s="1"/>
  <c r="O49" i="28"/>
  <c r="O47" i="28"/>
  <c r="O48" i="28"/>
  <c r="Q38" i="28"/>
  <c r="AB32" i="28"/>
  <c r="W33" i="28"/>
  <c r="AB47" i="27"/>
  <c r="AB49" i="27"/>
  <c r="AB48" i="27"/>
  <c r="AI20" i="27"/>
  <c r="AI21" i="27" s="1"/>
  <c r="AI22" i="27" s="1"/>
  <c r="AG23" i="27"/>
  <c r="AG24" i="27" s="1"/>
  <c r="AG25" i="27" s="1"/>
  <c r="AG26" i="27" s="1"/>
  <c r="AA51" i="27"/>
  <c r="AA52" i="27"/>
  <c r="AA50" i="27"/>
  <c r="AC27" i="27"/>
  <c r="AC28" i="27" s="1"/>
  <c r="AC29" i="27" s="1"/>
  <c r="AC30" i="27" s="1"/>
  <c r="AC31" i="27" s="1"/>
  <c r="AC32" i="27" s="1"/>
  <c r="AC33" i="27" s="1"/>
  <c r="AC34" i="27" s="1"/>
  <c r="AC35" i="27" s="1"/>
  <c r="AC36" i="27" s="1"/>
  <c r="AC37" i="27" s="1"/>
  <c r="AC38" i="27" s="1"/>
  <c r="AC39" i="27" s="1"/>
  <c r="AC40" i="27" s="1"/>
  <c r="AC41" i="27" s="1"/>
  <c r="AC42" i="27" s="1"/>
  <c r="AC43" i="27" s="1"/>
  <c r="AC44" i="27" s="1"/>
  <c r="W32" i="23"/>
  <c r="W33" i="23" s="1"/>
  <c r="AF21" i="23"/>
  <c r="AF22" i="23" s="1"/>
  <c r="AF23" i="23" s="1"/>
  <c r="AF24" i="23" s="1"/>
  <c r="AF25" i="23" s="1"/>
  <c r="AF26" i="23" s="1"/>
  <c r="AH20" i="23"/>
  <c r="AI20" i="23"/>
  <c r="X31" i="23"/>
  <c r="X32" i="23" s="1"/>
  <c r="X33" i="23" s="1"/>
  <c r="X50" i="22"/>
  <c r="Y48" i="20"/>
  <c r="Y49" i="20"/>
  <c r="Y50" i="20" s="1"/>
  <c r="Z29" i="19"/>
  <c r="AA29" i="19" s="1"/>
  <c r="AB29" i="19" s="1"/>
  <c r="V34" i="19"/>
  <c r="U35" i="19"/>
  <c r="X30" i="19"/>
  <c r="X31" i="19" s="1"/>
  <c r="X32" i="19" s="1"/>
  <c r="X33" i="19" s="1"/>
  <c r="AD22" i="19"/>
  <c r="AD23" i="19" s="1"/>
  <c r="AE21" i="19"/>
  <c r="AF21" i="19" s="1"/>
  <c r="AC24" i="19"/>
  <c r="AC25" i="19" s="1"/>
  <c r="AC26" i="19" s="1"/>
  <c r="AC27" i="19" s="1"/>
  <c r="AI20" i="19"/>
  <c r="AG21" i="11"/>
  <c r="AA51" i="11"/>
  <c r="AA52" i="11"/>
  <c r="AA50" i="11"/>
  <c r="AF22" i="11"/>
  <c r="AF23" i="11" s="1"/>
  <c r="AF24" i="11" s="1"/>
  <c r="AB51" i="11"/>
  <c r="AB52" i="11"/>
  <c r="AB50" i="11"/>
  <c r="AE25" i="11"/>
  <c r="AI19" i="10"/>
  <c r="AH20" i="10"/>
  <c r="AH21" i="10" s="1"/>
  <c r="AA32" i="8"/>
  <c r="AA33" i="8" s="1"/>
  <c r="AA34" i="8" s="1"/>
  <c r="Z35" i="8"/>
  <c r="X38" i="8"/>
  <c r="W38" i="8"/>
  <c r="W39" i="8" s="1"/>
  <c r="U40" i="8"/>
  <c r="U41" i="8" s="1"/>
  <c r="U42" i="8" s="1"/>
  <c r="U43" i="8" s="1"/>
  <c r="U44" i="8" s="1"/>
  <c r="Y36" i="8"/>
  <c r="Y37" i="8" s="1"/>
  <c r="AB31" i="8"/>
  <c r="AE23" i="6"/>
  <c r="L41" i="3"/>
  <c r="AF26" i="8"/>
  <c r="X51" i="20"/>
  <c r="X50" i="20"/>
  <c r="X52" i="20"/>
  <c r="AE27" i="8"/>
  <c r="Z32" i="20"/>
  <c r="Z33" i="20" s="1"/>
  <c r="Z34" i="20" s="1"/>
  <c r="Z35" i="20" s="1"/>
  <c r="Z36" i="20" s="1"/>
  <c r="Z37" i="20" s="1"/>
  <c r="AB29" i="20"/>
  <c r="Z36" i="24"/>
  <c r="AA31" i="20"/>
  <c r="AD28" i="8"/>
  <c r="X49" i="24"/>
  <c r="P39" i="1"/>
  <c r="Y27" i="25"/>
  <c r="Y28" i="25" s="1"/>
  <c r="AF18" i="2"/>
  <c r="Y29" i="10"/>
  <c r="Y30" i="10" s="1"/>
  <c r="W30" i="26"/>
  <c r="W31" i="26" s="1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V30" i="6"/>
  <c r="S41" i="10"/>
  <c r="T40" i="10"/>
  <c r="T31" i="6"/>
  <c r="U31" i="6" s="1"/>
  <c r="S32" i="6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8" i="6" s="1"/>
  <c r="AG17" i="2"/>
  <c r="AH17" i="2" s="1"/>
  <c r="AI17" i="2" s="1"/>
  <c r="AD25" i="25"/>
  <c r="V32" i="3"/>
  <c r="Z26" i="6"/>
  <c r="Z27" i="6" s="1"/>
  <c r="Y49" i="22"/>
  <c r="Y48" i="22"/>
  <c r="Y47" i="22"/>
  <c r="Y28" i="6"/>
  <c r="V30" i="25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AA25" i="6"/>
  <c r="Z27" i="25"/>
  <c r="Z28" i="25" s="1"/>
  <c r="AD25" i="22"/>
  <c r="AB26" i="25"/>
  <c r="AB25" i="6"/>
  <c r="W29" i="6"/>
  <c r="O39" i="3"/>
  <c r="AE24" i="25"/>
  <c r="AF23" i="25"/>
  <c r="AF21" i="6"/>
  <c r="AF22" i="6" s="1"/>
  <c r="V32" i="10"/>
  <c r="V33" i="10" s="1"/>
  <c r="V34" i="10" s="1"/>
  <c r="V35" i="10" s="1"/>
  <c r="V36" i="10" s="1"/>
  <c r="V37" i="10" s="1"/>
  <c r="V38" i="10" s="1"/>
  <c r="V39" i="10" s="1"/>
  <c r="Q38" i="3"/>
  <c r="AB27" i="9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26" i="22"/>
  <c r="AA26" i="10"/>
  <c r="AC25" i="10"/>
  <c r="AD25" i="10" s="1"/>
  <c r="Z27" i="10"/>
  <c r="AF24" i="22"/>
  <c r="AE25" i="22"/>
  <c r="AD24" i="6"/>
  <c r="W31" i="10"/>
  <c r="X31" i="10" s="1"/>
  <c r="Z27" i="22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W29" i="25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Z23" i="1"/>
  <c r="AA23" i="2"/>
  <c r="AB23" i="2" s="1"/>
  <c r="U34" i="3"/>
  <c r="Z25" i="2"/>
  <c r="R34" i="2"/>
  <c r="Q38" i="1"/>
  <c r="T32" i="2"/>
  <c r="T35" i="3"/>
  <c r="U31" i="2"/>
  <c r="V31" i="2" s="1"/>
  <c r="P36" i="2"/>
  <c r="Q35" i="2"/>
  <c r="S33" i="2"/>
  <c r="W32" i="3"/>
  <c r="P40" i="1"/>
  <c r="P41" i="1" s="1"/>
  <c r="P42" i="1" s="1"/>
  <c r="O41" i="2"/>
  <c r="R37" i="1"/>
  <c r="M44" i="1"/>
  <c r="N43" i="1"/>
  <c r="AB29" i="3"/>
  <c r="AC29" i="3" s="1"/>
  <c r="AA30" i="3"/>
  <c r="Y31" i="3"/>
  <c r="AG20" i="3"/>
  <c r="W30" i="2"/>
  <c r="AA24" i="2"/>
  <c r="AC22" i="2"/>
  <c r="AD21" i="2"/>
  <c r="X26" i="2"/>
  <c r="X27" i="2" s="1"/>
  <c r="AG18" i="2"/>
  <c r="AH18" i="2" s="1"/>
  <c r="AI18" i="2" s="1"/>
  <c r="AF22" i="3"/>
  <c r="AH19" i="3"/>
  <c r="AI19" i="3" s="1"/>
  <c r="AE19" i="2"/>
  <c r="AE20" i="2" s="1"/>
  <c r="X24" i="1"/>
  <c r="X25" i="1" s="1"/>
  <c r="U28" i="1"/>
  <c r="U29" i="1" s="1"/>
  <c r="U30" i="1" s="1"/>
  <c r="U31" i="1" s="1"/>
  <c r="U32" i="1" s="1"/>
  <c r="U33" i="1" s="1"/>
  <c r="U34" i="1" s="1"/>
  <c r="U35" i="1" s="1"/>
  <c r="U36" i="1" s="1"/>
  <c r="V26" i="1"/>
  <c r="V27" i="1" s="1"/>
  <c r="AA23" i="1"/>
  <c r="V33" i="3"/>
  <c r="K42" i="3"/>
  <c r="M40" i="3"/>
  <c r="N40" i="3" s="1"/>
  <c r="R36" i="3"/>
  <c r="S36" i="3" s="1"/>
  <c r="K44" i="2"/>
  <c r="M42" i="2"/>
  <c r="AF17" i="1"/>
  <c r="AB20" i="1"/>
  <c r="AC20" i="1" s="1"/>
  <c r="AG16" i="1"/>
  <c r="AE18" i="1"/>
  <c r="AB24" i="3" l="1"/>
  <c r="AB25" i="3" s="1"/>
  <c r="AA24" i="3"/>
  <c r="AE23" i="3"/>
  <c r="W30" i="6"/>
  <c r="V47" i="7"/>
  <c r="U48" i="7"/>
  <c r="AF21" i="20"/>
  <c r="AD26" i="20"/>
  <c r="AD27" i="20" s="1"/>
  <c r="AE23" i="10"/>
  <c r="AE24" i="10" s="1"/>
  <c r="AE25" i="10" s="1"/>
  <c r="AF22" i="10"/>
  <c r="X47" i="24"/>
  <c r="AA30" i="23"/>
  <c r="Z27" i="21"/>
  <c r="W35" i="7"/>
  <c r="W36" i="7" s="1"/>
  <c r="W37" i="7" s="1"/>
  <c r="W38" i="7" s="1"/>
  <c r="W39" i="7" s="1"/>
  <c r="W40" i="7" s="1"/>
  <c r="W41" i="7" s="1"/>
  <c r="W42" i="7" s="1"/>
  <c r="W43" i="7" s="1"/>
  <c r="W44" i="7" s="1"/>
  <c r="W49" i="7"/>
  <c r="U49" i="7"/>
  <c r="Z31" i="7"/>
  <c r="Z32" i="7" s="1"/>
  <c r="Y33" i="7"/>
  <c r="X34" i="7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8" i="7"/>
  <c r="AB30" i="7"/>
  <c r="V48" i="7"/>
  <c r="V49" i="7"/>
  <c r="Y51" i="27"/>
  <c r="Y52" i="27"/>
  <c r="Y50" i="27"/>
  <c r="AF26" i="7"/>
  <c r="Z51" i="27"/>
  <c r="Z50" i="27"/>
  <c r="Z52" i="27"/>
  <c r="AC30" i="7"/>
  <c r="AD24" i="12"/>
  <c r="AD25" i="12" s="1"/>
  <c r="AD26" i="12" s="1"/>
  <c r="AD27" i="12" s="1"/>
  <c r="AD28" i="12" s="1"/>
  <c r="AD29" i="12" s="1"/>
  <c r="AD30" i="12" s="1"/>
  <c r="AD31" i="12" s="1"/>
  <c r="AD32" i="12" s="1"/>
  <c r="AE23" i="12"/>
  <c r="AB27" i="12"/>
  <c r="Z28" i="12"/>
  <c r="Z29" i="12" s="1"/>
  <c r="Z30" i="12" s="1"/>
  <c r="Z31" i="12" s="1"/>
  <c r="AG19" i="12"/>
  <c r="AF21" i="12"/>
  <c r="AH18" i="12"/>
  <c r="Y52" i="20"/>
  <c r="AH22" i="7"/>
  <c r="AI22" i="7"/>
  <c r="Y51" i="20"/>
  <c r="AE22" i="21"/>
  <c r="V30" i="21"/>
  <c r="V31" i="21" s="1"/>
  <c r="W29" i="21"/>
  <c r="X29" i="21" s="1"/>
  <c r="X28" i="21"/>
  <c r="Y28" i="21" s="1"/>
  <c r="Z28" i="21" s="1"/>
  <c r="Y51" i="12"/>
  <c r="Y52" i="12"/>
  <c r="AC27" i="11"/>
  <c r="AC28" i="11" s="1"/>
  <c r="AC29" i="11" s="1"/>
  <c r="AC30" i="11" s="1"/>
  <c r="AC31" i="11" s="1"/>
  <c r="AC32" i="11" s="1"/>
  <c r="AC33" i="11" s="1"/>
  <c r="AC34" i="11" s="1"/>
  <c r="AC35" i="11" s="1"/>
  <c r="AC36" i="11" s="1"/>
  <c r="AC37" i="11" s="1"/>
  <c r="AC38" i="11" s="1"/>
  <c r="AC39" i="11" s="1"/>
  <c r="AC40" i="11" s="1"/>
  <c r="AC41" i="11" s="1"/>
  <c r="AC42" i="11" s="1"/>
  <c r="AC43" i="11" s="1"/>
  <c r="AC44" i="11" s="1"/>
  <c r="AD26" i="11"/>
  <c r="AF22" i="20"/>
  <c r="AF23" i="20" s="1"/>
  <c r="U32" i="21"/>
  <c r="U33" i="21" s="1"/>
  <c r="AA32" i="28"/>
  <c r="Y31" i="23"/>
  <c r="Y32" i="23" s="1"/>
  <c r="Y33" i="23" s="1"/>
  <c r="S47" i="9"/>
  <c r="W31" i="21"/>
  <c r="AD24" i="9"/>
  <c r="AE24" i="9" s="1"/>
  <c r="X26" i="26"/>
  <c r="AF18" i="26"/>
  <c r="AE19" i="26"/>
  <c r="AE20" i="26" s="1"/>
  <c r="AH18" i="21"/>
  <c r="AI19" i="9"/>
  <c r="AI20" i="9" s="1"/>
  <c r="AC23" i="21"/>
  <c r="AA23" i="26"/>
  <c r="AB22" i="26"/>
  <c r="AA24" i="26"/>
  <c r="AH20" i="3"/>
  <c r="AB25" i="21"/>
  <c r="Y25" i="26"/>
  <c r="Z25" i="26" s="1"/>
  <c r="AH19" i="21"/>
  <c r="AD21" i="26"/>
  <c r="AG21" i="3"/>
  <c r="AG22" i="3" s="1"/>
  <c r="AG21" i="9"/>
  <c r="AF22" i="9"/>
  <c r="AF23" i="9"/>
  <c r="AA26" i="21"/>
  <c r="AI17" i="21"/>
  <c r="AF20" i="21"/>
  <c r="AH21" i="25"/>
  <c r="AI21" i="25" s="1"/>
  <c r="AI22" i="25" s="1"/>
  <c r="AA38" i="9"/>
  <c r="W41" i="9"/>
  <c r="X41" i="9" s="1"/>
  <c r="T43" i="9"/>
  <c r="T44" i="9" s="1"/>
  <c r="U42" i="9"/>
  <c r="AG22" i="22"/>
  <c r="S49" i="9"/>
  <c r="S48" i="9"/>
  <c r="Y39" i="9"/>
  <c r="Z39" i="9" s="1"/>
  <c r="AC35" i="12"/>
  <c r="AC36" i="12" s="1"/>
  <c r="AC37" i="12" s="1"/>
  <c r="AC38" i="12" s="1"/>
  <c r="AC39" i="12" s="1"/>
  <c r="AC40" i="12" s="1"/>
  <c r="AC41" i="12" s="1"/>
  <c r="AC42" i="12" s="1"/>
  <c r="AC43" i="12" s="1"/>
  <c r="AC44" i="12" s="1"/>
  <c r="AB28" i="24"/>
  <c r="AI22" i="8"/>
  <c r="AI23" i="8" s="1"/>
  <c r="AH23" i="8"/>
  <c r="AH24" i="8" s="1"/>
  <c r="AC23" i="24"/>
  <c r="AD21" i="24"/>
  <c r="AA29" i="24"/>
  <c r="AH17" i="24"/>
  <c r="AG20" i="20"/>
  <c r="AG18" i="24"/>
  <c r="AE27" i="24"/>
  <c r="AI16" i="24"/>
  <c r="Y35" i="24"/>
  <c r="Y36" i="24" s="1"/>
  <c r="Y37" i="24" s="1"/>
  <c r="Y38" i="24" s="1"/>
  <c r="Y39" i="24" s="1"/>
  <c r="Y40" i="24" s="1"/>
  <c r="Y41" i="24" s="1"/>
  <c r="Y42" i="24" s="1"/>
  <c r="Y43" i="24" s="1"/>
  <c r="Y44" i="24" s="1"/>
  <c r="AC24" i="24"/>
  <c r="AC25" i="24" s="1"/>
  <c r="AC26" i="24" s="1"/>
  <c r="AC27" i="24" s="1"/>
  <c r="AE24" i="20"/>
  <c r="AF22" i="24"/>
  <c r="AF21" i="28"/>
  <c r="AH19" i="28"/>
  <c r="AG20" i="28"/>
  <c r="AE29" i="28"/>
  <c r="AE30" i="28" s="1"/>
  <c r="AE31" i="28" s="1"/>
  <c r="AC23" i="2"/>
  <c r="AB28" i="23"/>
  <c r="AB29" i="23" s="1"/>
  <c r="AC27" i="23"/>
  <c r="AH23" i="27"/>
  <c r="AI23" i="27" s="1"/>
  <c r="W34" i="28"/>
  <c r="Q39" i="28"/>
  <c r="Q40" i="28" s="1"/>
  <c r="Q41" i="28" s="1"/>
  <c r="Q42" i="28" s="1"/>
  <c r="Q43" i="28" s="1"/>
  <c r="Q44" i="28" s="1"/>
  <c r="AC32" i="28"/>
  <c r="P49" i="28"/>
  <c r="P48" i="28"/>
  <c r="P47" i="28"/>
  <c r="AD32" i="28"/>
  <c r="T36" i="28"/>
  <c r="U35" i="28"/>
  <c r="O52" i="28"/>
  <c r="O51" i="28"/>
  <c r="O50" i="28"/>
  <c r="R38" i="28"/>
  <c r="S37" i="28"/>
  <c r="S38" i="28" s="1"/>
  <c r="X33" i="28"/>
  <c r="X34" i="28" s="1"/>
  <c r="AH24" i="27"/>
  <c r="AH25" i="27" s="1"/>
  <c r="AH26" i="27" s="1"/>
  <c r="AD27" i="27"/>
  <c r="AC48" i="27"/>
  <c r="AC47" i="27"/>
  <c r="AC49" i="27"/>
  <c r="AE27" i="27"/>
  <c r="AB52" i="27"/>
  <c r="AB50" i="27"/>
  <c r="AB51" i="27"/>
  <c r="AE25" i="25"/>
  <c r="AG21" i="23"/>
  <c r="AG22" i="23" s="1"/>
  <c r="AG23" i="23" s="1"/>
  <c r="AG24" i="23" s="1"/>
  <c r="AG25" i="23" s="1"/>
  <c r="AG26" i="23" s="1"/>
  <c r="W34" i="23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Z31" i="23"/>
  <c r="Z32" i="23" s="1"/>
  <c r="Z33" i="23" s="1"/>
  <c r="V35" i="19"/>
  <c r="Y30" i="19"/>
  <c r="W34" i="19"/>
  <c r="AC28" i="19"/>
  <c r="AC29" i="19" s="1"/>
  <c r="U36" i="19"/>
  <c r="AD24" i="19"/>
  <c r="AD25" i="19" s="1"/>
  <c r="AD26" i="19" s="1"/>
  <c r="AD27" i="19" s="1"/>
  <c r="AD28" i="19" s="1"/>
  <c r="AD29" i="19" s="1"/>
  <c r="AE22" i="19"/>
  <c r="AE23" i="19" s="1"/>
  <c r="AG21" i="19"/>
  <c r="AF25" i="11"/>
  <c r="AG22" i="11"/>
  <c r="AG23" i="11" s="1"/>
  <c r="AG24" i="11" s="1"/>
  <c r="AH21" i="11"/>
  <c r="AI20" i="10"/>
  <c r="AB32" i="8"/>
  <c r="AB33" i="8" s="1"/>
  <c r="AB34" i="8" s="1"/>
  <c r="AC31" i="8"/>
  <c r="U49" i="8"/>
  <c r="U47" i="8"/>
  <c r="U48" i="8"/>
  <c r="X39" i="8"/>
  <c r="V40" i="8"/>
  <c r="V41" i="8" s="1"/>
  <c r="V42" i="8" s="1"/>
  <c r="V43" i="8" s="1"/>
  <c r="V44" i="8" s="1"/>
  <c r="Y38" i="8"/>
  <c r="Z36" i="8"/>
  <c r="Z37" i="8" s="1"/>
  <c r="AA35" i="8"/>
  <c r="AF23" i="6"/>
  <c r="L42" i="3"/>
  <c r="AA25" i="2"/>
  <c r="AC29" i="20"/>
  <c r="AD29" i="8"/>
  <c r="Z37" i="24"/>
  <c r="Z38" i="24" s="1"/>
  <c r="Z39" i="24" s="1"/>
  <c r="Z40" i="24" s="1"/>
  <c r="Z41" i="24" s="1"/>
  <c r="Z42" i="24" s="1"/>
  <c r="Z43" i="24" s="1"/>
  <c r="Z44" i="24" s="1"/>
  <c r="Z49" i="24" s="1"/>
  <c r="AD28" i="20"/>
  <c r="AE28" i="8"/>
  <c r="AE29" i="8" s="1"/>
  <c r="X52" i="24"/>
  <c r="X51" i="24"/>
  <c r="X50" i="24"/>
  <c r="AA32" i="20"/>
  <c r="AA33" i="20" s="1"/>
  <c r="AA34" i="20" s="1"/>
  <c r="AA35" i="20" s="1"/>
  <c r="AA36" i="20" s="1"/>
  <c r="AA37" i="20" s="1"/>
  <c r="AB30" i="20"/>
  <c r="AB31" i="20" s="1"/>
  <c r="Z38" i="20"/>
  <c r="AF27" i="8"/>
  <c r="AG26" i="8"/>
  <c r="W49" i="26"/>
  <c r="W52" i="26" s="1"/>
  <c r="W48" i="26"/>
  <c r="W47" i="26"/>
  <c r="T41" i="10"/>
  <c r="U40" i="10"/>
  <c r="V40" i="10" s="1"/>
  <c r="V31" i="6"/>
  <c r="W31" i="6" s="1"/>
  <c r="S47" i="6"/>
  <c r="T32" i="6"/>
  <c r="S42" i="10"/>
  <c r="S49" i="6"/>
  <c r="V48" i="25"/>
  <c r="AA27" i="10"/>
  <c r="V49" i="25"/>
  <c r="V51" i="25" s="1"/>
  <c r="R35" i="2"/>
  <c r="Z47" i="22"/>
  <c r="Z48" i="22"/>
  <c r="Z49" i="22"/>
  <c r="AG24" i="22"/>
  <c r="Z28" i="10"/>
  <c r="Z29" i="10" s="1"/>
  <c r="Z30" i="10" s="1"/>
  <c r="AF24" i="25"/>
  <c r="AF25" i="25" s="1"/>
  <c r="AG23" i="25"/>
  <c r="O40" i="3"/>
  <c r="X29" i="6"/>
  <c r="Y29" i="6" s="1"/>
  <c r="V47" i="25"/>
  <c r="Y31" i="10"/>
  <c r="AC26" i="22"/>
  <c r="AD26" i="22" s="1"/>
  <c r="AC26" i="25"/>
  <c r="W47" i="25"/>
  <c r="W49" i="25"/>
  <c r="W48" i="25"/>
  <c r="W32" i="10"/>
  <c r="W33" i="10" s="1"/>
  <c r="W34" i="10" s="1"/>
  <c r="W35" i="10" s="1"/>
  <c r="W36" i="10" s="1"/>
  <c r="W37" i="10" s="1"/>
  <c r="W38" i="10" s="1"/>
  <c r="W39" i="10" s="1"/>
  <c r="AF25" i="22"/>
  <c r="AA28" i="10"/>
  <c r="AA27" i="22"/>
  <c r="AA28" i="22" s="1"/>
  <c r="AA29" i="22" s="1"/>
  <c r="AA30" i="22" s="1"/>
  <c r="AA31" i="22" s="1"/>
  <c r="AA32" i="22" s="1"/>
  <c r="AA33" i="22" s="1"/>
  <c r="AA34" i="22" s="1"/>
  <c r="AA35" i="22" s="1"/>
  <c r="AA36" i="22" s="1"/>
  <c r="AA37" i="22" s="1"/>
  <c r="AA38" i="22" s="1"/>
  <c r="AA39" i="22" s="1"/>
  <c r="AA40" i="22" s="1"/>
  <c r="AA41" i="22" s="1"/>
  <c r="AA42" i="22" s="1"/>
  <c r="AA43" i="22" s="1"/>
  <c r="AA44" i="22" s="1"/>
  <c r="AG21" i="6"/>
  <c r="AG22" i="6" s="1"/>
  <c r="AE24" i="6"/>
  <c r="X29" i="25"/>
  <c r="AA26" i="6"/>
  <c r="AA27" i="6" s="1"/>
  <c r="Y51" i="22"/>
  <c r="Y52" i="22"/>
  <c r="Y50" i="22"/>
  <c r="AA27" i="25"/>
  <c r="AC25" i="6"/>
  <c r="Z28" i="6"/>
  <c r="AB26" i="10"/>
  <c r="P39" i="3"/>
  <c r="P40" i="3" s="1"/>
  <c r="AC27" i="9"/>
  <c r="AF18" i="1"/>
  <c r="AD29" i="3"/>
  <c r="N44" i="1"/>
  <c r="N49" i="1" s="1"/>
  <c r="O42" i="2"/>
  <c r="W33" i="3"/>
  <c r="T36" i="3"/>
  <c r="U35" i="3"/>
  <c r="X32" i="3"/>
  <c r="Y32" i="3" s="1"/>
  <c r="M47" i="1"/>
  <c r="M48" i="1"/>
  <c r="M49" i="1"/>
  <c r="P37" i="2"/>
  <c r="Q36" i="2"/>
  <c r="O43" i="1"/>
  <c r="R38" i="1"/>
  <c r="S37" i="1"/>
  <c r="T37" i="1" s="1"/>
  <c r="S34" i="2"/>
  <c r="S35" i="2" s="1"/>
  <c r="T33" i="2"/>
  <c r="U32" i="2"/>
  <c r="Q39" i="1"/>
  <c r="AI20" i="3"/>
  <c r="AB30" i="3"/>
  <c r="Z31" i="3"/>
  <c r="AA31" i="3" s="1"/>
  <c r="AH21" i="3"/>
  <c r="X28" i="2"/>
  <c r="Y26" i="2"/>
  <c r="AB24" i="2"/>
  <c r="AC24" i="2" s="1"/>
  <c r="W31" i="2"/>
  <c r="X29" i="2"/>
  <c r="X30" i="2" s="1"/>
  <c r="AF19" i="2"/>
  <c r="AF20" i="2" s="1"/>
  <c r="AD22" i="2"/>
  <c r="AD23" i="2" s="1"/>
  <c r="V28" i="1"/>
  <c r="V29" i="1" s="1"/>
  <c r="V30" i="1" s="1"/>
  <c r="V31" i="1" s="1"/>
  <c r="V32" i="1" s="1"/>
  <c r="V33" i="1" s="1"/>
  <c r="V34" i="1" s="1"/>
  <c r="V35" i="1" s="1"/>
  <c r="V36" i="1" s="1"/>
  <c r="AF23" i="3"/>
  <c r="AE21" i="2"/>
  <c r="Y24" i="1"/>
  <c r="Z24" i="1" s="1"/>
  <c r="W26" i="1"/>
  <c r="M41" i="3"/>
  <c r="N41" i="3" s="1"/>
  <c r="R37" i="3"/>
  <c r="S37" i="3" s="1"/>
  <c r="K43" i="3"/>
  <c r="V34" i="3"/>
  <c r="M43" i="2"/>
  <c r="K49" i="2"/>
  <c r="K48" i="2"/>
  <c r="K47" i="2"/>
  <c r="AG17" i="1"/>
  <c r="AH16" i="1"/>
  <c r="AB21" i="1"/>
  <c r="AB22" i="1" s="1"/>
  <c r="AB23" i="1" s="1"/>
  <c r="AD20" i="1"/>
  <c r="AE19" i="1"/>
  <c r="AF19" i="1" s="1"/>
  <c r="AC24" i="3" l="1"/>
  <c r="AC25" i="3" s="1"/>
  <c r="AD25" i="3" s="1"/>
  <c r="R36" i="2"/>
  <c r="W47" i="7"/>
  <c r="W48" i="7"/>
  <c r="AG21" i="20"/>
  <c r="AH20" i="20"/>
  <c r="AI20" i="20" s="1"/>
  <c r="AF25" i="10"/>
  <c r="AF23" i="10"/>
  <c r="AF24" i="10" s="1"/>
  <c r="AG22" i="10"/>
  <c r="AG23" i="22"/>
  <c r="AH22" i="22"/>
  <c r="AI22" i="22"/>
  <c r="AA25" i="26"/>
  <c r="AF27" i="7"/>
  <c r="AF28" i="7" s="1"/>
  <c r="AF29" i="7" s="1"/>
  <c r="V51" i="7"/>
  <c r="V50" i="7"/>
  <c r="V52" i="7"/>
  <c r="AD30" i="7"/>
  <c r="U52" i="7"/>
  <c r="U51" i="7"/>
  <c r="U50" i="7"/>
  <c r="AF24" i="20"/>
  <c r="X49" i="7"/>
  <c r="X47" i="7"/>
  <c r="AG26" i="7"/>
  <c r="Y34" i="7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Z33" i="7"/>
  <c r="AE30" i="7"/>
  <c r="W52" i="7"/>
  <c r="W51" i="7"/>
  <c r="W50" i="7"/>
  <c r="AA31" i="7"/>
  <c r="AD33" i="12"/>
  <c r="AE24" i="12"/>
  <c r="AE25" i="12"/>
  <c r="AE26" i="12" s="1"/>
  <c r="AE27" i="12" s="1"/>
  <c r="AE28" i="12" s="1"/>
  <c r="AE29" i="12" s="1"/>
  <c r="AE30" i="12" s="1"/>
  <c r="AE31" i="12" s="1"/>
  <c r="AE32" i="12" s="1"/>
  <c r="Z32" i="12"/>
  <c r="AB28" i="12"/>
  <c r="AC47" i="12"/>
  <c r="AC49" i="12"/>
  <c r="AC48" i="12"/>
  <c r="AH19" i="12"/>
  <c r="AI18" i="12"/>
  <c r="AF22" i="12"/>
  <c r="AF23" i="12" s="1"/>
  <c r="AF24" i="12" s="1"/>
  <c r="AG20" i="12"/>
  <c r="AI23" i="7"/>
  <c r="AI24" i="7" s="1"/>
  <c r="AI25" i="7" s="1"/>
  <c r="AI26" i="7" s="1"/>
  <c r="AH23" i="7"/>
  <c r="AH24" i="7" s="1"/>
  <c r="AH25" i="7" s="1"/>
  <c r="AH26" i="7" s="1"/>
  <c r="AI24" i="27"/>
  <c r="AI25" i="27" s="1"/>
  <c r="AI26" i="27" s="1"/>
  <c r="AD23" i="21"/>
  <c r="U34" i="21"/>
  <c r="V33" i="21"/>
  <c r="V34" i="21" s="1"/>
  <c r="W30" i="21"/>
  <c r="Y29" i="21"/>
  <c r="Z29" i="21" s="1"/>
  <c r="V32" i="21"/>
  <c r="X31" i="21"/>
  <c r="AC47" i="11"/>
  <c r="AE21" i="26"/>
  <c r="AH20" i="28"/>
  <c r="AI20" i="28" s="1"/>
  <c r="AB30" i="23"/>
  <c r="AD27" i="11"/>
  <c r="AD28" i="11" s="1"/>
  <c r="AD29" i="11" s="1"/>
  <c r="AD30" i="11" s="1"/>
  <c r="AD31" i="11" s="1"/>
  <c r="AD32" i="11" s="1"/>
  <c r="AD33" i="11" s="1"/>
  <c r="AD34" i="11" s="1"/>
  <c r="AD35" i="11" s="1"/>
  <c r="AD36" i="11" s="1"/>
  <c r="AD37" i="11" s="1"/>
  <c r="AD38" i="11" s="1"/>
  <c r="AD39" i="11" s="1"/>
  <c r="AD40" i="11" s="1"/>
  <c r="AD41" i="11" s="1"/>
  <c r="AD42" i="11" s="1"/>
  <c r="AD43" i="11" s="1"/>
  <c r="AD44" i="11" s="1"/>
  <c r="AC48" i="11"/>
  <c r="AC49" i="11"/>
  <c r="AE26" i="11"/>
  <c r="AF26" i="11" s="1"/>
  <c r="AI21" i="3"/>
  <c r="O44" i="1"/>
  <c r="AG25" i="11"/>
  <c r="AI24" i="8"/>
  <c r="AI25" i="8" s="1"/>
  <c r="AG21" i="28"/>
  <c r="T48" i="9"/>
  <c r="AG23" i="3"/>
  <c r="AH22" i="3"/>
  <c r="AI22" i="3" s="1"/>
  <c r="AA27" i="21"/>
  <c r="AC22" i="26"/>
  <c r="AB23" i="26"/>
  <c r="AB24" i="26" s="1"/>
  <c r="AB26" i="21"/>
  <c r="AB27" i="21" s="1"/>
  <c r="T49" i="9"/>
  <c r="T51" i="9" s="1"/>
  <c r="T47" i="9"/>
  <c r="AH22" i="25"/>
  <c r="AG20" i="21"/>
  <c r="AF24" i="9"/>
  <c r="AH21" i="9"/>
  <c r="AG22" i="9"/>
  <c r="AF21" i="21"/>
  <c r="AF22" i="21" s="1"/>
  <c r="Y26" i="26"/>
  <c r="Z26" i="26" s="1"/>
  <c r="AC24" i="21"/>
  <c r="AI18" i="21"/>
  <c r="AF19" i="26"/>
  <c r="AG18" i="26"/>
  <c r="AF20" i="26"/>
  <c r="X27" i="26"/>
  <c r="X28" i="26" s="1"/>
  <c r="Y27" i="26"/>
  <c r="AA28" i="21"/>
  <c r="AD25" i="9"/>
  <c r="U43" i="9"/>
  <c r="U44" i="9" s="1"/>
  <c r="AA39" i="9"/>
  <c r="V42" i="9"/>
  <c r="W42" i="9" s="1"/>
  <c r="Y40" i="9"/>
  <c r="Y41" i="9" s="1"/>
  <c r="S52" i="9"/>
  <c r="S51" i="9"/>
  <c r="S50" i="9"/>
  <c r="T50" i="9"/>
  <c r="T52" i="9"/>
  <c r="AB38" i="9"/>
  <c r="AH21" i="20"/>
  <c r="AG22" i="20"/>
  <c r="AG23" i="20" s="1"/>
  <c r="AG24" i="20" s="1"/>
  <c r="AH21" i="28"/>
  <c r="AH22" i="28" s="1"/>
  <c r="AE25" i="20"/>
  <c r="AE26" i="20" s="1"/>
  <c r="AE27" i="20" s="1"/>
  <c r="AE28" i="24"/>
  <c r="AI21" i="20"/>
  <c r="AH25" i="8"/>
  <c r="AB29" i="24"/>
  <c r="AB30" i="24" s="1"/>
  <c r="AG22" i="28"/>
  <c r="AG23" i="28" s="1"/>
  <c r="AF23" i="24"/>
  <c r="Y47" i="24"/>
  <c r="Y48" i="24"/>
  <c r="Y49" i="24"/>
  <c r="AI17" i="24"/>
  <c r="AE29" i="24"/>
  <c r="AE30" i="24" s="1"/>
  <c r="AF22" i="28"/>
  <c r="AG19" i="24"/>
  <c r="AH18" i="24"/>
  <c r="AA30" i="24"/>
  <c r="AD22" i="24"/>
  <c r="AC28" i="24"/>
  <c r="T37" i="28"/>
  <c r="T38" i="28" s="1"/>
  <c r="V52" i="25"/>
  <c r="AB32" i="20"/>
  <c r="AB33" i="20" s="1"/>
  <c r="AB34" i="20" s="1"/>
  <c r="AB35" i="20" s="1"/>
  <c r="AB36" i="20" s="1"/>
  <c r="AB37" i="20" s="1"/>
  <c r="AG18" i="1"/>
  <c r="AE24" i="19"/>
  <c r="AE25" i="19" s="1"/>
  <c r="AE26" i="19" s="1"/>
  <c r="AE27" i="19" s="1"/>
  <c r="AE28" i="19" s="1"/>
  <c r="AE29" i="19" s="1"/>
  <c r="AC28" i="23"/>
  <c r="AD27" i="23"/>
  <c r="AE27" i="23" s="1"/>
  <c r="V35" i="28"/>
  <c r="Q48" i="28"/>
  <c r="Q49" i="28"/>
  <c r="Q47" i="28"/>
  <c r="Y33" i="28"/>
  <c r="Z33" i="28" s="1"/>
  <c r="R39" i="28"/>
  <c r="P52" i="28"/>
  <c r="P51" i="28"/>
  <c r="P50" i="28"/>
  <c r="U36" i="28"/>
  <c r="AE32" i="28"/>
  <c r="AD28" i="27"/>
  <c r="AD29" i="27" s="1"/>
  <c r="AD30" i="27" s="1"/>
  <c r="AD31" i="27" s="1"/>
  <c r="AD32" i="27" s="1"/>
  <c r="AD33" i="27" s="1"/>
  <c r="AD34" i="27" s="1"/>
  <c r="AD35" i="27" s="1"/>
  <c r="AD36" i="27" s="1"/>
  <c r="AD37" i="27" s="1"/>
  <c r="AD38" i="27" s="1"/>
  <c r="AD39" i="27" s="1"/>
  <c r="AD40" i="27" s="1"/>
  <c r="AD41" i="27" s="1"/>
  <c r="AD42" i="27" s="1"/>
  <c r="AD43" i="27" s="1"/>
  <c r="AD44" i="27" s="1"/>
  <c r="AF27" i="27"/>
  <c r="AC51" i="27"/>
  <c r="AC52" i="27"/>
  <c r="AC50" i="27"/>
  <c r="Z48" i="24"/>
  <c r="AH21" i="23"/>
  <c r="AH22" i="23" s="1"/>
  <c r="AH23" i="23" s="1"/>
  <c r="AH24" i="23" s="1"/>
  <c r="AH25" i="23" s="1"/>
  <c r="AH26" i="23" s="1"/>
  <c r="X34" i="23"/>
  <c r="W49" i="23"/>
  <c r="W47" i="23"/>
  <c r="W48" i="23"/>
  <c r="AI21" i="23"/>
  <c r="AA31" i="23"/>
  <c r="AA32" i="23" s="1"/>
  <c r="AA33" i="23" s="1"/>
  <c r="W35" i="19"/>
  <c r="V36" i="19"/>
  <c r="Y31" i="19"/>
  <c r="Z30" i="19"/>
  <c r="X34" i="19"/>
  <c r="U37" i="19"/>
  <c r="U38" i="19" s="1"/>
  <c r="U39" i="19" s="1"/>
  <c r="U40" i="19" s="1"/>
  <c r="U41" i="19" s="1"/>
  <c r="U42" i="19" s="1"/>
  <c r="U43" i="19" s="1"/>
  <c r="U44" i="19" s="1"/>
  <c r="U47" i="19" s="1"/>
  <c r="AH21" i="19"/>
  <c r="AF22" i="19"/>
  <c r="AI21" i="19"/>
  <c r="AH22" i="11"/>
  <c r="AH23" i="11" s="1"/>
  <c r="AH24" i="11" s="1"/>
  <c r="AH25" i="11" s="1"/>
  <c r="AI21" i="11"/>
  <c r="AI21" i="10"/>
  <c r="AA36" i="8"/>
  <c r="AA37" i="8" s="1"/>
  <c r="Z38" i="8"/>
  <c r="V47" i="8"/>
  <c r="V49" i="8"/>
  <c r="V48" i="8"/>
  <c r="U50" i="8"/>
  <c r="U52" i="8"/>
  <c r="U51" i="8"/>
  <c r="W40" i="8"/>
  <c r="W41" i="8" s="1"/>
  <c r="W42" i="8" s="1"/>
  <c r="W43" i="8" s="1"/>
  <c r="W44" i="8" s="1"/>
  <c r="Y39" i="8"/>
  <c r="X40" i="8"/>
  <c r="X41" i="8" s="1"/>
  <c r="X42" i="8" s="1"/>
  <c r="X43" i="8" s="1"/>
  <c r="X44" i="8" s="1"/>
  <c r="AC32" i="8"/>
  <c r="AC33" i="8" s="1"/>
  <c r="AC34" i="8" s="1"/>
  <c r="AB35" i="8"/>
  <c r="AG23" i="6"/>
  <c r="L43" i="3"/>
  <c r="AF28" i="8"/>
  <c r="AF29" i="8" s="1"/>
  <c r="Z39" i="20"/>
  <c r="Z40" i="20" s="1"/>
  <c r="Z41" i="20" s="1"/>
  <c r="Z42" i="20" s="1"/>
  <c r="Z43" i="20" s="1"/>
  <c r="Z44" i="20" s="1"/>
  <c r="Z49" i="20" s="1"/>
  <c r="AA38" i="20"/>
  <c r="AC50" i="12"/>
  <c r="AC52" i="12"/>
  <c r="AC51" i="12"/>
  <c r="AD29" i="20"/>
  <c r="Z50" i="24"/>
  <c r="Z52" i="24"/>
  <c r="Z51" i="24"/>
  <c r="AD30" i="8"/>
  <c r="AC30" i="20"/>
  <c r="AG27" i="8"/>
  <c r="AG28" i="8" s="1"/>
  <c r="AG29" i="8" s="1"/>
  <c r="AH26" i="8"/>
  <c r="Z47" i="24"/>
  <c r="U37" i="1"/>
  <c r="W51" i="26"/>
  <c r="W50" i="26"/>
  <c r="V50" i="25"/>
  <c r="W40" i="10"/>
  <c r="S52" i="6"/>
  <c r="S50" i="6"/>
  <c r="S51" i="6"/>
  <c r="S43" i="10"/>
  <c r="T33" i="6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8" i="6" s="1"/>
  <c r="U41" i="10"/>
  <c r="T42" i="10"/>
  <c r="U32" i="6"/>
  <c r="AG25" i="22"/>
  <c r="AC28" i="9"/>
  <c r="AC29" i="9" s="1"/>
  <c r="AC30" i="9" s="1"/>
  <c r="AC31" i="9" s="1"/>
  <c r="AC32" i="9" s="1"/>
  <c r="AC33" i="9" s="1"/>
  <c r="AC34" i="9" s="1"/>
  <c r="AC35" i="9" s="1"/>
  <c r="AC36" i="9" s="1"/>
  <c r="AC37" i="9" s="1"/>
  <c r="AC38" i="9" s="1"/>
  <c r="AA28" i="25"/>
  <c r="X30" i="25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7" i="25" s="1"/>
  <c r="AH21" i="6"/>
  <c r="AH22" i="6" s="1"/>
  <c r="U36" i="3"/>
  <c r="Z29" i="6"/>
  <c r="AA28" i="6"/>
  <c r="AB26" i="6"/>
  <c r="AA47" i="22"/>
  <c r="AA49" i="22"/>
  <c r="AA48" i="22"/>
  <c r="AA29" i="10"/>
  <c r="AH24" i="22"/>
  <c r="AI24" i="22" s="1"/>
  <c r="AE26" i="22"/>
  <c r="AF24" i="6"/>
  <c r="AG24" i="6" s="1"/>
  <c r="AB27" i="22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B38" i="22" s="1"/>
  <c r="AB39" i="22" s="1"/>
  <c r="AB40" i="22" s="1"/>
  <c r="AB41" i="22" s="1"/>
  <c r="AB42" i="22" s="1"/>
  <c r="AB43" i="22" s="1"/>
  <c r="AB44" i="22" s="1"/>
  <c r="Z31" i="10"/>
  <c r="AB27" i="10"/>
  <c r="AB28" i="10" s="1"/>
  <c r="AB29" i="10" s="1"/>
  <c r="Y29" i="25"/>
  <c r="Z29" i="25" s="1"/>
  <c r="AC26" i="10"/>
  <c r="W51" i="25"/>
  <c r="W52" i="25"/>
  <c r="W50" i="25"/>
  <c r="AD26" i="25"/>
  <c r="AB27" i="25"/>
  <c r="X30" i="6"/>
  <c r="X31" i="6" s="1"/>
  <c r="O41" i="3"/>
  <c r="AG24" i="25"/>
  <c r="AG25" i="25" s="1"/>
  <c r="AH23" i="25"/>
  <c r="Q39" i="3"/>
  <c r="Q40" i="3" s="1"/>
  <c r="AD25" i="6"/>
  <c r="Z52" i="22"/>
  <c r="Z50" i="22"/>
  <c r="Z51" i="22"/>
  <c r="X32" i="10"/>
  <c r="AH23" i="3"/>
  <c r="AI23" i="3" s="1"/>
  <c r="AB25" i="2"/>
  <c r="AC25" i="2" s="1"/>
  <c r="N47" i="1"/>
  <c r="Y25" i="1"/>
  <c r="Z25" i="1" s="1"/>
  <c r="N48" i="1"/>
  <c r="S36" i="2"/>
  <c r="U33" i="2"/>
  <c r="Q40" i="1"/>
  <c r="P38" i="2"/>
  <c r="Q37" i="2"/>
  <c r="T37" i="3"/>
  <c r="U37" i="3" s="1"/>
  <c r="O43" i="2"/>
  <c r="X31" i="2"/>
  <c r="T34" i="2"/>
  <c r="T35" i="2" s="1"/>
  <c r="T36" i="2" s="1"/>
  <c r="R39" i="1"/>
  <c r="X33" i="3"/>
  <c r="Y33" i="3" s="1"/>
  <c r="W34" i="3"/>
  <c r="N52" i="1"/>
  <c r="N51" i="1"/>
  <c r="N50" i="1"/>
  <c r="O49" i="1"/>
  <c r="O48" i="1"/>
  <c r="O47" i="1"/>
  <c r="V37" i="1"/>
  <c r="V32" i="2"/>
  <c r="W32" i="2" s="1"/>
  <c r="S38" i="1"/>
  <c r="M52" i="1"/>
  <c r="M51" i="1"/>
  <c r="M50" i="1"/>
  <c r="P43" i="1"/>
  <c r="Z32" i="3"/>
  <c r="AB31" i="3"/>
  <c r="AC30" i="3"/>
  <c r="AD30" i="3" s="1"/>
  <c r="Z26" i="2"/>
  <c r="AA26" i="2" s="1"/>
  <c r="AE22" i="2"/>
  <c r="AE23" i="2" s="1"/>
  <c r="Y27" i="2"/>
  <c r="AD24" i="2"/>
  <c r="AG19" i="2"/>
  <c r="AH19" i="2" s="1"/>
  <c r="AI19" i="2" s="1"/>
  <c r="AF21" i="2"/>
  <c r="AA24" i="1"/>
  <c r="AB24" i="1" s="1"/>
  <c r="W27" i="1"/>
  <c r="X26" i="1"/>
  <c r="AH17" i="1"/>
  <c r="AH18" i="1" s="1"/>
  <c r="V35" i="3"/>
  <c r="K44" i="3"/>
  <c r="R38" i="3"/>
  <c r="S38" i="3" s="1"/>
  <c r="M42" i="3"/>
  <c r="N42" i="3" s="1"/>
  <c r="M44" i="2"/>
  <c r="K51" i="2"/>
  <c r="K52" i="2"/>
  <c r="K50" i="2"/>
  <c r="AI16" i="1"/>
  <c r="AG19" i="1"/>
  <c r="AC21" i="1"/>
  <c r="AD21" i="1" s="1"/>
  <c r="AE20" i="1"/>
  <c r="AF20" i="1" s="1"/>
  <c r="AD24" i="3" l="1"/>
  <c r="AC26" i="3"/>
  <c r="AE25" i="3"/>
  <c r="AF25" i="3" s="1"/>
  <c r="Y47" i="7"/>
  <c r="AG24" i="10"/>
  <c r="AG25" i="10" s="1"/>
  <c r="AG23" i="10"/>
  <c r="AH22" i="10"/>
  <c r="AH23" i="10" s="1"/>
  <c r="AH23" i="22"/>
  <c r="AI23" i="22"/>
  <c r="AA26" i="26"/>
  <c r="AA27" i="26" s="1"/>
  <c r="Z27" i="26"/>
  <c r="AA32" i="7"/>
  <c r="AA33" i="7" s="1"/>
  <c r="Y48" i="7"/>
  <c r="Y49" i="7"/>
  <c r="AG27" i="7"/>
  <c r="AG28" i="7" s="1"/>
  <c r="AG29" i="7" s="1"/>
  <c r="X52" i="7"/>
  <c r="X51" i="7"/>
  <c r="X50" i="7"/>
  <c r="AF30" i="7"/>
  <c r="AG26" i="11"/>
  <c r="AH26" i="11" s="1"/>
  <c r="Z34" i="7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AB31" i="7"/>
  <c r="AB38" i="20"/>
  <c r="AH20" i="12"/>
  <c r="AE33" i="12"/>
  <c r="AE34" i="12" s="1"/>
  <c r="AD34" i="12"/>
  <c r="AD35" i="12" s="1"/>
  <c r="AB29" i="12"/>
  <c r="Z33" i="12"/>
  <c r="AI19" i="12"/>
  <c r="AG21" i="12"/>
  <c r="AG22" i="12"/>
  <c r="AG23" i="12" s="1"/>
  <c r="AF25" i="12"/>
  <c r="AF26" i="12" s="1"/>
  <c r="AF27" i="12" s="1"/>
  <c r="AF28" i="12" s="1"/>
  <c r="AF29" i="12" s="1"/>
  <c r="AF30" i="12" s="1"/>
  <c r="AF31" i="12" s="1"/>
  <c r="AF32" i="12" s="1"/>
  <c r="X30" i="21"/>
  <c r="Y30" i="21" s="1"/>
  <c r="U35" i="21"/>
  <c r="AD24" i="21"/>
  <c r="V35" i="21"/>
  <c r="W32" i="21"/>
  <c r="AE23" i="21"/>
  <c r="AD48" i="11"/>
  <c r="AB31" i="24"/>
  <c r="AB32" i="24" s="1"/>
  <c r="AB33" i="24" s="1"/>
  <c r="AB34" i="24" s="1"/>
  <c r="AC29" i="23"/>
  <c r="AC30" i="23" s="1"/>
  <c r="AE27" i="11"/>
  <c r="AE28" i="11" s="1"/>
  <c r="AE29" i="11" s="1"/>
  <c r="AE30" i="11" s="1"/>
  <c r="AE31" i="11" s="1"/>
  <c r="AE32" i="11" s="1"/>
  <c r="AE33" i="11" s="1"/>
  <c r="AE34" i="11" s="1"/>
  <c r="AE35" i="11" s="1"/>
  <c r="AE36" i="11" s="1"/>
  <c r="AE37" i="11" s="1"/>
  <c r="AE38" i="11" s="1"/>
  <c r="AE39" i="11" s="1"/>
  <c r="AE40" i="11" s="1"/>
  <c r="AE41" i="11" s="1"/>
  <c r="AE42" i="11" s="1"/>
  <c r="AE43" i="11" s="1"/>
  <c r="AE44" i="11" s="1"/>
  <c r="AD47" i="11"/>
  <c r="AD49" i="11"/>
  <c r="AC51" i="11"/>
  <c r="AC50" i="11"/>
  <c r="AC52" i="11"/>
  <c r="AF27" i="11"/>
  <c r="AD26" i="9"/>
  <c r="AE25" i="9"/>
  <c r="AH23" i="6"/>
  <c r="Y28" i="26"/>
  <c r="AA28" i="26" s="1"/>
  <c r="AH23" i="28"/>
  <c r="AH24" i="28" s="1"/>
  <c r="AB28" i="21"/>
  <c r="U49" i="9"/>
  <c r="AG19" i="26"/>
  <c r="AG20" i="26" s="1"/>
  <c r="AC25" i="21"/>
  <c r="AG23" i="9"/>
  <c r="AH20" i="21"/>
  <c r="AD22" i="26"/>
  <c r="AC23" i="26"/>
  <c r="AF25" i="9"/>
  <c r="AH18" i="26"/>
  <c r="Z28" i="26"/>
  <c r="AI19" i="21"/>
  <c r="AG21" i="21"/>
  <c r="AI21" i="9"/>
  <c r="AH23" i="9"/>
  <c r="AH22" i="9"/>
  <c r="AA29" i="21"/>
  <c r="AF23" i="21"/>
  <c r="X29" i="26"/>
  <c r="Y29" i="26" s="1"/>
  <c r="AB25" i="26"/>
  <c r="AB29" i="21"/>
  <c r="AF21" i="26"/>
  <c r="AB39" i="9"/>
  <c r="AC39" i="9" s="1"/>
  <c r="U48" i="9"/>
  <c r="U47" i="9"/>
  <c r="V43" i="9"/>
  <c r="V44" i="9" s="1"/>
  <c r="U52" i="9"/>
  <c r="U51" i="9"/>
  <c r="U50" i="9"/>
  <c r="Z40" i="9"/>
  <c r="X42" i="9"/>
  <c r="Y42" i="9" s="1"/>
  <c r="AG24" i="28"/>
  <c r="AG25" i="28" s="1"/>
  <c r="AD25" i="2"/>
  <c r="AD23" i="24"/>
  <c r="AD24" i="24" s="1"/>
  <c r="AD25" i="24" s="1"/>
  <c r="AD26" i="24" s="1"/>
  <c r="AD27" i="24" s="1"/>
  <c r="AG20" i="24"/>
  <c r="AH22" i="20"/>
  <c r="AA31" i="24"/>
  <c r="AH19" i="24"/>
  <c r="AF23" i="28"/>
  <c r="AF24" i="28" s="1"/>
  <c r="AF25" i="28" s="1"/>
  <c r="AF26" i="28" s="1"/>
  <c r="AI18" i="24"/>
  <c r="Y52" i="24"/>
  <c r="Y51" i="24"/>
  <c r="Y50" i="24"/>
  <c r="AF24" i="24"/>
  <c r="AI22" i="20"/>
  <c r="AC29" i="24"/>
  <c r="AE31" i="24"/>
  <c r="AE32" i="24" s="1"/>
  <c r="AE33" i="24" s="1"/>
  <c r="AE34" i="24" s="1"/>
  <c r="AE35" i="24" s="1"/>
  <c r="AE36" i="24" s="1"/>
  <c r="AF25" i="20"/>
  <c r="AG25" i="20" s="1"/>
  <c r="AE28" i="20"/>
  <c r="AI21" i="28"/>
  <c r="U37" i="28"/>
  <c r="AD28" i="23"/>
  <c r="AD29" i="23" s="1"/>
  <c r="AF27" i="23"/>
  <c r="V36" i="28"/>
  <c r="AA33" i="28"/>
  <c r="Q52" i="28"/>
  <c r="Q51" i="28"/>
  <c r="Q50" i="28"/>
  <c r="W35" i="28"/>
  <c r="R40" i="28"/>
  <c r="R41" i="28" s="1"/>
  <c r="R42" i="28" s="1"/>
  <c r="R43" i="28" s="1"/>
  <c r="R44" i="28" s="1"/>
  <c r="Y34" i="28"/>
  <c r="S39" i="28"/>
  <c r="AG27" i="27"/>
  <c r="AD49" i="27"/>
  <c r="AD47" i="27"/>
  <c r="AD48" i="27"/>
  <c r="AE28" i="27"/>
  <c r="AE29" i="27" s="1"/>
  <c r="AE30" i="27" s="1"/>
  <c r="AE31" i="27" s="1"/>
  <c r="AE32" i="27" s="1"/>
  <c r="AE33" i="27" s="1"/>
  <c r="AE34" i="27" s="1"/>
  <c r="AE35" i="27" s="1"/>
  <c r="AE36" i="27" s="1"/>
  <c r="AE37" i="27" s="1"/>
  <c r="AE38" i="27" s="1"/>
  <c r="AE39" i="27" s="1"/>
  <c r="AE40" i="27" s="1"/>
  <c r="AE41" i="27" s="1"/>
  <c r="AE42" i="27" s="1"/>
  <c r="AE43" i="27" s="1"/>
  <c r="AE44" i="27" s="1"/>
  <c r="AI22" i="23"/>
  <c r="AI23" i="23" s="1"/>
  <c r="AI24" i="23" s="1"/>
  <c r="AI25" i="23" s="1"/>
  <c r="X35" i="23"/>
  <c r="X36" i="23" s="1"/>
  <c r="X37" i="23" s="1"/>
  <c r="X38" i="23" s="1"/>
  <c r="X39" i="23" s="1"/>
  <c r="X40" i="23" s="1"/>
  <c r="X41" i="23" s="1"/>
  <c r="X42" i="23" s="1"/>
  <c r="X43" i="23" s="1"/>
  <c r="X44" i="23" s="1"/>
  <c r="Y34" i="23"/>
  <c r="Z34" i="23"/>
  <c r="W52" i="23"/>
  <c r="W50" i="23"/>
  <c r="W51" i="23"/>
  <c r="AI26" i="23"/>
  <c r="AB31" i="23"/>
  <c r="AB32" i="23" s="1"/>
  <c r="AB33" i="23" s="1"/>
  <c r="Z48" i="20"/>
  <c r="Z31" i="19"/>
  <c r="AA30" i="19"/>
  <c r="U48" i="19"/>
  <c r="X35" i="19"/>
  <c r="Y32" i="19"/>
  <c r="Y33" i="19" s="1"/>
  <c r="Y34" i="19" s="1"/>
  <c r="V37" i="19"/>
  <c r="W36" i="19"/>
  <c r="U49" i="19"/>
  <c r="AF23" i="19"/>
  <c r="AF24" i="19" s="1"/>
  <c r="AF25" i="19" s="1"/>
  <c r="AF26" i="19" s="1"/>
  <c r="AF27" i="19" s="1"/>
  <c r="AF28" i="19" s="1"/>
  <c r="AG22" i="19"/>
  <c r="AH22" i="19" s="1"/>
  <c r="AI22" i="11"/>
  <c r="AI23" i="11" s="1"/>
  <c r="AI24" i="11" s="1"/>
  <c r="AI25" i="11" s="1"/>
  <c r="AH24" i="10"/>
  <c r="AH25" i="10" s="1"/>
  <c r="AI22" i="10"/>
  <c r="AI23" i="10" s="1"/>
  <c r="AB36" i="8"/>
  <c r="AB37" i="8" s="1"/>
  <c r="AC35" i="8"/>
  <c r="Y40" i="8"/>
  <c r="Y41" i="8" s="1"/>
  <c r="Y42" i="8" s="1"/>
  <c r="Y43" i="8" s="1"/>
  <c r="Y44" i="8" s="1"/>
  <c r="V52" i="8"/>
  <c r="V50" i="8"/>
  <c r="V51" i="8"/>
  <c r="X47" i="8"/>
  <c r="X49" i="8"/>
  <c r="X48" i="8"/>
  <c r="W47" i="8"/>
  <c r="W48" i="8"/>
  <c r="W49" i="8"/>
  <c r="Z39" i="8"/>
  <c r="AA38" i="8"/>
  <c r="L44" i="3"/>
  <c r="Z51" i="20"/>
  <c r="Z50" i="20"/>
  <c r="Z52" i="20"/>
  <c r="AD31" i="8"/>
  <c r="AE30" i="8"/>
  <c r="Z47" i="20"/>
  <c r="AH27" i="8"/>
  <c r="AH28" i="8" s="1"/>
  <c r="AI26" i="8"/>
  <c r="AI27" i="8" s="1"/>
  <c r="AC31" i="20"/>
  <c r="AC32" i="20" s="1"/>
  <c r="AC33" i="20" s="1"/>
  <c r="AC34" i="20" s="1"/>
  <c r="AC35" i="20" s="1"/>
  <c r="AC36" i="20" s="1"/>
  <c r="AC37" i="20" s="1"/>
  <c r="AD30" i="20"/>
  <c r="AE29" i="20"/>
  <c r="AA39" i="20"/>
  <c r="AA40" i="20" s="1"/>
  <c r="AA41" i="20" s="1"/>
  <c r="AA42" i="20" s="1"/>
  <c r="AA43" i="20" s="1"/>
  <c r="AA44" i="20" s="1"/>
  <c r="AA49" i="20" s="1"/>
  <c r="AF30" i="8"/>
  <c r="U42" i="10"/>
  <c r="U33" i="6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8" i="6" s="1"/>
  <c r="S44" i="10"/>
  <c r="S49" i="10" s="1"/>
  <c r="T43" i="10"/>
  <c r="V32" i="6"/>
  <c r="W32" i="6" s="1"/>
  <c r="T49" i="6"/>
  <c r="T47" i="6"/>
  <c r="V41" i="10"/>
  <c r="W41" i="10" s="1"/>
  <c r="X48" i="25"/>
  <c r="X49" i="25"/>
  <c r="AB26" i="2"/>
  <c r="X33" i="10"/>
  <c r="X34" i="10" s="1"/>
  <c r="X35" i="10" s="1"/>
  <c r="X36" i="10" s="1"/>
  <c r="X37" i="10" s="1"/>
  <c r="X38" i="10" s="1"/>
  <c r="X39" i="10" s="1"/>
  <c r="X40" i="10" s="1"/>
  <c r="AH24" i="25"/>
  <c r="AH25" i="25" s="1"/>
  <c r="AI23" i="25"/>
  <c r="O42" i="3"/>
  <c r="AB28" i="25"/>
  <c r="Y30" i="25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7" i="25" s="1"/>
  <c r="AD28" i="9"/>
  <c r="AD29" i="9" s="1"/>
  <c r="AD30" i="9" s="1"/>
  <c r="AD31" i="9" s="1"/>
  <c r="AD32" i="9" s="1"/>
  <c r="AD33" i="9" s="1"/>
  <c r="AD34" i="9" s="1"/>
  <c r="AD35" i="9" s="1"/>
  <c r="AD36" i="9" s="1"/>
  <c r="AD37" i="9" s="1"/>
  <c r="AD38" i="9" s="1"/>
  <c r="Y32" i="10"/>
  <c r="Y33" i="10" s="1"/>
  <c r="Y34" i="10" s="1"/>
  <c r="Y35" i="10" s="1"/>
  <c r="Y36" i="10" s="1"/>
  <c r="Y37" i="10" s="1"/>
  <c r="Y38" i="10" s="1"/>
  <c r="Y39" i="10" s="1"/>
  <c r="Y40" i="10" s="1"/>
  <c r="AH25" i="22"/>
  <c r="AI25" i="22" s="1"/>
  <c r="AA30" i="10"/>
  <c r="AA52" i="22"/>
  <c r="AA50" i="22"/>
  <c r="AA51" i="22"/>
  <c r="AB27" i="6"/>
  <c r="AB28" i="6" s="1"/>
  <c r="AI21" i="6"/>
  <c r="AI22" i="6" s="1"/>
  <c r="X52" i="25"/>
  <c r="X50" i="25"/>
  <c r="X51" i="25"/>
  <c r="P41" i="3"/>
  <c r="AH24" i="6"/>
  <c r="Y30" i="6"/>
  <c r="Y31" i="6" s="1"/>
  <c r="AE26" i="25"/>
  <c r="AC27" i="25"/>
  <c r="AD27" i="25" s="1"/>
  <c r="AC27" i="10"/>
  <c r="AC28" i="10" s="1"/>
  <c r="AC29" i="10" s="1"/>
  <c r="AB49" i="22"/>
  <c r="AB47" i="22"/>
  <c r="AB48" i="22"/>
  <c r="AC27" i="22"/>
  <c r="AC28" i="22" s="1"/>
  <c r="AC29" i="22" s="1"/>
  <c r="AC30" i="22" s="1"/>
  <c r="AC31" i="22" s="1"/>
  <c r="AC32" i="22" s="1"/>
  <c r="AC33" i="22" s="1"/>
  <c r="AC34" i="22" s="1"/>
  <c r="AC35" i="22" s="1"/>
  <c r="AC36" i="22" s="1"/>
  <c r="AC37" i="22" s="1"/>
  <c r="AC38" i="22" s="1"/>
  <c r="AC39" i="22" s="1"/>
  <c r="AC40" i="22" s="1"/>
  <c r="AC41" i="22" s="1"/>
  <c r="AC42" i="22" s="1"/>
  <c r="AC43" i="22" s="1"/>
  <c r="AC44" i="22" s="1"/>
  <c r="AF26" i="22"/>
  <c r="AE25" i="6"/>
  <c r="AA29" i="6"/>
  <c r="AC26" i="6"/>
  <c r="AD26" i="6" s="1"/>
  <c r="AA29" i="25"/>
  <c r="AD26" i="10"/>
  <c r="AA25" i="1"/>
  <c r="AB25" i="1" s="1"/>
  <c r="Z27" i="2"/>
  <c r="V33" i="2"/>
  <c r="Y28" i="2"/>
  <c r="Y29" i="2" s="1"/>
  <c r="AE24" i="2"/>
  <c r="AE25" i="2" s="1"/>
  <c r="U34" i="2"/>
  <c r="U35" i="2" s="1"/>
  <c r="AG20" i="2"/>
  <c r="AH20" i="2" s="1"/>
  <c r="Y26" i="1"/>
  <c r="X32" i="2"/>
  <c r="Z28" i="2"/>
  <c r="Z29" i="2" s="1"/>
  <c r="W35" i="3"/>
  <c r="R40" i="1"/>
  <c r="AC26" i="2"/>
  <c r="AD26" i="2" s="1"/>
  <c r="Z33" i="3"/>
  <c r="P44" i="1"/>
  <c r="S39" i="1"/>
  <c r="O52" i="1"/>
  <c r="O50" i="1"/>
  <c r="O51" i="1"/>
  <c r="R37" i="2"/>
  <c r="T38" i="3"/>
  <c r="U38" i="3" s="1"/>
  <c r="P39" i="2"/>
  <c r="Q38" i="2"/>
  <c r="Q41" i="1"/>
  <c r="T38" i="1"/>
  <c r="X34" i="3"/>
  <c r="O44" i="2"/>
  <c r="AC31" i="3"/>
  <c r="AA32" i="3"/>
  <c r="AB32" i="3" s="1"/>
  <c r="AF22" i="2"/>
  <c r="AF23" i="2" s="1"/>
  <c r="AA27" i="2"/>
  <c r="AA28" i="2" s="1"/>
  <c r="W33" i="2"/>
  <c r="W28" i="1"/>
  <c r="X27" i="1"/>
  <c r="Z26" i="1"/>
  <c r="R39" i="3"/>
  <c r="S39" i="3" s="1"/>
  <c r="K48" i="3"/>
  <c r="K49" i="3"/>
  <c r="D24" i="5" s="1"/>
  <c r="K47" i="3"/>
  <c r="D22" i="5" s="1"/>
  <c r="M43" i="3"/>
  <c r="N43" i="3" s="1"/>
  <c r="V36" i="3"/>
  <c r="M49" i="2"/>
  <c r="M47" i="2"/>
  <c r="M48" i="2"/>
  <c r="AG20" i="1"/>
  <c r="AH19" i="1"/>
  <c r="AC22" i="1"/>
  <c r="AC23" i="1" s="1"/>
  <c r="AC24" i="1" s="1"/>
  <c r="AC25" i="1" s="1"/>
  <c r="AI17" i="1"/>
  <c r="AI18" i="1" s="1"/>
  <c r="AE21" i="1"/>
  <c r="AF21" i="1" s="1"/>
  <c r="AG25" i="3" l="1"/>
  <c r="AH25" i="3" s="1"/>
  <c r="AI25" i="3" s="1"/>
  <c r="AC27" i="3"/>
  <c r="AE24" i="3"/>
  <c r="AF24" i="3" s="1"/>
  <c r="AG24" i="3" s="1"/>
  <c r="AD26" i="3"/>
  <c r="AE26" i="3" s="1"/>
  <c r="V34" i="2"/>
  <c r="Z47" i="7"/>
  <c r="Z49" i="7"/>
  <c r="Z29" i="26"/>
  <c r="AA29" i="26" s="1"/>
  <c r="AH25" i="28"/>
  <c r="AH26" i="28" s="1"/>
  <c r="AH27" i="28" s="1"/>
  <c r="AH28" i="28" s="1"/>
  <c r="AE24" i="21"/>
  <c r="AG24" i="12"/>
  <c r="AG25" i="12" s="1"/>
  <c r="AG26" i="12" s="1"/>
  <c r="AG27" i="12" s="1"/>
  <c r="AG28" i="12" s="1"/>
  <c r="AG29" i="12" s="1"/>
  <c r="AG30" i="12" s="1"/>
  <c r="AG31" i="12" s="1"/>
  <c r="AG32" i="12" s="1"/>
  <c r="AG33" i="12" s="1"/>
  <c r="AB32" i="7"/>
  <c r="AB33" i="7" s="1"/>
  <c r="Z48" i="7"/>
  <c r="AC31" i="7"/>
  <c r="Y50" i="7"/>
  <c r="Y52" i="7"/>
  <c r="Y51" i="7"/>
  <c r="AH27" i="7"/>
  <c r="AI26" i="11"/>
  <c r="AF24" i="21"/>
  <c r="Z50" i="7"/>
  <c r="Z52" i="7"/>
  <c r="Z51" i="7"/>
  <c r="AG30" i="7"/>
  <c r="AA34" i="7"/>
  <c r="AH22" i="12"/>
  <c r="AB30" i="12"/>
  <c r="AD36" i="12"/>
  <c r="AD37" i="12" s="1"/>
  <c r="AD38" i="12" s="1"/>
  <c r="AD39" i="12" s="1"/>
  <c r="AD40" i="12" s="1"/>
  <c r="AD41" i="12" s="1"/>
  <c r="AD42" i="12" s="1"/>
  <c r="AD43" i="12" s="1"/>
  <c r="AD44" i="12" s="1"/>
  <c r="AD48" i="12" s="1"/>
  <c r="Z34" i="12"/>
  <c r="AE35" i="12"/>
  <c r="AH21" i="12"/>
  <c r="AG34" i="12"/>
  <c r="AF33" i="12"/>
  <c r="AF34" i="12" s="1"/>
  <c r="AF35" i="12" s="1"/>
  <c r="AF36" i="12" s="1"/>
  <c r="AF37" i="12" s="1"/>
  <c r="AF38" i="12" s="1"/>
  <c r="AF39" i="12" s="1"/>
  <c r="AF40" i="12" s="1"/>
  <c r="AF41" i="12" s="1"/>
  <c r="AF42" i="12" s="1"/>
  <c r="AF43" i="12" s="1"/>
  <c r="AF44" i="12" s="1"/>
  <c r="AF47" i="12" s="1"/>
  <c r="AH23" i="12"/>
  <c r="AH24" i="12" s="1"/>
  <c r="AH25" i="12" s="1"/>
  <c r="AH26" i="12" s="1"/>
  <c r="AH27" i="12" s="1"/>
  <c r="AH28" i="12" s="1"/>
  <c r="AH29" i="12" s="1"/>
  <c r="AH30" i="12" s="1"/>
  <c r="AH31" i="12" s="1"/>
  <c r="AH32" i="12" s="1"/>
  <c r="AH33" i="12" s="1"/>
  <c r="AI20" i="12"/>
  <c r="Y31" i="21"/>
  <c r="Z31" i="21" s="1"/>
  <c r="Z30" i="21"/>
  <c r="AC26" i="21"/>
  <c r="AD26" i="21" s="1"/>
  <c r="AD25" i="21"/>
  <c r="U36" i="21"/>
  <c r="AA30" i="21"/>
  <c r="W33" i="21"/>
  <c r="X32" i="21"/>
  <c r="AG26" i="28"/>
  <c r="AG27" i="28" s="1"/>
  <c r="AE47" i="11"/>
  <c r="AD30" i="23"/>
  <c r="AH21" i="21"/>
  <c r="AF28" i="11"/>
  <c r="AF29" i="11" s="1"/>
  <c r="AF30" i="11" s="1"/>
  <c r="AF31" i="11" s="1"/>
  <c r="AF32" i="11" s="1"/>
  <c r="AF33" i="11" s="1"/>
  <c r="AF34" i="11" s="1"/>
  <c r="AF35" i="11" s="1"/>
  <c r="AF36" i="11" s="1"/>
  <c r="AF37" i="11" s="1"/>
  <c r="AF38" i="11" s="1"/>
  <c r="AF39" i="11" s="1"/>
  <c r="AF40" i="11" s="1"/>
  <c r="AF41" i="11" s="1"/>
  <c r="AF42" i="11" s="1"/>
  <c r="AF43" i="11" s="1"/>
  <c r="AF44" i="11" s="1"/>
  <c r="AG27" i="11"/>
  <c r="AH27" i="11" s="1"/>
  <c r="AD52" i="11"/>
  <c r="AD50" i="11"/>
  <c r="AD51" i="11"/>
  <c r="AE49" i="11"/>
  <c r="AE48" i="11"/>
  <c r="AI24" i="10"/>
  <c r="AI25" i="10" s="1"/>
  <c r="AD27" i="9"/>
  <c r="AE27" i="9" s="1"/>
  <c r="AE26" i="9"/>
  <c r="AF26" i="9" s="1"/>
  <c r="D23" i="5"/>
  <c r="AG28" i="28"/>
  <c r="V48" i="9"/>
  <c r="AB26" i="26"/>
  <c r="AB27" i="26" s="1"/>
  <c r="AB28" i="26" s="1"/>
  <c r="AI23" i="6"/>
  <c r="AG21" i="26"/>
  <c r="AI22" i="9"/>
  <c r="AI18" i="26"/>
  <c r="AI20" i="21"/>
  <c r="AI21" i="21" s="1"/>
  <c r="V47" i="9"/>
  <c r="V49" i="9"/>
  <c r="V52" i="9" s="1"/>
  <c r="X30" i="26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9" i="26" s="1"/>
  <c r="AA31" i="21"/>
  <c r="AB31" i="21" s="1"/>
  <c r="AC24" i="26"/>
  <c r="AC25" i="26" s="1"/>
  <c r="AE22" i="26"/>
  <c r="AD23" i="26"/>
  <c r="AG22" i="21"/>
  <c r="AG23" i="21" s="1"/>
  <c r="AG24" i="9"/>
  <c r="AG25" i="9" s="1"/>
  <c r="AH25" i="9" s="1"/>
  <c r="AC27" i="21"/>
  <c r="AH19" i="26"/>
  <c r="AI19" i="26" s="1"/>
  <c r="Z41" i="9"/>
  <c r="Z42" i="9" s="1"/>
  <c r="AA40" i="9"/>
  <c r="AD39" i="9"/>
  <c r="V50" i="9"/>
  <c r="W43" i="9"/>
  <c r="AB40" i="9"/>
  <c r="AA47" i="20"/>
  <c r="AI22" i="28"/>
  <c r="AF25" i="24"/>
  <c r="AF27" i="28"/>
  <c r="AG21" i="24"/>
  <c r="AD28" i="24"/>
  <c r="AD29" i="24" s="1"/>
  <c r="AF26" i="20"/>
  <c r="AF27" i="20" s="1"/>
  <c r="AG27" i="20" s="1"/>
  <c r="AH20" i="24"/>
  <c r="AA32" i="24"/>
  <c r="AA33" i="24" s="1"/>
  <c r="AA34" i="24" s="1"/>
  <c r="AA35" i="24" s="1"/>
  <c r="AB35" i="24" s="1"/>
  <c r="AH23" i="20"/>
  <c r="AH24" i="20" s="1"/>
  <c r="AC30" i="24"/>
  <c r="AI19" i="24"/>
  <c r="AI20" i="24" s="1"/>
  <c r="U38" i="28"/>
  <c r="V37" i="28"/>
  <c r="AF24" i="2"/>
  <c r="AG27" i="23"/>
  <c r="Y35" i="19"/>
  <c r="AA34" i="23"/>
  <c r="AE28" i="23"/>
  <c r="Z34" i="28"/>
  <c r="R48" i="28"/>
  <c r="R49" i="28"/>
  <c r="R47" i="28"/>
  <c r="T39" i="28"/>
  <c r="S40" i="28"/>
  <c r="S41" i="28" s="1"/>
  <c r="S42" i="28" s="1"/>
  <c r="S43" i="28" s="1"/>
  <c r="S44" i="28" s="1"/>
  <c r="W36" i="28"/>
  <c r="X35" i="28"/>
  <c r="AB33" i="28"/>
  <c r="AC33" i="28" s="1"/>
  <c r="AD51" i="27"/>
  <c r="AD50" i="27"/>
  <c r="AD52" i="27"/>
  <c r="AE48" i="27"/>
  <c r="AE49" i="27"/>
  <c r="AE47" i="27"/>
  <c r="AH27" i="27"/>
  <c r="AF28" i="27"/>
  <c r="AF29" i="27" s="1"/>
  <c r="AF30" i="27" s="1"/>
  <c r="AF31" i="27" s="1"/>
  <c r="AF32" i="27" s="1"/>
  <c r="AF33" i="27" s="1"/>
  <c r="AF34" i="27" s="1"/>
  <c r="AF35" i="27" s="1"/>
  <c r="AF36" i="27" s="1"/>
  <c r="AF37" i="27" s="1"/>
  <c r="AF38" i="27" s="1"/>
  <c r="AF39" i="27" s="1"/>
  <c r="AF40" i="27" s="1"/>
  <c r="AF41" i="27" s="1"/>
  <c r="AF42" i="27" s="1"/>
  <c r="AF43" i="27" s="1"/>
  <c r="AF44" i="27" s="1"/>
  <c r="X48" i="23"/>
  <c r="X49" i="23"/>
  <c r="X47" i="23"/>
  <c r="AB34" i="23"/>
  <c r="Y35" i="23"/>
  <c r="Y36" i="23" s="1"/>
  <c r="Y37" i="23" s="1"/>
  <c r="Y38" i="23" s="1"/>
  <c r="Y39" i="23" s="1"/>
  <c r="Y40" i="23" s="1"/>
  <c r="Y41" i="23" s="1"/>
  <c r="Y42" i="23" s="1"/>
  <c r="Y43" i="23" s="1"/>
  <c r="Y44" i="23" s="1"/>
  <c r="AC31" i="23"/>
  <c r="AC32" i="23" s="1"/>
  <c r="AC33" i="23" s="1"/>
  <c r="W37" i="19"/>
  <c r="AA31" i="19"/>
  <c r="AB30" i="19"/>
  <c r="V38" i="19"/>
  <c r="V39" i="19" s="1"/>
  <c r="V40" i="19" s="1"/>
  <c r="V41" i="19" s="1"/>
  <c r="V42" i="19" s="1"/>
  <c r="V43" i="19" s="1"/>
  <c r="V44" i="19" s="1"/>
  <c r="V48" i="19" s="1"/>
  <c r="X36" i="19"/>
  <c r="Z32" i="19"/>
  <c r="U52" i="19"/>
  <c r="U51" i="19"/>
  <c r="U50" i="19"/>
  <c r="AF29" i="19"/>
  <c r="AG23" i="19"/>
  <c r="AG24" i="19" s="1"/>
  <c r="AG25" i="19" s="1"/>
  <c r="AG26" i="19" s="1"/>
  <c r="AG27" i="19" s="1"/>
  <c r="AG28" i="19" s="1"/>
  <c r="AI22" i="19"/>
  <c r="Z40" i="8"/>
  <c r="Z41" i="8" s="1"/>
  <c r="Z42" i="8" s="1"/>
  <c r="Z43" i="8" s="1"/>
  <c r="Z44" i="8" s="1"/>
  <c r="AA39" i="8"/>
  <c r="Y47" i="8"/>
  <c r="Y48" i="8"/>
  <c r="Y49" i="8"/>
  <c r="AB38" i="8"/>
  <c r="W50" i="8"/>
  <c r="W52" i="8"/>
  <c r="W51" i="8"/>
  <c r="X52" i="8"/>
  <c r="X51" i="8"/>
  <c r="X50" i="8"/>
  <c r="AC36" i="8"/>
  <c r="AC37" i="8" s="1"/>
  <c r="P42" i="3"/>
  <c r="L47" i="3"/>
  <c r="L49" i="3"/>
  <c r="L48" i="3"/>
  <c r="AA48" i="20"/>
  <c r="AE30" i="20"/>
  <c r="AD31" i="20"/>
  <c r="AD32" i="20" s="1"/>
  <c r="AD33" i="20" s="1"/>
  <c r="AD34" i="20" s="1"/>
  <c r="AD35" i="20" s="1"/>
  <c r="AD36" i="20" s="1"/>
  <c r="AG35" i="12"/>
  <c r="AE31" i="8"/>
  <c r="AE37" i="24"/>
  <c r="AA50" i="20"/>
  <c r="AA52" i="20"/>
  <c r="AA51" i="20"/>
  <c r="AC38" i="20"/>
  <c r="AH29" i="8"/>
  <c r="AI28" i="8"/>
  <c r="AD32" i="8"/>
  <c r="AG30" i="8"/>
  <c r="AB39" i="20"/>
  <c r="AI20" i="2"/>
  <c r="X28" i="1"/>
  <c r="X41" i="10"/>
  <c r="Y41" i="10" s="1"/>
  <c r="Y48" i="25"/>
  <c r="T44" i="10"/>
  <c r="Z32" i="10"/>
  <c r="Z33" i="10" s="1"/>
  <c r="Z34" i="10" s="1"/>
  <c r="Z35" i="10" s="1"/>
  <c r="Z36" i="10" s="1"/>
  <c r="Z37" i="10" s="1"/>
  <c r="Z38" i="10" s="1"/>
  <c r="Z39" i="10" s="1"/>
  <c r="Z40" i="10" s="1"/>
  <c r="V42" i="10"/>
  <c r="V33" i="6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S47" i="10"/>
  <c r="S48" i="10"/>
  <c r="U43" i="10"/>
  <c r="U47" i="6"/>
  <c r="U49" i="6"/>
  <c r="W42" i="10"/>
  <c r="T50" i="6"/>
  <c r="T51" i="6"/>
  <c r="T52" i="6"/>
  <c r="S50" i="10"/>
  <c r="S52" i="10"/>
  <c r="S51" i="10"/>
  <c r="X32" i="6"/>
  <c r="AI24" i="6"/>
  <c r="AE28" i="9"/>
  <c r="AF28" i="9" s="1"/>
  <c r="W36" i="3"/>
  <c r="AD27" i="10"/>
  <c r="AD28" i="10" s="1"/>
  <c r="AD29" i="10" s="1"/>
  <c r="AE26" i="10"/>
  <c r="AG26" i="22"/>
  <c r="AH26" i="22" s="1"/>
  <c r="AC48" i="22"/>
  <c r="AC47" i="22"/>
  <c r="AC49" i="22"/>
  <c r="AE27" i="25"/>
  <c r="AF26" i="25"/>
  <c r="AG26" i="25" s="1"/>
  <c r="AH26" i="25" s="1"/>
  <c r="AD27" i="22"/>
  <c r="AB29" i="6"/>
  <c r="AA31" i="10"/>
  <c r="AA32" i="10" s="1"/>
  <c r="AA33" i="10" s="1"/>
  <c r="AA34" i="10" s="1"/>
  <c r="AA35" i="10" s="1"/>
  <c r="AA36" i="10" s="1"/>
  <c r="AA37" i="10" s="1"/>
  <c r="AA38" i="10" s="1"/>
  <c r="AA39" i="10" s="1"/>
  <c r="AA40" i="10" s="1"/>
  <c r="AB30" i="10"/>
  <c r="AC30" i="10" s="1"/>
  <c r="AE29" i="9"/>
  <c r="AE30" i="9" s="1"/>
  <c r="AE31" i="9" s="1"/>
  <c r="AE32" i="9" s="1"/>
  <c r="AE33" i="9" s="1"/>
  <c r="AE34" i="9" s="1"/>
  <c r="AE35" i="9" s="1"/>
  <c r="AE36" i="9" s="1"/>
  <c r="AE37" i="9" s="1"/>
  <c r="AE38" i="9" s="1"/>
  <c r="AE39" i="9" s="1"/>
  <c r="AB29" i="25"/>
  <c r="Q41" i="3"/>
  <c r="Q42" i="3" s="1"/>
  <c r="AF26" i="10"/>
  <c r="AC27" i="6"/>
  <c r="AC28" i="6" s="1"/>
  <c r="AE26" i="6"/>
  <c r="AB51" i="22"/>
  <c r="AB52" i="22"/>
  <c r="AB50" i="22"/>
  <c r="AC28" i="25"/>
  <c r="Z30" i="6"/>
  <c r="AF25" i="6"/>
  <c r="AG25" i="6" s="1"/>
  <c r="Y49" i="25"/>
  <c r="Z30" i="25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O43" i="3"/>
  <c r="AI24" i="25"/>
  <c r="AI25" i="25" s="1"/>
  <c r="Y30" i="2"/>
  <c r="Y31" i="2" s="1"/>
  <c r="Y32" i="2" s="1"/>
  <c r="AG21" i="2"/>
  <c r="AH21" i="2" s="1"/>
  <c r="AE26" i="2"/>
  <c r="AA29" i="2"/>
  <c r="V35" i="2"/>
  <c r="P48" i="1"/>
  <c r="P47" i="1"/>
  <c r="O49" i="2"/>
  <c r="O48" i="2"/>
  <c r="O47" i="2"/>
  <c r="U36" i="2"/>
  <c r="P40" i="2"/>
  <c r="Q39" i="2"/>
  <c r="T39" i="1"/>
  <c r="Q42" i="1"/>
  <c r="R38" i="2"/>
  <c r="S40" i="1"/>
  <c r="S37" i="2"/>
  <c r="T39" i="3"/>
  <c r="AC32" i="3"/>
  <c r="U38" i="1"/>
  <c r="X35" i="3"/>
  <c r="V38" i="1"/>
  <c r="Y34" i="3"/>
  <c r="P49" i="1"/>
  <c r="R41" i="1"/>
  <c r="AA33" i="3"/>
  <c r="AD31" i="3"/>
  <c r="W34" i="2"/>
  <c r="W35" i="2" s="1"/>
  <c r="X33" i="2"/>
  <c r="Z30" i="2"/>
  <c r="AB27" i="2"/>
  <c r="AA26" i="1"/>
  <c r="W29" i="1"/>
  <c r="W30" i="1" s="1"/>
  <c r="W31" i="1" s="1"/>
  <c r="W32" i="1" s="1"/>
  <c r="W33" i="1" s="1"/>
  <c r="W34" i="1" s="1"/>
  <c r="W35" i="1" s="1"/>
  <c r="W36" i="1" s="1"/>
  <c r="W37" i="1" s="1"/>
  <c r="Y27" i="1"/>
  <c r="Z27" i="1" s="1"/>
  <c r="AF25" i="2"/>
  <c r="AI19" i="1"/>
  <c r="K51" i="3"/>
  <c r="K50" i="3"/>
  <c r="K52" i="3"/>
  <c r="V37" i="3"/>
  <c r="W37" i="3" s="1"/>
  <c r="M44" i="3"/>
  <c r="N44" i="3" s="1"/>
  <c r="R40" i="3"/>
  <c r="S40" i="3" s="1"/>
  <c r="M52" i="2"/>
  <c r="M50" i="2"/>
  <c r="M51" i="2"/>
  <c r="AG21" i="1"/>
  <c r="AD22" i="1"/>
  <c r="AE22" i="1" s="1"/>
  <c r="AH20" i="1"/>
  <c r="AD27" i="3" l="1"/>
  <c r="AF26" i="3"/>
  <c r="AG26" i="3" s="1"/>
  <c r="AH24" i="3"/>
  <c r="AI24" i="3" s="1"/>
  <c r="AE27" i="3"/>
  <c r="AI23" i="20"/>
  <c r="AG26" i="20"/>
  <c r="Y31" i="26"/>
  <c r="AB29" i="26"/>
  <c r="Z30" i="26"/>
  <c r="Y30" i="26"/>
  <c r="AH29" i="28"/>
  <c r="AH30" i="28" s="1"/>
  <c r="AH31" i="28" s="1"/>
  <c r="AH32" i="28" s="1"/>
  <c r="AC32" i="7"/>
  <c r="AC33" i="7" s="1"/>
  <c r="AD31" i="7"/>
  <c r="AB34" i="7"/>
  <c r="AF27" i="9"/>
  <c r="X33" i="21"/>
  <c r="AE25" i="21"/>
  <c r="AE26" i="21" s="1"/>
  <c r="AA35" i="7"/>
  <c r="AA36" i="7" s="1"/>
  <c r="AA37" i="7" s="1"/>
  <c r="AA38" i="7" s="1"/>
  <c r="AA39" i="7" s="1"/>
  <c r="AA40" i="7" s="1"/>
  <c r="AA41" i="7" s="1"/>
  <c r="AA42" i="7" s="1"/>
  <c r="AA43" i="7" s="1"/>
  <c r="AA44" i="7" s="1"/>
  <c r="AH28" i="7"/>
  <c r="AH29" i="7" s="1"/>
  <c r="AH30" i="7" s="1"/>
  <c r="AI27" i="7"/>
  <c r="AA47" i="7"/>
  <c r="AB31" i="12"/>
  <c r="AB32" i="12" s="1"/>
  <c r="AD47" i="12"/>
  <c r="AE36" i="12"/>
  <c r="Z35" i="12"/>
  <c r="Z36" i="12" s="1"/>
  <c r="Z37" i="12" s="1"/>
  <c r="Z38" i="12" s="1"/>
  <c r="Z39" i="12" s="1"/>
  <c r="Z40" i="12" s="1"/>
  <c r="Z41" i="12" s="1"/>
  <c r="Z42" i="12" s="1"/>
  <c r="Z43" i="12" s="1"/>
  <c r="Z44" i="12" s="1"/>
  <c r="AD49" i="12"/>
  <c r="AH34" i="12"/>
  <c r="AH35" i="12" s="1"/>
  <c r="AI21" i="12"/>
  <c r="AI22" i="12"/>
  <c r="AI23" i="12" s="1"/>
  <c r="AD37" i="20"/>
  <c r="AH22" i="21"/>
  <c r="AH23" i="21" s="1"/>
  <c r="U37" i="21"/>
  <c r="Y32" i="21"/>
  <c r="W34" i="21"/>
  <c r="AB30" i="21"/>
  <c r="V36" i="21"/>
  <c r="AD27" i="21"/>
  <c r="AE27" i="21" s="1"/>
  <c r="Z32" i="21"/>
  <c r="AF47" i="11"/>
  <c r="AE29" i="23"/>
  <c r="AE30" i="23" s="1"/>
  <c r="AF48" i="11"/>
  <c r="AE52" i="11"/>
  <c r="AE51" i="11"/>
  <c r="AE50" i="11"/>
  <c r="AI27" i="11"/>
  <c r="AF49" i="11"/>
  <c r="AG28" i="11"/>
  <c r="AG29" i="11" s="1"/>
  <c r="AG30" i="11" s="1"/>
  <c r="AG31" i="11" s="1"/>
  <c r="AG32" i="11" s="1"/>
  <c r="AG33" i="11" s="1"/>
  <c r="AG34" i="11" s="1"/>
  <c r="AG35" i="11" s="1"/>
  <c r="AG36" i="11" s="1"/>
  <c r="AG37" i="11" s="1"/>
  <c r="AG38" i="11" s="1"/>
  <c r="AG39" i="11" s="1"/>
  <c r="AG40" i="11" s="1"/>
  <c r="AG41" i="11" s="1"/>
  <c r="AG42" i="11" s="1"/>
  <c r="AG43" i="11" s="1"/>
  <c r="AG44" i="11" s="1"/>
  <c r="AF29" i="9"/>
  <c r="AF30" i="9" s="1"/>
  <c r="AF31" i="9" s="1"/>
  <c r="AF32" i="9" s="1"/>
  <c r="AF33" i="9" s="1"/>
  <c r="AF34" i="9" s="1"/>
  <c r="AF35" i="9" s="1"/>
  <c r="AF36" i="9" s="1"/>
  <c r="AF37" i="9" s="1"/>
  <c r="AF38" i="9" s="1"/>
  <c r="AF39" i="9" s="1"/>
  <c r="V51" i="9"/>
  <c r="AH24" i="9"/>
  <c r="AG29" i="19"/>
  <c r="AC34" i="23"/>
  <c r="Z35" i="23"/>
  <c r="Z36" i="23" s="1"/>
  <c r="Z37" i="23" s="1"/>
  <c r="Z38" i="23" s="1"/>
  <c r="Z39" i="23" s="1"/>
  <c r="Z40" i="23" s="1"/>
  <c r="Z41" i="23" s="1"/>
  <c r="Z42" i="23" s="1"/>
  <c r="Z43" i="23" s="1"/>
  <c r="Z44" i="23" s="1"/>
  <c r="AF28" i="20"/>
  <c r="AG26" i="9"/>
  <c r="AG27" i="9" s="1"/>
  <c r="AA32" i="21"/>
  <c r="AG24" i="21"/>
  <c r="AD24" i="26"/>
  <c r="X48" i="26"/>
  <c r="AC26" i="26"/>
  <c r="AC27" i="26" s="1"/>
  <c r="AI23" i="9"/>
  <c r="AF22" i="26"/>
  <c r="AE23" i="26"/>
  <c r="AD25" i="26"/>
  <c r="X51" i="26"/>
  <c r="X50" i="26"/>
  <c r="X52" i="26"/>
  <c r="AH20" i="26"/>
  <c r="AH21" i="26" s="1"/>
  <c r="AC28" i="21"/>
  <c r="AI22" i="21"/>
  <c r="AI23" i="21" s="1"/>
  <c r="X47" i="26"/>
  <c r="W44" i="9"/>
  <c r="W47" i="9" s="1"/>
  <c r="X43" i="9"/>
  <c r="Y43" i="9" s="1"/>
  <c r="AA41" i="9"/>
  <c r="AA42" i="9" s="1"/>
  <c r="AC40" i="9"/>
  <c r="AD40" i="9" s="1"/>
  <c r="AI21" i="24"/>
  <c r="AI22" i="24" s="1"/>
  <c r="AI23" i="24" s="1"/>
  <c r="AC38" i="8"/>
  <c r="AB39" i="8"/>
  <c r="AB36" i="24"/>
  <c r="AB37" i="24" s="1"/>
  <c r="AI24" i="24"/>
  <c r="AD30" i="24"/>
  <c r="AH25" i="20"/>
  <c r="AF28" i="28"/>
  <c r="AF26" i="24"/>
  <c r="AI23" i="28"/>
  <c r="W37" i="28"/>
  <c r="AC31" i="24"/>
  <c r="AC32" i="24" s="1"/>
  <c r="AC33" i="24" s="1"/>
  <c r="AC34" i="24" s="1"/>
  <c r="AH21" i="24"/>
  <c r="AD31" i="24"/>
  <c r="AD32" i="24" s="1"/>
  <c r="AD33" i="24" s="1"/>
  <c r="AD34" i="24" s="1"/>
  <c r="AD35" i="24" s="1"/>
  <c r="AG22" i="24"/>
  <c r="AI24" i="20"/>
  <c r="AI25" i="20" s="1"/>
  <c r="AH26" i="20"/>
  <c r="AH27" i="20" s="1"/>
  <c r="AA36" i="24"/>
  <c r="AI21" i="2"/>
  <c r="AA40" i="8"/>
  <c r="V38" i="28"/>
  <c r="W38" i="28" s="1"/>
  <c r="AH27" i="23"/>
  <c r="AI27" i="23" s="1"/>
  <c r="W38" i="1"/>
  <c r="T40" i="1"/>
  <c r="AF28" i="23"/>
  <c r="AD33" i="28"/>
  <c r="AE33" i="28" s="1"/>
  <c r="Y35" i="28"/>
  <c r="Z35" i="28" s="1"/>
  <c r="X36" i="28"/>
  <c r="X37" i="28" s="1"/>
  <c r="T40" i="28"/>
  <c r="T41" i="28" s="1"/>
  <c r="T42" i="28" s="1"/>
  <c r="T43" i="28" s="1"/>
  <c r="T44" i="28" s="1"/>
  <c r="T48" i="28" s="1"/>
  <c r="AA34" i="28"/>
  <c r="S49" i="28"/>
  <c r="S48" i="28"/>
  <c r="S47" i="28"/>
  <c r="R50" i="28"/>
  <c r="R52" i="28"/>
  <c r="R51" i="28"/>
  <c r="AB34" i="28"/>
  <c r="AC34" i="28" s="1"/>
  <c r="U39" i="28"/>
  <c r="AF47" i="27"/>
  <c r="AF48" i="27"/>
  <c r="AF49" i="27"/>
  <c r="AI27" i="27"/>
  <c r="AG28" i="27"/>
  <c r="AG29" i="27" s="1"/>
  <c r="AG30" i="27" s="1"/>
  <c r="AG31" i="27" s="1"/>
  <c r="AG32" i="27" s="1"/>
  <c r="AG33" i="27" s="1"/>
  <c r="AG34" i="27" s="1"/>
  <c r="AG35" i="27" s="1"/>
  <c r="AG36" i="27" s="1"/>
  <c r="AG37" i="27" s="1"/>
  <c r="AG38" i="27" s="1"/>
  <c r="AG39" i="27" s="1"/>
  <c r="AG40" i="27" s="1"/>
  <c r="AG41" i="27" s="1"/>
  <c r="AG42" i="27" s="1"/>
  <c r="AG43" i="27" s="1"/>
  <c r="AG44" i="27" s="1"/>
  <c r="AE52" i="27"/>
  <c r="AE51" i="27"/>
  <c r="AE50" i="27"/>
  <c r="Y48" i="23"/>
  <c r="Y49" i="23"/>
  <c r="Y47" i="23"/>
  <c r="AA35" i="23"/>
  <c r="AA36" i="23" s="1"/>
  <c r="AA37" i="23" s="1"/>
  <c r="AA38" i="23" s="1"/>
  <c r="AA39" i="23" s="1"/>
  <c r="AA40" i="23" s="1"/>
  <c r="AA41" i="23" s="1"/>
  <c r="AA42" i="23" s="1"/>
  <c r="AA43" i="23" s="1"/>
  <c r="AA44" i="23" s="1"/>
  <c r="Z47" i="23"/>
  <c r="Z49" i="23"/>
  <c r="Z48" i="23"/>
  <c r="AD31" i="23"/>
  <c r="X51" i="23"/>
  <c r="X52" i="23"/>
  <c r="X50" i="23"/>
  <c r="AD38" i="20"/>
  <c r="V49" i="19"/>
  <c r="V50" i="19" s="1"/>
  <c r="X37" i="19"/>
  <c r="AB31" i="19"/>
  <c r="AC30" i="19"/>
  <c r="Z33" i="19"/>
  <c r="Z34" i="19" s="1"/>
  <c r="Z35" i="19" s="1"/>
  <c r="Y36" i="19"/>
  <c r="V47" i="19"/>
  <c r="AA32" i="19"/>
  <c r="W38" i="19"/>
  <c r="AH23" i="19"/>
  <c r="AI23" i="19" s="1"/>
  <c r="AF48" i="12"/>
  <c r="AF49" i="12"/>
  <c r="AF52" i="12" s="1"/>
  <c r="AC39" i="8"/>
  <c r="Y52" i="8"/>
  <c r="Y50" i="8"/>
  <c r="Y51" i="8"/>
  <c r="Z47" i="8"/>
  <c r="Z49" i="8"/>
  <c r="Z48" i="8"/>
  <c r="L51" i="3"/>
  <c r="L50" i="3"/>
  <c r="L52" i="3"/>
  <c r="AB40" i="20"/>
  <c r="AB41" i="20" s="1"/>
  <c r="AB42" i="20" s="1"/>
  <c r="AB43" i="20" s="1"/>
  <c r="AB44" i="20" s="1"/>
  <c r="AB48" i="20" s="1"/>
  <c r="AC39" i="20"/>
  <c r="AC40" i="20" s="1"/>
  <c r="AC41" i="20" s="1"/>
  <c r="AC42" i="20" s="1"/>
  <c r="AC43" i="20" s="1"/>
  <c r="AC44" i="20" s="1"/>
  <c r="AC49" i="20" s="1"/>
  <c r="AE32" i="8"/>
  <c r="AF31" i="8"/>
  <c r="AF26" i="2"/>
  <c r="AG31" i="8"/>
  <c r="AD33" i="8"/>
  <c r="AH30" i="8"/>
  <c r="AH31" i="8" s="1"/>
  <c r="AI29" i="8"/>
  <c r="AG36" i="12"/>
  <c r="AG37" i="12" s="1"/>
  <c r="AG38" i="12" s="1"/>
  <c r="AG39" i="12" s="1"/>
  <c r="AG40" i="12" s="1"/>
  <c r="AG41" i="12" s="1"/>
  <c r="AG42" i="12" s="1"/>
  <c r="AG43" i="12" s="1"/>
  <c r="AG44" i="12" s="1"/>
  <c r="AG48" i="12" s="1"/>
  <c r="AF30" i="20"/>
  <c r="AE31" i="20"/>
  <c r="W33" i="6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V47" i="6"/>
  <c r="AC29" i="25"/>
  <c r="AC29" i="6"/>
  <c r="Z41" i="10"/>
  <c r="AA41" i="10" s="1"/>
  <c r="T47" i="10"/>
  <c r="T48" i="10"/>
  <c r="T49" i="10"/>
  <c r="V49" i="6"/>
  <c r="V51" i="6" s="1"/>
  <c r="V48" i="6"/>
  <c r="X33" i="6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7" i="6" s="1"/>
  <c r="X42" i="10"/>
  <c r="U52" i="6"/>
  <c r="U50" i="6"/>
  <c r="U51" i="6"/>
  <c r="U44" i="10"/>
  <c r="U47" i="10" s="1"/>
  <c r="V43" i="10"/>
  <c r="Y32" i="6"/>
  <c r="N48" i="3"/>
  <c r="N47" i="3"/>
  <c r="N49" i="3"/>
  <c r="AI26" i="25"/>
  <c r="Z31" i="6"/>
  <c r="Z32" i="6" s="1"/>
  <c r="AD27" i="6"/>
  <c r="AE27" i="6" s="1"/>
  <c r="O44" i="3"/>
  <c r="Z47" i="25"/>
  <c r="Z49" i="25"/>
  <c r="Z48" i="25"/>
  <c r="Y52" i="25"/>
  <c r="Y50" i="25"/>
  <c r="Y51" i="25"/>
  <c r="AF26" i="6"/>
  <c r="AG28" i="9"/>
  <c r="AG29" i="9" s="1"/>
  <c r="AG30" i="9" s="1"/>
  <c r="AG31" i="9" s="1"/>
  <c r="AG32" i="9" s="1"/>
  <c r="AG33" i="9" s="1"/>
  <c r="AG34" i="9" s="1"/>
  <c r="AG35" i="9" s="1"/>
  <c r="AG36" i="9" s="1"/>
  <c r="AG37" i="9" s="1"/>
  <c r="AG38" i="9" s="1"/>
  <c r="AG39" i="9" s="1"/>
  <c r="P43" i="3"/>
  <c r="AB31" i="10"/>
  <c r="AB32" i="10" s="1"/>
  <c r="AB33" i="10" s="1"/>
  <c r="AB34" i="10" s="1"/>
  <c r="AB35" i="10" s="1"/>
  <c r="AB36" i="10" s="1"/>
  <c r="AB37" i="10" s="1"/>
  <c r="AB38" i="10" s="1"/>
  <c r="AB39" i="10" s="1"/>
  <c r="AB40" i="10" s="1"/>
  <c r="AD28" i="22"/>
  <c r="AD29" i="22" s="1"/>
  <c r="AD30" i="22" s="1"/>
  <c r="AD31" i="22" s="1"/>
  <c r="AD32" i="22" s="1"/>
  <c r="AD33" i="22" s="1"/>
  <c r="AD34" i="22" s="1"/>
  <c r="AD35" i="22" s="1"/>
  <c r="AD36" i="22" s="1"/>
  <c r="AD37" i="22" s="1"/>
  <c r="AD38" i="22" s="1"/>
  <c r="AD39" i="22" s="1"/>
  <c r="AD40" i="22" s="1"/>
  <c r="AD41" i="22" s="1"/>
  <c r="AD42" i="22" s="1"/>
  <c r="AD43" i="22" s="1"/>
  <c r="AD44" i="22" s="1"/>
  <c r="AD48" i="22" s="1"/>
  <c r="AE27" i="22"/>
  <c r="AF27" i="22" s="1"/>
  <c r="AI26" i="22"/>
  <c r="AH25" i="6"/>
  <c r="AI25" i="6" s="1"/>
  <c r="AF27" i="25"/>
  <c r="AG26" i="10"/>
  <c r="AH26" i="10" s="1"/>
  <c r="AC51" i="22"/>
  <c r="AC52" i="22"/>
  <c r="AC50" i="22"/>
  <c r="AA30" i="6"/>
  <c r="AA31" i="6" s="1"/>
  <c r="AA32" i="6" s="1"/>
  <c r="AA30" i="25"/>
  <c r="AA31" i="25" s="1"/>
  <c r="AA32" i="25" s="1"/>
  <c r="AA33" i="25" s="1"/>
  <c r="AA34" i="25" s="1"/>
  <c r="AA35" i="25" s="1"/>
  <c r="AA36" i="25" s="1"/>
  <c r="AA37" i="25" s="1"/>
  <c r="AA38" i="25" s="1"/>
  <c r="AA39" i="25" s="1"/>
  <c r="AA40" i="25" s="1"/>
  <c r="AA41" i="25" s="1"/>
  <c r="AA42" i="25" s="1"/>
  <c r="AA43" i="25" s="1"/>
  <c r="AA44" i="25" s="1"/>
  <c r="AE27" i="10"/>
  <c r="AE28" i="10" s="1"/>
  <c r="AE29" i="10" s="1"/>
  <c r="AD30" i="10"/>
  <c r="AD28" i="25"/>
  <c r="AH27" i="9"/>
  <c r="AG22" i="2"/>
  <c r="V36" i="2"/>
  <c r="AI20" i="1"/>
  <c r="O52" i="2"/>
  <c r="O50" i="2"/>
  <c r="O51" i="2"/>
  <c r="Y35" i="3"/>
  <c r="S38" i="2"/>
  <c r="T37" i="2"/>
  <c r="Q43" i="1"/>
  <c r="Q44" i="1" s="1"/>
  <c r="P41" i="2"/>
  <c r="Q40" i="2"/>
  <c r="R42" i="1"/>
  <c r="X36" i="3"/>
  <c r="S41" i="1"/>
  <c r="Z34" i="3"/>
  <c r="P52" i="1"/>
  <c r="P51" i="1"/>
  <c r="P50" i="1"/>
  <c r="U39" i="1"/>
  <c r="U40" i="1" s="1"/>
  <c r="T40" i="3"/>
  <c r="R39" i="2"/>
  <c r="U37" i="2"/>
  <c r="U39" i="3"/>
  <c r="AD32" i="3"/>
  <c r="AB33" i="3"/>
  <c r="AC33" i="3" s="1"/>
  <c r="AB28" i="2"/>
  <c r="W36" i="2"/>
  <c r="Z31" i="2"/>
  <c r="Z32" i="2" s="1"/>
  <c r="AA30" i="2"/>
  <c r="AC27" i="2"/>
  <c r="X34" i="2"/>
  <c r="X35" i="2" s="1"/>
  <c r="Y33" i="2"/>
  <c r="X29" i="1"/>
  <c r="AA27" i="1"/>
  <c r="Y28" i="1"/>
  <c r="Z28" i="1" s="1"/>
  <c r="AB26" i="1"/>
  <c r="AE29" i="3"/>
  <c r="M48" i="3"/>
  <c r="M49" i="3"/>
  <c r="M47" i="3"/>
  <c r="V38" i="3"/>
  <c r="W38" i="3" s="1"/>
  <c r="R41" i="3"/>
  <c r="S41" i="3" s="1"/>
  <c r="AH21" i="1"/>
  <c r="AD23" i="1"/>
  <c r="AD24" i="1" s="1"/>
  <c r="AD25" i="1" s="1"/>
  <c r="AF22" i="1"/>
  <c r="AG22" i="1" s="1"/>
  <c r="AD28" i="3" l="1"/>
  <c r="AF27" i="3"/>
  <c r="AH26" i="3"/>
  <c r="AI26" i="3" s="1"/>
  <c r="AA49" i="7"/>
  <c r="AA52" i="7" s="1"/>
  <c r="AF29" i="20"/>
  <c r="AG29" i="20" s="1"/>
  <c r="AG28" i="20"/>
  <c r="AD39" i="20"/>
  <c r="AA30" i="26"/>
  <c r="AB30" i="26" s="1"/>
  <c r="Y32" i="26"/>
  <c r="Z31" i="26"/>
  <c r="AB33" i="12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8" i="12" s="1"/>
  <c r="AA48" i="7"/>
  <c r="AD32" i="7"/>
  <c r="AD33" i="7" s="1"/>
  <c r="AE31" i="7"/>
  <c r="AC34" i="7"/>
  <c r="AI28" i="7"/>
  <c r="AI29" i="7" s="1"/>
  <c r="AI30" i="7" s="1"/>
  <c r="AA51" i="7"/>
  <c r="AA50" i="7"/>
  <c r="AB35" i="7"/>
  <c r="AB36" i="7" s="1"/>
  <c r="AB37" i="7" s="1"/>
  <c r="AB38" i="7" s="1"/>
  <c r="AB39" i="7" s="1"/>
  <c r="AB40" i="7" s="1"/>
  <c r="AB41" i="7" s="1"/>
  <c r="AB42" i="7" s="1"/>
  <c r="AB43" i="7" s="1"/>
  <c r="AB44" i="7" s="1"/>
  <c r="AF25" i="21"/>
  <c r="AF26" i="21" s="1"/>
  <c r="AB47" i="12"/>
  <c r="Z49" i="12"/>
  <c r="Z48" i="12"/>
  <c r="AE37" i="12"/>
  <c r="AE38" i="12" s="1"/>
  <c r="AE39" i="12" s="1"/>
  <c r="AE40" i="12" s="1"/>
  <c r="AE41" i="12" s="1"/>
  <c r="AE42" i="12" s="1"/>
  <c r="AE43" i="12" s="1"/>
  <c r="AE44" i="12" s="1"/>
  <c r="AE47" i="12" s="1"/>
  <c r="AB49" i="12"/>
  <c r="AF50" i="12"/>
  <c r="AD52" i="12"/>
  <c r="AD50" i="12"/>
  <c r="AD51" i="12"/>
  <c r="Z47" i="12"/>
  <c r="AI24" i="12"/>
  <c r="AI25" i="12" s="1"/>
  <c r="W48" i="6"/>
  <c r="V37" i="21"/>
  <c r="Y33" i="21"/>
  <c r="AF27" i="21"/>
  <c r="AB32" i="21"/>
  <c r="AD28" i="21"/>
  <c r="AE28" i="21" s="1"/>
  <c r="AH24" i="21"/>
  <c r="W35" i="21"/>
  <c r="W36" i="21" s="1"/>
  <c r="W37" i="21" s="1"/>
  <c r="X34" i="21"/>
  <c r="U38" i="21"/>
  <c r="U39" i="21" s="1"/>
  <c r="U40" i="21" s="1"/>
  <c r="U41" i="21" s="1"/>
  <c r="U42" i="21" s="1"/>
  <c r="U43" i="21" s="1"/>
  <c r="U44" i="21" s="1"/>
  <c r="U47" i="21" s="1"/>
  <c r="AI25" i="24"/>
  <c r="AI26" i="24" s="1"/>
  <c r="W48" i="9"/>
  <c r="AG27" i="21"/>
  <c r="AH27" i="21" s="1"/>
  <c r="AH26" i="9"/>
  <c r="AG49" i="11"/>
  <c r="AG52" i="11" s="1"/>
  <c r="AC47" i="20"/>
  <c r="AF51" i="12"/>
  <c r="AG51" i="11"/>
  <c r="AG48" i="11"/>
  <c r="AG47" i="11"/>
  <c r="AF52" i="11"/>
  <c r="AF51" i="11"/>
  <c r="AF50" i="11"/>
  <c r="AH28" i="11"/>
  <c r="W47" i="6"/>
  <c r="AD36" i="24"/>
  <c r="W49" i="9"/>
  <c r="W50" i="9" s="1"/>
  <c r="AE24" i="26"/>
  <c r="AC28" i="26"/>
  <c r="AC29" i="26" s="1"/>
  <c r="AC30" i="26" s="1"/>
  <c r="AI24" i="21"/>
  <c r="AI20" i="26"/>
  <c r="AC29" i="21"/>
  <c r="AG22" i="26"/>
  <c r="AH22" i="26" s="1"/>
  <c r="AF23" i="26"/>
  <c r="AI24" i="9"/>
  <c r="AD26" i="26"/>
  <c r="AD27" i="26" s="1"/>
  <c r="Z43" i="9"/>
  <c r="AA43" i="9" s="1"/>
  <c r="X44" i="9"/>
  <c r="Y44" i="9" s="1"/>
  <c r="X49" i="9"/>
  <c r="AB41" i="9"/>
  <c r="W52" i="9"/>
  <c r="AC41" i="9"/>
  <c r="AE40" i="9"/>
  <c r="V52" i="6"/>
  <c r="AI26" i="20"/>
  <c r="AI27" i="20" s="1"/>
  <c r="AG23" i="24"/>
  <c r="AH22" i="24"/>
  <c r="AC35" i="24"/>
  <c r="AF29" i="28"/>
  <c r="AC36" i="24"/>
  <c r="AA35" i="28"/>
  <c r="AB35" i="28" s="1"/>
  <c r="AA37" i="24"/>
  <c r="AA38" i="24" s="1"/>
  <c r="AA39" i="24" s="1"/>
  <c r="AA40" i="24" s="1"/>
  <c r="AA41" i="24" s="1"/>
  <c r="AA42" i="24" s="1"/>
  <c r="AA43" i="24" s="1"/>
  <c r="AA44" i="24" s="1"/>
  <c r="AI27" i="24"/>
  <c r="AI28" i="24" s="1"/>
  <c r="AF27" i="24"/>
  <c r="AH28" i="20"/>
  <c r="AH29" i="20" s="1"/>
  <c r="AD37" i="24"/>
  <c r="AB38" i="24"/>
  <c r="AB39" i="24" s="1"/>
  <c r="AB40" i="24" s="1"/>
  <c r="AB41" i="24" s="1"/>
  <c r="AB42" i="24" s="1"/>
  <c r="AB43" i="24" s="1"/>
  <c r="AB44" i="24" s="1"/>
  <c r="AB49" i="24" s="1"/>
  <c r="AI24" i="28"/>
  <c r="X38" i="28"/>
  <c r="AA41" i="8"/>
  <c r="AA42" i="8" s="1"/>
  <c r="AA43" i="8" s="1"/>
  <c r="AA44" i="8" s="1"/>
  <c r="AB40" i="8"/>
  <c r="V51" i="19"/>
  <c r="V52" i="19"/>
  <c r="AF29" i="23"/>
  <c r="AF30" i="23" s="1"/>
  <c r="AG28" i="23"/>
  <c r="AD34" i="28"/>
  <c r="AD35" i="28" s="1"/>
  <c r="T47" i="28"/>
  <c r="U40" i="28"/>
  <c r="U41" i="28" s="1"/>
  <c r="U42" i="28" s="1"/>
  <c r="U43" i="28" s="1"/>
  <c r="U44" i="28" s="1"/>
  <c r="U49" i="28" s="1"/>
  <c r="V39" i="28"/>
  <c r="W39" i="28" s="1"/>
  <c r="S52" i="28"/>
  <c r="S51" i="28"/>
  <c r="S50" i="28"/>
  <c r="T49" i="28"/>
  <c r="Y36" i="28"/>
  <c r="Y37" i="28" s="1"/>
  <c r="AC35" i="28"/>
  <c r="Z36" i="28"/>
  <c r="Z37" i="28" s="1"/>
  <c r="AE34" i="28"/>
  <c r="AG47" i="27"/>
  <c r="AG49" i="27"/>
  <c r="AG48" i="27"/>
  <c r="AF51" i="27"/>
  <c r="AF52" i="27"/>
  <c r="AF50" i="27"/>
  <c r="AH28" i="27"/>
  <c r="AH29" i="27" s="1"/>
  <c r="AH30" i="27" s="1"/>
  <c r="AH31" i="27" s="1"/>
  <c r="AH32" i="27" s="1"/>
  <c r="AH33" i="27" s="1"/>
  <c r="AH34" i="27" s="1"/>
  <c r="AH35" i="27" s="1"/>
  <c r="AH36" i="27" s="1"/>
  <c r="AH37" i="27" s="1"/>
  <c r="AH38" i="27" s="1"/>
  <c r="AH39" i="27" s="1"/>
  <c r="AH40" i="27" s="1"/>
  <c r="AH41" i="27" s="1"/>
  <c r="AH42" i="27" s="1"/>
  <c r="AH43" i="27" s="1"/>
  <c r="AH44" i="27" s="1"/>
  <c r="AD38" i="24"/>
  <c r="AD32" i="23"/>
  <c r="AD33" i="23" s="1"/>
  <c r="AD34" i="23" s="1"/>
  <c r="Z52" i="23"/>
  <c r="Z50" i="23"/>
  <c r="Z51" i="23"/>
  <c r="AE31" i="23"/>
  <c r="AE32" i="23" s="1"/>
  <c r="AE33" i="23" s="1"/>
  <c r="AE34" i="23" s="1"/>
  <c r="AA47" i="23"/>
  <c r="AA48" i="23"/>
  <c r="AA49" i="23"/>
  <c r="AB35" i="23"/>
  <c r="Y52" i="23"/>
  <c r="Y50" i="23"/>
  <c r="Y51" i="23"/>
  <c r="Z36" i="19"/>
  <c r="W39" i="19"/>
  <c r="W40" i="19" s="1"/>
  <c r="W41" i="19" s="1"/>
  <c r="W42" i="19" s="1"/>
  <c r="W43" i="19" s="1"/>
  <c r="W44" i="19" s="1"/>
  <c r="W48" i="19" s="1"/>
  <c r="AD30" i="19"/>
  <c r="Y37" i="19"/>
  <c r="X38" i="19"/>
  <c r="AA33" i="19"/>
  <c r="AA34" i="19" s="1"/>
  <c r="AA35" i="19" s="1"/>
  <c r="AC31" i="19"/>
  <c r="AB32" i="19"/>
  <c r="AH24" i="19"/>
  <c r="AH25" i="19" s="1"/>
  <c r="AH26" i="19" s="1"/>
  <c r="AH27" i="19" s="1"/>
  <c r="AH28" i="19" s="1"/>
  <c r="AH29" i="19" s="1"/>
  <c r="AG47" i="12"/>
  <c r="Z52" i="8"/>
  <c r="Z50" i="8"/>
  <c r="Z51" i="8"/>
  <c r="V50" i="6"/>
  <c r="W49" i="6"/>
  <c r="AC52" i="20"/>
  <c r="AC51" i="20"/>
  <c r="AC50" i="20"/>
  <c r="AE32" i="20"/>
  <c r="AE33" i="20" s="1"/>
  <c r="AE34" i="20" s="1"/>
  <c r="AE35" i="20" s="1"/>
  <c r="AE36" i="20" s="1"/>
  <c r="AE37" i="20" s="1"/>
  <c r="AE38" i="20" s="1"/>
  <c r="AE39" i="20" s="1"/>
  <c r="AF31" i="20"/>
  <c r="AG49" i="12"/>
  <c r="AD40" i="20"/>
  <c r="AH36" i="12"/>
  <c r="AC48" i="20"/>
  <c r="AG23" i="2"/>
  <c r="AH22" i="2"/>
  <c r="AI22" i="2" s="1"/>
  <c r="AG30" i="20"/>
  <c r="AG31" i="20" s="1"/>
  <c r="AD34" i="8"/>
  <c r="AD35" i="8" s="1"/>
  <c r="AD36" i="8" s="1"/>
  <c r="AD37" i="8" s="1"/>
  <c r="AD38" i="8" s="1"/>
  <c r="AD39" i="8" s="1"/>
  <c r="AF32" i="8"/>
  <c r="AG32" i="8" s="1"/>
  <c r="AE33" i="8"/>
  <c r="AE34" i="8" s="1"/>
  <c r="AE35" i="8" s="1"/>
  <c r="AE36" i="8" s="1"/>
  <c r="AE37" i="8" s="1"/>
  <c r="AE38" i="8" s="1"/>
  <c r="AE39" i="8" s="1"/>
  <c r="AB47" i="20"/>
  <c r="AB49" i="20"/>
  <c r="AI30" i="8"/>
  <c r="AI31" i="8" s="1"/>
  <c r="U48" i="10"/>
  <c r="AB41" i="10"/>
  <c r="U49" i="10"/>
  <c r="U51" i="10" s="1"/>
  <c r="P44" i="3"/>
  <c r="P49" i="3" s="1"/>
  <c r="T52" i="10"/>
  <c r="T51" i="10"/>
  <c r="T50" i="10"/>
  <c r="X49" i="6"/>
  <c r="X52" i="6" s="1"/>
  <c r="AD49" i="22"/>
  <c r="V44" i="10"/>
  <c r="V49" i="10" s="1"/>
  <c r="Y42" i="10"/>
  <c r="AD47" i="22"/>
  <c r="Y33" i="6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X48" i="6"/>
  <c r="Z42" i="10"/>
  <c r="W43" i="10"/>
  <c r="AG24" i="2"/>
  <c r="AG25" i="2" s="1"/>
  <c r="Q43" i="3"/>
  <c r="AD29" i="25"/>
  <c r="AE30" i="10"/>
  <c r="AE28" i="25"/>
  <c r="AF28" i="25" s="1"/>
  <c r="AE28" i="22"/>
  <c r="AE29" i="22" s="1"/>
  <c r="AE30" i="22" s="1"/>
  <c r="AE31" i="22" s="1"/>
  <c r="AE32" i="22" s="1"/>
  <c r="AE33" i="22" s="1"/>
  <c r="AE34" i="22" s="1"/>
  <c r="AE35" i="22" s="1"/>
  <c r="AE36" i="22" s="1"/>
  <c r="AE37" i="22" s="1"/>
  <c r="AE38" i="22" s="1"/>
  <c r="AE39" i="22" s="1"/>
  <c r="AE40" i="22" s="1"/>
  <c r="AE41" i="22" s="1"/>
  <c r="AE42" i="22" s="1"/>
  <c r="AE43" i="22" s="1"/>
  <c r="AE44" i="22" s="1"/>
  <c r="AE48" i="22" s="1"/>
  <c r="AF27" i="10"/>
  <c r="P47" i="3"/>
  <c r="P48" i="3"/>
  <c r="Z52" i="25"/>
  <c r="Z50" i="25"/>
  <c r="Z51" i="25"/>
  <c r="AB30" i="6"/>
  <c r="AB31" i="6" s="1"/>
  <c r="AB32" i="6" s="1"/>
  <c r="AB30" i="25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N50" i="3"/>
  <c r="N51" i="3"/>
  <c r="N52" i="3"/>
  <c r="V37" i="2"/>
  <c r="AH28" i="9"/>
  <c r="AH29" i="9" s="1"/>
  <c r="AH30" i="9" s="1"/>
  <c r="AH31" i="9" s="1"/>
  <c r="AH32" i="9" s="1"/>
  <c r="AH33" i="9" s="1"/>
  <c r="AH34" i="9" s="1"/>
  <c r="AH35" i="9" s="1"/>
  <c r="AH36" i="9" s="1"/>
  <c r="AH37" i="9" s="1"/>
  <c r="AH38" i="9" s="1"/>
  <c r="AH39" i="9" s="1"/>
  <c r="AA47" i="25"/>
  <c r="AA49" i="25"/>
  <c r="AA48" i="25"/>
  <c r="AG27" i="22"/>
  <c r="AG27" i="10"/>
  <c r="AD51" i="22"/>
  <c r="AD52" i="22"/>
  <c r="AD50" i="22"/>
  <c r="AI26" i="10"/>
  <c r="AG27" i="25"/>
  <c r="AF27" i="6"/>
  <c r="O47" i="3"/>
  <c r="O48" i="3"/>
  <c r="O49" i="3"/>
  <c r="AD28" i="6"/>
  <c r="AD29" i="6" s="1"/>
  <c r="AC30" i="6"/>
  <c r="AC31" i="10"/>
  <c r="AD31" i="10" s="1"/>
  <c r="AG26" i="6"/>
  <c r="U40" i="3"/>
  <c r="U41" i="3" s="1"/>
  <c r="Q48" i="1"/>
  <c r="Q47" i="1"/>
  <c r="T41" i="3"/>
  <c r="S42" i="1"/>
  <c r="V39" i="1"/>
  <c r="R43" i="1"/>
  <c r="R44" i="1" s="1"/>
  <c r="R47" i="1" s="1"/>
  <c r="Q49" i="1"/>
  <c r="Y36" i="3"/>
  <c r="X37" i="3"/>
  <c r="P42" i="2"/>
  <c r="Q41" i="2"/>
  <c r="T38" i="2"/>
  <c r="T41" i="1"/>
  <c r="U41" i="1" s="1"/>
  <c r="Z35" i="3"/>
  <c r="R40" i="2"/>
  <c r="S39" i="2"/>
  <c r="AA34" i="3"/>
  <c r="AB34" i="3" s="1"/>
  <c r="AD33" i="3"/>
  <c r="AA31" i="2"/>
  <c r="AA32" i="2" s="1"/>
  <c r="Z33" i="2"/>
  <c r="AB29" i="2"/>
  <c r="AC28" i="2"/>
  <c r="AD27" i="2"/>
  <c r="AE27" i="2" s="1"/>
  <c r="AF27" i="2" s="1"/>
  <c r="Y34" i="2"/>
  <c r="W37" i="2"/>
  <c r="X36" i="2"/>
  <c r="AB27" i="1"/>
  <c r="AC26" i="1"/>
  <c r="X30" i="1"/>
  <c r="X31" i="1" s="1"/>
  <c r="X32" i="1" s="1"/>
  <c r="X33" i="1" s="1"/>
  <c r="X34" i="1" s="1"/>
  <c r="X35" i="1" s="1"/>
  <c r="X36" i="1" s="1"/>
  <c r="X37" i="1" s="1"/>
  <c r="X38" i="1" s="1"/>
  <c r="AA28" i="1"/>
  <c r="Y29" i="1"/>
  <c r="Z29" i="1" s="1"/>
  <c r="AG26" i="2"/>
  <c r="AE23" i="1"/>
  <c r="AF23" i="1" s="1"/>
  <c r="M52" i="3"/>
  <c r="M51" i="3"/>
  <c r="M50" i="3"/>
  <c r="V39" i="3"/>
  <c r="W39" i="3" s="1"/>
  <c r="R42" i="3"/>
  <c r="S42" i="3" s="1"/>
  <c r="AE30" i="3"/>
  <c r="AF29" i="3"/>
  <c r="AG29" i="3" s="1"/>
  <c r="AH29" i="3" s="1"/>
  <c r="AI29" i="3" s="1"/>
  <c r="AH22" i="1"/>
  <c r="AI21" i="1"/>
  <c r="AG27" i="3" l="1"/>
  <c r="AH27" i="3" s="1"/>
  <c r="AI27" i="3" s="1"/>
  <c r="AE28" i="3"/>
  <c r="AF28" i="3" s="1"/>
  <c r="AG28" i="3" s="1"/>
  <c r="AH28" i="3" s="1"/>
  <c r="AI28" i="3" s="1"/>
  <c r="AB49" i="7"/>
  <c r="AB52" i="7" s="1"/>
  <c r="AF28" i="22"/>
  <c r="AF29" i="22" s="1"/>
  <c r="AF30" i="22" s="1"/>
  <c r="AF31" i="22" s="1"/>
  <c r="AF32" i="22" s="1"/>
  <c r="AF33" i="22" s="1"/>
  <c r="AF34" i="22" s="1"/>
  <c r="AF35" i="22" s="1"/>
  <c r="AF36" i="22" s="1"/>
  <c r="AF37" i="22" s="1"/>
  <c r="AF38" i="22" s="1"/>
  <c r="AF39" i="22" s="1"/>
  <c r="AF40" i="22" s="1"/>
  <c r="AF41" i="22" s="1"/>
  <c r="AF42" i="22" s="1"/>
  <c r="AF43" i="22" s="1"/>
  <c r="AF44" i="22" s="1"/>
  <c r="Y33" i="26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8" i="26" s="1"/>
  <c r="Y47" i="26"/>
  <c r="Z32" i="26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8" i="26"/>
  <c r="Z49" i="26"/>
  <c r="AA31" i="26"/>
  <c r="AB50" i="7"/>
  <c r="AB51" i="7"/>
  <c r="AE32" i="7"/>
  <c r="AE33" i="7" s="1"/>
  <c r="W51" i="9"/>
  <c r="AG50" i="11"/>
  <c r="U48" i="21"/>
  <c r="AB47" i="7"/>
  <c r="AB48" i="7"/>
  <c r="AC35" i="7"/>
  <c r="AC36" i="7" s="1"/>
  <c r="AC37" i="7" s="1"/>
  <c r="AC38" i="7" s="1"/>
  <c r="AC39" i="7" s="1"/>
  <c r="AC40" i="7" s="1"/>
  <c r="AC41" i="7" s="1"/>
  <c r="AC42" i="7" s="1"/>
  <c r="AC43" i="7" s="1"/>
  <c r="AC44" i="7" s="1"/>
  <c r="AF31" i="7"/>
  <c r="AD34" i="7"/>
  <c r="AG25" i="21"/>
  <c r="AG26" i="21" s="1"/>
  <c r="AB52" i="12"/>
  <c r="AB50" i="12"/>
  <c r="AB51" i="12"/>
  <c r="Z52" i="12"/>
  <c r="Z51" i="12"/>
  <c r="Z50" i="12"/>
  <c r="AE49" i="12"/>
  <c r="AE48" i="12"/>
  <c r="AI26" i="12"/>
  <c r="AI27" i="12" s="1"/>
  <c r="AI28" i="12" s="1"/>
  <c r="AI29" i="12" s="1"/>
  <c r="AI30" i="12" s="1"/>
  <c r="AI31" i="12" s="1"/>
  <c r="AI32" i="12" s="1"/>
  <c r="AI33" i="12" s="1"/>
  <c r="AA48" i="8"/>
  <c r="X50" i="6"/>
  <c r="U50" i="10"/>
  <c r="AC30" i="21"/>
  <c r="Y34" i="21"/>
  <c r="AD29" i="21"/>
  <c r="AF28" i="21"/>
  <c r="AG28" i="21"/>
  <c r="X35" i="21"/>
  <c r="Z33" i="21"/>
  <c r="V38" i="21"/>
  <c r="W38" i="21" s="1"/>
  <c r="U49" i="21"/>
  <c r="Z37" i="19"/>
  <c r="AA48" i="24"/>
  <c r="AH28" i="23"/>
  <c r="AH29" i="11"/>
  <c r="AH30" i="11" s="1"/>
  <c r="AH31" i="11" s="1"/>
  <c r="AH32" i="11" s="1"/>
  <c r="AH33" i="11" s="1"/>
  <c r="AH34" i="11" s="1"/>
  <c r="AH35" i="11" s="1"/>
  <c r="AH36" i="11" s="1"/>
  <c r="AH37" i="11" s="1"/>
  <c r="AH38" i="11" s="1"/>
  <c r="AH39" i="11" s="1"/>
  <c r="AH40" i="11" s="1"/>
  <c r="AH41" i="11" s="1"/>
  <c r="AH42" i="11" s="1"/>
  <c r="AH43" i="11" s="1"/>
  <c r="AH44" i="11" s="1"/>
  <c r="AH48" i="11" s="1"/>
  <c r="AI28" i="11"/>
  <c r="X48" i="9"/>
  <c r="AA47" i="8"/>
  <c r="AA49" i="8"/>
  <c r="AA50" i="8" s="1"/>
  <c r="X47" i="9"/>
  <c r="AE25" i="26"/>
  <c r="AE26" i="26" s="1"/>
  <c r="AE27" i="26" s="1"/>
  <c r="AA49" i="24"/>
  <c r="AA51" i="24" s="1"/>
  <c r="AC31" i="21"/>
  <c r="AF24" i="26"/>
  <c r="AF25" i="26" s="1"/>
  <c r="AG23" i="26"/>
  <c r="AG24" i="26" s="1"/>
  <c r="AD28" i="26"/>
  <c r="AD29" i="26" s="1"/>
  <c r="AI25" i="9"/>
  <c r="AI21" i="26"/>
  <c r="Y47" i="9"/>
  <c r="Y48" i="9"/>
  <c r="Y49" i="9"/>
  <c r="X50" i="9"/>
  <c r="X52" i="9"/>
  <c r="X51" i="9"/>
  <c r="AF40" i="9"/>
  <c r="AB42" i="9"/>
  <c r="AB43" i="9" s="1"/>
  <c r="Z44" i="9"/>
  <c r="AA44" i="9" s="1"/>
  <c r="Z49" i="9"/>
  <c r="AD41" i="9"/>
  <c r="AE41" i="9" s="1"/>
  <c r="U52" i="10"/>
  <c r="AH23" i="2"/>
  <c r="AH24" i="2" s="1"/>
  <c r="AH25" i="2" s="1"/>
  <c r="AF28" i="24"/>
  <c r="AF29" i="24" s="1"/>
  <c r="AI25" i="28"/>
  <c r="AI26" i="28" s="1"/>
  <c r="AI27" i="28" s="1"/>
  <c r="AI28" i="28" s="1"/>
  <c r="AI29" i="28" s="1"/>
  <c r="AI30" i="28" s="1"/>
  <c r="AI31" i="28" s="1"/>
  <c r="AI32" i="28" s="1"/>
  <c r="AA47" i="24"/>
  <c r="AG29" i="28"/>
  <c r="AF30" i="28"/>
  <c r="AF31" i="28" s="1"/>
  <c r="AI28" i="20"/>
  <c r="AI29" i="20" s="1"/>
  <c r="AB47" i="24"/>
  <c r="AC37" i="24"/>
  <c r="Y38" i="28"/>
  <c r="AB51" i="24"/>
  <c r="AB52" i="24"/>
  <c r="AB50" i="24"/>
  <c r="AF32" i="28"/>
  <c r="AF33" i="28" s="1"/>
  <c r="AF34" i="28" s="1"/>
  <c r="AH23" i="24"/>
  <c r="AG24" i="24"/>
  <c r="AI29" i="24"/>
  <c r="AB48" i="24"/>
  <c r="X51" i="6"/>
  <c r="V48" i="10"/>
  <c r="AB41" i="8"/>
  <c r="AB42" i="8" s="1"/>
  <c r="AB43" i="8" s="1"/>
  <c r="AB44" i="8" s="1"/>
  <c r="AB47" i="8" s="1"/>
  <c r="Z38" i="28"/>
  <c r="AC40" i="8"/>
  <c r="AC32" i="19"/>
  <c r="AA36" i="19"/>
  <c r="AA37" i="19" s="1"/>
  <c r="AG29" i="23"/>
  <c r="AG30" i="23" s="1"/>
  <c r="AI28" i="23"/>
  <c r="AH29" i="23"/>
  <c r="U47" i="28"/>
  <c r="AA36" i="28"/>
  <c r="AH33" i="28"/>
  <c r="AE35" i="28"/>
  <c r="X39" i="28"/>
  <c r="V40" i="28"/>
  <c r="V41" i="28" s="1"/>
  <c r="V42" i="28" s="1"/>
  <c r="V43" i="28" s="1"/>
  <c r="V44" i="28" s="1"/>
  <c r="U48" i="28"/>
  <c r="AA37" i="28"/>
  <c r="T51" i="28"/>
  <c r="T52" i="28"/>
  <c r="T50" i="28"/>
  <c r="U52" i="28"/>
  <c r="U50" i="28"/>
  <c r="U51" i="28"/>
  <c r="AG52" i="27"/>
  <c r="AG50" i="27"/>
  <c r="AG51" i="27"/>
  <c r="AH47" i="27"/>
  <c r="AH49" i="27"/>
  <c r="AH48" i="27"/>
  <c r="AI28" i="27"/>
  <c r="AI29" i="27" s="1"/>
  <c r="AI30" i="27" s="1"/>
  <c r="AI31" i="27" s="1"/>
  <c r="AI32" i="27" s="1"/>
  <c r="AI33" i="27" s="1"/>
  <c r="AI34" i="27" s="1"/>
  <c r="AI35" i="27" s="1"/>
  <c r="AI36" i="27" s="1"/>
  <c r="AI37" i="27" s="1"/>
  <c r="AI38" i="27" s="1"/>
  <c r="AI39" i="27" s="1"/>
  <c r="AI40" i="27" s="1"/>
  <c r="AI41" i="27" s="1"/>
  <c r="AI42" i="27" s="1"/>
  <c r="AI43" i="27" s="1"/>
  <c r="AI44" i="27" s="1"/>
  <c r="AD39" i="24"/>
  <c r="AD40" i="24" s="1"/>
  <c r="AD41" i="24" s="1"/>
  <c r="AD42" i="24" s="1"/>
  <c r="AD43" i="24" s="1"/>
  <c r="AD44" i="24" s="1"/>
  <c r="AD48" i="24" s="1"/>
  <c r="AE38" i="24"/>
  <c r="AA52" i="23"/>
  <c r="AA50" i="23"/>
  <c r="AA51" i="23"/>
  <c r="AB36" i="23"/>
  <c r="AB37" i="23" s="1"/>
  <c r="AB38" i="23" s="1"/>
  <c r="AB39" i="23" s="1"/>
  <c r="AB40" i="23" s="1"/>
  <c r="AB41" i="23" s="1"/>
  <c r="AB42" i="23" s="1"/>
  <c r="AB43" i="23" s="1"/>
  <c r="AB44" i="23" s="1"/>
  <c r="AC35" i="23"/>
  <c r="AF31" i="23"/>
  <c r="AE40" i="20"/>
  <c r="W47" i="19"/>
  <c r="AB33" i="19"/>
  <c r="X39" i="19"/>
  <c r="X40" i="19" s="1"/>
  <c r="X41" i="19" s="1"/>
  <c r="X42" i="19" s="1"/>
  <c r="X43" i="19" s="1"/>
  <c r="X44" i="19" s="1"/>
  <c r="X49" i="19" s="1"/>
  <c r="AD31" i="19"/>
  <c r="AD32" i="19" s="1"/>
  <c r="W49" i="19"/>
  <c r="AC33" i="19"/>
  <c r="Y38" i="19"/>
  <c r="Z38" i="19" s="1"/>
  <c r="AE30" i="19"/>
  <c r="AI24" i="19"/>
  <c r="AI25" i="19" s="1"/>
  <c r="AI26" i="19" s="1"/>
  <c r="AI27" i="19" s="1"/>
  <c r="AI28" i="19" s="1"/>
  <c r="AI29" i="19" s="1"/>
  <c r="V47" i="10"/>
  <c r="W51" i="6"/>
  <c r="W52" i="6"/>
  <c r="W50" i="6"/>
  <c r="Q44" i="3"/>
  <c r="Q47" i="3" s="1"/>
  <c r="AB52" i="20"/>
  <c r="AB51" i="20"/>
  <c r="AB50" i="20"/>
  <c r="AF33" i="8"/>
  <c r="AF34" i="8" s="1"/>
  <c r="AF35" i="8" s="1"/>
  <c r="AF36" i="8" s="1"/>
  <c r="AF37" i="8" s="1"/>
  <c r="AF38" i="8" s="1"/>
  <c r="AF39" i="8" s="1"/>
  <c r="AH32" i="8"/>
  <c r="AH37" i="12"/>
  <c r="AH38" i="12" s="1"/>
  <c r="AH39" i="12" s="1"/>
  <c r="AH40" i="12" s="1"/>
  <c r="AH41" i="12" s="1"/>
  <c r="AH42" i="12" s="1"/>
  <c r="AH43" i="12" s="1"/>
  <c r="AH44" i="12" s="1"/>
  <c r="AD41" i="20"/>
  <c r="AG52" i="12"/>
  <c r="AG51" i="12"/>
  <c r="AG50" i="12"/>
  <c r="AG33" i="8"/>
  <c r="AG34" i="8" s="1"/>
  <c r="AG35" i="8" s="1"/>
  <c r="AG36" i="8" s="1"/>
  <c r="AG37" i="8" s="1"/>
  <c r="AG38" i="8" s="1"/>
  <c r="AG39" i="8" s="1"/>
  <c r="AH30" i="20"/>
  <c r="AF32" i="20"/>
  <c r="AF33" i="20" s="1"/>
  <c r="AF34" i="20" s="1"/>
  <c r="AF35" i="20" s="1"/>
  <c r="AF36" i="20" s="1"/>
  <c r="AF37" i="20" s="1"/>
  <c r="AF38" i="20" s="1"/>
  <c r="AF39" i="20" s="1"/>
  <c r="AF40" i="20" s="1"/>
  <c r="Y48" i="6"/>
  <c r="W44" i="10"/>
  <c r="W48" i="10" s="1"/>
  <c r="X43" i="10"/>
  <c r="V52" i="10"/>
  <c r="V50" i="10"/>
  <c r="V51" i="10"/>
  <c r="AF47" i="22"/>
  <c r="Y47" i="6"/>
  <c r="Y49" i="6"/>
  <c r="Z33" i="6"/>
  <c r="Y43" i="10"/>
  <c r="AA33" i="6"/>
  <c r="AA42" i="10"/>
  <c r="AD30" i="6"/>
  <c r="AF48" i="22"/>
  <c r="AH27" i="25"/>
  <c r="AH27" i="22"/>
  <c r="AF28" i="10"/>
  <c r="AF29" i="10" s="1"/>
  <c r="AF30" i="10" s="1"/>
  <c r="AE29" i="25"/>
  <c r="AE31" i="10"/>
  <c r="AE28" i="6"/>
  <c r="AF28" i="6" s="1"/>
  <c r="AC32" i="10"/>
  <c r="AC33" i="10" s="1"/>
  <c r="AC34" i="10" s="1"/>
  <c r="AC35" i="10" s="1"/>
  <c r="AC36" i="10" s="1"/>
  <c r="AC37" i="10" s="1"/>
  <c r="AC38" i="10" s="1"/>
  <c r="AC39" i="10" s="1"/>
  <c r="AC40" i="10" s="1"/>
  <c r="AC41" i="10" s="1"/>
  <c r="AG28" i="25"/>
  <c r="AG27" i="6"/>
  <c r="AC31" i="6"/>
  <c r="AC32" i="6" s="1"/>
  <c r="O52" i="3"/>
  <c r="O50" i="3"/>
  <c r="O51" i="3"/>
  <c r="AH26" i="6"/>
  <c r="AG28" i="22"/>
  <c r="AG29" i="22" s="1"/>
  <c r="AG30" i="22" s="1"/>
  <c r="AG31" i="22" s="1"/>
  <c r="AG32" i="22" s="1"/>
  <c r="AG33" i="22" s="1"/>
  <c r="AG34" i="22" s="1"/>
  <c r="AG35" i="22" s="1"/>
  <c r="AG36" i="22" s="1"/>
  <c r="AG37" i="22" s="1"/>
  <c r="AG38" i="22" s="1"/>
  <c r="AG39" i="22" s="1"/>
  <c r="AG40" i="22" s="1"/>
  <c r="AG41" i="22" s="1"/>
  <c r="AG42" i="22" s="1"/>
  <c r="AG43" i="22" s="1"/>
  <c r="AG44" i="22" s="1"/>
  <c r="AF49" i="22"/>
  <c r="AA52" i="25"/>
  <c r="AA50" i="25"/>
  <c r="AA51" i="25"/>
  <c r="AB47" i="25"/>
  <c r="AB48" i="25"/>
  <c r="AB49" i="25"/>
  <c r="P51" i="3"/>
  <c r="P52" i="3"/>
  <c r="P50" i="3"/>
  <c r="AC30" i="25"/>
  <c r="AE49" i="22"/>
  <c r="AE47" i="22"/>
  <c r="AF29" i="25"/>
  <c r="AH27" i="10"/>
  <c r="AI27" i="10" s="1"/>
  <c r="AE24" i="1"/>
  <c r="AE25" i="1" s="1"/>
  <c r="AB28" i="1"/>
  <c r="T39" i="2"/>
  <c r="S40" i="2"/>
  <c r="Z36" i="3"/>
  <c r="AC27" i="1"/>
  <c r="R41" i="2"/>
  <c r="X38" i="3"/>
  <c r="Q50" i="1"/>
  <c r="Q51" i="1"/>
  <c r="Q52" i="1"/>
  <c r="U38" i="2"/>
  <c r="T42" i="1"/>
  <c r="V40" i="1"/>
  <c r="V41" i="1" s="1"/>
  <c r="W39" i="1"/>
  <c r="X39" i="1" s="1"/>
  <c r="S43" i="1"/>
  <c r="AA35" i="3"/>
  <c r="R48" i="1"/>
  <c r="R49" i="1"/>
  <c r="P43" i="2"/>
  <c r="Q42" i="2"/>
  <c r="Y37" i="3"/>
  <c r="Y38" i="3" s="1"/>
  <c r="T42" i="3"/>
  <c r="AC34" i="3"/>
  <c r="AD34" i="3" s="1"/>
  <c r="AA33" i="2"/>
  <c r="Y35" i="2"/>
  <c r="AB30" i="2"/>
  <c r="AC29" i="2"/>
  <c r="AD28" i="2"/>
  <c r="AE28" i="2" s="1"/>
  <c r="X37" i="2"/>
  <c r="Z34" i="2"/>
  <c r="AA29" i="1"/>
  <c r="Y30" i="1"/>
  <c r="Z30" i="1" s="1"/>
  <c r="AD26" i="1"/>
  <c r="AI24" i="2"/>
  <c r="AI25" i="2" s="1"/>
  <c r="AH26" i="2"/>
  <c r="AG27" i="2"/>
  <c r="AE31" i="3"/>
  <c r="AF30" i="3"/>
  <c r="AG30" i="3" s="1"/>
  <c r="AH30" i="3" s="1"/>
  <c r="AI30" i="3" s="1"/>
  <c r="V40" i="3"/>
  <c r="W40" i="3" s="1"/>
  <c r="R43" i="3"/>
  <c r="S43" i="3" s="1"/>
  <c r="AF24" i="1"/>
  <c r="AF25" i="1" s="1"/>
  <c r="AI22" i="1"/>
  <c r="AG23" i="1"/>
  <c r="AH23" i="1" s="1"/>
  <c r="AC48" i="7" l="1"/>
  <c r="AE41" i="20"/>
  <c r="Z50" i="26"/>
  <c r="Z51" i="26"/>
  <c r="Z52" i="26"/>
  <c r="Z47" i="26"/>
  <c r="AA32" i="26"/>
  <c r="AB31" i="26"/>
  <c r="AC31" i="26" s="1"/>
  <c r="Y49" i="26"/>
  <c r="AH23" i="26"/>
  <c r="AH28" i="21"/>
  <c r="AD35" i="7"/>
  <c r="AD36" i="7" s="1"/>
  <c r="AD37" i="7" s="1"/>
  <c r="AD38" i="7" s="1"/>
  <c r="AD39" i="7" s="1"/>
  <c r="AD40" i="7" s="1"/>
  <c r="AD41" i="7" s="1"/>
  <c r="AD42" i="7" s="1"/>
  <c r="AD43" i="7" s="1"/>
  <c r="AD44" i="7" s="1"/>
  <c r="AC47" i="7"/>
  <c r="AC49" i="7"/>
  <c r="AF32" i="7"/>
  <c r="AF33" i="7" s="1"/>
  <c r="AH25" i="21"/>
  <c r="AG31" i="7"/>
  <c r="AE34" i="7"/>
  <c r="AE51" i="12"/>
  <c r="AE52" i="12"/>
  <c r="AE50" i="12"/>
  <c r="AA52" i="8"/>
  <c r="AI34" i="12"/>
  <c r="AI35" i="12" s="1"/>
  <c r="AI23" i="2"/>
  <c r="U50" i="21"/>
  <c r="U52" i="21"/>
  <c r="U51" i="21"/>
  <c r="X36" i="21"/>
  <c r="AA33" i="21"/>
  <c r="AB33" i="21" s="1"/>
  <c r="Y35" i="21"/>
  <c r="Y36" i="21" s="1"/>
  <c r="AE29" i="21"/>
  <c r="AF29" i="21" s="1"/>
  <c r="AG29" i="21" s="1"/>
  <c r="AC32" i="21"/>
  <c r="AC33" i="21" s="1"/>
  <c r="AD31" i="21"/>
  <c r="AD32" i="21" s="1"/>
  <c r="AD33" i="21" s="1"/>
  <c r="V39" i="21"/>
  <c r="V40" i="21" s="1"/>
  <c r="V41" i="21" s="1"/>
  <c r="V42" i="21" s="1"/>
  <c r="V43" i="21" s="1"/>
  <c r="V44" i="21" s="1"/>
  <c r="V48" i="21" s="1"/>
  <c r="AD30" i="21"/>
  <c r="Z34" i="21"/>
  <c r="AA51" i="8"/>
  <c r="AA52" i="24"/>
  <c r="Z47" i="9"/>
  <c r="Z48" i="9"/>
  <c r="AA50" i="24"/>
  <c r="AH30" i="23"/>
  <c r="AI30" i="20"/>
  <c r="AH49" i="11"/>
  <c r="AI29" i="11"/>
  <c r="AI30" i="11" s="1"/>
  <c r="AI31" i="11" s="1"/>
  <c r="AI32" i="11" s="1"/>
  <c r="AI33" i="11" s="1"/>
  <c r="AI34" i="11" s="1"/>
  <c r="AI35" i="11" s="1"/>
  <c r="AI36" i="11" s="1"/>
  <c r="AI37" i="11" s="1"/>
  <c r="AI38" i="11" s="1"/>
  <c r="AI39" i="11" s="1"/>
  <c r="AI40" i="11" s="1"/>
  <c r="AI41" i="11" s="1"/>
  <c r="AI42" i="11" s="1"/>
  <c r="AI43" i="11" s="1"/>
  <c r="AI44" i="11" s="1"/>
  <c r="AH47" i="11"/>
  <c r="AB48" i="8"/>
  <c r="AH24" i="26"/>
  <c r="AG25" i="26"/>
  <c r="AF35" i="28"/>
  <c r="AD49" i="24"/>
  <c r="AD50" i="24" s="1"/>
  <c r="AF26" i="26"/>
  <c r="AI22" i="26"/>
  <c r="AI23" i="26" s="1"/>
  <c r="AD30" i="26"/>
  <c r="AI27" i="9"/>
  <c r="AI26" i="9"/>
  <c r="AE28" i="26"/>
  <c r="AE29" i="26" s="1"/>
  <c r="AA49" i="9"/>
  <c r="AA48" i="9"/>
  <c r="AA47" i="9"/>
  <c r="AG40" i="9"/>
  <c r="AH40" i="9" s="1"/>
  <c r="AC42" i="9"/>
  <c r="AD42" i="9" s="1"/>
  <c r="Z52" i="9"/>
  <c r="Z51" i="9"/>
  <c r="Z50" i="9"/>
  <c r="AB44" i="9"/>
  <c r="AF41" i="9"/>
  <c r="Y52" i="9"/>
  <c r="Y51" i="9"/>
  <c r="Y50" i="9"/>
  <c r="AB49" i="8"/>
  <c r="AB50" i="8" s="1"/>
  <c r="AI30" i="24"/>
  <c r="AI33" i="28"/>
  <c r="AA38" i="28"/>
  <c r="AH24" i="24"/>
  <c r="AG25" i="24"/>
  <c r="AC38" i="24"/>
  <c r="AG30" i="28"/>
  <c r="AG31" i="28" s="1"/>
  <c r="AG32" i="28" s="1"/>
  <c r="AF30" i="24"/>
  <c r="AC41" i="8"/>
  <c r="AC42" i="8" s="1"/>
  <c r="AC43" i="8" s="1"/>
  <c r="AC44" i="8" s="1"/>
  <c r="AC49" i="8"/>
  <c r="V48" i="28"/>
  <c r="AD40" i="8"/>
  <c r="AE40" i="8" s="1"/>
  <c r="AC36" i="23"/>
  <c r="AC37" i="23" s="1"/>
  <c r="AC38" i="23" s="1"/>
  <c r="AC39" i="23" s="1"/>
  <c r="AC40" i="23" s="1"/>
  <c r="AC41" i="23" s="1"/>
  <c r="AC42" i="23" s="1"/>
  <c r="AC43" i="23" s="1"/>
  <c r="AC44" i="23" s="1"/>
  <c r="AI29" i="23"/>
  <c r="AI30" i="23" s="1"/>
  <c r="V47" i="28"/>
  <c r="V49" i="28"/>
  <c r="Y39" i="28"/>
  <c r="AH34" i="28"/>
  <c r="AH35" i="28" s="1"/>
  <c r="W40" i="28"/>
  <c r="AB36" i="28"/>
  <c r="AB37" i="28" s="1"/>
  <c r="AB38" i="28" s="1"/>
  <c r="AI48" i="27"/>
  <c r="AJ48" i="27" s="1"/>
  <c r="AI49" i="27"/>
  <c r="AI47" i="27"/>
  <c r="AJ47" i="27" s="1"/>
  <c r="AH51" i="27"/>
  <c r="AH50" i="27"/>
  <c r="AH52" i="27"/>
  <c r="AD52" i="24"/>
  <c r="AE39" i="24"/>
  <c r="AE40" i="24" s="1"/>
  <c r="AE41" i="24" s="1"/>
  <c r="AE42" i="24" s="1"/>
  <c r="AE43" i="24" s="1"/>
  <c r="AE44" i="24" s="1"/>
  <c r="AE48" i="24" s="1"/>
  <c r="AD47" i="24"/>
  <c r="AB47" i="23"/>
  <c r="AB48" i="23"/>
  <c r="AB49" i="23"/>
  <c r="AF32" i="23"/>
  <c r="AF33" i="23" s="1"/>
  <c r="AF34" i="23" s="1"/>
  <c r="AG31" i="23"/>
  <c r="AG32" i="23" s="1"/>
  <c r="AG33" i="23" s="1"/>
  <c r="AG34" i="23" s="1"/>
  <c r="AC49" i="23"/>
  <c r="AC47" i="23"/>
  <c r="AC48" i="23"/>
  <c r="AD35" i="23"/>
  <c r="X47" i="19"/>
  <c r="X50" i="19"/>
  <c r="X52" i="19"/>
  <c r="X51" i="19"/>
  <c r="AE31" i="19"/>
  <c r="AE32" i="19" s="1"/>
  <c r="AF30" i="19"/>
  <c r="AA38" i="19"/>
  <c r="X48" i="19"/>
  <c r="AB34" i="19"/>
  <c r="Y39" i="19"/>
  <c r="Y40" i="19" s="1"/>
  <c r="Y41" i="19" s="1"/>
  <c r="Y42" i="19" s="1"/>
  <c r="Y43" i="19" s="1"/>
  <c r="Y44" i="19" s="1"/>
  <c r="Y48" i="19" s="1"/>
  <c r="AC34" i="19"/>
  <c r="W51" i="19"/>
  <c r="W50" i="19"/>
  <c r="W52" i="19"/>
  <c r="AD33" i="19"/>
  <c r="Y47" i="19"/>
  <c r="AF41" i="20"/>
  <c r="AH31" i="20"/>
  <c r="AH48" i="12"/>
  <c r="AH47" i="12"/>
  <c r="AH33" i="8"/>
  <c r="AH34" i="8" s="1"/>
  <c r="AH35" i="8" s="1"/>
  <c r="AH36" i="8" s="1"/>
  <c r="AH37" i="8" s="1"/>
  <c r="AH38" i="8" s="1"/>
  <c r="AH39" i="8" s="1"/>
  <c r="AI32" i="8"/>
  <c r="AI33" i="8" s="1"/>
  <c r="AI34" i="8" s="1"/>
  <c r="AI31" i="20"/>
  <c r="AG32" i="20"/>
  <c r="AG33" i="20" s="1"/>
  <c r="AG34" i="20" s="1"/>
  <c r="AG35" i="20" s="1"/>
  <c r="AG36" i="20" s="1"/>
  <c r="AG37" i="20" s="1"/>
  <c r="AG38" i="20" s="1"/>
  <c r="AG39" i="20" s="1"/>
  <c r="AG40" i="20" s="1"/>
  <c r="AD42" i="20"/>
  <c r="AD43" i="20" s="1"/>
  <c r="AD44" i="20" s="1"/>
  <c r="AH49" i="12"/>
  <c r="Q48" i="3"/>
  <c r="Q49" i="3"/>
  <c r="AC28" i="1"/>
  <c r="AD28" i="1" s="1"/>
  <c r="AD27" i="1"/>
  <c r="T43" i="1"/>
  <c r="W49" i="10"/>
  <c r="W52" i="10" s="1"/>
  <c r="W47" i="10"/>
  <c r="AD31" i="26"/>
  <c r="AG47" i="22"/>
  <c r="Z34" i="6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AB42" i="10"/>
  <c r="Y50" i="6"/>
  <c r="Y51" i="6"/>
  <c r="Y52" i="6"/>
  <c r="Z43" i="10"/>
  <c r="X44" i="10"/>
  <c r="X48" i="10" s="1"/>
  <c r="AB33" i="6"/>
  <c r="AC33" i="6" s="1"/>
  <c r="AG48" i="22"/>
  <c r="AG49" i="22"/>
  <c r="AG52" i="22" s="1"/>
  <c r="AC31" i="25"/>
  <c r="AC32" i="25" s="1"/>
  <c r="AC33" i="25" s="1"/>
  <c r="AC34" i="25" s="1"/>
  <c r="AC35" i="25" s="1"/>
  <c r="AC36" i="25" s="1"/>
  <c r="AC37" i="25" s="1"/>
  <c r="AC38" i="25" s="1"/>
  <c r="AC39" i="25" s="1"/>
  <c r="AC40" i="25" s="1"/>
  <c r="AC41" i="25" s="1"/>
  <c r="AC42" i="25" s="1"/>
  <c r="AC43" i="25" s="1"/>
  <c r="AC44" i="25" s="1"/>
  <c r="AC49" i="25" s="1"/>
  <c r="AB52" i="25"/>
  <c r="AB50" i="25"/>
  <c r="AB51" i="25"/>
  <c r="AH27" i="6"/>
  <c r="AD31" i="6"/>
  <c r="AD32" i="6" s="1"/>
  <c r="AD30" i="25"/>
  <c r="AE30" i="25" s="1"/>
  <c r="AH28" i="22"/>
  <c r="AH29" i="22" s="1"/>
  <c r="AH30" i="22" s="1"/>
  <c r="AH31" i="22" s="1"/>
  <c r="AH32" i="22" s="1"/>
  <c r="AH33" i="22" s="1"/>
  <c r="AH34" i="22" s="1"/>
  <c r="AH35" i="22" s="1"/>
  <c r="AH36" i="22" s="1"/>
  <c r="AH37" i="22" s="1"/>
  <c r="AH38" i="22" s="1"/>
  <c r="AH39" i="22" s="1"/>
  <c r="AH40" i="22" s="1"/>
  <c r="AH41" i="22" s="1"/>
  <c r="AH42" i="22" s="1"/>
  <c r="AH43" i="22" s="1"/>
  <c r="AH44" i="22" s="1"/>
  <c r="AH47" i="22" s="1"/>
  <c r="AH28" i="25"/>
  <c r="AI27" i="22"/>
  <c r="AI26" i="6"/>
  <c r="AE52" i="22"/>
  <c r="AE50" i="22"/>
  <c r="AE51" i="22"/>
  <c r="AF52" i="22"/>
  <c r="AF50" i="22"/>
  <c r="AF51" i="22"/>
  <c r="AG50" i="22"/>
  <c r="AG28" i="6"/>
  <c r="AG29" i="25"/>
  <c r="AE29" i="6"/>
  <c r="AE30" i="6" s="1"/>
  <c r="AF31" i="10"/>
  <c r="AG28" i="10"/>
  <c r="AI27" i="25"/>
  <c r="AD32" i="10"/>
  <c r="AD33" i="10" s="1"/>
  <c r="AD34" i="10" s="1"/>
  <c r="AD35" i="10" s="1"/>
  <c r="AD36" i="10" s="1"/>
  <c r="AD37" i="10" s="1"/>
  <c r="AD38" i="10" s="1"/>
  <c r="AD39" i="10" s="1"/>
  <c r="AD40" i="10" s="1"/>
  <c r="AD41" i="10" s="1"/>
  <c r="AA36" i="3"/>
  <c r="T40" i="2"/>
  <c r="P44" i="2"/>
  <c r="Q43" i="2"/>
  <c r="T43" i="3"/>
  <c r="R51" i="1"/>
  <c r="R52" i="1"/>
  <c r="R50" i="1"/>
  <c r="S44" i="1"/>
  <c r="S49" i="1" s="1"/>
  <c r="S41" i="2"/>
  <c r="U42" i="3"/>
  <c r="W40" i="1"/>
  <c r="W41" i="1" s="1"/>
  <c r="Z37" i="3"/>
  <c r="U42" i="1"/>
  <c r="X39" i="3"/>
  <c r="X40" i="3" s="1"/>
  <c r="V42" i="1"/>
  <c r="U39" i="2"/>
  <c r="V38" i="2"/>
  <c r="W38" i="2" s="1"/>
  <c r="AB35" i="3"/>
  <c r="AC35" i="3" s="1"/>
  <c r="R42" i="2"/>
  <c r="Y36" i="2"/>
  <c r="Z35" i="2"/>
  <c r="AA34" i="2"/>
  <c r="AF28" i="2"/>
  <c r="AG28" i="2" s="1"/>
  <c r="AC30" i="2"/>
  <c r="AD29" i="2"/>
  <c r="AB31" i="2"/>
  <c r="AA30" i="1"/>
  <c r="AE26" i="1"/>
  <c r="AE27" i="1" s="1"/>
  <c r="AB29" i="1"/>
  <c r="Y31" i="1"/>
  <c r="AH27" i="2"/>
  <c r="AI26" i="2"/>
  <c r="V41" i="3"/>
  <c r="W41" i="3" s="1"/>
  <c r="R44" i="3"/>
  <c r="S44" i="3" s="1"/>
  <c r="AE32" i="3"/>
  <c r="AF31" i="3"/>
  <c r="AG31" i="3" s="1"/>
  <c r="AH31" i="3" s="1"/>
  <c r="AI31" i="3" s="1"/>
  <c r="AG24" i="1"/>
  <c r="AG25" i="1" s="1"/>
  <c r="AI23" i="1"/>
  <c r="AD48" i="7" l="1"/>
  <c r="AG41" i="20"/>
  <c r="W50" i="10"/>
  <c r="Y52" i="26"/>
  <c r="Y51" i="26"/>
  <c r="Y50" i="26"/>
  <c r="AA33" i="26"/>
  <c r="AB32" i="26"/>
  <c r="AB52" i="8"/>
  <c r="AC47" i="8"/>
  <c r="AG26" i="26"/>
  <c r="AE31" i="21"/>
  <c r="AG32" i="7"/>
  <c r="AG33" i="7" s="1"/>
  <c r="AH31" i="7"/>
  <c r="AC52" i="7"/>
  <c r="AC51" i="7"/>
  <c r="AC50" i="7"/>
  <c r="AD47" i="7"/>
  <c r="AD49" i="7"/>
  <c r="AE35" i="7"/>
  <c r="AE36" i="7" s="1"/>
  <c r="AE37" i="7" s="1"/>
  <c r="AE38" i="7" s="1"/>
  <c r="AE39" i="7" s="1"/>
  <c r="AE40" i="7" s="1"/>
  <c r="AE41" i="7" s="1"/>
  <c r="AE42" i="7" s="1"/>
  <c r="AE43" i="7" s="1"/>
  <c r="AE44" i="7" s="1"/>
  <c r="AE48" i="7" s="1"/>
  <c r="AE49" i="7"/>
  <c r="AE47" i="7"/>
  <c r="AH26" i="21"/>
  <c r="AI26" i="21" s="1"/>
  <c r="AI27" i="21" s="1"/>
  <c r="AI25" i="21"/>
  <c r="AF34" i="7"/>
  <c r="AI31" i="7"/>
  <c r="AI36" i="12"/>
  <c r="AI37" i="12" s="1"/>
  <c r="AC48" i="8"/>
  <c r="Z35" i="21"/>
  <c r="AH29" i="21"/>
  <c r="X37" i="21"/>
  <c r="X38" i="21" s="1"/>
  <c r="AE30" i="21"/>
  <c r="AF30" i="21" s="1"/>
  <c r="V49" i="21"/>
  <c r="V47" i="21"/>
  <c r="AA34" i="21"/>
  <c r="Y37" i="21"/>
  <c r="Y38" i="21" s="1"/>
  <c r="W39" i="21"/>
  <c r="AF27" i="26"/>
  <c r="AI48" i="11"/>
  <c r="AJ48" i="11" s="1"/>
  <c r="AE49" i="24"/>
  <c r="AE52" i="24" s="1"/>
  <c r="AD51" i="24"/>
  <c r="AI49" i="11"/>
  <c r="AJ49" i="11" s="1"/>
  <c r="AI47" i="11"/>
  <c r="AJ47" i="11" s="1"/>
  <c r="AH52" i="11"/>
  <c r="AH51" i="11"/>
  <c r="AH50" i="11"/>
  <c r="AB51" i="8"/>
  <c r="AG33" i="28"/>
  <c r="AH25" i="26"/>
  <c r="AH26" i="26" s="1"/>
  <c r="AG34" i="28"/>
  <c r="AG35" i="28" s="1"/>
  <c r="AE30" i="26"/>
  <c r="AI28" i="9"/>
  <c r="AI29" i="9" s="1"/>
  <c r="AI30" i="9" s="1"/>
  <c r="AI31" i="9" s="1"/>
  <c r="AI32" i="9" s="1"/>
  <c r="AI33" i="9" s="1"/>
  <c r="AI34" i="9" s="1"/>
  <c r="AI35" i="9" s="1"/>
  <c r="AI36" i="9" s="1"/>
  <c r="AI37" i="9" s="1"/>
  <c r="AI38" i="9" s="1"/>
  <c r="AI39" i="9" s="1"/>
  <c r="AI28" i="21"/>
  <c r="AI29" i="21" s="1"/>
  <c r="AF28" i="26"/>
  <c r="AG27" i="26"/>
  <c r="AH27" i="26" s="1"/>
  <c r="AI24" i="26"/>
  <c r="AB47" i="9"/>
  <c r="AB49" i="9"/>
  <c r="AC43" i="9"/>
  <c r="AC44" i="9" s="1"/>
  <c r="AC49" i="9" s="1"/>
  <c r="AB48" i="9"/>
  <c r="AG41" i="9"/>
  <c r="AI40" i="9"/>
  <c r="AA50" i="9"/>
  <c r="AA52" i="9"/>
  <c r="AA51" i="9"/>
  <c r="AE42" i="9"/>
  <c r="AD49" i="20"/>
  <c r="AD51" i="20" s="1"/>
  <c r="AG26" i="24"/>
  <c r="AH25" i="24"/>
  <c r="AF31" i="24"/>
  <c r="AF32" i="24"/>
  <c r="AF33" i="24" s="1"/>
  <c r="AF34" i="24" s="1"/>
  <c r="AF35" i="24" s="1"/>
  <c r="AF36" i="24" s="1"/>
  <c r="AF37" i="24" s="1"/>
  <c r="AC39" i="24"/>
  <c r="AC40" i="24" s="1"/>
  <c r="AC41" i="24" s="1"/>
  <c r="AC42" i="24" s="1"/>
  <c r="AC43" i="24" s="1"/>
  <c r="AC44" i="24" s="1"/>
  <c r="AI31" i="24"/>
  <c r="AI32" i="24" s="1"/>
  <c r="AG51" i="22"/>
  <c r="W51" i="10"/>
  <c r="AI35" i="8"/>
  <c r="AI36" i="8" s="1"/>
  <c r="AI37" i="8" s="1"/>
  <c r="AI38" i="8" s="1"/>
  <c r="AI39" i="8" s="1"/>
  <c r="AD41" i="8"/>
  <c r="AD42" i="8" s="1"/>
  <c r="AD43" i="8" s="1"/>
  <c r="AD44" i="8" s="1"/>
  <c r="AC50" i="8"/>
  <c r="AC52" i="8"/>
  <c r="AC51" i="8"/>
  <c r="AF40" i="8"/>
  <c r="AG40" i="8" s="1"/>
  <c r="AC36" i="28"/>
  <c r="V50" i="28"/>
  <c r="V51" i="28"/>
  <c r="V52" i="28"/>
  <c r="AI34" i="28"/>
  <c r="AI35" i="28" s="1"/>
  <c r="W41" i="28"/>
  <c r="W42" i="28" s="1"/>
  <c r="W43" i="28" s="1"/>
  <c r="W44" i="28" s="1"/>
  <c r="Z39" i="28"/>
  <c r="AA39" i="28" s="1"/>
  <c r="X40" i="28"/>
  <c r="AI52" i="27"/>
  <c r="AI50" i="27"/>
  <c r="AI51" i="27"/>
  <c r="AJ49" i="27"/>
  <c r="AE51" i="24"/>
  <c r="AE50" i="24"/>
  <c r="AE47" i="24"/>
  <c r="AB51" i="23"/>
  <c r="AB52" i="23"/>
  <c r="AB50" i="23"/>
  <c r="AD36" i="23"/>
  <c r="AD37" i="23" s="1"/>
  <c r="AD38" i="23" s="1"/>
  <c r="AD39" i="23" s="1"/>
  <c r="AD40" i="23" s="1"/>
  <c r="AD41" i="23" s="1"/>
  <c r="AD42" i="23" s="1"/>
  <c r="AD43" i="23" s="1"/>
  <c r="AD44" i="23" s="1"/>
  <c r="AE35" i="23"/>
  <c r="AC52" i="23"/>
  <c r="AC50" i="23"/>
  <c r="AC51" i="23"/>
  <c r="AF35" i="23"/>
  <c r="AH31" i="23"/>
  <c r="Y49" i="19"/>
  <c r="Y51" i="19" s="1"/>
  <c r="AD34" i="19"/>
  <c r="Y52" i="19"/>
  <c r="AG30" i="19"/>
  <c r="AB35" i="19"/>
  <c r="AB36" i="19" s="1"/>
  <c r="AB37" i="19" s="1"/>
  <c r="AB38" i="19" s="1"/>
  <c r="AF31" i="19"/>
  <c r="AF32" i="19" s="1"/>
  <c r="AE33" i="19"/>
  <c r="Z39" i="19"/>
  <c r="AE31" i="6"/>
  <c r="AE32" i="6" s="1"/>
  <c r="Z48" i="6"/>
  <c r="Q52" i="3"/>
  <c r="Q51" i="3"/>
  <c r="Q50" i="3"/>
  <c r="AH52" i="12"/>
  <c r="AH51" i="12"/>
  <c r="AH50" i="12"/>
  <c r="AD48" i="20"/>
  <c r="AD47" i="20"/>
  <c r="AD52" i="20"/>
  <c r="AH32" i="20"/>
  <c r="AI32" i="20" s="1"/>
  <c r="AE42" i="20"/>
  <c r="AE43" i="20" s="1"/>
  <c r="AE44" i="20" s="1"/>
  <c r="T44" i="1"/>
  <c r="T49" i="1" s="1"/>
  <c r="T50" i="1" s="1"/>
  <c r="AE31" i="26"/>
  <c r="X47" i="10"/>
  <c r="X49" i="10"/>
  <c r="X50" i="10" s="1"/>
  <c r="AA43" i="10"/>
  <c r="AB43" i="10" s="1"/>
  <c r="AA34" i="6"/>
  <c r="AB34" i="6" s="1"/>
  <c r="T41" i="2"/>
  <c r="AH49" i="22"/>
  <c r="AH51" i="22" s="1"/>
  <c r="AD33" i="6"/>
  <c r="AE33" i="6" s="1"/>
  <c r="Z49" i="6"/>
  <c r="Z47" i="6"/>
  <c r="Y44" i="10"/>
  <c r="AC42" i="10"/>
  <c r="AD42" i="10" s="1"/>
  <c r="AC51" i="25"/>
  <c r="AC52" i="25"/>
  <c r="AC50" i="25"/>
  <c r="AI28" i="25"/>
  <c r="AE32" i="10"/>
  <c r="AF29" i="6"/>
  <c r="AG29" i="6" s="1"/>
  <c r="AI27" i="6"/>
  <c r="AH29" i="25"/>
  <c r="AG29" i="10"/>
  <c r="AG30" i="10" s="1"/>
  <c r="AG31" i="10" s="1"/>
  <c r="AF32" i="10"/>
  <c r="AF30" i="25"/>
  <c r="AH28" i="10"/>
  <c r="AI28" i="10" s="1"/>
  <c r="AI28" i="22"/>
  <c r="AI29" i="22" s="1"/>
  <c r="AI30" i="22" s="1"/>
  <c r="AI31" i="22" s="1"/>
  <c r="AI32" i="22" s="1"/>
  <c r="AI33" i="22" s="1"/>
  <c r="AI34" i="22" s="1"/>
  <c r="AI35" i="22" s="1"/>
  <c r="AI36" i="22" s="1"/>
  <c r="AI37" i="22" s="1"/>
  <c r="AI38" i="22" s="1"/>
  <c r="AI39" i="22" s="1"/>
  <c r="AI40" i="22" s="1"/>
  <c r="AI41" i="22" s="1"/>
  <c r="AI42" i="22" s="1"/>
  <c r="AI43" i="22" s="1"/>
  <c r="AI44" i="22" s="1"/>
  <c r="AH48" i="22"/>
  <c r="AD31" i="25"/>
  <c r="AD32" i="25" s="1"/>
  <c r="AD33" i="25" s="1"/>
  <c r="AD34" i="25" s="1"/>
  <c r="AD35" i="25" s="1"/>
  <c r="AD36" i="25" s="1"/>
  <c r="AD37" i="25" s="1"/>
  <c r="AD38" i="25" s="1"/>
  <c r="AD39" i="25" s="1"/>
  <c r="AD40" i="25" s="1"/>
  <c r="AD41" i="25" s="1"/>
  <c r="AD42" i="25" s="1"/>
  <c r="AD43" i="25" s="1"/>
  <c r="AD44" i="25" s="1"/>
  <c r="AH28" i="6"/>
  <c r="AC48" i="25"/>
  <c r="AC47" i="25"/>
  <c r="AA37" i="3"/>
  <c r="R43" i="2"/>
  <c r="T47" i="1"/>
  <c r="S49" i="3"/>
  <c r="S47" i="3"/>
  <c r="S48" i="3"/>
  <c r="T51" i="1"/>
  <c r="T52" i="1"/>
  <c r="X38" i="2"/>
  <c r="AB36" i="3"/>
  <c r="X40" i="1"/>
  <c r="Y39" i="3"/>
  <c r="W42" i="1"/>
  <c r="U43" i="1"/>
  <c r="U44" i="1" s="1"/>
  <c r="U47" i="1" s="1"/>
  <c r="U43" i="3"/>
  <c r="S52" i="1"/>
  <c r="S51" i="1"/>
  <c r="S50" i="1"/>
  <c r="X41" i="3"/>
  <c r="T44" i="3"/>
  <c r="P47" i="2"/>
  <c r="P48" i="2"/>
  <c r="P49" i="2"/>
  <c r="Q44" i="2"/>
  <c r="U40" i="2"/>
  <c r="V39" i="2"/>
  <c r="W39" i="2" s="1"/>
  <c r="T48" i="1"/>
  <c r="Z38" i="3"/>
  <c r="S42" i="2"/>
  <c r="S47" i="1"/>
  <c r="S48" i="1"/>
  <c r="AD35" i="3"/>
  <c r="AE29" i="2"/>
  <c r="AH28" i="2"/>
  <c r="AB32" i="2"/>
  <c r="AB33" i="2" s="1"/>
  <c r="AA35" i="2"/>
  <c r="AC31" i="2"/>
  <c r="AD30" i="2"/>
  <c r="Z36" i="2"/>
  <c r="Y37" i="2"/>
  <c r="AF26" i="1"/>
  <c r="AF27" i="1" s="1"/>
  <c r="Y32" i="1"/>
  <c r="AB30" i="1"/>
  <c r="AC29" i="1"/>
  <c r="AD29" i="1" s="1"/>
  <c r="Z31" i="1"/>
  <c r="AE28" i="1"/>
  <c r="AI27" i="2"/>
  <c r="R48" i="3"/>
  <c r="R47" i="3"/>
  <c r="R49" i="3"/>
  <c r="AE33" i="3"/>
  <c r="AF32" i="3"/>
  <c r="AG32" i="3" s="1"/>
  <c r="AH32" i="3" s="1"/>
  <c r="AI32" i="3" s="1"/>
  <c r="V42" i="3"/>
  <c r="W42" i="3" s="1"/>
  <c r="AH24" i="1"/>
  <c r="R44" i="2" l="1"/>
  <c r="AB33" i="26"/>
  <c r="AC32" i="26"/>
  <c r="AA34" i="26"/>
  <c r="AA35" i="26" s="1"/>
  <c r="AA36" i="26" s="1"/>
  <c r="AA37" i="26" s="1"/>
  <c r="AA38" i="26" s="1"/>
  <c r="AA39" i="26" s="1"/>
  <c r="AA40" i="26" s="1"/>
  <c r="AA41" i="26" s="1"/>
  <c r="AA42" i="26" s="1"/>
  <c r="AA43" i="26" s="1"/>
  <c r="AA44" i="26" s="1"/>
  <c r="AA48" i="26" s="1"/>
  <c r="AA47" i="26"/>
  <c r="AD50" i="7"/>
  <c r="AD52" i="7"/>
  <c r="AD51" i="7"/>
  <c r="AG34" i="7"/>
  <c r="AF35" i="7"/>
  <c r="AF36" i="7" s="1"/>
  <c r="AF37" i="7" s="1"/>
  <c r="AF38" i="7" s="1"/>
  <c r="AF39" i="7" s="1"/>
  <c r="AF40" i="7" s="1"/>
  <c r="AF41" i="7" s="1"/>
  <c r="AF42" i="7" s="1"/>
  <c r="AF43" i="7" s="1"/>
  <c r="AF44" i="7" s="1"/>
  <c r="AF49" i="7" s="1"/>
  <c r="AE52" i="7"/>
  <c r="AE51" i="7"/>
  <c r="AE50" i="7"/>
  <c r="AH32" i="7"/>
  <c r="AH33" i="7" s="1"/>
  <c r="AH34" i="7" s="1"/>
  <c r="AE32" i="21"/>
  <c r="AE33" i="21" s="1"/>
  <c r="AF31" i="21"/>
  <c r="AI38" i="12"/>
  <c r="AI39" i="12" s="1"/>
  <c r="AI40" i="12" s="1"/>
  <c r="AI41" i="12" s="1"/>
  <c r="AI42" i="12" s="1"/>
  <c r="AI43" i="12" s="1"/>
  <c r="AI44" i="12" s="1"/>
  <c r="AI49" i="12" s="1"/>
  <c r="AD50" i="20"/>
  <c r="AA35" i="21"/>
  <c r="V52" i="21"/>
  <c r="V51" i="21"/>
  <c r="V50" i="21"/>
  <c r="AG30" i="21"/>
  <c r="AG31" i="21" s="1"/>
  <c r="AB34" i="21"/>
  <c r="W40" i="21"/>
  <c r="W41" i="21" s="1"/>
  <c r="W42" i="21" s="1"/>
  <c r="W43" i="21" s="1"/>
  <c r="W44" i="21" s="1"/>
  <c r="W48" i="21" s="1"/>
  <c r="W47" i="21"/>
  <c r="X39" i="21"/>
  <c r="Y39" i="21" s="1"/>
  <c r="Z36" i="21"/>
  <c r="AD43" i="9"/>
  <c r="AC48" i="9"/>
  <c r="W48" i="28"/>
  <c r="AJ50" i="11"/>
  <c r="AJ52" i="11"/>
  <c r="AJ51" i="11"/>
  <c r="AI50" i="11"/>
  <c r="AI52" i="11"/>
  <c r="AI51" i="11"/>
  <c r="AC47" i="9"/>
  <c r="AD49" i="8"/>
  <c r="AD52" i="8" s="1"/>
  <c r="AF38" i="24"/>
  <c r="AI25" i="26"/>
  <c r="AI26" i="26"/>
  <c r="AI27" i="26" s="1"/>
  <c r="AF29" i="26"/>
  <c r="AG28" i="26"/>
  <c r="AH28" i="26" s="1"/>
  <c r="AC51" i="9"/>
  <c r="AC50" i="9"/>
  <c r="AC52" i="9"/>
  <c r="AE43" i="9"/>
  <c r="AF42" i="9"/>
  <c r="AB51" i="9"/>
  <c r="AB52" i="9"/>
  <c r="AB50" i="9"/>
  <c r="AD44" i="9"/>
  <c r="AD47" i="9" s="1"/>
  <c r="AH41" i="9"/>
  <c r="AI33" i="24"/>
  <c r="AI34" i="24" s="1"/>
  <c r="AI35" i="24" s="1"/>
  <c r="AI36" i="24" s="1"/>
  <c r="AI37" i="24" s="1"/>
  <c r="AF39" i="24"/>
  <c r="AG27" i="24"/>
  <c r="AG28" i="24" s="1"/>
  <c r="AC49" i="24"/>
  <c r="W49" i="28"/>
  <c r="W50" i="28" s="1"/>
  <c r="AD36" i="28"/>
  <c r="AD37" i="28" s="1"/>
  <c r="AD38" i="28" s="1"/>
  <c r="AC37" i="28"/>
  <c r="AC38" i="28" s="1"/>
  <c r="AD48" i="8"/>
  <c r="AH26" i="24"/>
  <c r="AC48" i="24"/>
  <c r="AC47" i="24"/>
  <c r="AD47" i="8"/>
  <c r="AH40" i="8"/>
  <c r="AI40" i="8" s="1"/>
  <c r="AE41" i="8"/>
  <c r="Y50" i="19"/>
  <c r="AE36" i="23"/>
  <c r="AE37" i="23" s="1"/>
  <c r="AE38" i="23" s="1"/>
  <c r="AE39" i="23" s="1"/>
  <c r="AE40" i="23" s="1"/>
  <c r="AE41" i="23" s="1"/>
  <c r="AE42" i="23" s="1"/>
  <c r="AE43" i="23" s="1"/>
  <c r="AE44" i="23" s="1"/>
  <c r="W47" i="28"/>
  <c r="X41" i="28"/>
  <c r="X42" i="28" s="1"/>
  <c r="X43" i="28" s="1"/>
  <c r="X44" i="28" s="1"/>
  <c r="X49" i="28" s="1"/>
  <c r="W51" i="28"/>
  <c r="W52" i="28"/>
  <c r="AB39" i="28"/>
  <c r="Y40" i="28"/>
  <c r="AE36" i="28"/>
  <c r="AE37" i="28" s="1"/>
  <c r="AJ51" i="27"/>
  <c r="AJ52" i="27"/>
  <c r="AJ50" i="27"/>
  <c r="AF40" i="24"/>
  <c r="AF41" i="24" s="1"/>
  <c r="AF42" i="24" s="1"/>
  <c r="AF43" i="24" s="1"/>
  <c r="AF44" i="24" s="1"/>
  <c r="AF49" i="24" s="1"/>
  <c r="AH32" i="23"/>
  <c r="AH33" i="23" s="1"/>
  <c r="AI31" i="23"/>
  <c r="AD47" i="23"/>
  <c r="AD48" i="23"/>
  <c r="AD49" i="23"/>
  <c r="AE49" i="23"/>
  <c r="AG35" i="23"/>
  <c r="AE34" i="19"/>
  <c r="AF33" i="19"/>
  <c r="AC35" i="19"/>
  <c r="Z40" i="19"/>
  <c r="Z41" i="19" s="1"/>
  <c r="Z42" i="19" s="1"/>
  <c r="Z43" i="19" s="1"/>
  <c r="Z44" i="19" s="1"/>
  <c r="Z47" i="19" s="1"/>
  <c r="AA39" i="19"/>
  <c r="AB39" i="19"/>
  <c r="AG31" i="19"/>
  <c r="AG32" i="19" s="1"/>
  <c r="AG33" i="19" s="1"/>
  <c r="AH30" i="19"/>
  <c r="AD35" i="19"/>
  <c r="AE47" i="20"/>
  <c r="AE49" i="20"/>
  <c r="AE48" i="20"/>
  <c r="AF42" i="20"/>
  <c r="AF43" i="20" s="1"/>
  <c r="AF44" i="20" s="1"/>
  <c r="AH33" i="20"/>
  <c r="AH34" i="20" s="1"/>
  <c r="AH35" i="20" s="1"/>
  <c r="AH36" i="20" s="1"/>
  <c r="AH37" i="20" s="1"/>
  <c r="AH38" i="20" s="1"/>
  <c r="AH39" i="20" s="1"/>
  <c r="AH40" i="20" s="1"/>
  <c r="AH41" i="20" s="1"/>
  <c r="AG42" i="20"/>
  <c r="AG43" i="20" s="1"/>
  <c r="AG44" i="20" s="1"/>
  <c r="Z39" i="3"/>
  <c r="AH52" i="22"/>
  <c r="X52" i="10"/>
  <c r="AH50" i="22"/>
  <c r="X51" i="10"/>
  <c r="Y47" i="10"/>
  <c r="Y48" i="10"/>
  <c r="Y49" i="10"/>
  <c r="Z52" i="6"/>
  <c r="Z50" i="6"/>
  <c r="Z51" i="6"/>
  <c r="AC43" i="10"/>
  <c r="AA35" i="6"/>
  <c r="AA36" i="6" s="1"/>
  <c r="AA37" i="6" s="1"/>
  <c r="AA38" i="6" s="1"/>
  <c r="AA39" i="6" s="1"/>
  <c r="AA40" i="6" s="1"/>
  <c r="AA41" i="6" s="1"/>
  <c r="AA42" i="6" s="1"/>
  <c r="AA43" i="6" s="1"/>
  <c r="AA44" i="6" s="1"/>
  <c r="AA48" i="6" s="1"/>
  <c r="Z44" i="10"/>
  <c r="AC34" i="6"/>
  <c r="AB37" i="3"/>
  <c r="AD47" i="25"/>
  <c r="AD48" i="25"/>
  <c r="AH29" i="10"/>
  <c r="AH30" i="10" s="1"/>
  <c r="AH31" i="10" s="1"/>
  <c r="AG32" i="10"/>
  <c r="AF30" i="6"/>
  <c r="AF31" i="6" s="1"/>
  <c r="AF32" i="6" s="1"/>
  <c r="AF33" i="6" s="1"/>
  <c r="AH29" i="6"/>
  <c r="AD49" i="25"/>
  <c r="AI49" i="22"/>
  <c r="AI47" i="22"/>
  <c r="AI48" i="22"/>
  <c r="AJ48" i="22" s="1"/>
  <c r="AI28" i="6"/>
  <c r="AG30" i="25"/>
  <c r="AE33" i="10"/>
  <c r="AE34" i="10" s="1"/>
  <c r="AE35" i="10" s="1"/>
  <c r="AE36" i="10" s="1"/>
  <c r="AE37" i="10" s="1"/>
  <c r="AE38" i="10" s="1"/>
  <c r="AE39" i="10" s="1"/>
  <c r="AE40" i="10" s="1"/>
  <c r="AE41" i="10" s="1"/>
  <c r="AE42" i="10" s="1"/>
  <c r="AE31" i="25"/>
  <c r="AI29" i="25"/>
  <c r="U44" i="3"/>
  <c r="U47" i="3" s="1"/>
  <c r="AE30" i="2"/>
  <c r="X39" i="2"/>
  <c r="AF28" i="1"/>
  <c r="S43" i="2"/>
  <c r="S44" i="2" s="1"/>
  <c r="AC36" i="3"/>
  <c r="AD36" i="3" s="1"/>
  <c r="P51" i="2"/>
  <c r="P52" i="2"/>
  <c r="P50" i="2"/>
  <c r="T47" i="3"/>
  <c r="T49" i="3"/>
  <c r="T48" i="3"/>
  <c r="X42" i="3"/>
  <c r="AA38" i="3"/>
  <c r="AB38" i="3" s="1"/>
  <c r="S52" i="3"/>
  <c r="S50" i="3"/>
  <c r="S51" i="3"/>
  <c r="R49" i="2"/>
  <c r="R47" i="2"/>
  <c r="R48" i="2"/>
  <c r="Q49" i="2"/>
  <c r="Q47" i="2"/>
  <c r="Q48" i="2"/>
  <c r="X41" i="1"/>
  <c r="X42" i="1" s="1"/>
  <c r="U41" i="2"/>
  <c r="V40" i="2"/>
  <c r="W40" i="2" s="1"/>
  <c r="U48" i="1"/>
  <c r="U49" i="1"/>
  <c r="Y40" i="3"/>
  <c r="Y41" i="3" s="1"/>
  <c r="V43" i="1"/>
  <c r="T42" i="2"/>
  <c r="T43" i="2" s="1"/>
  <c r="AI28" i="2"/>
  <c r="Y38" i="2"/>
  <c r="Y39" i="2" s="1"/>
  <c r="AC32" i="2"/>
  <c r="AC33" i="2" s="1"/>
  <c r="AD31" i="2"/>
  <c r="AA36" i="2"/>
  <c r="Z37" i="2"/>
  <c r="AB34" i="2"/>
  <c r="AF29" i="2"/>
  <c r="AF30" i="2" s="1"/>
  <c r="AG26" i="1"/>
  <c r="AG27" i="1" s="1"/>
  <c r="Z32" i="1"/>
  <c r="AE29" i="1"/>
  <c r="AA31" i="1"/>
  <c r="AB31" i="1" s="1"/>
  <c r="AC30" i="1"/>
  <c r="Y33" i="1"/>
  <c r="Z33" i="1" s="1"/>
  <c r="AE34" i="3"/>
  <c r="AF33" i="3"/>
  <c r="AG33" i="3" s="1"/>
  <c r="AH33" i="3" s="1"/>
  <c r="AI33" i="3" s="1"/>
  <c r="V43" i="3"/>
  <c r="W43" i="3" s="1"/>
  <c r="R51" i="3"/>
  <c r="R52" i="3"/>
  <c r="R50" i="3"/>
  <c r="AH25" i="1"/>
  <c r="AH26" i="1" s="1"/>
  <c r="AH27" i="1" s="1"/>
  <c r="AI24" i="1"/>
  <c r="AF48" i="7" l="1"/>
  <c r="AB34" i="26"/>
  <c r="AA49" i="26"/>
  <c r="AC33" i="26"/>
  <c r="AC34" i="26" s="1"/>
  <c r="AD32" i="26"/>
  <c r="AD51" i="8"/>
  <c r="AF52" i="7"/>
  <c r="AF51" i="7"/>
  <c r="AF50" i="7"/>
  <c r="AH30" i="21"/>
  <c r="AI30" i="21" s="1"/>
  <c r="AF32" i="21"/>
  <c r="AF33" i="21" s="1"/>
  <c r="AF47" i="7"/>
  <c r="AG35" i="7"/>
  <c r="AG36" i="7" s="1"/>
  <c r="AG37" i="7" s="1"/>
  <c r="AG38" i="7" s="1"/>
  <c r="AG39" i="7" s="1"/>
  <c r="AG40" i="7" s="1"/>
  <c r="AG41" i="7" s="1"/>
  <c r="AG42" i="7" s="1"/>
  <c r="AG43" i="7" s="1"/>
  <c r="AG44" i="7" s="1"/>
  <c r="AG49" i="7" s="1"/>
  <c r="AI32" i="7"/>
  <c r="AH35" i="7"/>
  <c r="AI47" i="12"/>
  <c r="AJ47" i="12" s="1"/>
  <c r="AI52" i="12"/>
  <c r="AI50" i="12"/>
  <c r="AI51" i="12"/>
  <c r="AJ49" i="12"/>
  <c r="AI48" i="12"/>
  <c r="AJ48" i="12" s="1"/>
  <c r="AE31" i="2"/>
  <c r="AE48" i="23"/>
  <c r="Z37" i="21"/>
  <c r="Z38" i="21" s="1"/>
  <c r="Z39" i="21" s="1"/>
  <c r="AA36" i="21"/>
  <c r="AB35" i="21"/>
  <c r="AC35" i="21" s="1"/>
  <c r="X40" i="21"/>
  <c r="X41" i="21" s="1"/>
  <c r="X42" i="21" s="1"/>
  <c r="X43" i="21" s="1"/>
  <c r="X44" i="21" s="1"/>
  <c r="X49" i="21" s="1"/>
  <c r="W49" i="21"/>
  <c r="AG32" i="21"/>
  <c r="AG33" i="21" s="1"/>
  <c r="AH31" i="21"/>
  <c r="AC34" i="21"/>
  <c r="AC39" i="28"/>
  <c r="AG29" i="24"/>
  <c r="AE47" i="23"/>
  <c r="Z48" i="19"/>
  <c r="AD50" i="8"/>
  <c r="AI32" i="23"/>
  <c r="X48" i="28"/>
  <c r="AI28" i="26"/>
  <c r="AD49" i="9"/>
  <c r="AD51" i="9" s="1"/>
  <c r="AG29" i="26"/>
  <c r="AG30" i="26" s="1"/>
  <c r="AI31" i="21"/>
  <c r="AF30" i="26"/>
  <c r="AF31" i="26" s="1"/>
  <c r="AD52" i="9"/>
  <c r="AF43" i="9"/>
  <c r="AD48" i="9"/>
  <c r="AG42" i="9"/>
  <c r="AI41" i="9"/>
  <c r="AE44" i="9"/>
  <c r="AC52" i="24"/>
  <c r="AC51" i="24"/>
  <c r="AC50" i="24"/>
  <c r="AG30" i="24"/>
  <c r="AG31" i="24" s="1"/>
  <c r="AI38" i="24"/>
  <c r="AE38" i="28"/>
  <c r="AH27" i="24"/>
  <c r="AF47" i="24"/>
  <c r="AE42" i="8"/>
  <c r="AE43" i="8" s="1"/>
  <c r="AE44" i="8" s="1"/>
  <c r="AF41" i="8"/>
  <c r="AG41" i="8"/>
  <c r="Z49" i="19"/>
  <c r="AF36" i="23"/>
  <c r="AG36" i="23"/>
  <c r="X47" i="28"/>
  <c r="Y41" i="28"/>
  <c r="Y42" i="28" s="1"/>
  <c r="Y43" i="28" s="1"/>
  <c r="Y44" i="28" s="1"/>
  <c r="X52" i="28"/>
  <c r="X50" i="28"/>
  <c r="X51" i="28"/>
  <c r="AF36" i="28"/>
  <c r="AG36" i="28"/>
  <c r="AG37" i="28" s="1"/>
  <c r="AD39" i="28"/>
  <c r="AE39" i="28" s="1"/>
  <c r="Z40" i="28"/>
  <c r="AA40" i="28" s="1"/>
  <c r="AF52" i="24"/>
  <c r="AF50" i="24"/>
  <c r="AF51" i="24"/>
  <c r="AF48" i="24"/>
  <c r="AE52" i="23"/>
  <c r="AE50" i="23"/>
  <c r="AE51" i="23"/>
  <c r="AD52" i="23"/>
  <c r="AD51" i="23"/>
  <c r="AD50" i="23"/>
  <c r="AH34" i="23"/>
  <c r="AH35" i="23" s="1"/>
  <c r="AH36" i="23" s="1"/>
  <c r="AI33" i="23"/>
  <c r="AI33" i="20"/>
  <c r="AI34" i="20" s="1"/>
  <c r="AI35" i="20" s="1"/>
  <c r="AI36" i="20" s="1"/>
  <c r="AI37" i="20" s="1"/>
  <c r="AI38" i="20" s="1"/>
  <c r="AI39" i="20" s="1"/>
  <c r="AI40" i="20" s="1"/>
  <c r="AI41" i="20" s="1"/>
  <c r="AH31" i="19"/>
  <c r="AH32" i="19" s="1"/>
  <c r="AH33" i="19" s="1"/>
  <c r="AA40" i="19"/>
  <c r="AA41" i="19" s="1"/>
  <c r="AA42" i="19" s="1"/>
  <c r="AA43" i="19" s="1"/>
  <c r="AA44" i="19" s="1"/>
  <c r="AA48" i="19" s="1"/>
  <c r="Z51" i="19"/>
  <c r="Z50" i="19"/>
  <c r="Z52" i="19"/>
  <c r="AC36" i="19"/>
  <c r="AC37" i="19" s="1"/>
  <c r="AC38" i="19" s="1"/>
  <c r="AC39" i="19" s="1"/>
  <c r="AF34" i="19"/>
  <c r="AE35" i="19"/>
  <c r="AI30" i="19"/>
  <c r="AG49" i="20"/>
  <c r="AG48" i="20"/>
  <c r="AG47" i="20"/>
  <c r="AF48" i="20"/>
  <c r="AF47" i="20"/>
  <c r="AF49" i="20"/>
  <c r="AE52" i="20"/>
  <c r="AE51" i="20"/>
  <c r="AE50" i="20"/>
  <c r="AH42" i="20"/>
  <c r="AH43" i="20" s="1"/>
  <c r="AH44" i="20" s="1"/>
  <c r="U48" i="3"/>
  <c r="AA49" i="6"/>
  <c r="AA50" i="6" s="1"/>
  <c r="Z47" i="10"/>
  <c r="Z49" i="10"/>
  <c r="Z48" i="10"/>
  <c r="AA47" i="6"/>
  <c r="AD34" i="6"/>
  <c r="Y52" i="10"/>
  <c r="Y51" i="10"/>
  <c r="Y50" i="10"/>
  <c r="AA44" i="10"/>
  <c r="AB35" i="6"/>
  <c r="AC35" i="6" s="1"/>
  <c r="AD43" i="10"/>
  <c r="AF29" i="1"/>
  <c r="U49" i="3"/>
  <c r="U52" i="3" s="1"/>
  <c r="AG30" i="6"/>
  <c r="AG31" i="6" s="1"/>
  <c r="AG32" i="6" s="1"/>
  <c r="AG33" i="6" s="1"/>
  <c r="AE32" i="25"/>
  <c r="AE33" i="25" s="1"/>
  <c r="AE34" i="25" s="1"/>
  <c r="AE35" i="25" s="1"/>
  <c r="AE36" i="25" s="1"/>
  <c r="AE37" i="25" s="1"/>
  <c r="AE38" i="25" s="1"/>
  <c r="AE39" i="25" s="1"/>
  <c r="AE40" i="25" s="1"/>
  <c r="AE41" i="25" s="1"/>
  <c r="AE42" i="25" s="1"/>
  <c r="AE43" i="25" s="1"/>
  <c r="AE44" i="25" s="1"/>
  <c r="AE49" i="25" s="1"/>
  <c r="AI29" i="6"/>
  <c r="AI51" i="22"/>
  <c r="AI52" i="22"/>
  <c r="AI50" i="22"/>
  <c r="AJ49" i="22"/>
  <c r="AD51" i="25"/>
  <c r="AD52" i="25"/>
  <c r="AD50" i="25"/>
  <c r="AF33" i="10"/>
  <c r="AF34" i="10" s="1"/>
  <c r="AF35" i="10" s="1"/>
  <c r="AF36" i="10" s="1"/>
  <c r="AF37" i="10" s="1"/>
  <c r="AF38" i="10" s="1"/>
  <c r="AF39" i="10" s="1"/>
  <c r="AF40" i="10" s="1"/>
  <c r="AF41" i="10" s="1"/>
  <c r="AF42" i="10" s="1"/>
  <c r="AI29" i="10"/>
  <c r="AI30" i="10" s="1"/>
  <c r="AI31" i="10" s="1"/>
  <c r="AH30" i="25"/>
  <c r="AI30" i="25" s="1"/>
  <c r="AF31" i="25"/>
  <c r="AF32" i="25" s="1"/>
  <c r="AF33" i="25" s="1"/>
  <c r="AF34" i="25" s="1"/>
  <c r="AF35" i="25" s="1"/>
  <c r="AF36" i="25" s="1"/>
  <c r="AF37" i="25" s="1"/>
  <c r="AF38" i="25" s="1"/>
  <c r="AF39" i="25" s="1"/>
  <c r="AF40" i="25" s="1"/>
  <c r="AF41" i="25" s="1"/>
  <c r="AF42" i="25" s="1"/>
  <c r="AF43" i="25" s="1"/>
  <c r="AF44" i="25" s="1"/>
  <c r="AJ47" i="22"/>
  <c r="AH32" i="10"/>
  <c r="AC37" i="3"/>
  <c r="AD37" i="3" s="1"/>
  <c r="AG28" i="1"/>
  <c r="AH28" i="1" s="1"/>
  <c r="Z40" i="3"/>
  <c r="Z41" i="3" s="1"/>
  <c r="V44" i="1"/>
  <c r="V49" i="1" s="1"/>
  <c r="Y42" i="3"/>
  <c r="R51" i="2"/>
  <c r="R52" i="2"/>
  <c r="R50" i="2"/>
  <c r="X40" i="2"/>
  <c r="Y40" i="2" s="1"/>
  <c r="S49" i="2"/>
  <c r="S47" i="2"/>
  <c r="S48" i="2"/>
  <c r="Q51" i="2"/>
  <c r="Q52" i="2"/>
  <c r="Q50" i="2"/>
  <c r="AA39" i="3"/>
  <c r="T50" i="3"/>
  <c r="T52" i="3"/>
  <c r="T51" i="3"/>
  <c r="X43" i="3"/>
  <c r="T44" i="2"/>
  <c r="U52" i="1"/>
  <c r="U50" i="1"/>
  <c r="U51" i="1"/>
  <c r="U42" i="2"/>
  <c r="V41" i="2"/>
  <c r="W41" i="2" s="1"/>
  <c r="X41" i="2" s="1"/>
  <c r="W43" i="1"/>
  <c r="U50" i="3"/>
  <c r="AG29" i="2"/>
  <c r="AG30" i="2" s="1"/>
  <c r="AC34" i="2"/>
  <c r="AA37" i="2"/>
  <c r="AD32" i="2"/>
  <c r="AE32" i="2" s="1"/>
  <c r="AB35" i="2"/>
  <c r="AF31" i="2"/>
  <c r="Z38" i="2"/>
  <c r="AC31" i="1"/>
  <c r="AG29" i="1"/>
  <c r="AH29" i="1" s="1"/>
  <c r="Y34" i="1"/>
  <c r="AA32" i="1"/>
  <c r="AB32" i="1" s="1"/>
  <c r="AD30" i="1"/>
  <c r="AD31" i="1" s="1"/>
  <c r="V44" i="3"/>
  <c r="W44" i="3" s="1"/>
  <c r="AE35" i="3"/>
  <c r="AF34" i="3"/>
  <c r="AG34" i="3" s="1"/>
  <c r="AH34" i="3" s="1"/>
  <c r="AI34" i="3" s="1"/>
  <c r="AI25" i="1"/>
  <c r="AI26" i="1" s="1"/>
  <c r="AI27" i="1" s="1"/>
  <c r="AG48" i="7" l="1"/>
  <c r="AD33" i="26"/>
  <c r="AD34" i="26" s="1"/>
  <c r="AE32" i="26"/>
  <c r="AC35" i="26"/>
  <c r="AB35" i="26"/>
  <c r="AB36" i="26" s="1"/>
  <c r="AB37" i="26" s="1"/>
  <c r="AB38" i="26" s="1"/>
  <c r="AB39" i="26" s="1"/>
  <c r="AB40" i="26" s="1"/>
  <c r="AB41" i="26" s="1"/>
  <c r="AB42" i="26" s="1"/>
  <c r="AB43" i="26" s="1"/>
  <c r="AB44" i="26" s="1"/>
  <c r="AB47" i="26" s="1"/>
  <c r="AB48" i="26"/>
  <c r="AB49" i="26"/>
  <c r="AF32" i="26"/>
  <c r="AA51" i="26"/>
  <c r="AA50" i="26"/>
  <c r="AA52" i="26"/>
  <c r="AH29" i="26"/>
  <c r="AH30" i="26" s="1"/>
  <c r="AH36" i="7"/>
  <c r="AH37" i="7" s="1"/>
  <c r="AH38" i="7" s="1"/>
  <c r="AH39" i="7" s="1"/>
  <c r="AH40" i="7" s="1"/>
  <c r="AH41" i="7" s="1"/>
  <c r="AH42" i="7" s="1"/>
  <c r="AH43" i="7" s="1"/>
  <c r="AH44" i="7" s="1"/>
  <c r="AG51" i="7"/>
  <c r="AG50" i="7"/>
  <c r="AG52" i="7"/>
  <c r="AE49" i="8"/>
  <c r="AI33" i="7"/>
  <c r="AI34" i="7" s="1"/>
  <c r="AI35" i="7" s="1"/>
  <c r="AI36" i="7" s="1"/>
  <c r="AI37" i="7" s="1"/>
  <c r="AI38" i="7" s="1"/>
  <c r="AI39" i="7" s="1"/>
  <c r="AI40" i="7" s="1"/>
  <c r="AI41" i="7" s="1"/>
  <c r="AI42" i="7" s="1"/>
  <c r="AI43" i="7" s="1"/>
  <c r="AI44" i="7" s="1"/>
  <c r="AI49" i="7" s="1"/>
  <c r="AI47" i="7"/>
  <c r="AG47" i="7"/>
  <c r="AH47" i="7"/>
  <c r="AE47" i="8"/>
  <c r="AJ51" i="12"/>
  <c r="AJ52" i="12"/>
  <c r="AJ50" i="12"/>
  <c r="X50" i="21"/>
  <c r="X52" i="21"/>
  <c r="X51" i="21"/>
  <c r="AH32" i="21"/>
  <c r="AH33" i="21" s="1"/>
  <c r="W51" i="21"/>
  <c r="W52" i="21"/>
  <c r="W50" i="21"/>
  <c r="AD35" i="21"/>
  <c r="AA37" i="21"/>
  <c r="AD34" i="21"/>
  <c r="X48" i="21"/>
  <c r="X47" i="21"/>
  <c r="AB36" i="21"/>
  <c r="Y40" i="21"/>
  <c r="Z40" i="21" s="1"/>
  <c r="AA49" i="19"/>
  <c r="AD50" i="9"/>
  <c r="AE48" i="8"/>
  <c r="U51" i="3"/>
  <c r="AG32" i="24"/>
  <c r="AG33" i="24" s="1"/>
  <c r="AG34" i="24" s="1"/>
  <c r="AG35" i="24" s="1"/>
  <c r="AG36" i="24" s="1"/>
  <c r="AC38" i="3"/>
  <c r="AA51" i="6"/>
  <c r="AI34" i="23"/>
  <c r="AI35" i="23" s="1"/>
  <c r="AI36" i="23" s="1"/>
  <c r="AG31" i="26"/>
  <c r="AH31" i="26" s="1"/>
  <c r="AE47" i="9"/>
  <c r="AE48" i="9"/>
  <c r="AE49" i="9"/>
  <c r="AG43" i="9"/>
  <c r="AF44" i="9"/>
  <c r="AF49" i="9" s="1"/>
  <c r="AF47" i="9"/>
  <c r="AF48" i="9"/>
  <c r="AH42" i="9"/>
  <c r="AH28" i="24"/>
  <c r="AH29" i="24" s="1"/>
  <c r="AF37" i="28"/>
  <c r="AF38" i="28" s="1"/>
  <c r="Y48" i="28"/>
  <c r="AF42" i="8"/>
  <c r="AF43" i="8" s="1"/>
  <c r="AF44" i="8" s="1"/>
  <c r="AF48" i="8"/>
  <c r="AH41" i="8"/>
  <c r="AG42" i="8"/>
  <c r="AG43" i="8" s="1"/>
  <c r="AG44" i="8" s="1"/>
  <c r="AG47" i="8" s="1"/>
  <c r="AE52" i="8"/>
  <c r="AE50" i="8"/>
  <c r="AE51" i="8"/>
  <c r="AI41" i="8"/>
  <c r="AF37" i="23"/>
  <c r="AF38" i="23" s="1"/>
  <c r="AF39" i="23" s="1"/>
  <c r="AF40" i="23" s="1"/>
  <c r="AF41" i="23" s="1"/>
  <c r="AF42" i="23" s="1"/>
  <c r="AF43" i="23" s="1"/>
  <c r="AF44" i="23" s="1"/>
  <c r="AF49" i="23" s="1"/>
  <c r="AG37" i="23"/>
  <c r="Y47" i="28"/>
  <c r="Z41" i="28"/>
  <c r="Z42" i="28" s="1"/>
  <c r="Z43" i="28" s="1"/>
  <c r="Z44" i="28" s="1"/>
  <c r="Z49" i="28" s="1"/>
  <c r="Y49" i="28"/>
  <c r="AB40" i="28"/>
  <c r="AH36" i="28"/>
  <c r="AI36" i="28" s="1"/>
  <c r="AI37" i="28" s="1"/>
  <c r="AC40" i="28"/>
  <c r="AI39" i="24"/>
  <c r="AI31" i="19"/>
  <c r="AI32" i="19" s="1"/>
  <c r="AI33" i="19" s="1"/>
  <c r="AA52" i="19"/>
  <c r="AA51" i="19"/>
  <c r="AA50" i="19"/>
  <c r="AD36" i="19"/>
  <c r="AB40" i="19"/>
  <c r="AB41" i="19" s="1"/>
  <c r="AB42" i="19" s="1"/>
  <c r="AB43" i="19" s="1"/>
  <c r="AB44" i="19" s="1"/>
  <c r="AE36" i="19"/>
  <c r="AF35" i="19"/>
  <c r="AA47" i="19"/>
  <c r="AG34" i="19"/>
  <c r="AH34" i="19" s="1"/>
  <c r="AA52" i="6"/>
  <c r="AI42" i="20"/>
  <c r="AI43" i="20" s="1"/>
  <c r="AI44" i="20" s="1"/>
  <c r="AG52" i="20"/>
  <c r="AG51" i="20"/>
  <c r="AG50" i="20"/>
  <c r="AH49" i="20"/>
  <c r="AH48" i="20"/>
  <c r="AH47" i="20"/>
  <c r="AF51" i="20"/>
  <c r="AF52" i="20"/>
  <c r="AF50" i="20"/>
  <c r="AI28" i="1"/>
  <c r="AG31" i="25"/>
  <c r="AG32" i="25" s="1"/>
  <c r="AG33" i="25" s="1"/>
  <c r="AG34" i="25" s="1"/>
  <c r="AG35" i="25" s="1"/>
  <c r="AG36" i="25" s="1"/>
  <c r="AG37" i="25" s="1"/>
  <c r="AG38" i="25" s="1"/>
  <c r="AG39" i="25" s="1"/>
  <c r="AG40" i="25" s="1"/>
  <c r="AG41" i="25" s="1"/>
  <c r="AG42" i="25" s="1"/>
  <c r="AG43" i="25" s="1"/>
  <c r="AG44" i="25" s="1"/>
  <c r="AG32" i="26"/>
  <c r="AH32" i="26" s="1"/>
  <c r="AI32" i="26" s="1"/>
  <c r="AA48" i="10"/>
  <c r="AA49" i="10"/>
  <c r="AA47" i="10"/>
  <c r="AD35" i="6"/>
  <c r="Z50" i="10"/>
  <c r="Z52" i="10"/>
  <c r="Z51" i="10"/>
  <c r="AB36" i="6"/>
  <c r="AB37" i="6" s="1"/>
  <c r="AB38" i="6" s="1"/>
  <c r="AB39" i="6" s="1"/>
  <c r="AB40" i="6" s="1"/>
  <c r="AB41" i="6" s="1"/>
  <c r="AB42" i="6" s="1"/>
  <c r="AB43" i="6" s="1"/>
  <c r="AB44" i="6" s="1"/>
  <c r="AB44" i="10"/>
  <c r="AE43" i="10"/>
  <c r="AC44" i="10"/>
  <c r="AE34" i="6"/>
  <c r="AH30" i="6"/>
  <c r="AE51" i="25"/>
  <c r="AE52" i="25"/>
  <c r="AE50" i="25"/>
  <c r="AF48" i="25"/>
  <c r="AF49" i="25"/>
  <c r="AF47" i="25"/>
  <c r="AH31" i="25"/>
  <c r="AH32" i="25" s="1"/>
  <c r="AH33" i="25" s="1"/>
  <c r="AH34" i="25" s="1"/>
  <c r="AH35" i="25" s="1"/>
  <c r="AH36" i="25" s="1"/>
  <c r="AH37" i="25" s="1"/>
  <c r="AH38" i="25" s="1"/>
  <c r="AH39" i="25" s="1"/>
  <c r="AH40" i="25" s="1"/>
  <c r="AH41" i="25" s="1"/>
  <c r="AH42" i="25" s="1"/>
  <c r="AH43" i="25" s="1"/>
  <c r="AH44" i="25" s="1"/>
  <c r="AH48" i="25" s="1"/>
  <c r="AI31" i="25"/>
  <c r="AI32" i="10"/>
  <c r="AG33" i="10"/>
  <c r="AG34" i="10" s="1"/>
  <c r="AG35" i="10" s="1"/>
  <c r="AG36" i="10" s="1"/>
  <c r="AG37" i="10" s="1"/>
  <c r="AG38" i="10" s="1"/>
  <c r="AG39" i="10" s="1"/>
  <c r="AG40" i="10" s="1"/>
  <c r="AG41" i="10" s="1"/>
  <c r="AG42" i="10" s="1"/>
  <c r="AJ52" i="22"/>
  <c r="AJ50" i="22"/>
  <c r="AJ51" i="22"/>
  <c r="AE47" i="25"/>
  <c r="AE48" i="25"/>
  <c r="AG31" i="2"/>
  <c r="AA40" i="3"/>
  <c r="Y41" i="2"/>
  <c r="V47" i="1"/>
  <c r="AH29" i="2"/>
  <c r="AH30" i="2" s="1"/>
  <c r="AA41" i="3"/>
  <c r="W49" i="3"/>
  <c r="W47" i="3"/>
  <c r="W48" i="3"/>
  <c r="V51" i="1"/>
  <c r="V52" i="1"/>
  <c r="V50" i="1"/>
  <c r="X44" i="3"/>
  <c r="AE30" i="1"/>
  <c r="AE31" i="1" s="1"/>
  <c r="U43" i="2"/>
  <c r="V42" i="2"/>
  <c r="W42" i="2" s="1"/>
  <c r="X42" i="2" s="1"/>
  <c r="S52" i="2"/>
  <c r="S51" i="2"/>
  <c r="S50" i="2"/>
  <c r="AB39" i="3"/>
  <c r="AD38" i="3"/>
  <c r="W44" i="1"/>
  <c r="W47" i="1" s="1"/>
  <c r="Y43" i="3"/>
  <c r="V48" i="1"/>
  <c r="T48" i="2"/>
  <c r="T47" i="2"/>
  <c r="T49" i="2"/>
  <c r="X43" i="1"/>
  <c r="Z42" i="3"/>
  <c r="AC35" i="2"/>
  <c r="AB36" i="2"/>
  <c r="Z39" i="2"/>
  <c r="AD33" i="2"/>
  <c r="AA38" i="2"/>
  <c r="AF32" i="2"/>
  <c r="AG32" i="2" s="1"/>
  <c r="AI29" i="1"/>
  <c r="AC32" i="1"/>
  <c r="AD32" i="1" s="1"/>
  <c r="Y35" i="1"/>
  <c r="AA33" i="1"/>
  <c r="Z34" i="1"/>
  <c r="AE36" i="3"/>
  <c r="AF35" i="3"/>
  <c r="AG35" i="3" s="1"/>
  <c r="AH35" i="3" s="1"/>
  <c r="AI35" i="3" s="1"/>
  <c r="V48" i="3"/>
  <c r="V49" i="3"/>
  <c r="V47" i="3"/>
  <c r="AB52" i="26" l="1"/>
  <c r="AB51" i="26"/>
  <c r="AB50" i="26"/>
  <c r="AE33" i="26"/>
  <c r="AI29" i="26"/>
  <c r="AI30" i="26" s="1"/>
  <c r="AI31" i="26" s="1"/>
  <c r="AC36" i="26"/>
  <c r="AC37" i="26" s="1"/>
  <c r="AC38" i="26" s="1"/>
  <c r="AC39" i="26" s="1"/>
  <c r="AC40" i="26" s="1"/>
  <c r="AC41" i="26" s="1"/>
  <c r="AC42" i="26" s="1"/>
  <c r="AC43" i="26" s="1"/>
  <c r="AC44" i="26" s="1"/>
  <c r="AC47" i="26" s="1"/>
  <c r="AC49" i="26"/>
  <c r="AD35" i="26"/>
  <c r="AI51" i="7"/>
  <c r="AI50" i="7"/>
  <c r="AI52" i="7"/>
  <c r="AJ47" i="7"/>
  <c r="AH48" i="7"/>
  <c r="AH49" i="7"/>
  <c r="AJ49" i="7" s="1"/>
  <c r="AI48" i="7"/>
  <c r="AJ48" i="7" s="1"/>
  <c r="AG48" i="8"/>
  <c r="AF47" i="8"/>
  <c r="AF49" i="8"/>
  <c r="AG49" i="8"/>
  <c r="AG51" i="8" s="1"/>
  <c r="AI32" i="21"/>
  <c r="AI33" i="21" s="1"/>
  <c r="AE35" i="21"/>
  <c r="Y41" i="21"/>
  <c r="Y42" i="21" s="1"/>
  <c r="Y43" i="21" s="1"/>
  <c r="Y44" i="21" s="1"/>
  <c r="Y48" i="21"/>
  <c r="AB37" i="21"/>
  <c r="AE34" i="21"/>
  <c r="AC36" i="21"/>
  <c r="AA38" i="21"/>
  <c r="AA39" i="21" s="1"/>
  <c r="AA40" i="21" s="1"/>
  <c r="AG48" i="25"/>
  <c r="Z48" i="28"/>
  <c r="AF47" i="23"/>
  <c r="AG37" i="24"/>
  <c r="AG38" i="24" s="1"/>
  <c r="AF51" i="9"/>
  <c r="AF50" i="9"/>
  <c r="AF52" i="9"/>
  <c r="AG44" i="9"/>
  <c r="AH43" i="9"/>
  <c r="AI42" i="9"/>
  <c r="AE52" i="9"/>
  <c r="AE51" i="9"/>
  <c r="AE50" i="9"/>
  <c r="AG38" i="28"/>
  <c r="AG39" i="28" s="1"/>
  <c r="AF39" i="28"/>
  <c r="AI38" i="28"/>
  <c r="AH37" i="28"/>
  <c r="AH30" i="24"/>
  <c r="AH42" i="8"/>
  <c r="AH43" i="8" s="1"/>
  <c r="AH44" i="8" s="1"/>
  <c r="AH49" i="8" s="1"/>
  <c r="AI42" i="8"/>
  <c r="AI43" i="8" s="1"/>
  <c r="AI44" i="8" s="1"/>
  <c r="AF50" i="8"/>
  <c r="AF51" i="8"/>
  <c r="AF52" i="8"/>
  <c r="AF52" i="23"/>
  <c r="AF51" i="23"/>
  <c r="AF50" i="23"/>
  <c r="AH37" i="23"/>
  <c r="AG38" i="23"/>
  <c r="AG39" i="23" s="1"/>
  <c r="AG40" i="23" s="1"/>
  <c r="AG41" i="23" s="1"/>
  <c r="AG42" i="23" s="1"/>
  <c r="AG43" i="23" s="1"/>
  <c r="AG44" i="23" s="1"/>
  <c r="AG48" i="23" s="1"/>
  <c r="AF48" i="23"/>
  <c r="AG47" i="23"/>
  <c r="Z47" i="28"/>
  <c r="AD40" i="28"/>
  <c r="AA41" i="28"/>
  <c r="AA42" i="28" s="1"/>
  <c r="AA43" i="28" s="1"/>
  <c r="AA44" i="28" s="1"/>
  <c r="Y51" i="28"/>
  <c r="Y50" i="28"/>
  <c r="Y52" i="28"/>
  <c r="Z52" i="28"/>
  <c r="Z51" i="28"/>
  <c r="Z50" i="28"/>
  <c r="AE40" i="28"/>
  <c r="AG49" i="25"/>
  <c r="AG50" i="25" s="1"/>
  <c r="AG47" i="25"/>
  <c r="AI40" i="24"/>
  <c r="AI41" i="24" s="1"/>
  <c r="AI42" i="24" s="1"/>
  <c r="AI43" i="24" s="1"/>
  <c r="AI44" i="24" s="1"/>
  <c r="AF36" i="19"/>
  <c r="AB48" i="19"/>
  <c r="AB47" i="19"/>
  <c r="AB49" i="19"/>
  <c r="AC40" i="19"/>
  <c r="AI34" i="19"/>
  <c r="AG35" i="19"/>
  <c r="AG36" i="19" s="1"/>
  <c r="AD37" i="19"/>
  <c r="AD38" i="19" s="1"/>
  <c r="AD39" i="19" s="1"/>
  <c r="AD40" i="19" s="1"/>
  <c r="AH50" i="20"/>
  <c r="AH52" i="20"/>
  <c r="AH51" i="20"/>
  <c r="AI49" i="20"/>
  <c r="AI48" i="20"/>
  <c r="AJ48" i="20" s="1"/>
  <c r="AI47" i="20"/>
  <c r="AJ47" i="20" s="1"/>
  <c r="AB48" i="6"/>
  <c r="AB49" i="6"/>
  <c r="AB50" i="6" s="1"/>
  <c r="AB47" i="6"/>
  <c r="AE32" i="1"/>
  <c r="AE35" i="6"/>
  <c r="AB52" i="6"/>
  <c r="AB51" i="6"/>
  <c r="AF43" i="10"/>
  <c r="AC47" i="10"/>
  <c r="AC49" i="10"/>
  <c r="AC48" i="10"/>
  <c r="AB49" i="10"/>
  <c r="AB47" i="10"/>
  <c r="AB48" i="10"/>
  <c r="AD44" i="10"/>
  <c r="AF34" i="6"/>
  <c r="AG34" i="6" s="1"/>
  <c r="AA52" i="10"/>
  <c r="AA50" i="10"/>
  <c r="AA51" i="10"/>
  <c r="AC36" i="6"/>
  <c r="W48" i="1"/>
  <c r="AH33" i="10"/>
  <c r="AH34" i="10" s="1"/>
  <c r="AH35" i="10" s="1"/>
  <c r="AH36" i="10" s="1"/>
  <c r="AH37" i="10" s="1"/>
  <c r="AH38" i="10" s="1"/>
  <c r="AH39" i="10" s="1"/>
  <c r="AH40" i="10" s="1"/>
  <c r="AH41" i="10" s="1"/>
  <c r="AH42" i="10" s="1"/>
  <c r="AH31" i="6"/>
  <c r="AH32" i="6" s="1"/>
  <c r="AH33" i="6" s="1"/>
  <c r="AI30" i="6"/>
  <c r="AG52" i="25"/>
  <c r="AI32" i="25"/>
  <c r="AI33" i="25" s="1"/>
  <c r="AI34" i="25" s="1"/>
  <c r="AI35" i="25" s="1"/>
  <c r="AI36" i="25" s="1"/>
  <c r="AI37" i="25" s="1"/>
  <c r="AI38" i="25" s="1"/>
  <c r="AI39" i="25" s="1"/>
  <c r="AI40" i="25" s="1"/>
  <c r="AI41" i="25" s="1"/>
  <c r="AI42" i="25" s="1"/>
  <c r="AI43" i="25" s="1"/>
  <c r="AI44" i="25" s="1"/>
  <c r="AH47" i="25"/>
  <c r="AH49" i="25"/>
  <c r="AF51" i="25"/>
  <c r="AF52" i="25"/>
  <c r="AF50" i="25"/>
  <c r="W49" i="1"/>
  <c r="AA42" i="3"/>
  <c r="AH31" i="2"/>
  <c r="AH32" i="2" s="1"/>
  <c r="Y42" i="2"/>
  <c r="AI29" i="2"/>
  <c r="AI30" i="2" s="1"/>
  <c r="Y44" i="3"/>
  <c r="Y49" i="3" s="1"/>
  <c r="U44" i="2"/>
  <c r="V43" i="2"/>
  <c r="AF30" i="1"/>
  <c r="AF31" i="1" s="1"/>
  <c r="Z43" i="3"/>
  <c r="X47" i="3"/>
  <c r="X49" i="3"/>
  <c r="X48" i="3"/>
  <c r="T51" i="2"/>
  <c r="T52" i="2"/>
  <c r="T50" i="2"/>
  <c r="X44" i="1"/>
  <c r="W52" i="3"/>
  <c r="W50" i="3"/>
  <c r="W51" i="3"/>
  <c r="W43" i="2"/>
  <c r="X43" i="2" s="1"/>
  <c r="AB40" i="3"/>
  <c r="AB41" i="3" s="1"/>
  <c r="AB42" i="3" s="1"/>
  <c r="AC39" i="3"/>
  <c r="Z40" i="2"/>
  <c r="AD34" i="2"/>
  <c r="AE33" i="2"/>
  <c r="AB37" i="2"/>
  <c r="AA39" i="2"/>
  <c r="AC36" i="2"/>
  <c r="Z35" i="1"/>
  <c r="Y36" i="1"/>
  <c r="AA34" i="1"/>
  <c r="AB33" i="1"/>
  <c r="V52" i="3"/>
  <c r="V50" i="3"/>
  <c r="V51" i="3"/>
  <c r="AE37" i="3"/>
  <c r="AF36" i="3"/>
  <c r="AG36" i="3" s="1"/>
  <c r="AH36" i="3" s="1"/>
  <c r="AI36" i="3" s="1"/>
  <c r="AC51" i="26" l="1"/>
  <c r="AC50" i="26"/>
  <c r="AC52" i="26"/>
  <c r="AD36" i="26"/>
  <c r="AD37" i="26" s="1"/>
  <c r="AD38" i="26" s="1"/>
  <c r="AD39" i="26" s="1"/>
  <c r="AD40" i="26" s="1"/>
  <c r="AD41" i="26" s="1"/>
  <c r="AD42" i="26" s="1"/>
  <c r="AD43" i="26" s="1"/>
  <c r="AD44" i="26" s="1"/>
  <c r="AD49" i="26" s="1"/>
  <c r="AC48" i="26"/>
  <c r="AE34" i="26"/>
  <c r="AF33" i="26"/>
  <c r="AG39" i="24"/>
  <c r="AJ50" i="7"/>
  <c r="AG52" i="8"/>
  <c r="AH44" i="9"/>
  <c r="AH50" i="7"/>
  <c r="AH52" i="7"/>
  <c r="AJ52" i="7" s="1"/>
  <c r="AH51" i="7"/>
  <c r="AJ51" i="7" s="1"/>
  <c r="AG50" i="8"/>
  <c r="AC37" i="21"/>
  <c r="AF34" i="21"/>
  <c r="AD36" i="21"/>
  <c r="AB38" i="21"/>
  <c r="Y47" i="21"/>
  <c r="Y49" i="21"/>
  <c r="AF35" i="21"/>
  <c r="AG35" i="21" s="1"/>
  <c r="Z41" i="21"/>
  <c r="Z42" i="21" s="1"/>
  <c r="Z43" i="21" s="1"/>
  <c r="Z44" i="21" s="1"/>
  <c r="AI47" i="24"/>
  <c r="AI49" i="8"/>
  <c r="AG51" i="25"/>
  <c r="AH47" i="8"/>
  <c r="AI47" i="8"/>
  <c r="AH48" i="9"/>
  <c r="AG48" i="9"/>
  <c r="AG49" i="9"/>
  <c r="AG47" i="9"/>
  <c r="AI43" i="9"/>
  <c r="AI44" i="9" s="1"/>
  <c r="AI49" i="9" s="1"/>
  <c r="AI48" i="9"/>
  <c r="AJ48" i="9" s="1"/>
  <c r="AI48" i="8"/>
  <c r="AH48" i="8"/>
  <c r="AG40" i="24"/>
  <c r="AH31" i="24"/>
  <c r="AH32" i="24" s="1"/>
  <c r="AH33" i="24" s="1"/>
  <c r="AH34" i="24" s="1"/>
  <c r="AH35" i="24" s="1"/>
  <c r="AH36" i="24" s="1"/>
  <c r="AH37" i="24" s="1"/>
  <c r="AH38" i="28"/>
  <c r="AI48" i="24"/>
  <c r="AI49" i="24"/>
  <c r="AI52" i="24" s="1"/>
  <c r="AI52" i="8"/>
  <c r="AI50" i="8"/>
  <c r="AI51" i="8"/>
  <c r="AJ49" i="8"/>
  <c r="AH52" i="8"/>
  <c r="AH51" i="8"/>
  <c r="AH50" i="8"/>
  <c r="AG49" i="23"/>
  <c r="AH38" i="23"/>
  <c r="AH39" i="23" s="1"/>
  <c r="AH40" i="23" s="1"/>
  <c r="AH41" i="23" s="1"/>
  <c r="AH42" i="23" s="1"/>
  <c r="AH43" i="23" s="1"/>
  <c r="AH44" i="23" s="1"/>
  <c r="AH48" i="23" s="1"/>
  <c r="AI37" i="23"/>
  <c r="AA48" i="28"/>
  <c r="AA47" i="28"/>
  <c r="AA49" i="28"/>
  <c r="AB41" i="28"/>
  <c r="AB42" i="28" s="1"/>
  <c r="AB43" i="28" s="1"/>
  <c r="AB44" i="28" s="1"/>
  <c r="AF40" i="28"/>
  <c r="AC41" i="28"/>
  <c r="AG40" i="28"/>
  <c r="AH39" i="28"/>
  <c r="AI51" i="24"/>
  <c r="AE37" i="19"/>
  <c r="AB50" i="19"/>
  <c r="AB52" i="19"/>
  <c r="AB51" i="19"/>
  <c r="AF37" i="19"/>
  <c r="AC41" i="19"/>
  <c r="AC42" i="19" s="1"/>
  <c r="AC43" i="19" s="1"/>
  <c r="AC44" i="19" s="1"/>
  <c r="AH35" i="19"/>
  <c r="AI35" i="19" s="1"/>
  <c r="AI51" i="20"/>
  <c r="AI52" i="20"/>
  <c r="AI50" i="20"/>
  <c r="AJ49" i="20"/>
  <c r="Y43" i="2"/>
  <c r="AI33" i="10"/>
  <c r="AI34" i="10" s="1"/>
  <c r="AI35" i="10" s="1"/>
  <c r="AI36" i="10" s="1"/>
  <c r="AI37" i="10" s="1"/>
  <c r="AI38" i="10" s="1"/>
  <c r="AI39" i="10" s="1"/>
  <c r="AI40" i="10" s="1"/>
  <c r="AI41" i="10" s="1"/>
  <c r="AI42" i="10" s="1"/>
  <c r="W51" i="1"/>
  <c r="AH34" i="6"/>
  <c r="AD48" i="10"/>
  <c r="AD47" i="10"/>
  <c r="AD49" i="10"/>
  <c r="W50" i="1"/>
  <c r="AC37" i="6"/>
  <c r="AC38" i="6" s="1"/>
  <c r="AC39" i="6" s="1"/>
  <c r="AC40" i="6" s="1"/>
  <c r="AC41" i="6" s="1"/>
  <c r="AC42" i="6" s="1"/>
  <c r="AC43" i="6" s="1"/>
  <c r="AC44" i="6" s="1"/>
  <c r="AF35" i="6"/>
  <c r="AB51" i="10"/>
  <c r="AB50" i="10"/>
  <c r="AB52" i="10"/>
  <c r="AC52" i="10"/>
  <c r="AC50" i="10"/>
  <c r="AC51" i="10"/>
  <c r="AG43" i="10"/>
  <c r="AD36" i="6"/>
  <c r="AE44" i="10"/>
  <c r="AF44" i="10" s="1"/>
  <c r="AE36" i="6"/>
  <c r="W52" i="1"/>
  <c r="X48" i="1"/>
  <c r="Z36" i="1"/>
  <c r="AI31" i="6"/>
  <c r="AI32" i="6" s="1"/>
  <c r="AI33" i="6" s="1"/>
  <c r="AI47" i="25"/>
  <c r="AI49" i="25"/>
  <c r="AH51" i="25"/>
  <c r="AH52" i="25"/>
  <c r="AH50" i="25"/>
  <c r="AI48" i="25"/>
  <c r="AJ48" i="25" s="1"/>
  <c r="AI31" i="2"/>
  <c r="AI32" i="2" s="1"/>
  <c r="Z44" i="3"/>
  <c r="Y47" i="3"/>
  <c r="Y48" i="3"/>
  <c r="AF32" i="1"/>
  <c r="AG32" i="1" s="1"/>
  <c r="AG30" i="1"/>
  <c r="AG31" i="1" s="1"/>
  <c r="AC40" i="3"/>
  <c r="AC41" i="3" s="1"/>
  <c r="AC42" i="3" s="1"/>
  <c r="Y51" i="3"/>
  <c r="Y50" i="3"/>
  <c r="Y52" i="3"/>
  <c r="X49" i="1"/>
  <c r="AD39" i="3"/>
  <c r="X47" i="1"/>
  <c r="X52" i="3"/>
  <c r="X50" i="3"/>
  <c r="X51" i="3"/>
  <c r="U47" i="2"/>
  <c r="U48" i="2"/>
  <c r="U49" i="2"/>
  <c r="V44" i="2"/>
  <c r="AA43" i="3"/>
  <c r="Z41" i="2"/>
  <c r="AF33" i="2"/>
  <c r="AD35" i="2"/>
  <c r="AE34" i="2"/>
  <c r="AC37" i="2"/>
  <c r="AA40" i="2"/>
  <c r="AB38" i="2"/>
  <c r="AH30" i="1"/>
  <c r="AH31" i="1" s="1"/>
  <c r="AC33" i="1"/>
  <c r="Y37" i="1"/>
  <c r="AA35" i="1"/>
  <c r="AB34" i="1"/>
  <c r="AE38" i="3"/>
  <c r="AF37" i="3"/>
  <c r="AG37" i="3" s="1"/>
  <c r="AH37" i="3" s="1"/>
  <c r="AI37" i="3" s="1"/>
  <c r="AF34" i="26" l="1"/>
  <c r="AG33" i="26"/>
  <c r="AH33" i="26"/>
  <c r="AI33" i="26" s="1"/>
  <c r="AD50" i="26"/>
  <c r="AD52" i="26"/>
  <c r="AD51" i="26"/>
  <c r="AE35" i="26"/>
  <c r="AE36" i="26" s="1"/>
  <c r="AE37" i="26" s="1"/>
  <c r="AE38" i="26" s="1"/>
  <c r="AE39" i="26" s="1"/>
  <c r="AE40" i="26" s="1"/>
  <c r="AE41" i="26" s="1"/>
  <c r="AE42" i="26" s="1"/>
  <c r="AE43" i="26" s="1"/>
  <c r="AE44" i="26" s="1"/>
  <c r="AE47" i="26" s="1"/>
  <c r="AE48" i="26"/>
  <c r="AD48" i="26"/>
  <c r="AD47" i="26"/>
  <c r="AJ48" i="8"/>
  <c r="AJ47" i="8"/>
  <c r="AH47" i="9"/>
  <c r="AH49" i="9"/>
  <c r="Z47" i="21"/>
  <c r="Z48" i="21"/>
  <c r="Z49" i="21"/>
  <c r="Y52" i="21"/>
  <c r="Y51" i="21"/>
  <c r="Y50" i="21"/>
  <c r="AB39" i="21"/>
  <c r="AB40" i="21" s="1"/>
  <c r="AG34" i="21"/>
  <c r="AH34" i="21"/>
  <c r="AI34" i="21" s="1"/>
  <c r="AC38" i="21"/>
  <c r="AH35" i="21"/>
  <c r="AI35" i="21" s="1"/>
  <c r="AD37" i="21"/>
  <c r="AD38" i="21" s="1"/>
  <c r="AA41" i="21"/>
  <c r="AE36" i="21"/>
  <c r="AI50" i="24"/>
  <c r="AH49" i="23"/>
  <c r="AH50" i="23" s="1"/>
  <c r="AJ50" i="8"/>
  <c r="AJ52" i="8"/>
  <c r="AI47" i="9"/>
  <c r="AJ47" i="9" s="1"/>
  <c r="AI52" i="9"/>
  <c r="AI50" i="9"/>
  <c r="AI51" i="9"/>
  <c r="AG50" i="9"/>
  <c r="AG52" i="9"/>
  <c r="AG51" i="9"/>
  <c r="AJ49" i="9"/>
  <c r="AG41" i="24"/>
  <c r="AH39" i="24"/>
  <c r="AH38" i="24"/>
  <c r="AJ51" i="8"/>
  <c r="AG37" i="19"/>
  <c r="AI38" i="23"/>
  <c r="AI39" i="23" s="1"/>
  <c r="AI40" i="23" s="1"/>
  <c r="AI41" i="23" s="1"/>
  <c r="AI42" i="23" s="1"/>
  <c r="AI43" i="23" s="1"/>
  <c r="AI44" i="23" s="1"/>
  <c r="AH47" i="23"/>
  <c r="AG50" i="23"/>
  <c r="AG52" i="23"/>
  <c r="AG51" i="23"/>
  <c r="AC42" i="28"/>
  <c r="AC43" i="28" s="1"/>
  <c r="AC44" i="28" s="1"/>
  <c r="AB49" i="28"/>
  <c r="AB48" i="28"/>
  <c r="AB47" i="28"/>
  <c r="AA52" i="28"/>
  <c r="AA50" i="28"/>
  <c r="AA51" i="28"/>
  <c r="AH40" i="28"/>
  <c r="AD41" i="28"/>
  <c r="AI39" i="28"/>
  <c r="AC49" i="19"/>
  <c r="AH36" i="19"/>
  <c r="AH37" i="19" s="1"/>
  <c r="AC47" i="19"/>
  <c r="AC48" i="19"/>
  <c r="AD41" i="19"/>
  <c r="AD42" i="19" s="1"/>
  <c r="AD43" i="19" s="1"/>
  <c r="AD44" i="19" s="1"/>
  <c r="AE38" i="19"/>
  <c r="AE39" i="19" s="1"/>
  <c r="AE40" i="19" s="1"/>
  <c r="AJ51" i="20"/>
  <c r="AJ50" i="20"/>
  <c r="AJ52" i="20"/>
  <c r="AI34" i="6"/>
  <c r="AC48" i="6"/>
  <c r="AF49" i="10"/>
  <c r="AF48" i="10"/>
  <c r="AF47" i="10"/>
  <c r="AD37" i="6"/>
  <c r="AD38" i="6" s="1"/>
  <c r="AD39" i="6" s="1"/>
  <c r="AD40" i="6" s="1"/>
  <c r="AD41" i="6" s="1"/>
  <c r="AD42" i="6" s="1"/>
  <c r="AD43" i="6" s="1"/>
  <c r="AD44" i="6" s="1"/>
  <c r="AF36" i="6"/>
  <c r="AC47" i="6"/>
  <c r="AC49" i="6"/>
  <c r="AH43" i="10"/>
  <c r="AE47" i="10"/>
  <c r="AE48" i="10"/>
  <c r="AE49" i="10"/>
  <c r="AG44" i="10"/>
  <c r="AG47" i="10" s="1"/>
  <c r="AD50" i="10"/>
  <c r="AD52" i="10"/>
  <c r="AD51" i="10"/>
  <c r="AG35" i="6"/>
  <c r="Z37" i="1"/>
  <c r="AI52" i="25"/>
  <c r="AI50" i="25"/>
  <c r="AI51" i="25"/>
  <c r="AJ49" i="25"/>
  <c r="AJ47" i="25"/>
  <c r="AC34" i="1"/>
  <c r="Z48" i="3"/>
  <c r="Z49" i="3"/>
  <c r="AA44" i="3"/>
  <c r="AA48" i="3" s="1"/>
  <c r="Z47" i="3"/>
  <c r="AH32" i="1"/>
  <c r="AA41" i="2"/>
  <c r="AD40" i="3"/>
  <c r="AD41" i="3" s="1"/>
  <c r="AD42" i="3" s="1"/>
  <c r="AB43" i="3"/>
  <c r="AC43" i="3" s="1"/>
  <c r="X52" i="1"/>
  <c r="X51" i="1"/>
  <c r="X50" i="1"/>
  <c r="U52" i="2"/>
  <c r="U51" i="2"/>
  <c r="U50" i="2"/>
  <c r="AC38" i="2"/>
  <c r="V48" i="2"/>
  <c r="V49" i="2"/>
  <c r="W44" i="2"/>
  <c r="V47" i="2"/>
  <c r="AE35" i="2"/>
  <c r="AF34" i="2"/>
  <c r="AG33" i="2"/>
  <c r="AH33" i="2" s="1"/>
  <c r="AB39" i="2"/>
  <c r="AC39" i="2" s="1"/>
  <c r="AD36" i="2"/>
  <c r="Z42" i="2"/>
  <c r="AD33" i="1"/>
  <c r="AE33" i="1" s="1"/>
  <c r="AF33" i="1" s="1"/>
  <c r="AG33" i="1" s="1"/>
  <c r="AI30" i="1"/>
  <c r="AI31" i="1" s="1"/>
  <c r="AB35" i="1"/>
  <c r="AA36" i="1"/>
  <c r="Y38" i="1"/>
  <c r="Z38" i="1" s="1"/>
  <c r="AE39" i="3"/>
  <c r="AF38" i="3"/>
  <c r="AG38" i="3" s="1"/>
  <c r="AH38" i="3" s="1"/>
  <c r="AI38" i="3" s="1"/>
  <c r="AE49" i="26" l="1"/>
  <c r="AG34" i="26"/>
  <c r="AF35" i="26"/>
  <c r="AH34" i="26"/>
  <c r="AH52" i="23"/>
  <c r="AH52" i="9"/>
  <c r="AH50" i="9"/>
  <c r="AH51" i="9"/>
  <c r="AA42" i="2"/>
  <c r="AE37" i="21"/>
  <c r="AE38" i="21" s="1"/>
  <c r="AF36" i="21"/>
  <c r="AG36" i="21" s="1"/>
  <c r="AA42" i="21"/>
  <c r="AA43" i="21" s="1"/>
  <c r="AA44" i="21" s="1"/>
  <c r="AC39" i="21"/>
  <c r="AC40" i="21" s="1"/>
  <c r="AB41" i="21"/>
  <c r="Z52" i="21"/>
  <c r="Z51" i="21"/>
  <c r="Z50" i="21"/>
  <c r="AH51" i="23"/>
  <c r="Z50" i="3"/>
  <c r="AI49" i="23"/>
  <c r="AJ49" i="23" s="1"/>
  <c r="AJ52" i="23" s="1"/>
  <c r="AJ52" i="9"/>
  <c r="AJ51" i="9"/>
  <c r="AJ50" i="9"/>
  <c r="AH40" i="24"/>
  <c r="AH41" i="24" s="1"/>
  <c r="AH42" i="24" s="1"/>
  <c r="AH43" i="24" s="1"/>
  <c r="AH44" i="24" s="1"/>
  <c r="AH49" i="24" s="1"/>
  <c r="AG42" i="24"/>
  <c r="AH48" i="24"/>
  <c r="AE41" i="19"/>
  <c r="AE42" i="19" s="1"/>
  <c r="AE43" i="19" s="1"/>
  <c r="AE44" i="19" s="1"/>
  <c r="AE49" i="19" s="1"/>
  <c r="AE52" i="19" s="1"/>
  <c r="AI48" i="23"/>
  <c r="AJ48" i="23" s="1"/>
  <c r="AI47" i="23"/>
  <c r="AJ47" i="23" s="1"/>
  <c r="AJ51" i="23"/>
  <c r="AJ50" i="23"/>
  <c r="AI51" i="23"/>
  <c r="AD42" i="28"/>
  <c r="AD43" i="28" s="1"/>
  <c r="AD44" i="28" s="1"/>
  <c r="AD47" i="28" s="1"/>
  <c r="AC48" i="28"/>
  <c r="AI40" i="28"/>
  <c r="AE41" i="28"/>
  <c r="AE42" i="28" s="1"/>
  <c r="AE43" i="28" s="1"/>
  <c r="AE44" i="28" s="1"/>
  <c r="AB51" i="28"/>
  <c r="AB52" i="28"/>
  <c r="AB50" i="28"/>
  <c r="AC49" i="28"/>
  <c r="AC47" i="28"/>
  <c r="AE47" i="19"/>
  <c r="AD47" i="19"/>
  <c r="AD48" i="19"/>
  <c r="AD49" i="19"/>
  <c r="AE50" i="19"/>
  <c r="AE51" i="19"/>
  <c r="AF38" i="19"/>
  <c r="AC52" i="19"/>
  <c r="AC51" i="19"/>
  <c r="AC50" i="19"/>
  <c r="AI36" i="19"/>
  <c r="AH33" i="1"/>
  <c r="AD48" i="6"/>
  <c r="AG49" i="10"/>
  <c r="AG51" i="10" s="1"/>
  <c r="AG48" i="10"/>
  <c r="AG36" i="6"/>
  <c r="AH35" i="6"/>
  <c r="AI35" i="6" s="1"/>
  <c r="AE51" i="10"/>
  <c r="AE50" i="10"/>
  <c r="AE52" i="10"/>
  <c r="AC52" i="6"/>
  <c r="AC50" i="6"/>
  <c r="AC51" i="6"/>
  <c r="AD47" i="6"/>
  <c r="AD49" i="6"/>
  <c r="AH44" i="10"/>
  <c r="AH49" i="10" s="1"/>
  <c r="AE37" i="6"/>
  <c r="AI43" i="10"/>
  <c r="AF50" i="10"/>
  <c r="AF52" i="10"/>
  <c r="AF51" i="10"/>
  <c r="AJ52" i="25"/>
  <c r="AJ50" i="25"/>
  <c r="AJ51" i="25"/>
  <c r="Z51" i="3"/>
  <c r="AA47" i="3"/>
  <c r="Z52" i="3"/>
  <c r="AA49" i="3"/>
  <c r="AF35" i="2"/>
  <c r="X44" i="2"/>
  <c r="W49" i="2"/>
  <c r="W47" i="2"/>
  <c r="W48" i="2"/>
  <c r="AB44" i="3"/>
  <c r="V52" i="2"/>
  <c r="V50" i="2"/>
  <c r="V51" i="2"/>
  <c r="AD43" i="3"/>
  <c r="AI33" i="2"/>
  <c r="AD37" i="2"/>
  <c r="AE36" i="2"/>
  <c r="Z43" i="2"/>
  <c r="AA43" i="2" s="1"/>
  <c r="AB40" i="2"/>
  <c r="AC40" i="2" s="1"/>
  <c r="AG34" i="2"/>
  <c r="AG35" i="2" s="1"/>
  <c r="AD34" i="1"/>
  <c r="AE34" i="1" s="1"/>
  <c r="AF34" i="1" s="1"/>
  <c r="AG34" i="1" s="1"/>
  <c r="AI32" i="1"/>
  <c r="AI33" i="1" s="1"/>
  <c r="AB36" i="1"/>
  <c r="Y39" i="1"/>
  <c r="Z39" i="1" s="1"/>
  <c r="AA37" i="1"/>
  <c r="AC35" i="1"/>
  <c r="AE40" i="3"/>
  <c r="AF39" i="3"/>
  <c r="AG39" i="3" s="1"/>
  <c r="AH39" i="3" s="1"/>
  <c r="AI39" i="3" s="1"/>
  <c r="AH35" i="26" l="1"/>
  <c r="AG35" i="26"/>
  <c r="AI34" i="26"/>
  <c r="AF36" i="26"/>
  <c r="AF37" i="26" s="1"/>
  <c r="AF38" i="26" s="1"/>
  <c r="AF39" i="26" s="1"/>
  <c r="AF40" i="26" s="1"/>
  <c r="AF41" i="26" s="1"/>
  <c r="AF42" i="26" s="1"/>
  <c r="AF43" i="26" s="1"/>
  <c r="AF44" i="26" s="1"/>
  <c r="AF49" i="26" s="1"/>
  <c r="AF47" i="26"/>
  <c r="AE52" i="26"/>
  <c r="AE51" i="26"/>
  <c r="AE50" i="26"/>
  <c r="AI52" i="23"/>
  <c r="AI50" i="23"/>
  <c r="AB42" i="21"/>
  <c r="AB43" i="21" s="1"/>
  <c r="AB44" i="21" s="1"/>
  <c r="AB49" i="21" s="1"/>
  <c r="AB48" i="21"/>
  <c r="AC41" i="21"/>
  <c r="AA48" i="21"/>
  <c r="AA49" i="21"/>
  <c r="AH36" i="21"/>
  <c r="AA47" i="21"/>
  <c r="AD39" i="21"/>
  <c r="AF37" i="21"/>
  <c r="AF38" i="21" s="1"/>
  <c r="AE48" i="19"/>
  <c r="AG50" i="10"/>
  <c r="AD48" i="28"/>
  <c r="AH51" i="24"/>
  <c r="AH50" i="24"/>
  <c r="AH52" i="24"/>
  <c r="AG43" i="24"/>
  <c r="AH47" i="24"/>
  <c r="AC50" i="28"/>
  <c r="AC51" i="28"/>
  <c r="AC52" i="28"/>
  <c r="AE48" i="28"/>
  <c r="AE49" i="28"/>
  <c r="AE47" i="28"/>
  <c r="AF41" i="28"/>
  <c r="AD49" i="28"/>
  <c r="AG41" i="28"/>
  <c r="AF39" i="19"/>
  <c r="AF40" i="19" s="1"/>
  <c r="AF41" i="19" s="1"/>
  <c r="AF42" i="19" s="1"/>
  <c r="AF43" i="19" s="1"/>
  <c r="AF44" i="19" s="1"/>
  <c r="AF47" i="19" s="1"/>
  <c r="AI37" i="19"/>
  <c r="AG38" i="19"/>
  <c r="AD52" i="19"/>
  <c r="AD51" i="19"/>
  <c r="AD50" i="19"/>
  <c r="AG52" i="10"/>
  <c r="AF36" i="2"/>
  <c r="AG36" i="2" s="1"/>
  <c r="AH48" i="10"/>
  <c r="AH47" i="10"/>
  <c r="AI44" i="10"/>
  <c r="AI49" i="10" s="1"/>
  <c r="AJ49" i="10" s="1"/>
  <c r="AH51" i="10"/>
  <c r="AH52" i="10"/>
  <c r="AH50" i="10"/>
  <c r="AE38" i="6"/>
  <c r="AE39" i="6" s="1"/>
  <c r="AE40" i="6" s="1"/>
  <c r="AE41" i="6" s="1"/>
  <c r="AE42" i="6" s="1"/>
  <c r="AE43" i="6" s="1"/>
  <c r="AE44" i="6" s="1"/>
  <c r="AD52" i="6"/>
  <c r="AD51" i="6"/>
  <c r="AD50" i="6"/>
  <c r="AF37" i="6"/>
  <c r="AH36" i="6"/>
  <c r="AA52" i="3"/>
  <c r="AA50" i="3"/>
  <c r="AA51" i="3"/>
  <c r="AB48" i="3"/>
  <c r="AB47" i="3"/>
  <c r="W51" i="2"/>
  <c r="W52" i="2"/>
  <c r="W50" i="2"/>
  <c r="X48" i="2"/>
  <c r="X47" i="2"/>
  <c r="X49" i="2"/>
  <c r="AB49" i="3"/>
  <c r="AC44" i="3"/>
  <c r="AD44" i="3" s="1"/>
  <c r="Y44" i="2"/>
  <c r="Z44" i="2" s="1"/>
  <c r="AH34" i="2"/>
  <c r="AI34" i="2" s="1"/>
  <c r="AB41" i="2"/>
  <c r="AC41" i="2" s="1"/>
  <c r="AD38" i="2"/>
  <c r="AE37" i="2"/>
  <c r="AB37" i="1"/>
  <c r="AH34" i="1"/>
  <c r="AI34" i="1" s="1"/>
  <c r="AC36" i="1"/>
  <c r="AA38" i="1"/>
  <c r="Y40" i="1"/>
  <c r="AD35" i="1"/>
  <c r="AE41" i="3"/>
  <c r="AF40" i="3"/>
  <c r="AG40" i="3" s="1"/>
  <c r="AH40" i="3" s="1"/>
  <c r="AI40" i="3" s="1"/>
  <c r="AF50" i="26" l="1"/>
  <c r="AF52" i="26"/>
  <c r="AF51" i="26"/>
  <c r="AG36" i="26"/>
  <c r="AG37" i="26" s="1"/>
  <c r="AG38" i="26" s="1"/>
  <c r="AG39" i="26" s="1"/>
  <c r="AG40" i="26" s="1"/>
  <c r="AG41" i="26" s="1"/>
  <c r="AG42" i="26" s="1"/>
  <c r="AG43" i="26" s="1"/>
  <c r="AG44" i="26" s="1"/>
  <c r="AG49" i="26" s="1"/>
  <c r="AG48" i="26"/>
  <c r="AF48" i="26"/>
  <c r="AI35" i="26"/>
  <c r="AH36" i="26"/>
  <c r="AH37" i="26" s="1"/>
  <c r="AH38" i="26" s="1"/>
  <c r="AH39" i="26" s="1"/>
  <c r="AH40" i="26" s="1"/>
  <c r="AH41" i="26" s="1"/>
  <c r="AH42" i="26" s="1"/>
  <c r="AH43" i="26" s="1"/>
  <c r="AH44" i="26" s="1"/>
  <c r="AB47" i="21"/>
  <c r="AD40" i="21"/>
  <c r="AD41" i="21" s="1"/>
  <c r="AB51" i="21"/>
  <c r="AB50" i="21"/>
  <c r="AB52" i="21"/>
  <c r="AG37" i="21"/>
  <c r="AE39" i="21"/>
  <c r="AA52" i="21"/>
  <c r="AA51" i="21"/>
  <c r="AA50" i="21"/>
  <c r="AC42" i="21"/>
  <c r="AC43" i="21" s="1"/>
  <c r="AC44" i="21" s="1"/>
  <c r="AC47" i="21" s="1"/>
  <c r="AC49" i="21"/>
  <c r="AC48" i="21"/>
  <c r="AI36" i="21"/>
  <c r="AG44" i="24"/>
  <c r="AG48" i="24" s="1"/>
  <c r="AJ48" i="24" s="1"/>
  <c r="AG49" i="24"/>
  <c r="AG47" i="24"/>
  <c r="AJ47" i="24" s="1"/>
  <c r="AH41" i="28"/>
  <c r="AF42" i="28"/>
  <c r="AF43" i="28" s="1"/>
  <c r="AF44" i="28" s="1"/>
  <c r="AF49" i="28" s="1"/>
  <c r="AI41" i="28"/>
  <c r="AE52" i="28"/>
  <c r="AE50" i="28"/>
  <c r="AE51" i="28"/>
  <c r="AD50" i="28"/>
  <c r="AD52" i="28"/>
  <c r="AD51" i="28"/>
  <c r="AF49" i="19"/>
  <c r="AG39" i="19"/>
  <c r="AG40" i="19" s="1"/>
  <c r="AG41" i="19" s="1"/>
  <c r="AG42" i="19" s="1"/>
  <c r="AG43" i="19" s="1"/>
  <c r="AG44" i="19" s="1"/>
  <c r="AG47" i="19" s="1"/>
  <c r="AH38" i="19"/>
  <c r="AF48" i="19"/>
  <c r="AI38" i="19"/>
  <c r="AF52" i="19"/>
  <c r="AF51" i="19"/>
  <c r="AF50" i="19"/>
  <c r="AI47" i="10"/>
  <c r="AJ47" i="10" s="1"/>
  <c r="AI48" i="10"/>
  <c r="AJ48" i="10" s="1"/>
  <c r="AE47" i="6"/>
  <c r="AF38" i="6"/>
  <c r="AF39" i="6" s="1"/>
  <c r="AF40" i="6" s="1"/>
  <c r="AF41" i="6" s="1"/>
  <c r="AF42" i="6" s="1"/>
  <c r="AF43" i="6" s="1"/>
  <c r="AF44" i="6" s="1"/>
  <c r="AI52" i="10"/>
  <c r="AJ52" i="10" s="1"/>
  <c r="AI51" i="10"/>
  <c r="AJ51" i="10" s="1"/>
  <c r="AI50" i="10"/>
  <c r="AJ50" i="10" s="1"/>
  <c r="AE49" i="6"/>
  <c r="AE48" i="6"/>
  <c r="AG37" i="6"/>
  <c r="AH37" i="6" s="1"/>
  <c r="AI36" i="6"/>
  <c r="AB38" i="1"/>
  <c r="AD48" i="3"/>
  <c r="AD47" i="3"/>
  <c r="AD49" i="3"/>
  <c r="Y47" i="2"/>
  <c r="Y49" i="2"/>
  <c r="Y48" i="2"/>
  <c r="X52" i="2"/>
  <c r="X51" i="2"/>
  <c r="X50" i="2"/>
  <c r="AB51" i="3"/>
  <c r="AB52" i="3"/>
  <c r="AB50" i="3"/>
  <c r="AC48" i="3"/>
  <c r="AC47" i="3"/>
  <c r="AC49" i="3"/>
  <c r="AH35" i="2"/>
  <c r="AI35" i="2" s="1"/>
  <c r="Z49" i="2"/>
  <c r="Z47" i="2"/>
  <c r="Z48" i="2"/>
  <c r="AD39" i="2"/>
  <c r="AA44" i="2"/>
  <c r="AF37" i="2"/>
  <c r="AG37" i="2" s="1"/>
  <c r="AE38" i="2"/>
  <c r="AB42" i="2"/>
  <c r="Y41" i="1"/>
  <c r="AA39" i="1"/>
  <c r="AB39" i="1" s="1"/>
  <c r="AC37" i="1"/>
  <c r="AD36" i="1"/>
  <c r="Z40" i="1"/>
  <c r="Z41" i="1" s="1"/>
  <c r="AE35" i="1"/>
  <c r="AE42" i="3"/>
  <c r="AF41" i="3"/>
  <c r="AG41" i="3" s="1"/>
  <c r="AH41" i="3" s="1"/>
  <c r="AI41" i="3" s="1"/>
  <c r="AI36" i="26" l="1"/>
  <c r="AG51" i="26"/>
  <c r="AG50" i="26"/>
  <c r="AG52" i="26"/>
  <c r="AH48" i="26"/>
  <c r="AH47" i="26"/>
  <c r="AH49" i="26"/>
  <c r="AG47" i="26"/>
  <c r="AC51" i="21"/>
  <c r="AC50" i="21"/>
  <c r="AC52" i="21"/>
  <c r="AE40" i="21"/>
  <c r="AE41" i="21" s="1"/>
  <c r="AF39" i="21"/>
  <c r="AG38" i="21"/>
  <c r="AG39" i="21" s="1"/>
  <c r="AH37" i="21"/>
  <c r="AD42" i="21"/>
  <c r="AG49" i="19"/>
  <c r="AG50" i="19" s="1"/>
  <c r="AG48" i="19"/>
  <c r="AF48" i="28"/>
  <c r="AG52" i="24"/>
  <c r="AG50" i="24"/>
  <c r="AG51" i="24"/>
  <c r="AJ49" i="24"/>
  <c r="AF47" i="28"/>
  <c r="AG42" i="28"/>
  <c r="AF52" i="28"/>
  <c r="AF51" i="28"/>
  <c r="AF50" i="28"/>
  <c r="AG51" i="19"/>
  <c r="AG52" i="19"/>
  <c r="AH39" i="19"/>
  <c r="AH40" i="19" s="1"/>
  <c r="AH41" i="19" s="1"/>
  <c r="AH42" i="19" s="1"/>
  <c r="AH43" i="19" s="1"/>
  <c r="AH44" i="19" s="1"/>
  <c r="AH49" i="19" s="1"/>
  <c r="AF48" i="6"/>
  <c r="AF49" i="6"/>
  <c r="AF51" i="6" s="1"/>
  <c r="AG38" i="6"/>
  <c r="AG39" i="6" s="1"/>
  <c r="AG40" i="6" s="1"/>
  <c r="AG41" i="6" s="1"/>
  <c r="AG42" i="6" s="1"/>
  <c r="AG43" i="6" s="1"/>
  <c r="AG44" i="6" s="1"/>
  <c r="AE51" i="6"/>
  <c r="AE50" i="6"/>
  <c r="AE52" i="6"/>
  <c r="AF47" i="6"/>
  <c r="AI37" i="6"/>
  <c r="AH38" i="6"/>
  <c r="AH39" i="6" s="1"/>
  <c r="AH40" i="6" s="1"/>
  <c r="AH41" i="6" s="1"/>
  <c r="AH42" i="6" s="1"/>
  <c r="AH43" i="6" s="1"/>
  <c r="AH44" i="6" s="1"/>
  <c r="AH49" i="6" s="1"/>
  <c r="AF52" i="6"/>
  <c r="AF50" i="6"/>
  <c r="AH36" i="2"/>
  <c r="AI36" i="2" s="1"/>
  <c r="Y52" i="2"/>
  <c r="Y50" i="2"/>
  <c r="Y51" i="2"/>
  <c r="AD51" i="3"/>
  <c r="AD52" i="3"/>
  <c r="AD50" i="3"/>
  <c r="AC50" i="3"/>
  <c r="AC52" i="3"/>
  <c r="AC51" i="3"/>
  <c r="AA47" i="2"/>
  <c r="AA48" i="2"/>
  <c r="AA49" i="2"/>
  <c r="AB43" i="2"/>
  <c r="AH37" i="2"/>
  <c r="AI37" i="2" s="1"/>
  <c r="AF38" i="2"/>
  <c r="AG38" i="2" s="1"/>
  <c r="AD40" i="2"/>
  <c r="AE39" i="2"/>
  <c r="Z51" i="2"/>
  <c r="Z52" i="2"/>
  <c r="Z50" i="2"/>
  <c r="AC42" i="2"/>
  <c r="AE36" i="1"/>
  <c r="AF35" i="1"/>
  <c r="AG35" i="1" s="1"/>
  <c r="AC38" i="1"/>
  <c r="AD37" i="1"/>
  <c r="AA40" i="1"/>
  <c r="AB40" i="1" s="1"/>
  <c r="Y42" i="1"/>
  <c r="Z42" i="1" s="1"/>
  <c r="AE43" i="3"/>
  <c r="AF42" i="3"/>
  <c r="AG42" i="3" s="1"/>
  <c r="AH42" i="3" s="1"/>
  <c r="AI42" i="3" s="1"/>
  <c r="AH52" i="26" l="1"/>
  <c r="AH50" i="26"/>
  <c r="AH51" i="26"/>
  <c r="AI37" i="26"/>
  <c r="AD43" i="21"/>
  <c r="AD44" i="21" s="1"/>
  <c r="AD48" i="21" s="1"/>
  <c r="AD49" i="21"/>
  <c r="AH38" i="21"/>
  <c r="AH39" i="21" s="1"/>
  <c r="AF40" i="21"/>
  <c r="AF41" i="21" s="1"/>
  <c r="AE42" i="21"/>
  <c r="AI37" i="21"/>
  <c r="AG40" i="21"/>
  <c r="AJ52" i="24"/>
  <c r="AJ50" i="24"/>
  <c r="AJ51" i="24"/>
  <c r="AG43" i="28"/>
  <c r="AG44" i="28" s="1"/>
  <c r="AG48" i="28" s="1"/>
  <c r="AH42" i="28"/>
  <c r="AG47" i="28"/>
  <c r="AI42" i="28"/>
  <c r="AH48" i="19"/>
  <c r="AH47" i="19"/>
  <c r="AI39" i="19"/>
  <c r="AI40" i="19" s="1"/>
  <c r="AI41" i="19" s="1"/>
  <c r="AI42" i="19" s="1"/>
  <c r="AI43" i="19" s="1"/>
  <c r="AI44" i="19" s="1"/>
  <c r="AH52" i="19"/>
  <c r="AH51" i="19"/>
  <c r="AH50" i="19"/>
  <c r="AG47" i="6"/>
  <c r="AF39" i="2"/>
  <c r="AH47" i="6"/>
  <c r="AH48" i="6"/>
  <c r="AG49" i="6"/>
  <c r="AG48" i="6"/>
  <c r="AH52" i="6"/>
  <c r="AH50" i="6"/>
  <c r="AH51" i="6"/>
  <c r="AI38" i="6"/>
  <c r="AG39" i="2"/>
  <c r="AH38" i="2"/>
  <c r="AB44" i="2"/>
  <c r="AC43" i="2"/>
  <c r="AC44" i="2" s="1"/>
  <c r="AD41" i="2"/>
  <c r="AE40" i="2"/>
  <c r="AI38" i="2"/>
  <c r="AA50" i="2"/>
  <c r="AA52" i="2"/>
  <c r="AA51" i="2"/>
  <c r="Y43" i="1"/>
  <c r="AC39" i="1"/>
  <c r="AD38" i="1"/>
  <c r="AH35" i="1"/>
  <c r="AI35" i="1" s="1"/>
  <c r="AA41" i="1"/>
  <c r="AB41" i="1" s="1"/>
  <c r="AE37" i="1"/>
  <c r="AF36" i="1"/>
  <c r="AE44" i="3"/>
  <c r="AF43" i="3"/>
  <c r="AG43" i="3" s="1"/>
  <c r="AH43" i="3" s="1"/>
  <c r="AI43" i="3" s="1"/>
  <c r="AI38" i="26" l="1"/>
  <c r="AI38" i="21"/>
  <c r="AI39" i="21" s="1"/>
  <c r="AG41" i="21"/>
  <c r="AE43" i="21"/>
  <c r="AE44" i="21" s="1"/>
  <c r="AE49" i="21" s="1"/>
  <c r="AE48" i="21"/>
  <c r="AF42" i="21"/>
  <c r="AH40" i="21"/>
  <c r="AD47" i="21"/>
  <c r="AD51" i="21"/>
  <c r="AD52" i="21"/>
  <c r="AD50" i="21"/>
  <c r="AG49" i="28"/>
  <c r="AG52" i="28" s="1"/>
  <c r="AH43" i="28"/>
  <c r="AH44" i="28" s="1"/>
  <c r="AH47" i="28" s="1"/>
  <c r="AI49" i="19"/>
  <c r="AI48" i="19"/>
  <c r="AJ48" i="19" s="1"/>
  <c r="AI47" i="19"/>
  <c r="AJ47" i="19" s="1"/>
  <c r="AI39" i="6"/>
  <c r="AI40" i="6" s="1"/>
  <c r="AI41" i="6" s="1"/>
  <c r="AI42" i="6" s="1"/>
  <c r="AI43" i="6" s="1"/>
  <c r="AI44" i="6" s="1"/>
  <c r="AG52" i="6"/>
  <c r="AG51" i="6"/>
  <c r="AG50" i="6"/>
  <c r="AH39" i="2"/>
  <c r="AC49" i="2"/>
  <c r="AC48" i="2"/>
  <c r="AC47" i="2"/>
  <c r="AD42" i="2"/>
  <c r="AE41" i="2"/>
  <c r="AI39" i="2"/>
  <c r="AB47" i="2"/>
  <c r="AB48" i="2"/>
  <c r="AB49" i="2"/>
  <c r="AF40" i="2"/>
  <c r="AE38" i="1"/>
  <c r="Y44" i="1"/>
  <c r="AC40" i="1"/>
  <c r="AD39" i="1"/>
  <c r="Z43" i="1"/>
  <c r="AF37" i="1"/>
  <c r="AA42" i="1"/>
  <c r="AG36" i="1"/>
  <c r="AE49" i="3"/>
  <c r="AE48" i="3"/>
  <c r="AE47" i="3"/>
  <c r="AF44" i="3"/>
  <c r="AI39" i="26" l="1"/>
  <c r="AF43" i="21"/>
  <c r="AF44" i="21" s="1"/>
  <c r="AF48" i="21"/>
  <c r="AF49" i="21"/>
  <c r="AF47" i="21"/>
  <c r="AE52" i="21"/>
  <c r="AE50" i="21"/>
  <c r="AE51" i="21"/>
  <c r="AH41" i="21"/>
  <c r="AE47" i="21"/>
  <c r="AG42" i="21"/>
  <c r="AI40" i="21"/>
  <c r="AH48" i="28"/>
  <c r="AG51" i="28"/>
  <c r="AG50" i="28"/>
  <c r="AH49" i="28"/>
  <c r="AI43" i="28"/>
  <c r="AI52" i="19"/>
  <c r="AI50" i="19"/>
  <c r="AI51" i="19"/>
  <c r="AJ49" i="19"/>
  <c r="AI48" i="6"/>
  <c r="AJ48" i="6" s="1"/>
  <c r="AI49" i="6"/>
  <c r="AJ49" i="6" s="1"/>
  <c r="AI47" i="6"/>
  <c r="AI50" i="6"/>
  <c r="AJ50" i="6" s="1"/>
  <c r="AG37" i="1"/>
  <c r="AB51" i="2"/>
  <c r="AB52" i="2"/>
  <c r="AB50" i="2"/>
  <c r="AG40" i="2"/>
  <c r="AF41" i="2"/>
  <c r="AC52" i="2"/>
  <c r="AC51" i="2"/>
  <c r="AC50" i="2"/>
  <c r="AD43" i="2"/>
  <c r="AE42" i="2"/>
  <c r="AF38" i="1"/>
  <c r="Z44" i="1"/>
  <c r="Z48" i="1" s="1"/>
  <c r="AD40" i="1"/>
  <c r="AA43" i="1"/>
  <c r="AH36" i="1"/>
  <c r="AI36" i="1" s="1"/>
  <c r="Z47" i="1"/>
  <c r="AC41" i="1"/>
  <c r="AD41" i="1" s="1"/>
  <c r="AB42" i="1"/>
  <c r="AE39" i="1"/>
  <c r="AE40" i="1" s="1"/>
  <c r="Y49" i="1"/>
  <c r="Y47" i="1"/>
  <c r="Y48" i="1"/>
  <c r="AF49" i="3"/>
  <c r="AF48" i="3"/>
  <c r="AF47" i="3"/>
  <c r="AG44" i="3"/>
  <c r="AE52" i="3"/>
  <c r="AE50" i="3"/>
  <c r="AE51" i="3"/>
  <c r="AI40" i="26" l="1"/>
  <c r="AG43" i="21"/>
  <c r="AG44" i="21" s="1"/>
  <c r="AG49" i="21" s="1"/>
  <c r="AG48" i="21"/>
  <c r="AF51" i="21"/>
  <c r="AF52" i="21"/>
  <c r="AF50" i="21"/>
  <c r="AI41" i="21"/>
  <c r="AH42" i="21"/>
  <c r="AI44" i="28"/>
  <c r="AI48" i="28" s="1"/>
  <c r="AJ48" i="28" s="1"/>
  <c r="AI47" i="28"/>
  <c r="AJ47" i="28" s="1"/>
  <c r="AH50" i="28"/>
  <c r="AH52" i="28"/>
  <c r="AH51" i="28"/>
  <c r="AJ52" i="19"/>
  <c r="AJ51" i="19"/>
  <c r="AJ50" i="19"/>
  <c r="AI51" i="6"/>
  <c r="AJ51" i="6" s="1"/>
  <c r="AI52" i="6"/>
  <c r="AJ52" i="6" s="1"/>
  <c r="AJ47" i="6"/>
  <c r="AG38" i="1"/>
  <c r="AF42" i="2"/>
  <c r="AG41" i="2"/>
  <c r="AH40" i="2"/>
  <c r="AI40" i="2" s="1"/>
  <c r="AD44" i="2"/>
  <c r="AE43" i="2"/>
  <c r="AF43" i="2" s="1"/>
  <c r="Z49" i="1"/>
  <c r="AB43" i="1"/>
  <c r="AF39" i="1"/>
  <c r="AF40" i="1" s="1"/>
  <c r="Y50" i="1"/>
  <c r="Y52" i="1"/>
  <c r="Y51" i="1"/>
  <c r="AH37" i="1"/>
  <c r="AI37" i="1" s="1"/>
  <c r="AC42" i="1"/>
  <c r="AE41" i="1"/>
  <c r="AA44" i="1"/>
  <c r="AG48" i="3"/>
  <c r="AG49" i="3"/>
  <c r="AG47" i="3"/>
  <c r="AH44" i="3"/>
  <c r="AF52" i="3"/>
  <c r="AF51" i="3"/>
  <c r="AF50" i="3"/>
  <c r="AI41" i="26" l="1"/>
  <c r="AI49" i="28"/>
  <c r="AI52" i="28" s="1"/>
  <c r="AG47" i="21"/>
  <c r="AH43" i="21"/>
  <c r="AH44" i="21" s="1"/>
  <c r="AH48" i="21" s="1"/>
  <c r="AG51" i="21"/>
  <c r="AG52" i="21"/>
  <c r="AG50" i="21"/>
  <c r="AI42" i="21"/>
  <c r="AI50" i="28"/>
  <c r="AJ49" i="28"/>
  <c r="Z50" i="1"/>
  <c r="AH38" i="1"/>
  <c r="AI38" i="1" s="1"/>
  <c r="AB44" i="1"/>
  <c r="Z51" i="1"/>
  <c r="AG39" i="1"/>
  <c r="AG40" i="1" s="1"/>
  <c r="AH41" i="2"/>
  <c r="AI41" i="2" s="1"/>
  <c r="AG42" i="2"/>
  <c r="AD48" i="2"/>
  <c r="AD47" i="2"/>
  <c r="AD49" i="2"/>
  <c r="AE44" i="2"/>
  <c r="AF41" i="1"/>
  <c r="Z52" i="1"/>
  <c r="AD42" i="1"/>
  <c r="AE42" i="1" s="1"/>
  <c r="AH39" i="1"/>
  <c r="AH40" i="1" s="1"/>
  <c r="AA48" i="1"/>
  <c r="AA49" i="1"/>
  <c r="AA47" i="1"/>
  <c r="AC43" i="1"/>
  <c r="AH48" i="3"/>
  <c r="AH49" i="3"/>
  <c r="AH47" i="3"/>
  <c r="AI44" i="3"/>
  <c r="AG52" i="3"/>
  <c r="AG51" i="3"/>
  <c r="AG50" i="3"/>
  <c r="AI42" i="26" l="1"/>
  <c r="AI51" i="28"/>
  <c r="AH47" i="21"/>
  <c r="AH49" i="21"/>
  <c r="AI43" i="21"/>
  <c r="AI44" i="21" s="1"/>
  <c r="AI49" i="21" s="1"/>
  <c r="AI48" i="21"/>
  <c r="AJ48" i="21" s="1"/>
  <c r="AI47" i="21"/>
  <c r="AJ47" i="21" s="1"/>
  <c r="AJ52" i="28"/>
  <c r="AJ51" i="28"/>
  <c r="AJ50" i="28"/>
  <c r="AG41" i="1"/>
  <c r="AH42" i="2"/>
  <c r="AI42" i="2" s="1"/>
  <c r="AG43" i="2"/>
  <c r="AB49" i="1"/>
  <c r="AB48" i="1"/>
  <c r="AB47" i="1"/>
  <c r="AF42" i="1"/>
  <c r="AF44" i="2"/>
  <c r="AG44" i="2" s="1"/>
  <c r="AD51" i="2"/>
  <c r="AD50" i="2"/>
  <c r="AD52" i="2"/>
  <c r="AE47" i="2"/>
  <c r="AE48" i="2"/>
  <c r="AE49" i="2"/>
  <c r="AH41" i="1"/>
  <c r="AC44" i="1"/>
  <c r="AA52" i="1"/>
  <c r="AA50" i="1"/>
  <c r="AA51" i="1"/>
  <c r="AI39" i="1"/>
  <c r="AI40" i="1" s="1"/>
  <c r="AD43" i="1"/>
  <c r="AH51" i="3"/>
  <c r="AH52" i="3"/>
  <c r="AH50" i="3"/>
  <c r="AI47" i="3"/>
  <c r="AI49" i="3"/>
  <c r="AI48" i="3"/>
  <c r="AI43" i="26" l="1"/>
  <c r="AI44" i="26" s="1"/>
  <c r="AI49" i="26" s="1"/>
  <c r="AI52" i="21"/>
  <c r="AI50" i="21"/>
  <c r="AI51" i="21"/>
  <c r="AH52" i="21"/>
  <c r="AH51" i="21"/>
  <c r="AH50" i="21"/>
  <c r="AJ49" i="21"/>
  <c r="AJ48" i="3"/>
  <c r="AG42" i="1"/>
  <c r="AH42" i="1" s="1"/>
  <c r="AB52" i="1"/>
  <c r="AB50" i="1"/>
  <c r="AB51" i="1"/>
  <c r="AH43" i="2"/>
  <c r="AI43" i="2" s="1"/>
  <c r="AF48" i="2"/>
  <c r="AF47" i="2"/>
  <c r="AF49" i="2"/>
  <c r="AH44" i="2"/>
  <c r="AI44" i="2" s="1"/>
  <c r="AG48" i="2"/>
  <c r="AG47" i="2"/>
  <c r="AG49" i="2"/>
  <c r="AE52" i="2"/>
  <c r="AE50" i="2"/>
  <c r="AE51" i="2"/>
  <c r="AI41" i="1"/>
  <c r="AD44" i="1"/>
  <c r="AD49" i="1" s="1"/>
  <c r="AE43" i="1"/>
  <c r="AF43" i="1" s="1"/>
  <c r="AC48" i="1"/>
  <c r="AC47" i="1"/>
  <c r="AC49" i="1"/>
  <c r="AI51" i="3"/>
  <c r="AI50" i="3"/>
  <c r="AI52" i="3"/>
  <c r="AJ49" i="3"/>
  <c r="AJ47" i="3"/>
  <c r="AJ49" i="26" l="1"/>
  <c r="AI51" i="26"/>
  <c r="AI52" i="26"/>
  <c r="AJ52" i="26" s="1"/>
  <c r="AI50" i="26"/>
  <c r="AI47" i="26"/>
  <c r="AJ47" i="26" s="1"/>
  <c r="AI48" i="26"/>
  <c r="AJ48" i="26" s="1"/>
  <c r="AJ52" i="21"/>
  <c r="AJ50" i="21"/>
  <c r="AJ51" i="21"/>
  <c r="AI42" i="1"/>
  <c r="AH47" i="2"/>
  <c r="AE44" i="1"/>
  <c r="AE49" i="1" s="1"/>
  <c r="AG51" i="2"/>
  <c r="AD48" i="1"/>
  <c r="AD47" i="1"/>
  <c r="AF50" i="2"/>
  <c r="AF51" i="2"/>
  <c r="AF52" i="2"/>
  <c r="AH49" i="2"/>
  <c r="AH51" i="2" s="1"/>
  <c r="AG50" i="2"/>
  <c r="AG52" i="2"/>
  <c r="AH48" i="2"/>
  <c r="AI49" i="2"/>
  <c r="AI48" i="2"/>
  <c r="AI47" i="2"/>
  <c r="AG43" i="1"/>
  <c r="AH43" i="1" s="1"/>
  <c r="AI43" i="1" s="1"/>
  <c r="AD52" i="1"/>
  <c r="AD51" i="1"/>
  <c r="AD50" i="1"/>
  <c r="AC50" i="1"/>
  <c r="AC52" i="1"/>
  <c r="AC51" i="1"/>
  <c r="AJ52" i="3"/>
  <c r="AJ51" i="3"/>
  <c r="AJ50" i="3"/>
  <c r="AJ50" i="26" l="1"/>
  <c r="AJ51" i="26"/>
  <c r="AE47" i="1"/>
  <c r="AF44" i="1"/>
  <c r="AG44" i="1" s="1"/>
  <c r="AE48" i="1"/>
  <c r="AE50" i="1"/>
  <c r="AE51" i="1"/>
  <c r="AE52" i="1"/>
  <c r="AH52" i="2"/>
  <c r="AH50" i="2"/>
  <c r="AJ48" i="2"/>
  <c r="AI52" i="2"/>
  <c r="AI50" i="2"/>
  <c r="AI51" i="2"/>
  <c r="AJ49" i="2"/>
  <c r="AJ47" i="2"/>
  <c r="AG47" i="1" l="1"/>
  <c r="AH44" i="1"/>
  <c r="AI44" i="1" s="1"/>
  <c r="AI48" i="1" s="1"/>
  <c r="AG49" i="1"/>
  <c r="AG48" i="1"/>
  <c r="AI49" i="1"/>
  <c r="AF49" i="1"/>
  <c r="AF48" i="1"/>
  <c r="AF47" i="1"/>
  <c r="AH47" i="1"/>
  <c r="AI47" i="1"/>
  <c r="AG52" i="1"/>
  <c r="AH48" i="1"/>
  <c r="AH49" i="1"/>
  <c r="AJ50" i="2"/>
  <c r="AJ51" i="2"/>
  <c r="AJ52" i="2"/>
  <c r="AG50" i="1"/>
  <c r="AG51" i="1"/>
  <c r="AI51" i="1"/>
  <c r="AI52" i="1"/>
  <c r="AI50" i="1"/>
  <c r="AC22" i="5" l="1"/>
  <c r="AF50" i="1"/>
  <c r="AF51" i="1"/>
  <c r="AF52" i="1"/>
  <c r="AJ47" i="1"/>
  <c r="AJ48" i="1"/>
  <c r="AH52" i="1"/>
  <c r="AJ49" i="1"/>
  <c r="AJ50" i="1" s="1"/>
  <c r="AH50" i="1"/>
  <c r="AH51" i="1"/>
  <c r="AC23" i="5" l="1"/>
  <c r="AJ52" i="1"/>
  <c r="AJ51" i="1"/>
</calcChain>
</file>

<file path=xl/sharedStrings.xml><?xml version="1.0" encoding="utf-8"?>
<sst xmlns="http://schemas.openxmlformats.org/spreadsheetml/2006/main" count="343" uniqueCount="67">
  <si>
    <t>Budget</t>
  </si>
  <si>
    <t>Bench</t>
  </si>
  <si>
    <t>Stage</t>
  </si>
  <si>
    <t>Sequence:</t>
  </si>
  <si>
    <t>TOTAL</t>
  </si>
  <si>
    <t>Period</t>
  </si>
  <si>
    <t>BTON</t>
  </si>
  <si>
    <t>WTON</t>
  </si>
  <si>
    <t>OTON</t>
  </si>
  <si>
    <t>Total</t>
  </si>
  <si>
    <t>Ore</t>
  </si>
  <si>
    <t>Inventory</t>
  </si>
  <si>
    <t>Fe</t>
  </si>
  <si>
    <t>SiO2</t>
  </si>
  <si>
    <t>Al2O3</t>
  </si>
  <si>
    <t>Pit</t>
  </si>
  <si>
    <t>Waste</t>
  </si>
  <si>
    <t>Madoonga Pit Stage 1 Pre-Strip</t>
  </si>
  <si>
    <t>Madoonga Pit Stage 1</t>
  </si>
  <si>
    <t>Madoonga Pit Stage 2 Pre-Strip</t>
  </si>
  <si>
    <t>Madoonga Pit Stage 2</t>
  </si>
  <si>
    <t>Madoonga Pit Stage 3 Pre-Strip</t>
  </si>
  <si>
    <t>Madoonga Pit Stage 3</t>
  </si>
  <si>
    <t>Beebyn Stage 1 Main East Pre-Strip</t>
  </si>
  <si>
    <t>Beebyn Stage 1 Main East</t>
  </si>
  <si>
    <t>Beebyn Stage 2 Main West Pre-Strip</t>
  </si>
  <si>
    <t>Beebyn Stage 2 Main West</t>
  </si>
  <si>
    <t>Beebyn Stage 3 Main Central Pre-Strip</t>
  </si>
  <si>
    <t>Beebyn Stage 3 Main Central</t>
  </si>
  <si>
    <t>Beebyn Stage 4 Main West Pre-Strip</t>
  </si>
  <si>
    <t>Beebyn Stage 4 Main West</t>
  </si>
  <si>
    <t>Beebyn Pods East Pre-Strip</t>
  </si>
  <si>
    <t>Beebyn Pods East</t>
  </si>
  <si>
    <t>Beebyn Pods Central Pre-Strip</t>
  </si>
  <si>
    <t>Beebyn Pods Central</t>
  </si>
  <si>
    <t>Beebyn Pods West Pre-Strip</t>
  </si>
  <si>
    <t>Beebyn Pods West</t>
  </si>
  <si>
    <t>Year -1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</si>
  <si>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</si>
  <si>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</si>
  <si>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</si>
  <si>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</si>
  <si>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</si>
  <si>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</si>
  <si>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</si>
  <si>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</si>
  <si>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</si>
  <si>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</si>
  <si>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</si>
  <si>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</si>
  <si>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</si>
  <si>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</si>
  <si>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</si>
  <si>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</si>
  <si>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</si>
  <si>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</si>
  <si>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</si>
  <si>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</si>
  <si>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</si>
  <si>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</si>
  <si>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</si>
  <si>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</si>
  <si>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Beebyn Stage 2 Main West 1 Pre-Strip</t>
  </si>
  <si>
    <t>Beebyn Stage 2 Main West 1</t>
  </si>
  <si>
    <t>Beebyn Stage 4 Main West 2 Pre-Strip</t>
  </si>
  <si>
    <t>Beebyn Stage 4 Main West 2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</si>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</sst>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0"/>
    <numFmt numFmtId="165" formatCode="#,##0.0"/>
    <numFmt numFmtId="166" formatCode="0.000"/>
    <numFmt numFmtId="167" formatCode="&quot;$&quot;#,##0_);\(&quot;$&quot;#,##0\)"/>
    <numFmt numFmtId="168" formatCode="&quot;$&quot;#,##0.00_);[Red]\(&quot;$&quot;#,##0.00\)"/>
    <numFmt numFmtId="169" formatCode="&quot;$&quot;#,##0_);[Red]\(&quot;$&quot;#,##0\)"/>
    <numFmt numFmtId="170" formatCode="&quot;$&quot;#,##0.0_);\(&quot;$&quot;#,##0.0\)"/>
    <numFmt numFmtId="171" formatCode="#,##0.0_);\(#,##0.0\)"/>
    <numFmt numFmtId="172" formatCode="0.0%"/>
    <numFmt numFmtId="173" formatCode="#,##0_);\(#,##0\);&quot;—  &quot;"/>
    <numFmt numFmtId="174" formatCode="#,##0.00_x"/>
    <numFmt numFmtId="175" formatCode="#,###,_);\(#,###,\);&quot;–  &quot;\ \ \ \ \ "/>
    <numFmt numFmtId="176" formatCode="#,##0.00\x"/>
    <numFmt numFmtId="177" formatCode="_(* dd\.mm\.yyyy_)_%"/>
    <numFmt numFmtId="178" formatCode="#,##0_,;_(* \(#,##0,\);_(* &quot;-&quot;??_);_(@_)"/>
    <numFmt numFmtId="179" formatCode="#,##0.00_);\(#,##0.00\);\-_)"/>
    <numFmt numFmtId="180" formatCode="#,##0&quot;x&quot;_);\(#,##0&quot;x&quot;\)"/>
    <numFmt numFmtId="181" formatCode="General_)"/>
    <numFmt numFmtId="182" formatCode="0\ \ ;\(0\)\ \ \ "/>
    <numFmt numFmtId="183" formatCode="_(* #,##0.0\¢_m;[Red]_(* \-#,##0.0\¢_m;[Green]_(* 0.0\¢_m;_(@_)_%"/>
    <numFmt numFmtId="184" formatCode="_(* #,##0.00\¢_m;[Red]_(* \-#,##0.00\¢_m;[Green]_(* 0.00\¢_m;_(@_)_%"/>
    <numFmt numFmtId="185" formatCode="_(* #,##0.000\¢_m;[Red]_(* \-#,##0.000\¢_m;[Green]_(* 0.000\¢_m;_(@_)_%"/>
    <numFmt numFmtId="186" formatCode="_(_(\£* #,##0_)_%;[Red]_(\(\£* #,##0\)_%;[Green]_(_(\£* #,##0_)_%;_(@_)_%"/>
    <numFmt numFmtId="187" formatCode="_(_(\£* #,##0.0_)_%;[Red]_(\(\£* #,##0.0\)_%;[Green]_(_(\£* #,##0.0_)_%;_(@_)_%"/>
    <numFmt numFmtId="188" formatCode="_(_(\£* #,##0.00_)_%;[Red]_(\(\£* #,##0.00\)_%;[Green]_(_(\£* #,##0.00_)_%;_(@_)_%"/>
    <numFmt numFmtId="189" formatCode="&quot;S/&quot;#,##0;\-&quot;S/&quot;#,##0"/>
    <numFmt numFmtId="190" formatCode="\+#,##0.0_);\(#,##0.0\)"/>
    <numFmt numFmtId="191" formatCode="#,##0_);[Red]\(#,##0_);\-_);@_)"/>
    <numFmt numFmtId="192" formatCode="0.0"/>
    <numFmt numFmtId="193" formatCode="#,##0,_);[Red]\(#,##0,\)_);\-_);@_)"/>
    <numFmt numFmtId="194" formatCode="&quot;S/&quot;#,##0;[Red]\-&quot;S/&quot;#,##0"/>
    <numFmt numFmtId="195" formatCode="#,##0.00,_);[Red]\(#,##0.00,\);._)"/>
    <numFmt numFmtId="196" formatCode="#,##0.00,,_);[Red]\(#,##0.00,,\);._)"/>
    <numFmt numFmtId="197" formatCode="&quot;S/&quot;#,##0.00;\-&quot;S/&quot;#,##0.00"/>
    <numFmt numFmtId="198" formatCode="&quot;S/&quot;#,##0.00;[Red]\-&quot;S/&quot;#,##0.00"/>
    <numFmt numFmtId="199" formatCode="_(* #,##0.0000000_);_(* \(#,##0.0000000\);_(* &quot;-&quot;_);_(@_)"/>
    <numFmt numFmtId="200" formatCode="#,##0.00_);\(#,##0.00\);&quot;- &quot;"/>
    <numFmt numFmtId="201" formatCode="_-&quot;S/&quot;* #,##0_-;\-&quot;S/&quot;* #,##0_-;_-&quot;S/&quot;* &quot;-&quot;_-;_-@_-"/>
    <numFmt numFmtId="202" formatCode="_-&quot;S/&quot;* #,##0.00_-;\-&quot;S/&quot;* #,##0.00_-;_-&quot;S/&quot;* &quot;-&quot;??_-;_-@_-"/>
    <numFmt numFmtId="203" formatCode="_(* #,##0.000000000_);_(* \(#,##0.000000000\);_(* &quot;-&quot;_);_(@_)"/>
    <numFmt numFmtId="204" formatCode="&quot;öS&quot;\ #,##0;\-&quot;öS&quot;\ #,##0"/>
    <numFmt numFmtId="205" formatCode="_(&quot;$&quot;* #,##0.0_);_(&quot;$&quot;* \(#,##0.0\);_(&quot;$&quot;* &quot;-&quot;_);_(@_)"/>
    <numFmt numFmtId="206" formatCode="&quot;$&quot;#,##0.0_);\(&quot;$&quot;#,##0.0\);&quot;-&quot;\-\)"/>
    <numFmt numFmtId="207" formatCode="&quot;$&quot;&quot; &quot;#,##0_);\(&quot;$&quot;&quot; &quot;#,##0\);\-_)"/>
    <numFmt numFmtId="208" formatCode="#,##0_);\(#,##0\);\-_)"/>
    <numFmt numFmtId="209" formatCode="&quot;$&quot;&quot; &quot;#,##0.0_);\(&quot;$&quot;&quot; &quot;#,##0.0\);\-_)"/>
    <numFmt numFmtId="210" formatCode="0.0%_);\(0.0%\);\-_)"/>
    <numFmt numFmtId="211" formatCode="#,##0.0_);\(#,##0.0\);\-_)"/>
    <numFmt numFmtId="212" formatCode="&quot;$&quot;&quot; &quot;#,##0.00_);\(&quot;$&quot;&quot; &quot;#,##0.00\);\-_)"/>
    <numFmt numFmtId="213" formatCode="0.00%_);\(0.00%\);\-_)"/>
    <numFmt numFmtId="214" formatCode="&quot;$&quot;&quot; &quot;#,##0.000_);\(&quot;$&quot;&quot; &quot;#,##0.000\);\-_)"/>
    <numFmt numFmtId="215" formatCode="#,##0.000_);\(#,##0.000\);\-_)"/>
    <numFmt numFmtId="216" formatCode="#,##0.0_);[Red]\(#,##0.0\)"/>
    <numFmt numFmtId="217" formatCode="&quot;öS&quot;\ #,##0;[Red]\-&quot;öS&quot;\ #,##0"/>
    <numFmt numFmtId="218" formatCode="#,##0\ ;\(#,##0\);\-\ \ \ \ \ "/>
    <numFmt numFmtId="219" formatCode="#,##0\ ;\(#,##0\);\–\ \ \ \ \ "/>
    <numFmt numFmtId="220" formatCode="#,##0_);\(#,##0\);\-_);@\ "/>
    <numFmt numFmtId="221" formatCode="#,##0.00_);\(#,##0.00\);\-_);@\ "/>
    <numFmt numFmtId="222" formatCode="_(* #,##0.0_);_(* \(#,##0.0\);_(* &quot;-&quot;?_);@_)"/>
    <numFmt numFmtId="223" formatCode="_(* #,##0_);_(* \(#,##0\);_(* &quot;-&quot;??_);_(@_)"/>
    <numFmt numFmtId="224" formatCode="_(_(\•_ #0_)_%;[Red]_(_(\•_ \-#0\)_%;[Green]_(_(\•_ #0_)_%;_(_(\•_ @_)_%"/>
    <numFmt numFmtId="225" formatCode="_(_(_•_ \•_ #0_)_%;[Red]_(_(_•_ \•_ \-#0\)_%;[Green]_(_(_•_ \•_ #0_)_%;_(_(_•_ \•_ @_)_%"/>
    <numFmt numFmtId="226" formatCode="_(_(_•_ _•_ \•_ #0_)_%;[Red]_(_(_•_ _•_ \•_ \-#0\)_%;[Green]_(_(_•_ _•_ \•_ #0_)_%;_(_(_•_ \•_ @_)_%"/>
    <numFmt numFmtId="227" formatCode="_([$C$-240A]* #,##0.00_);_([$C$-240A]* \(#,##0.00\);_([$C$-240A]* &quot;-&quot;??_);_(@_)"/>
    <numFmt numFmtId="228" formatCode="_(* &quot;$&quot;#,##0;_(* \(&quot;$&quot;#,##0;_(* &quot;$0&quot;\)"/>
    <numFmt numFmtId="229" formatCode="_ &quot;$&quot;* #,##0_ ;_ &quot;$&quot;* \-#,##0_ ;_ &quot;$&quot;* &quot;-&quot;_ ;_ @_ "/>
    <numFmt numFmtId="230" formatCode="&quot;(&quot;0.00%&quot;Net)&quot;"/>
    <numFmt numFmtId="231" formatCode="&quot;$&quot;#,##0.0;[Red]\(&quot;$&quot;#,##0.0\)"/>
    <numFmt numFmtId="232" formatCode="#,##0;\(#,##0\);\-\ "/>
    <numFmt numFmtId="233" formatCode="d\.mmm\.yy"/>
    <numFmt numFmtId="234" formatCode="0_);[Red]\(0.0\);_(* &quot;-&quot;_)"/>
    <numFmt numFmtId="235" formatCode="_(* #,##0.00_);_(* \(#,##0.00\);_(* &quot;-&quot;??_);_(@_)"/>
    <numFmt numFmtId="236" formatCode="#,##0.000_);[Red]\(#,##0.000\);\-_)"/>
    <numFmt numFmtId="237" formatCode="&quot;$&quot;\ \ \ \ \ #,##0_);\(&quot;$&quot;\ \ \ \ #,##0\)"/>
    <numFmt numFmtId="238" formatCode="_(* #,##0.0_);_(* \(#,##0.0\);_(* &quot;-&quot;_);_(@_)"/>
    <numFmt numFmtId="239" formatCode="_(* #,##0_);[Red]_(* \(#,##0\);_(* &quot;-&quot;_);_(@_)"/>
    <numFmt numFmtId="240" formatCode="&quot;öS&quot;\ #,##0.00;[Red]\-&quot;öS&quot;\ #,##0.00"/>
    <numFmt numFmtId="241" formatCode="_(* #,##0.0_);_(* \(#,##0.0\);_(* &quot;-&quot;??_);_(@_)"/>
    <numFmt numFmtId="242" formatCode="&quot;N$&quot;\ #,##0.00;[Red]&quot;N$&quot;\ \-#,##0.00"/>
    <numFmt numFmtId="243" formatCode="_(* #,##0.00_);_(* \(#,##0.00\);_(* &quot;-&quot;_);_(@_)"/>
    <numFmt numFmtId="244" formatCode="#,##0.000_);[Red]\(#,##0.000\);._)"/>
    <numFmt numFmtId="245" formatCode="#,##0.0000_);[Red]\(#,##0.0000\);._)"/>
    <numFmt numFmtId="246" formatCode="#,##0_%_);\(#,##0\)_%;#,##0_%_);@_%_)"/>
    <numFmt numFmtId="247" formatCode="#,##0_);[Red]\(#,##0\);\-_)"/>
    <numFmt numFmtId="248" formatCode="#,##0_%_);\(#,##0\)_%;**;@_%_)"/>
    <numFmt numFmtId="249" formatCode="#,##0_);\(#,##0\);\-_);&quot;        &quot;@_)"/>
    <numFmt numFmtId="250" formatCode="#,##0.00_);[Red]\(#,##0.00\);._)"/>
    <numFmt numFmtId="251" formatCode="_ * #,##0.00_ ;_ * \-#,##0.00_ ;_ * &quot;-&quot;??_ ;_ @_ "/>
    <numFmt numFmtId="252" formatCode="#,##0.00_%_);\(#,##0.00\)_%;**;@_%_)"/>
    <numFmt numFmtId="253" formatCode="#,##0.00_%_);\(#,##0.00\)_%;#,##0.00_%_);@_%_)"/>
    <numFmt numFmtId="254" formatCode="#,##0.000_%_);\(#,##0.000\)_%;**;@_%_)"/>
    <numFmt numFmtId="255" formatCode="_(* #,##0.00_);[Red]_(* \(#,##0.00\);_(* &quot;-&quot;_);_(@_)"/>
    <numFmt numFmtId="256" formatCode="#,##0.0_%_);\(#,##0.0\)_%;**;@_%_)"/>
    <numFmt numFmtId="257" formatCode="&quot;o.k.&quot;;&quot;false&quot;;&quot;error&quot;"/>
    <numFmt numFmtId="258" formatCode="_-&quot;£&quot;* #,##0_-;\-&quot;£&quot;* #,##0_-;_-&quot;£&quot;* &quot;-&quot;_-;_-@_-"/>
    <numFmt numFmtId="259" formatCode="_(&quot;$&quot;* #,##0_);[Red]_(&quot;$&quot;* \(#,##0\);_(&quot;$&quot;* &quot;-&quot;_);_(@_)"/>
    <numFmt numFmtId="260" formatCode="_(&quot;$&quot;* #,##0_);_(&quot;$&quot;* \(#,##0\);_(&quot;$&quot;* &quot;-&quot;_);_(@_)"/>
    <numFmt numFmtId="261" formatCode="&quot;$&quot;&quot; &quot;#,##0.0_);\(&quot;$&quot;&quot; &quot;#,##0.0\)"/>
    <numFmt numFmtId="262" formatCode="_(&quot;$&quot;* #,##0.0_);_(&quot;$&quot;* \(#,##0.0\);_(&quot;$&quot;* &quot;-&quot;??_);_(@_)"/>
    <numFmt numFmtId="263" formatCode="_(&quot;$&quot;* #,##0.00_);_(&quot;$&quot;* \(#,##0.00\);_(&quot;$&quot;* &quot;-&quot;??_);_(@_)"/>
    <numFmt numFmtId="264" formatCode="&quot;$&quot;&quot; &quot;#,##0.000_);\(&quot;$&quot;&quot; &quot;#,##0.000\)"/>
    <numFmt numFmtId="265" formatCode="&quot;$&quot;#,##0_%_);\(&quot;$&quot;#,##0\)_%;&quot;$&quot;#,##0_%_);@_%_)"/>
    <numFmt numFmtId="266" formatCode="&quot;$&quot;#,##0.00_);\(&quot;$&quot;#,##0.00\)"/>
    <numFmt numFmtId="267" formatCode="&quot;$&quot;#,##0.00_%_);\(&quot;$&quot;#,##0.00\)_%;**;@_%_)"/>
    <numFmt numFmtId="268" formatCode="&quot;$&quot;#,##0.000_%_);\(&quot;$&quot;#,##0.000\)_%;**;@_%_)"/>
    <numFmt numFmtId="269" formatCode="_(&quot;$&quot;* #,##0.00_);[Red]_(&quot;$&quot;* \(#,##0.00\);_(&quot;$&quot;* &quot;-&quot;_);_(@_)"/>
    <numFmt numFmtId="270" formatCode="_(&quot;$&quot;* #,##0.00_);_(&quot;$&quot;* \(#,##0.00\);_(&quot;$&quot;* &quot;-&quot;_);_(@_)"/>
    <numFmt numFmtId="271" formatCode="&quot;$&quot;#,##0.0_%_);\(&quot;$&quot;#,##0.0\)_%;**;@_%_)"/>
    <numFmt numFmtId="272" formatCode="m/d/yy\ h:mm"/>
    <numFmt numFmtId="273" formatCode="&quot;$&quot;#,##0.00_)\ \ ;\(&quot;$&quot;#,##0.00\)\ \ "/>
    <numFmt numFmtId="274" formatCode="&quot;$&quot;#,##0.0\ \ \ ;\(&quot;$&quot;#,##0.0\)\ \ "/>
    <numFmt numFmtId="275" formatCode="_-* #,##0_ _D_M_-;\-* #,##0_ _D_M_-;_-* &quot;-&quot;_ _D_M_-;_-@_-"/>
    <numFmt numFmtId="276" formatCode="_(* #,##0.0_);_(* \(#,##0.0\);_(* &quot;-&quot;?_);_(@_)"/>
    <numFmt numFmtId="277" formatCode="_(* dd\-mmm\-yy_)_%"/>
    <numFmt numFmtId="278" formatCode="d\-mmm\-yy_)"/>
    <numFmt numFmtId="279" formatCode="_(* dd\ mmmm\ yyyy_)_%"/>
    <numFmt numFmtId="280" formatCode="_(* mmmm\ dd\,\ yyyy_)_%"/>
    <numFmt numFmtId="281" formatCode="m/yy_)"/>
    <numFmt numFmtId="282" formatCode="mmm\-d\-yyyy"/>
    <numFmt numFmtId="283" formatCode="mmm\-yyyy"/>
    <numFmt numFmtId="284" formatCode="mmm\-yy_)"/>
    <numFmt numFmtId="285" formatCode="m/d/yy_%_)"/>
    <numFmt numFmtId="286" formatCode="m/d/yy_%_);;**"/>
    <numFmt numFmtId="287" formatCode="#,##0.00%_);\(#,##0.00%\);0.00%_);@_%_)"/>
    <numFmt numFmtId="288" formatCode="&quot;öS&quot;\ #,##0.00;\-&quot;öS&quot;\ #,##0.00"/>
    <numFmt numFmtId="289" formatCode="&quot;$&quot;\ #,##0;&quot;$&quot;\ \-#,##0"/>
    <numFmt numFmtId="290" formatCode="&quot;$&quot;\ #,##0;[Red]&quot;$&quot;\ \-#,##0"/>
    <numFmt numFmtId="291" formatCode="#,##0.000;\(#,##0.000\)"/>
    <numFmt numFmtId="292" formatCode="_(* #,##0_);_(* \(#,##0\);_(* &quot;-&quot;_);_(@_)"/>
    <numFmt numFmtId="293" formatCode="#,##0.0\ ;\(#,##0.0\)\ "/>
    <numFmt numFmtId="294" formatCode="_-* #,##0.00_-;* \(#,##0.00\)_-;_-* &quot;-&quot;??_-;_-@_-"/>
    <numFmt numFmtId="295" formatCode="#,##0.0\ ;\(#,##0.0\);&quot;-&quot;??"/>
    <numFmt numFmtId="296" formatCode="#,##0.00\ ;\(#,##0.00\);&quot;-&quot;??"/>
    <numFmt numFmtId="297" formatCode="0_%_);\(0\)_%;0_%_);@_%_)"/>
    <numFmt numFmtId="298" formatCode="_(* &quot;$&quot;#,##0_);_(* \(&quot;$&quot;#,##0\);_(* &quot;$0.0&quot;_);_(@_)"/>
    <numFmt numFmtId="299" formatCode="_(&quot;$&quot;* #,##0_);_(&quot;$&quot;* \(#,##0\);_(&quot;$&quot;* &quot;-&quot;??_);_(@_)"/>
    <numFmt numFmtId="300" formatCode="0.00\ &quot;x&quot;"/>
    <numFmt numFmtId="301" formatCode="[Blue]#,##0.00_);[Blue]\(#,##0.00\);[Blue]0.00_);[Blue]@_)"/>
    <numFmt numFmtId="302" formatCode="_-* #,##0.00\ [$€-1]_-;\-* #,##0.00\ [$€-1]_-;_-* &quot;-&quot;??\ [$€-1]_-"/>
    <numFmt numFmtId="303" formatCode="_-[$€-2]* #,##0.00_-;\-[$€-2]* #,##0.00_-;_-[$€-2]* &quot;-&quot;??_-"/>
    <numFmt numFmtId="304" formatCode="_-[$€-2]\ * #,##0.00_-;\-[$€-2]\ * #,##0.00_-;_-[$€-2]\ * &quot;-&quot;??_-"/>
    <numFmt numFmtId="305" formatCode="#,##0_);\(#,##0\);&quot;-  &quot;;&quot;  &quot;@"/>
    <numFmt numFmtId="306" formatCode="#,##0_-;\ \(#,##0\);_-* &quot;-&quot;??;_-@_-"/>
    <numFmt numFmtId="307" formatCode="\+0.00%;\-0.00%;0.00%"/>
    <numFmt numFmtId="308" formatCode="#\ 0/0_)"/>
    <numFmt numFmtId="309" formatCode="#\ ?/?_)"/>
    <numFmt numFmtId="310" formatCode="General_)_%"/>
    <numFmt numFmtId="311" formatCode="&quot;$&quot;#,##0"/>
    <numFmt numFmtId="312" formatCode="0.0\%_);\(0.0\%\);0.0\%_);@_%_)"/>
    <numFmt numFmtId="313" formatCode="0.0_);[Red]\(0.0\);_(* &quot;-&quot;_)"/>
    <numFmt numFmtId="314" formatCode=";;;"/>
    <numFmt numFmtId="315" formatCode="#,##0_);\(#,##0\);\-_);\—&quot; &quot;@"/>
    <numFmt numFmtId="316" formatCode="[$-409]dd\-mmm\-yy;@"/>
    <numFmt numFmtId="317" formatCode="\ \ @"/>
    <numFmt numFmtId="318" formatCode="_(_(#0_)_%;[Red]_(_(\-#0\)_%;[Green]_(_(#0_)_%;_(_(@_)_%"/>
    <numFmt numFmtId="319" formatCode="_(_(_•_ #0_)_%;[Red]_(_(_•_ \-#0\)_%;[Green]_(_(_•_ #0_)_%;_(_(_•_ @_)_%"/>
    <numFmt numFmtId="320" formatCode="_(_(_•_ _•_ #0_)_%;[Red]_(_(_•_ _•_ \-#0\)_%;[Green]_(_(_•_ _•_ #0_)_%;_(_(_•_ _•_ @_)_%"/>
    <numFmt numFmtId="321" formatCode="_(_(_•_ _•_ _•_ #0_)_%;[Red]_(_(_•_ _•_ _•_ \-#0\)_%;[Green]_(_(_•_ _•_ _•_ #0_)_%;_(_(_•_ _•_ _•_ @_)_%"/>
    <numFmt numFmtId="322" formatCode="_-* #,##0.00_-;\(#,##0.00\);_-* &quot;-&quot;??_-;_-@_-"/>
    <numFmt numFmtId="323" formatCode="#,##0\ \ \ ;\(#,##0\)\ \ "/>
    <numFmt numFmtId="324" formatCode="&quot;$&quot;#,##0.0_)\ \ ;\(&quot;$&quot;#,##0.0\)\ \ "/>
    <numFmt numFmtId="325" formatCode="0.0\ \x\ \ \ \ ;&quot;NM      &quot;;\ 0.0\ \x\ \ \ \ "/>
    <numFmt numFmtId="326" formatCode="0.0%_)\ \ ;\(0.0%\)\ \ "/>
    <numFmt numFmtId="327" formatCode="#,##0.000_);[Red]\(#,##0.000\)"/>
    <numFmt numFmtId="328" formatCode="0.00%_);[Red]\(0.00%\);._)"/>
    <numFmt numFmtId="329" formatCode="_-* #,##0_-;\-* #,##0_-;_-* &quot;-&quot;??_-;_-@_-"/>
    <numFmt numFmtId="330" formatCode="\¥#,##0_);\(\¥#,##0\)"/>
    <numFmt numFmtId="331" formatCode="0.0;\(0.0\)"/>
    <numFmt numFmtId="332" formatCode="0.0;;&quot;TBD&quot;"/>
    <numFmt numFmtId="333" formatCode="#,##0.0\ \ \ ;\(#,##0.0\)\ \ "/>
    <numFmt numFmtId="334" formatCode="_-* #,##0.00_ _D_M_-;\-* #,##0.00_ _D_M_-;_-* &quot;-&quot;??_ _D_M_-;_-@_-"/>
    <numFmt numFmtId="335" formatCode="0.000;\(0.000\);0.000"/>
    <numFmt numFmtId="336" formatCode="&quot;Ch$&quot;#,##0.00_);\(&quot;Ch$&quot;#,##0.00\)"/>
    <numFmt numFmtId="337" formatCode="&quot;Ch$&quot;#,##0_);\(&quot;Ch$&quot;#,##0\)"/>
    <numFmt numFmtId="338" formatCode="0.0\x_)_);&quot;NM&quot;_x_)_);0.0\x_)_);@_%_)"/>
    <numFmt numFmtId="339" formatCode="#,##0.0_x_)_);&quot;NM&quot;_x_)_);#,##0.0_x_)_);@_x_)_)"/>
    <numFmt numFmtId="340" formatCode="_-&quot;fl&quot;\ * #,##0.00_-;_-&quot;fl&quot;\ * #,##0.00\-;_-&quot;fl&quot;\ * &quot;-&quot;??_-;_-@_-"/>
    <numFmt numFmtId="341" formatCode="0.0\ _x\ ;&quot;NM   &quot;;0.0\ \x"/>
    <numFmt numFmtId="342" formatCode="#,##0.00_)\ \ ;\(#,##0.00\)\ \ "/>
    <numFmt numFmtId="343" formatCode="&quot;$&quot;#,##0\ \ \ ;\(&quot;$&quot;#,##0\)\ \ "/>
    <numFmt numFmtId="344" formatCode="&quot;$&quot;#,##0.0"/>
    <numFmt numFmtId="345" formatCode="&quot;$&quot;#,##0.00"/>
    <numFmt numFmtId="346" formatCode="#,##0.00\x_);[Red]\(#,##0.00\x\);&quot;--  &quot;"/>
    <numFmt numFmtId="347" formatCode="#,##0&quot;yrs&quot;"/>
  </numFmts>
  <fonts count="20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name val="Palatino"/>
      <family val="1"/>
    </font>
    <font>
      <sz val="10"/>
      <name val="Geneva"/>
    </font>
    <font>
      <sz val="8"/>
      <name val="Times New Roman"/>
      <family val="1"/>
    </font>
    <font>
      <sz val="8"/>
      <name val="Arial"/>
      <family val="2"/>
    </font>
    <font>
      <sz val="10"/>
      <name val="Times New Roman"/>
      <family val="1"/>
    </font>
    <font>
      <sz val="10"/>
      <name val="Helv"/>
    </font>
    <font>
      <sz val="8"/>
      <name val="Palatino"/>
      <family val="1"/>
    </font>
    <font>
      <sz val="1"/>
      <color indexed="8"/>
      <name val="Courier"/>
      <family val="3"/>
    </font>
    <font>
      <sz val="10"/>
      <name val="C Helvetica Condensed"/>
    </font>
    <font>
      <b/>
      <sz val="1"/>
      <color indexed="8"/>
      <name val="Courier"/>
      <family val="3"/>
    </font>
    <font>
      <sz val="8"/>
      <name val="Ariel"/>
    </font>
    <font>
      <sz val="8.25"/>
      <name val="Helv"/>
    </font>
    <font>
      <sz val="10"/>
      <name val="Times"/>
      <family val="1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color indexed="12"/>
      <name val="Arial"/>
      <family val="2"/>
    </font>
    <font>
      <sz val="12"/>
      <name val="¹ÙÅÁÃ¼"/>
      <charset val="129"/>
    </font>
    <font>
      <b/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2"/>
      <color indexed="8"/>
      <name val="Arial"/>
      <family val="2"/>
    </font>
    <font>
      <sz val="10"/>
      <color rgb="FFB42319"/>
      <name val="Arial"/>
      <family val="2"/>
    </font>
    <font>
      <sz val="10"/>
      <color indexed="8"/>
      <name val="Times New Roman"/>
      <family val="1"/>
    </font>
    <font>
      <b/>
      <sz val="10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Book Antiqua"/>
      <family val="1"/>
    </font>
    <font>
      <sz val="12"/>
      <name val="Arial"/>
      <family val="2"/>
    </font>
    <font>
      <sz val="10"/>
      <color indexed="8"/>
      <name val="Arial"/>
      <family val="2"/>
    </font>
    <font>
      <sz val="10"/>
      <color indexed="18"/>
      <name val="Arial"/>
      <family val="2"/>
    </font>
    <font>
      <b/>
      <i/>
      <sz val="9"/>
      <color indexed="8"/>
      <name val="Arial"/>
      <family val="2"/>
    </font>
    <font>
      <sz val="12"/>
      <name val="Times New Roman"/>
      <family val="1"/>
    </font>
    <font>
      <sz val="11"/>
      <color indexed="20"/>
      <name val="Calibri"/>
      <family val="2"/>
    </font>
    <font>
      <sz val="9"/>
      <name val="Arial"/>
      <family val="2"/>
    </font>
    <font>
      <sz val="10"/>
      <color indexed="8"/>
      <name val="Geneva"/>
    </font>
    <font>
      <sz val="8"/>
      <color indexed="8"/>
      <name val="Arial"/>
      <family val="2"/>
    </font>
    <font>
      <sz val="8"/>
      <color indexed="12"/>
      <name val="Tms Rmn"/>
    </font>
    <font>
      <sz val="9"/>
      <color indexed="18"/>
      <name val="CharterITC BT"/>
      <family val="1"/>
    </font>
    <font>
      <sz val="9"/>
      <color indexed="12"/>
      <name val="Tms Rmn"/>
    </font>
    <font>
      <sz val="8"/>
      <name val="Helv"/>
    </font>
    <font>
      <sz val="12"/>
      <name val="Times"/>
      <family val="1"/>
    </font>
    <font>
      <b/>
      <sz val="10"/>
      <name val="MS Sans Serif"/>
      <family val="2"/>
    </font>
    <font>
      <sz val="7"/>
      <name val="Small Fonts"/>
      <family val="2"/>
    </font>
    <font>
      <sz val="11"/>
      <name val="Times New Roman"/>
      <family val="1"/>
    </font>
    <font>
      <b/>
      <i/>
      <sz val="12"/>
      <name val="Times New Roman"/>
      <family val="1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u val="singleAccounting"/>
      <sz val="10"/>
      <name val="Arial"/>
      <family val="2"/>
    </font>
    <font>
      <sz val="11"/>
      <color indexed="17"/>
      <name val="Calibri"/>
      <family val="2"/>
    </font>
    <font>
      <sz val="10"/>
      <name val="CG Omega"/>
      <family val="2"/>
    </font>
    <font>
      <sz val="12"/>
      <name val="±¼¸²Ã¼"/>
      <charset val="129"/>
    </font>
    <font>
      <b/>
      <sz val="18"/>
      <name val="Arial"/>
      <family val="2"/>
    </font>
    <font>
      <sz val="12"/>
      <name val="Times New Roman"/>
      <family val="1"/>
      <charset val="177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sz val="11"/>
      <color indexed="53"/>
      <name val="Calibri"/>
      <family val="2"/>
    </font>
    <font>
      <sz val="10"/>
      <color indexed="14"/>
      <name val="Helv"/>
    </font>
    <font>
      <b/>
      <sz val="11"/>
      <name val="Times New Roman"/>
      <family val="1"/>
    </font>
    <font>
      <b/>
      <sz val="11"/>
      <name val="Tahoma"/>
      <family val="2"/>
    </font>
    <font>
      <b/>
      <sz val="8"/>
      <name val="Arial"/>
      <family val="2"/>
    </font>
    <font>
      <b/>
      <u val="singleAccounting"/>
      <sz val="8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Arial Narrow"/>
      <family val="2"/>
    </font>
    <font>
      <b/>
      <sz val="9"/>
      <color indexed="8"/>
      <name val="Arial Narrow"/>
      <family val="2"/>
    </font>
    <font>
      <b/>
      <sz val="8"/>
      <color indexed="8"/>
      <name val="Courier New"/>
      <family val="3"/>
    </font>
    <font>
      <sz val="10"/>
      <color indexed="39"/>
      <name val="Arial"/>
      <family val="2"/>
    </font>
    <font>
      <sz val="8"/>
      <color indexed="12"/>
      <name val="Times New Roman"/>
      <family val="1"/>
    </font>
    <font>
      <sz val="10"/>
      <name val="Verdana"/>
      <family val="2"/>
    </font>
    <font>
      <sz val="10"/>
      <name val="Frutiger 55 Roman"/>
    </font>
    <font>
      <b/>
      <sz val="10"/>
      <color indexed="24"/>
      <name val="Arial"/>
      <family val="2"/>
    </font>
    <font>
      <sz val="10"/>
      <name val="BERNHARD"/>
    </font>
    <font>
      <sz val="10"/>
      <name val="System"/>
      <family val="2"/>
    </font>
    <font>
      <sz val="14"/>
      <color indexed="8"/>
      <name val="Arial Narrow"/>
      <family val="2"/>
    </font>
    <font>
      <sz val="10"/>
      <name val="MS Serif"/>
      <family val="1"/>
    </font>
    <font>
      <sz val="10"/>
      <name val="Times"/>
    </font>
    <font>
      <sz val="10"/>
      <color indexed="28"/>
      <name val="Century Gothic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1"/>
      <color indexed="12"/>
      <name val="Book Antiqua"/>
      <family val="1"/>
    </font>
    <font>
      <sz val="8"/>
      <color indexed="16"/>
      <name val="Palatino"/>
      <family val="1"/>
    </font>
    <font>
      <b/>
      <sz val="14"/>
      <color indexed="8"/>
      <name val="Arial"/>
      <family val="2"/>
    </font>
    <font>
      <b/>
      <sz val="14"/>
      <color indexed="18"/>
      <name val="Arial"/>
      <family val="2"/>
    </font>
    <font>
      <sz val="10"/>
      <name val="Lucida Bright"/>
      <family val="1"/>
    </font>
    <font>
      <sz val="8"/>
      <name val="CG Times"/>
      <family val="1"/>
    </font>
    <font>
      <u val="doubleAccounting"/>
      <sz val="10"/>
      <name val="Arial"/>
      <family val="2"/>
    </font>
    <font>
      <b/>
      <i/>
      <sz val="8"/>
      <color indexed="12"/>
      <name val="Arial"/>
      <family val="2"/>
    </font>
    <font>
      <b/>
      <sz val="11"/>
      <color indexed="8"/>
      <name val="Calibri"/>
      <family val="2"/>
      <charset val="204"/>
    </font>
    <font>
      <sz val="10"/>
      <color indexed="33"/>
      <name val="Arial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b/>
      <sz val="10"/>
      <color indexed="10"/>
      <name val="Century Gothic"/>
      <family val="2"/>
    </font>
    <font>
      <sz val="10"/>
      <color indexed="55"/>
      <name val="Arial"/>
      <family val="2"/>
    </font>
    <font>
      <b/>
      <sz val="14"/>
      <color indexed="9"/>
      <name val="Arial"/>
      <family val="2"/>
    </font>
    <font>
      <b/>
      <sz val="14"/>
      <color indexed="25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b/>
      <sz val="24"/>
      <color indexed="25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6"/>
      <name val="Arial"/>
      <family val="2"/>
    </font>
    <font>
      <sz val="6"/>
      <name val="Times New Roman"/>
      <family val="1"/>
    </font>
    <font>
      <sz val="18"/>
      <color indexed="22"/>
      <name val="Pi-David"/>
      <charset val="177"/>
    </font>
    <font>
      <sz val="5"/>
      <name val="Times New Roman"/>
      <family val="1"/>
    </font>
    <font>
      <b/>
      <sz val="12"/>
      <color indexed="13"/>
      <name val="Arial"/>
      <family val="2"/>
    </font>
    <font>
      <sz val="10"/>
      <color indexed="23"/>
      <name val="Century Gothic"/>
      <family val="2"/>
    </font>
    <font>
      <sz val="9.5"/>
      <color indexed="23"/>
      <name val="Helvetica-Black"/>
    </font>
    <font>
      <sz val="7"/>
      <name val="Palatino"/>
      <family val="1"/>
    </font>
    <font>
      <sz val="9"/>
      <name val="Helvetica"/>
      <family val="2"/>
    </font>
    <font>
      <u val="singleAccounting"/>
      <sz val="9"/>
      <color indexed="12"/>
      <name val="Arial"/>
      <family val="2"/>
    </font>
    <font>
      <b/>
      <sz val="18"/>
      <color indexed="55"/>
      <name val="Arial"/>
      <family val="2"/>
    </font>
    <font>
      <b/>
      <sz val="10"/>
      <name val="Courier New"/>
      <family val="3"/>
    </font>
    <font>
      <sz val="9"/>
      <name val="CharterITC BT"/>
      <family val="1"/>
    </font>
    <font>
      <b/>
      <sz val="12"/>
      <color indexed="8"/>
      <name val="Arial"/>
      <family val="2"/>
    </font>
    <font>
      <sz val="9"/>
      <name val="Tms Rmn"/>
    </font>
    <font>
      <b/>
      <sz val="10"/>
      <color indexed="10"/>
      <name val="Arial"/>
      <family val="2"/>
    </font>
    <font>
      <b/>
      <sz val="10"/>
      <color indexed="9"/>
      <name val="GillSans"/>
    </font>
    <font>
      <b/>
      <sz val="10"/>
      <color indexed="8"/>
      <name val="GillSans"/>
    </font>
    <font>
      <sz val="9"/>
      <name val="Tahoma"/>
      <family val="2"/>
    </font>
    <font>
      <sz val="6"/>
      <name val="Palatino"/>
      <family val="1"/>
    </font>
    <font>
      <b/>
      <sz val="12"/>
      <name val="Arial"/>
      <family val="2"/>
      <charset val="177"/>
    </font>
    <font>
      <u/>
      <sz val="11"/>
      <name val="Century Gothic"/>
      <family val="2"/>
    </font>
    <font>
      <b/>
      <sz val="8"/>
      <name val="Palatino"/>
      <family val="1"/>
    </font>
    <font>
      <sz val="18"/>
      <color indexed="24"/>
      <name val="Arial"/>
      <family val="2"/>
    </font>
    <font>
      <sz val="10"/>
      <name val="Helvetica-Black"/>
    </font>
    <font>
      <sz val="8"/>
      <color indexed="24"/>
      <name val="Arial"/>
      <family val="2"/>
    </font>
    <font>
      <b/>
      <sz val="11"/>
      <color indexed="56"/>
      <name val="Calibri"/>
      <family val="2"/>
    </font>
    <font>
      <i/>
      <sz val="14"/>
      <name val="Palatino"/>
      <family val="1"/>
    </font>
    <font>
      <u/>
      <sz val="11"/>
      <name val="Arial"/>
      <family val="2"/>
    </font>
    <font>
      <b/>
      <sz val="14"/>
      <color indexed="60"/>
      <name val="Arial"/>
      <family val="2"/>
    </font>
    <font>
      <b/>
      <sz val="8"/>
      <name val="MS Sans Serif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u/>
      <sz val="7.5"/>
      <color indexed="12"/>
      <name val="Arial Cyr"/>
      <charset val="177"/>
    </font>
    <font>
      <sz val="11"/>
      <color indexed="16"/>
      <name val="Calibri"/>
      <family val="2"/>
    </font>
    <font>
      <sz val="10"/>
      <name val="Ottawa"/>
    </font>
    <font>
      <sz val="8"/>
      <name val="Arial"/>
      <family val="2"/>
      <charset val="177"/>
    </font>
    <font>
      <sz val="12"/>
      <color indexed="12"/>
      <name val="Times New Roman"/>
      <family val="1"/>
    </font>
    <font>
      <sz val="12"/>
      <color indexed="23"/>
      <name val="Times New Roman"/>
      <family val="1"/>
    </font>
    <font>
      <sz val="10"/>
      <color indexed="18"/>
      <name val="Times New Roman"/>
      <family val="1"/>
    </font>
    <font>
      <sz val="8"/>
      <color indexed="12"/>
      <name val="Helv"/>
    </font>
    <font>
      <sz val="10"/>
      <color indexed="60"/>
      <name val="Arial"/>
      <family val="2"/>
    </font>
    <font>
      <sz val="8"/>
      <color indexed="12"/>
      <name val="Palatino"/>
      <family val="1"/>
    </font>
    <font>
      <b/>
      <sz val="12"/>
      <color indexed="9"/>
      <name val="Century Gothic"/>
      <family val="2"/>
    </font>
    <font>
      <sz val="10"/>
      <name val="Century Gothic"/>
      <family val="2"/>
    </font>
    <font>
      <sz val="16"/>
      <color indexed="12"/>
      <name val="Arial Narrow"/>
      <family val="2"/>
    </font>
    <font>
      <sz val="10"/>
      <name val="CG Times (WN)"/>
      <family val="1"/>
    </font>
    <font>
      <sz val="16"/>
      <color indexed="8"/>
      <name val="Arial"/>
      <family val="2"/>
      <charset val="177"/>
    </font>
    <font>
      <sz val="10"/>
      <name val="Courier"/>
      <family val="3"/>
      <charset val="177"/>
    </font>
    <font>
      <sz val="10"/>
      <name val="GillSans Light"/>
    </font>
    <font>
      <b/>
      <i/>
      <sz val="9"/>
      <color indexed="12"/>
      <name val="Arial"/>
      <family val="2"/>
    </font>
    <font>
      <b/>
      <sz val="14"/>
      <color indexed="8"/>
      <name val="Arial Narrow"/>
      <family val="2"/>
    </font>
    <font>
      <i/>
      <sz val="9"/>
      <name val="Arial Narrow"/>
      <family val="2"/>
    </font>
    <font>
      <sz val="10"/>
      <name val="Garamond"/>
      <family val="1"/>
    </font>
    <font>
      <b/>
      <sz val="10"/>
      <color indexed="12"/>
      <name val="Arial"/>
      <family val="2"/>
    </font>
    <font>
      <u/>
      <sz val="7.5"/>
      <color indexed="12"/>
      <name val="Arial"/>
      <family val="2"/>
    </font>
    <font>
      <sz val="10"/>
      <name val="Arial Narrow"/>
      <family val="2"/>
    </font>
    <font>
      <b/>
      <sz val="10"/>
      <color indexed="8"/>
      <name val="Arial"/>
      <family val="2"/>
    </font>
    <font>
      <sz val="10"/>
      <color indexed="16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8"/>
      <color indexed="8"/>
      <name val="Palatino"/>
      <family val="1"/>
    </font>
    <font>
      <sz val="9"/>
      <color indexed="9"/>
      <name val="Helv"/>
    </font>
    <font>
      <sz val="10"/>
      <name val="Arial"/>
      <family val="2"/>
      <charset val="177"/>
    </font>
    <font>
      <b/>
      <sz val="10"/>
      <color indexed="9"/>
      <name val="Arial"/>
      <family val="2"/>
      <charset val="177"/>
    </font>
    <font>
      <sz val="11"/>
      <color indexed="60"/>
      <name val="Calibri"/>
      <family val="2"/>
    </font>
    <font>
      <sz val="8"/>
      <color indexed="23"/>
      <name val="Arial"/>
      <family val="2"/>
    </font>
    <font>
      <sz val="14"/>
      <name val="Courier"/>
      <family val="3"/>
    </font>
    <font>
      <sz val="12"/>
      <name val="Helv"/>
    </font>
    <font>
      <sz val="10"/>
      <color indexed="8"/>
      <name val="MS Sans Serif"/>
      <family val="2"/>
    </font>
    <font>
      <sz val="10"/>
      <color indexed="8"/>
      <name val="Garamond"/>
      <family val="1"/>
    </font>
    <font>
      <sz val="8"/>
      <name val="Helvetica"/>
      <family val="2"/>
    </font>
    <font>
      <sz val="10"/>
      <name val="MS Sans Serif"/>
      <family val="2"/>
      <charset val="177"/>
    </font>
    <font>
      <sz val="11"/>
      <color rgb="FF3F3F3F"/>
      <name val="Calibri"/>
      <family val="2"/>
      <scheme val="minor"/>
    </font>
    <font>
      <b/>
      <sz val="16"/>
      <color indexed="8"/>
      <name val="Arial Narrow"/>
      <family val="2"/>
    </font>
    <font>
      <b/>
      <sz val="12"/>
      <color indexed="18"/>
      <name val="Arial"/>
      <family val="2"/>
    </font>
    <font>
      <sz val="16"/>
      <color indexed="8"/>
      <name val="Arial Narrow"/>
      <family val="2"/>
    </font>
    <font>
      <b/>
      <sz val="11"/>
      <color indexed="63"/>
      <name val="Calibri"/>
      <family val="2"/>
    </font>
    <font>
      <sz val="16"/>
      <name val="Wingdings"/>
      <charset val="2"/>
    </font>
    <font>
      <b/>
      <sz val="8"/>
      <color indexed="61"/>
      <name val="Arial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8"/>
      <color indexed="62"/>
      <name val="Cambria"/>
      <family val="2"/>
    </font>
    <font>
      <sz val="9"/>
      <color theme="2" tint="-0.499984740745262"/>
      <name val="Arial Narrow"/>
      <family val="2"/>
    </font>
    <font>
      <u/>
      <sz val="11"/>
      <color indexed="36"/>
      <name val="돋움"/>
      <family val="3"/>
      <charset val="129"/>
    </font>
    <font>
      <sz val="12"/>
      <name val="굴림체"/>
      <family val="3"/>
      <charset val="129"/>
    </font>
    <font>
      <sz val="12"/>
      <name val="바탕체"/>
      <family val="1"/>
      <charset val="129"/>
    </font>
    <font>
      <u/>
      <sz val="11"/>
      <color indexed="12"/>
      <name val="돋움"/>
      <family val="3"/>
      <charset val="129"/>
    </font>
    <font>
      <sz val="12"/>
      <name val="Helv"/>
      <family val="2"/>
    </font>
    <font>
      <sz val="11"/>
      <color rgb="FF0070C0"/>
      <name val="Calibri"/>
      <family val="2"/>
      <scheme val="minor"/>
    </font>
  </fonts>
  <fills count="8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00000"/>
        <bgColor rgb="FFB42319"/>
      </patternFill>
    </fill>
    <fill>
      <patternFill patternType="solid">
        <fgColor rgb="FFB423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9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3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mediumGray"/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lightUp"/>
    </fill>
    <fill>
      <patternFill patternType="solid">
        <fgColor indexed="54"/>
        <bgColor indexed="54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15"/>
        <bgColor indexed="64"/>
      </patternFill>
    </fill>
    <fill>
      <patternFill patternType="lightUp">
        <fgColor indexed="16"/>
        <bgColor indexed="45"/>
      </patternFill>
    </fill>
    <fill>
      <patternFill patternType="solid">
        <fgColor indexed="29"/>
        <bgColor indexed="22"/>
      </patternFill>
    </fill>
    <fill>
      <patternFill patternType="solid">
        <fgColor indexed="39"/>
        <bgColor indexed="64"/>
      </patternFill>
    </fill>
    <fill>
      <patternFill patternType="lightDown">
        <fgColor indexed="23"/>
      </patternFill>
    </fill>
    <fill>
      <patternFill patternType="gray0625">
        <bgColor indexed="44"/>
      </patternFill>
    </fill>
    <fill>
      <patternFill patternType="solid">
        <fgColor indexed="38"/>
        <bgColor indexed="33"/>
      </patternFill>
    </fill>
    <fill>
      <patternFill patternType="solid">
        <fgColor indexed="37"/>
        <bgColor indexed="64"/>
      </patternFill>
    </fill>
    <fill>
      <patternFill patternType="solid">
        <fgColor indexed="25"/>
        <bgColor indexed="64"/>
      </patternFill>
    </fill>
    <fill>
      <patternFill patternType="lightGray"/>
    </fill>
    <fill>
      <patternFill patternType="gray0625"/>
    </fill>
    <fill>
      <patternFill patternType="solid">
        <fgColor indexed="45"/>
        <bgColor indexed="45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42019"/>
      </left>
      <right style="thin">
        <color rgb="FFB42019"/>
      </right>
      <top style="thin">
        <color rgb="FFB42019"/>
      </top>
      <bottom style="thin">
        <color rgb="FFB4201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32"/>
      </top>
      <bottom style="thin">
        <color indexed="32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16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33"/>
      </left>
      <right style="thin">
        <color indexed="33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ck">
        <color indexed="17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10"/>
      </left>
      <right/>
      <top/>
      <bottom/>
      <diagonal/>
    </border>
  </borders>
  <cellStyleXfs count="9266">
    <xf numFmtId="0" fontId="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7" fillId="0" borderId="0" applyFill="0" applyBorder="0" applyProtection="0">
      <alignment horizontal="right"/>
    </xf>
    <xf numFmtId="0" fontId="5" fillId="0" borderId="0"/>
    <xf numFmtId="170" fontId="8" fillId="0" borderId="0">
      <alignment horizontal="right"/>
    </xf>
    <xf numFmtId="9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3" fillId="0" borderId="0"/>
    <xf numFmtId="0" fontId="9" fillId="0" borderId="0" applyFont="0" applyFill="0" applyBorder="0" applyAlignment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39" fontId="3" fillId="0" borderId="0" applyFont="0" applyFill="0" applyBorder="0" applyAlignment="0" applyProtection="0"/>
    <xf numFmtId="0" fontId="3" fillId="0" borderId="0">
      <alignment vertical="top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2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3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8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8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81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2" fontId="8" fillId="0" borderId="0" applyFont="0" applyFill="0" applyBorder="0" applyAlignment="0" applyProtection="0"/>
    <xf numFmtId="0" fontId="10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>
      <alignment vertical="top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183" fontId="13" fillId="0" borderId="0" applyFont="0" applyFill="0" applyBorder="0" applyAlignment="0" applyProtection="0"/>
    <xf numFmtId="184" fontId="13" fillId="0" borderId="0" applyFont="0" applyFill="0" applyBorder="0" applyAlignment="0" applyProtection="0"/>
    <xf numFmtId="185" fontId="13" fillId="0" borderId="0" applyFont="0" applyFill="0" applyBorder="0" applyAlignment="0" applyProtection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3" fillId="0" borderId="0"/>
    <xf numFmtId="0" fontId="12" fillId="0" borderId="3">
      <protection locked="0"/>
    </xf>
    <xf numFmtId="190" fontId="3" fillId="0" borderId="0" applyFont="0" applyFill="0" applyBorder="0" applyAlignment="0"/>
    <xf numFmtId="0" fontId="3" fillId="0" borderId="0"/>
    <xf numFmtId="0" fontId="14" fillId="0" borderId="0">
      <protection locked="0"/>
    </xf>
    <xf numFmtId="0" fontId="14" fillId="0" borderId="0">
      <protection locked="0"/>
    </xf>
    <xf numFmtId="0" fontId="12" fillId="0" borderId="3">
      <protection locked="0"/>
    </xf>
    <xf numFmtId="191" fontId="15" fillId="0" borderId="4" applyFont="0" applyFill="0" applyBorder="0" applyAlignment="0" applyProtection="0">
      <alignment vertical="center"/>
    </xf>
    <xf numFmtId="3" fontId="7" fillId="0" borderId="0"/>
    <xf numFmtId="192" fontId="16" fillId="0" borderId="4" applyFont="0" applyFill="0" applyBorder="0" applyAlignment="0" applyProtection="0">
      <alignment horizontal="right"/>
    </xf>
    <xf numFmtId="172" fontId="17" fillId="0" borderId="0"/>
    <xf numFmtId="0" fontId="3" fillId="0" borderId="0"/>
    <xf numFmtId="193" fontId="15" fillId="0" borderId="4" applyFont="0" applyFill="0" applyBorder="0" applyAlignment="0" applyProtection="0">
      <alignment vertical="center"/>
    </xf>
    <xf numFmtId="3" fontId="18" fillId="16" borderId="0">
      <alignment horizontal="left" indent="1"/>
    </xf>
    <xf numFmtId="0" fontId="19" fillId="17" borderId="5">
      <alignment horizontal="center"/>
    </xf>
    <xf numFmtId="194" fontId="3" fillId="0" borderId="0"/>
    <xf numFmtId="194" fontId="3" fillId="0" borderId="0"/>
    <xf numFmtId="171" fontId="8" fillId="0" borderId="0"/>
    <xf numFmtId="195" fontId="3" fillId="0" borderId="0" applyBorder="0" applyAlignment="0"/>
    <xf numFmtId="195" fontId="20" fillId="18" borderId="0" applyBorder="0" applyAlignment="0"/>
    <xf numFmtId="195" fontId="21" fillId="19" borderId="0" applyBorder="0" applyAlignment="0">
      <protection locked="0"/>
    </xf>
    <xf numFmtId="195" fontId="3" fillId="0" borderId="0" applyBorder="0" applyAlignment="0"/>
    <xf numFmtId="196" fontId="3" fillId="0" borderId="0" applyBorder="0" applyAlignment="0"/>
    <xf numFmtId="196" fontId="20" fillId="18" borderId="0" applyBorder="0" applyAlignment="0"/>
    <xf numFmtId="196" fontId="21" fillId="19" borderId="0" applyBorder="0" applyAlignment="0">
      <protection locked="0"/>
    </xf>
    <xf numFmtId="196" fontId="3" fillId="0" borderId="0" applyBorder="0" applyAlignment="0"/>
    <xf numFmtId="0" fontId="3" fillId="20" borderId="6" applyAlignment="0">
      <alignment horizontal="left"/>
    </xf>
    <xf numFmtId="0" fontId="3" fillId="20" borderId="6" applyAlignment="0">
      <alignment horizontal="left"/>
    </xf>
    <xf numFmtId="0" fontId="3" fillId="20" borderId="6" applyAlignment="0">
      <alignment horizontal="left"/>
    </xf>
    <xf numFmtId="0" fontId="3" fillId="20" borderId="6" applyAlignment="0">
      <alignment horizontal="left"/>
    </xf>
    <xf numFmtId="0" fontId="3" fillId="20" borderId="6" applyAlignment="0">
      <alignment horizontal="left"/>
    </xf>
    <xf numFmtId="197" fontId="3" fillId="0" borderId="0"/>
    <xf numFmtId="198" fontId="3" fillId="0" borderId="0"/>
    <xf numFmtId="199" fontId="3" fillId="0" borderId="0"/>
    <xf numFmtId="9" fontId="22" fillId="0" borderId="0" applyFont="0" applyFill="0" applyBorder="0" applyAlignment="0" applyProtection="0"/>
    <xf numFmtId="0" fontId="23" fillId="0" borderId="0">
      <alignment horizontal="left"/>
    </xf>
    <xf numFmtId="0" fontId="24" fillId="0" borderId="0"/>
    <xf numFmtId="0" fontId="24" fillId="0" borderId="0"/>
    <xf numFmtId="0" fontId="24" fillId="0" borderId="0"/>
    <xf numFmtId="0" fontId="23" fillId="0" borderId="0">
      <alignment horizontal="left"/>
    </xf>
    <xf numFmtId="0" fontId="24" fillId="0" borderId="0"/>
    <xf numFmtId="0" fontId="23" fillId="0" borderId="0">
      <alignment horizontal="left"/>
    </xf>
    <xf numFmtId="0" fontId="23" fillId="0" borderId="0">
      <alignment horizontal="left"/>
    </xf>
    <xf numFmtId="0" fontId="24" fillId="0" borderId="0"/>
    <xf numFmtId="0" fontId="24" fillId="0" borderId="0"/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4" fillId="0" borderId="0"/>
    <xf numFmtId="0" fontId="24" fillId="0" borderId="0"/>
    <xf numFmtId="0" fontId="24" fillId="0" borderId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6" fillId="4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6" fillId="6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6" fillId="8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1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6" fillId="12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5" fillId="26" borderId="0" applyNumberFormat="0" applyBorder="0" applyAlignment="0" applyProtection="0"/>
    <xf numFmtId="0" fontId="26" fillId="14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7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7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7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7" fillId="26" borderId="0" applyNumberFormat="0" applyBorder="0" applyAlignment="0" applyProtection="0"/>
    <xf numFmtId="0" fontId="28" fillId="27" borderId="7" applyNumberFormat="0"/>
    <xf numFmtId="0" fontId="28" fillId="27" borderId="7" applyNumberFormat="0"/>
    <xf numFmtId="0" fontId="28" fillId="27" borderId="7" applyNumberFormat="0"/>
    <xf numFmtId="0" fontId="3" fillId="0" borderId="6" applyAlignment="0">
      <alignment horizontal="left"/>
    </xf>
    <xf numFmtId="0" fontId="3" fillId="0" borderId="6" applyAlignment="0">
      <alignment horizontal="left"/>
    </xf>
    <xf numFmtId="0" fontId="3" fillId="0" borderId="6" applyAlignment="0">
      <alignment horizontal="left"/>
    </xf>
    <xf numFmtId="200" fontId="29" fillId="0" borderId="0" applyProtection="0">
      <protection locked="0"/>
    </xf>
    <xf numFmtId="201" fontId="3" fillId="0" borderId="0"/>
    <xf numFmtId="202" fontId="3" fillId="0" borderId="0"/>
    <xf numFmtId="203" fontId="3" fillId="0" borderId="0"/>
    <xf numFmtId="204" fontId="3" fillId="0" borderId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6" fillId="5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6" fillId="7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6" fillId="9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11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5" fillId="28" borderId="0" applyNumberFormat="0" applyBorder="0" applyAlignment="0" applyProtection="0"/>
    <xf numFmtId="0" fontId="26" fillId="13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6" fillId="15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7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7" fillId="3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31" borderId="0" applyNumberFormat="0" applyBorder="0" applyAlignment="0" applyProtection="0"/>
    <xf numFmtId="0" fontId="30" fillId="0" borderId="0"/>
    <xf numFmtId="0" fontId="24" fillId="0" borderId="0"/>
    <xf numFmtId="0" fontId="31" fillId="32" borderId="0" applyNumberFormat="0" applyBorder="0" applyAlignment="0" applyProtection="0"/>
    <xf numFmtId="0" fontId="31" fillId="30" borderId="0" applyNumberFormat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2" borderId="0" applyNumberFormat="0" applyBorder="0" applyAlignment="0" applyProtection="0"/>
    <xf numFmtId="0" fontId="32" fillId="32" borderId="0" applyNumberFormat="0" applyBorder="0" applyAlignment="0" applyProtection="0"/>
    <xf numFmtId="0" fontId="31" fillId="29" borderId="0" applyNumberFormat="0" applyBorder="0" applyAlignment="0" applyProtection="0"/>
    <xf numFmtId="0" fontId="32" fillId="29" borderId="0" applyNumberFormat="0" applyBorder="0" applyAlignment="0" applyProtection="0"/>
    <xf numFmtId="0" fontId="31" fillId="30" borderId="0" applyNumberFormat="0" applyBorder="0" applyAlignment="0" applyProtection="0"/>
    <xf numFmtId="0" fontId="32" fillId="30" borderId="0" applyNumberFormat="0" applyBorder="0" applyAlignment="0" applyProtection="0"/>
    <xf numFmtId="0" fontId="31" fillId="33" borderId="0" applyNumberFormat="0" applyBorder="0" applyAlignment="0" applyProtection="0"/>
    <xf numFmtId="0" fontId="32" fillId="33" borderId="0" applyNumberFormat="0" applyBorder="0" applyAlignment="0" applyProtection="0"/>
    <xf numFmtId="0" fontId="31" fillId="35" borderId="0" applyNumberFormat="0" applyBorder="0" applyAlignment="0" applyProtection="0"/>
    <xf numFmtId="0" fontId="32" fillId="35" borderId="0" applyNumberFormat="0" applyBorder="0" applyAlignment="0" applyProtection="0"/>
    <xf numFmtId="0" fontId="31" fillId="34" borderId="0" applyNumberFormat="0" applyBorder="0" applyAlignment="0" applyProtection="0"/>
    <xf numFmtId="0" fontId="32" fillId="34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4" fillId="37" borderId="0" applyNumberFormat="0" applyBorder="0" applyAlignment="0" applyProtection="0"/>
    <xf numFmtId="0" fontId="31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4" fillId="41" borderId="0" applyNumberFormat="0" applyBorder="0" applyAlignment="0" applyProtection="0"/>
    <xf numFmtId="0" fontId="31" fillId="42" borderId="0" applyNumberFormat="0" applyBorder="0" applyAlignment="0" applyProtection="0"/>
    <xf numFmtId="0" fontId="33" fillId="39" borderId="0" applyNumberFormat="0" applyBorder="0" applyAlignment="0" applyProtection="0"/>
    <xf numFmtId="0" fontId="33" fillId="43" borderId="0" applyNumberFormat="0" applyBorder="0" applyAlignment="0" applyProtection="0"/>
    <xf numFmtId="0" fontId="34" fillId="40" borderId="0" applyNumberFormat="0" applyBorder="0" applyAlignment="0" applyProtection="0"/>
    <xf numFmtId="0" fontId="31" fillId="44" borderId="0" applyNumberFormat="0" applyBorder="0" applyAlignment="0" applyProtection="0"/>
    <xf numFmtId="0" fontId="33" fillId="36" borderId="0" applyNumberFormat="0" applyBorder="0" applyAlignment="0" applyProtection="0"/>
    <xf numFmtId="0" fontId="33" fillId="40" borderId="0" applyNumberFormat="0" applyBorder="0" applyAlignment="0" applyProtection="0"/>
    <xf numFmtId="0" fontId="34" fillId="40" borderId="0" applyNumberFormat="0" applyBorder="0" applyAlignment="0" applyProtection="0"/>
    <xf numFmtId="0" fontId="31" fillId="33" borderId="0" applyNumberFormat="0" applyBorder="0" applyAlignment="0" applyProtection="0"/>
    <xf numFmtId="0" fontId="33" fillId="45" borderId="0" applyNumberFormat="0" applyBorder="0" applyAlignment="0" applyProtection="0"/>
    <xf numFmtId="0" fontId="33" fillId="36" borderId="0" applyNumberFormat="0" applyBorder="0" applyAlignment="0" applyProtection="0"/>
    <xf numFmtId="0" fontId="34" fillId="37" borderId="0" applyNumberFormat="0" applyBorder="0" applyAlignment="0" applyProtection="0"/>
    <xf numFmtId="0" fontId="33" fillId="39" borderId="0" applyNumberFormat="0" applyBorder="0" applyAlignment="0" applyProtection="0"/>
    <xf numFmtId="0" fontId="33" fillId="46" borderId="0" applyNumberFormat="0" applyBorder="0" applyAlignment="0" applyProtection="0"/>
    <xf numFmtId="0" fontId="34" fillId="46" borderId="0" applyNumberFormat="0" applyBorder="0" applyAlignment="0" applyProtection="0"/>
    <xf numFmtId="0" fontId="31" fillId="47" borderId="0" applyNumberFormat="0" applyBorder="0" applyAlignment="0" applyProtection="0"/>
    <xf numFmtId="0" fontId="35" fillId="0" borderId="0" applyNumberFormat="0" applyFont="0" applyFill="0" applyBorder="0" applyProtection="0">
      <alignment horizontal="centerContinuous"/>
    </xf>
    <xf numFmtId="168" fontId="30" fillId="19" borderId="0" applyNumberFormat="0" applyFont="0" applyBorder="0" applyAlignment="0">
      <alignment horizontal="right" wrapText="1"/>
    </xf>
    <xf numFmtId="0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0" fontId="3" fillId="0" borderId="0"/>
    <xf numFmtId="0" fontId="9" fillId="0" borderId="0"/>
    <xf numFmtId="0" fontId="7" fillId="0" borderId="0">
      <alignment horizontal="center" wrapText="1"/>
      <protection locked="0"/>
    </xf>
    <xf numFmtId="0" fontId="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" fillId="48" borderId="8" applyNumberFormat="0"/>
    <xf numFmtId="15" fontId="37" fillId="49" borderId="9" applyAlignment="0">
      <protection locked="0"/>
    </xf>
    <xf numFmtId="3" fontId="38" fillId="50" borderId="10" applyNumberFormat="0"/>
    <xf numFmtId="206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9" fillId="0" borderId="0"/>
    <xf numFmtId="0" fontId="40" fillId="0" borderId="0"/>
    <xf numFmtId="2" fontId="39" fillId="0" borderId="0"/>
    <xf numFmtId="0" fontId="41" fillId="22" borderId="0" applyNumberFormat="0" applyBorder="0" applyAlignment="0" applyProtection="0"/>
    <xf numFmtId="0" fontId="42" fillId="0" borderId="0"/>
    <xf numFmtId="3" fontId="4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4" fillId="51" borderId="0" applyNumberFormat="0" applyFill="0" applyBorder="0" applyAlignment="0" applyProtection="0">
      <protection locked="0"/>
    </xf>
    <xf numFmtId="0" fontId="8" fillId="0" borderId="0" applyNumberFormat="0" applyFont="0" applyAlignment="0"/>
    <xf numFmtId="207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8" fontId="29" fillId="0" borderId="0" applyFont="0" applyFill="0" applyBorder="0" applyAlignment="0" applyProtection="0"/>
    <xf numFmtId="209" fontId="9" fillId="0" borderId="0" applyFont="0" applyFill="0" applyBorder="0" applyAlignment="0" applyProtection="0"/>
    <xf numFmtId="210" fontId="29" fillId="0" borderId="0" applyFont="0" applyFill="0" applyBorder="0" applyAlignment="0" applyProtection="0"/>
    <xf numFmtId="211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/>
    <xf numFmtId="216" fontId="47" fillId="0" borderId="0" applyNumberFormat="0" applyFill="0" applyBorder="0" applyAlignment="0" applyProtection="0"/>
    <xf numFmtId="0" fontId="48" fillId="0" borderId="0" applyBorder="0" applyProtection="0"/>
    <xf numFmtId="0" fontId="48" fillId="0" borderId="0"/>
    <xf numFmtId="0" fontId="49" fillId="0" borderId="0" applyNumberFormat="0" applyFill="0" applyBorder="0" applyAlignment="0" applyProtection="0"/>
    <xf numFmtId="0" fontId="3" fillId="51" borderId="11" applyNumberFormat="0" applyFill="0" applyBorder="0" applyAlignment="0" applyProtection="0">
      <protection locked="0"/>
    </xf>
    <xf numFmtId="217" fontId="3" fillId="0" borderId="0"/>
    <xf numFmtId="167" fontId="50" fillId="0" borderId="12" applyAlignment="0" applyProtection="0"/>
    <xf numFmtId="167" fontId="50" fillId="0" borderId="12" applyAlignment="0" applyProtection="0"/>
    <xf numFmtId="0" fontId="6" fillId="0" borderId="13" applyNumberFormat="0" applyFont="0" applyFill="0" applyAlignment="0" applyProtection="0"/>
    <xf numFmtId="0" fontId="6" fillId="0" borderId="4" applyNumberFormat="0" applyFont="0" applyFill="0" applyAlignment="0" applyProtection="0"/>
    <xf numFmtId="0" fontId="6" fillId="0" borderId="11" applyNumberFormat="0" applyFont="0" applyFill="0" applyAlignment="0" applyProtection="0"/>
    <xf numFmtId="0" fontId="6" fillId="0" borderId="12" applyNumberFormat="0" applyFont="0" applyFill="0" applyAlignment="0" applyProtection="0"/>
    <xf numFmtId="0" fontId="6" fillId="0" borderId="12" applyNumberFormat="0" applyFont="0" applyFill="0" applyAlignment="0" applyProtection="0"/>
    <xf numFmtId="0" fontId="51" fillId="0" borderId="4">
      <alignment vertical="top"/>
    </xf>
    <xf numFmtId="0" fontId="35" fillId="0" borderId="13" applyNumberFormat="0" applyFont="0" applyFill="0" applyAlignment="0" applyProtection="0"/>
    <xf numFmtId="218" fontId="52" fillId="0" borderId="14" applyNumberFormat="0" applyFill="0" applyAlignment="0" applyProtection="0">
      <alignment horizontal="center"/>
    </xf>
    <xf numFmtId="218" fontId="52" fillId="0" borderId="14" applyNumberFormat="0" applyFill="0" applyAlignment="0" applyProtection="0">
      <alignment horizontal="center"/>
    </xf>
    <xf numFmtId="0" fontId="53" fillId="0" borderId="15" applyFill="0" applyProtection="0">
      <alignment horizontal="right"/>
    </xf>
    <xf numFmtId="219" fontId="52" fillId="0" borderId="13" applyFill="0" applyAlignment="0" applyProtection="0">
      <alignment horizontal="center"/>
    </xf>
    <xf numFmtId="220" fontId="3" fillId="0" borderId="0"/>
    <xf numFmtId="220" fontId="21" fillId="0" borderId="0"/>
    <xf numFmtId="221" fontId="3" fillId="0" borderId="0"/>
    <xf numFmtId="221" fontId="21" fillId="0" borderId="0"/>
    <xf numFmtId="49" fontId="54" fillId="0" borderId="0" applyFont="0" applyFill="0" applyBorder="0" applyAlignment="0" applyProtection="0">
      <alignment horizontal="left"/>
    </xf>
    <xf numFmtId="222" fontId="42" fillId="0" borderId="0" applyAlignment="0" applyProtection="0"/>
    <xf numFmtId="172" fontId="8" fillId="0" borderId="0" applyFill="0" applyBorder="0" applyAlignment="0" applyProtection="0"/>
    <xf numFmtId="49" fontId="8" fillId="0" borderId="0" applyNumberFormat="0" applyAlignment="0" applyProtection="0">
      <alignment horizontal="left"/>
    </xf>
    <xf numFmtId="49" fontId="55" fillId="0" borderId="16" applyNumberFormat="0" applyAlignment="0" applyProtection="0">
      <alignment horizontal="left" wrapText="1"/>
    </xf>
    <xf numFmtId="49" fontId="55" fillId="0" borderId="0" applyNumberFormat="0" applyAlignment="0" applyProtection="0">
      <alignment horizontal="left" wrapText="1"/>
    </xf>
    <xf numFmtId="49" fontId="56" fillId="0" borderId="0" applyAlignment="0" applyProtection="0">
      <alignment horizontal="left"/>
    </xf>
    <xf numFmtId="0" fontId="40" fillId="0" borderId="0"/>
    <xf numFmtId="0" fontId="57" fillId="0" borderId="0" applyFont="0" applyFill="0" applyBorder="0" applyAlignment="0" applyProtection="0"/>
    <xf numFmtId="223" fontId="3" fillId="0" borderId="0">
      <alignment horizontal="center"/>
    </xf>
    <xf numFmtId="0" fontId="58" fillId="43" borderId="0" applyNumberFormat="0" applyBorder="0" applyAlignment="0" applyProtection="0"/>
    <xf numFmtId="224" fontId="13" fillId="0" borderId="0" applyFont="0" applyFill="0" applyBorder="0" applyProtection="0">
      <alignment horizontal="left"/>
    </xf>
    <xf numFmtId="225" fontId="13" fillId="0" borderId="0" applyFont="0" applyFill="0" applyBorder="0" applyProtection="0">
      <alignment horizontal="left"/>
    </xf>
    <xf numFmtId="226" fontId="13" fillId="0" borderId="0" applyFont="0" applyFill="0" applyBorder="0" applyProtection="0">
      <alignment horizontal="left"/>
    </xf>
    <xf numFmtId="0" fontId="3" fillId="0" borderId="0" applyNumberFormat="0" applyFill="0" applyBorder="0" applyAlignment="0" applyProtection="0"/>
    <xf numFmtId="227" fontId="59" fillId="0" borderId="0"/>
    <xf numFmtId="228" fontId="9" fillId="0" borderId="0"/>
    <xf numFmtId="229" fontId="8" fillId="0" borderId="0"/>
    <xf numFmtId="0" fontId="60" fillId="0" borderId="0"/>
    <xf numFmtId="0" fontId="24" fillId="0" borderId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62" fillId="0" borderId="0"/>
    <xf numFmtId="0" fontId="63" fillId="0" borderId="0" applyFill="0" applyBorder="0" applyAlignment="0"/>
    <xf numFmtId="230" fontId="3" fillId="0" borderId="0" applyFill="0" applyBorder="0" applyAlignment="0"/>
    <xf numFmtId="181" fontId="63" fillId="0" borderId="0" applyFill="0" applyBorder="0" applyAlignment="0"/>
    <xf numFmtId="166" fontId="63" fillId="0" borderId="0" applyFill="0" applyBorder="0" applyAlignment="0"/>
    <xf numFmtId="0" fontId="63" fillId="0" borderId="0" applyFill="0" applyBorder="0" applyAlignment="0"/>
    <xf numFmtId="0" fontId="63" fillId="0" borderId="0" applyFill="0" applyBorder="0" applyAlignment="0"/>
    <xf numFmtId="0" fontId="63" fillId="0" borderId="0" applyFill="0" applyBorder="0" applyAlignment="0"/>
    <xf numFmtId="0" fontId="63" fillId="0" borderId="0" applyFill="0" applyBorder="0" applyAlignment="0"/>
    <xf numFmtId="181" fontId="63" fillId="0" borderId="0" applyFill="0" applyBorder="0" applyAlignment="0"/>
    <xf numFmtId="0" fontId="64" fillId="52" borderId="17" applyNumberFormat="0" applyAlignment="0" applyProtection="0"/>
    <xf numFmtId="0" fontId="65" fillId="53" borderId="17" applyNumberFormat="0" applyAlignment="0" applyProtection="0"/>
    <xf numFmtId="0" fontId="65" fillId="53" borderId="17" applyNumberFormat="0" applyAlignment="0" applyProtection="0"/>
    <xf numFmtId="0" fontId="65" fillId="53" borderId="17" applyNumberFormat="0" applyAlignment="0" applyProtection="0"/>
    <xf numFmtId="0" fontId="65" fillId="53" borderId="17" applyNumberFormat="0" applyAlignment="0" applyProtection="0"/>
    <xf numFmtId="231" fontId="9" fillId="0" borderId="0" applyFill="0" applyBorder="0" applyAlignment="0"/>
    <xf numFmtId="0" fontId="3" fillId="0" borderId="0" applyFill="0" applyBorder="0" applyProtection="0"/>
    <xf numFmtId="0" fontId="66" fillId="41" borderId="18" applyNumberFormat="0" applyAlignment="0" applyProtection="0"/>
    <xf numFmtId="0" fontId="67" fillId="0" borderId="19" applyNumberFormat="0" applyFill="0" applyAlignment="0" applyProtection="0"/>
    <xf numFmtId="0" fontId="35" fillId="0" borderId="0" applyNumberFormat="0" applyFont="0" applyFill="0" applyBorder="0" applyProtection="0">
      <alignment horizontal="center"/>
    </xf>
    <xf numFmtId="168" fontId="3" fillId="0" borderId="20" applyFont="0" applyFill="0" applyBorder="0" applyProtection="0">
      <alignment horizontal="right"/>
    </xf>
    <xf numFmtId="0" fontId="23" fillId="0" borderId="0">
      <alignment horizontal="center" wrapText="1"/>
    </xf>
    <xf numFmtId="38" fontId="68" fillId="0" borderId="0" applyNumberFormat="0" applyFill="0" applyBorder="0" applyAlignment="0" applyProtection="0"/>
    <xf numFmtId="0" fontId="69" fillId="0" borderId="0" applyProtection="0"/>
    <xf numFmtId="232" fontId="3" fillId="0" borderId="0" applyFont="0" applyFill="0" applyBorder="0" applyProtection="0"/>
    <xf numFmtId="23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234" fontId="70" fillId="0" borderId="0"/>
    <xf numFmtId="0" fontId="5" fillId="0" borderId="13" applyNumberFormat="0" applyFill="0" applyBorder="0" applyProtection="0">
      <alignment horizontal="left" vertical="center"/>
    </xf>
    <xf numFmtId="0" fontId="5" fillId="0" borderId="13" applyNumberFormat="0" applyFill="0" applyBorder="0" applyProtection="0">
      <alignment horizontal="right" vertical="center"/>
    </xf>
    <xf numFmtId="233" fontId="8" fillId="0" borderId="0">
      <alignment horizontal="center"/>
    </xf>
    <xf numFmtId="218" fontId="69" fillId="0" borderId="0" applyFill="0" applyBorder="0" applyProtection="0">
      <alignment horizontal="center"/>
    </xf>
    <xf numFmtId="0" fontId="71" fillId="0" borderId="21">
      <alignment horizontal="center"/>
    </xf>
    <xf numFmtId="0" fontId="71" fillId="0" borderId="0" applyNumberFormat="0" applyFill="0" applyBorder="0" applyProtection="0">
      <alignment wrapText="1"/>
    </xf>
    <xf numFmtId="0" fontId="23" fillId="0" borderId="0" applyNumberFormat="0" applyFill="0" applyBorder="0" applyProtection="0"/>
    <xf numFmtId="0" fontId="72" fillId="0" borderId="0" applyNumberFormat="0" applyFill="0" applyBorder="0" applyProtection="0">
      <alignment horizontal="center" wrapText="1"/>
    </xf>
    <xf numFmtId="0" fontId="71" fillId="0" borderId="13" applyNumberFormat="0" applyFill="0" applyProtection="0">
      <alignment horizontal="right" wrapText="1"/>
    </xf>
    <xf numFmtId="0" fontId="71" fillId="0" borderId="13" applyNumberFormat="0" applyFill="0" applyProtection="0">
      <alignment horizontal="left" wrapText="1"/>
    </xf>
    <xf numFmtId="0" fontId="18" fillId="54" borderId="0">
      <alignment horizontal="left"/>
    </xf>
    <xf numFmtId="0" fontId="73" fillId="54" borderId="0">
      <alignment horizontal="right"/>
    </xf>
    <xf numFmtId="0" fontId="74" fillId="55" borderId="0">
      <alignment horizontal="center"/>
    </xf>
    <xf numFmtId="1" fontId="75" fillId="0" borderId="22" applyNumberFormat="0">
      <alignment horizontal="centerContinuous" vertical="center"/>
    </xf>
    <xf numFmtId="1" fontId="76" fillId="0" borderId="0" applyNumberFormat="0">
      <alignment horizontal="right"/>
    </xf>
    <xf numFmtId="0" fontId="73" fillId="54" borderId="0">
      <alignment horizontal="right"/>
    </xf>
    <xf numFmtId="0" fontId="77" fillId="55" borderId="0">
      <alignment horizontal="left"/>
    </xf>
    <xf numFmtId="235" fontId="3" fillId="0" borderId="0" applyFont="0" applyFill="0" applyBorder="0" applyAlignment="0" applyProtection="0"/>
    <xf numFmtId="236" fontId="3" fillId="0" borderId="0" applyFont="0" applyFill="0" applyBorder="0" applyAlignment="0" applyProtection="0"/>
    <xf numFmtId="237" fontId="42" fillId="0" borderId="0"/>
    <xf numFmtId="237" fontId="42" fillId="0" borderId="0"/>
    <xf numFmtId="237" fontId="42" fillId="0" borderId="0"/>
    <xf numFmtId="237" fontId="42" fillId="0" borderId="0"/>
    <xf numFmtId="237" fontId="42" fillId="0" borderId="0"/>
    <xf numFmtId="237" fontId="42" fillId="0" borderId="0"/>
    <xf numFmtId="237" fontId="42" fillId="0" borderId="0"/>
    <xf numFmtId="237" fontId="42" fillId="0" borderId="0"/>
    <xf numFmtId="238" fontId="42" fillId="0" borderId="0">
      <protection locked="0"/>
    </xf>
    <xf numFmtId="239" fontId="3" fillId="0" borderId="12" applyFont="0" applyFill="0" applyAlignment="0" applyProtection="0"/>
    <xf numFmtId="239" fontId="3" fillId="0" borderId="12" applyFont="0" applyFill="0" applyAlignment="0" applyProtection="0"/>
    <xf numFmtId="239" fontId="3" fillId="0" borderId="3"/>
    <xf numFmtId="3" fontId="78" fillId="56" borderId="0">
      <protection locked="0"/>
    </xf>
    <xf numFmtId="0" fontId="63" fillId="0" borderId="0" applyFont="0" applyFill="0" applyBorder="0" applyAlignment="0" applyProtection="0"/>
    <xf numFmtId="240" fontId="3" fillId="0" borderId="0"/>
    <xf numFmtId="241" fontId="23" fillId="0" borderId="12"/>
    <xf numFmtId="241" fontId="23" fillId="0" borderId="12"/>
    <xf numFmtId="241" fontId="79" fillId="0" borderId="0" applyFont="0" applyFill="0" applyBorder="0" applyAlignment="0" applyProtection="0"/>
    <xf numFmtId="242" fontId="3" fillId="0" borderId="0"/>
    <xf numFmtId="243" fontId="23" fillId="0" borderId="12"/>
    <xf numFmtId="243" fontId="23" fillId="0" borderId="12"/>
    <xf numFmtId="235" fontId="36" fillId="0" borderId="0"/>
    <xf numFmtId="244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6" fontId="11" fillId="0" borderId="0" applyFont="0" applyFill="0" applyBorder="0" applyAlignment="0" applyProtection="0">
      <alignment horizontal="right"/>
    </xf>
    <xf numFmtId="247" fontId="3" fillId="0" borderId="0" applyFont="0" applyFill="0" applyBorder="0" applyAlignment="0" applyProtection="0"/>
    <xf numFmtId="248" fontId="11" fillId="0" borderId="0" applyFont="0" applyFill="0" applyBorder="0" applyAlignment="0" applyProtection="0"/>
    <xf numFmtId="246" fontId="11" fillId="0" borderId="0" applyFont="0" applyFill="0" applyBorder="0" applyAlignment="0" applyProtection="0">
      <alignment horizontal="right"/>
    </xf>
    <xf numFmtId="249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250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35" fontId="80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51" fontId="2" fillId="0" borderId="0" applyFont="0" applyFill="0" applyBorder="0" applyAlignment="0" applyProtection="0"/>
    <xf numFmtId="251" fontId="2" fillId="0" borderId="0" applyFont="0" applyFill="0" applyBorder="0" applyAlignment="0" applyProtection="0"/>
    <xf numFmtId="251" fontId="2" fillId="0" borderId="0" applyFont="0" applyFill="0" applyBorder="0" applyAlignment="0" applyProtection="0"/>
    <xf numFmtId="251" fontId="2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52" fontId="11" fillId="0" borderId="0" applyFont="0" applyFill="0" applyBorder="0" applyAlignment="0" applyProtection="0"/>
    <xf numFmtId="253" fontId="11" fillId="0" borderId="0" applyFont="0" applyFill="0" applyBorder="0" applyAlignment="0" applyProtection="0">
      <alignment horizontal="right"/>
    </xf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254" fontId="11" fillId="0" borderId="0" applyFont="0" applyFill="0" applyBorder="0" applyAlignment="0" applyProtection="0"/>
    <xf numFmtId="186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40" fontId="3" fillId="0" borderId="0" applyFont="0" applyFill="0" applyBorder="0" applyProtection="0">
      <alignment horizontal="right"/>
    </xf>
    <xf numFmtId="37" fontId="81" fillId="0" borderId="0" applyFill="0" applyBorder="0" applyAlignment="0" applyProtection="0"/>
    <xf numFmtId="255" fontId="8" fillId="0" borderId="12"/>
    <xf numFmtId="255" fontId="8" fillId="0" borderId="12"/>
    <xf numFmtId="255" fontId="8" fillId="0" borderId="3"/>
    <xf numFmtId="0" fontId="3" fillId="56" borderId="0">
      <protection locked="0"/>
    </xf>
    <xf numFmtId="256" fontId="11" fillId="0" borderId="0" applyFont="0" applyFill="0" applyBorder="0" applyAlignment="0" applyProtection="0"/>
    <xf numFmtId="171" fontId="8" fillId="0" borderId="0"/>
    <xf numFmtId="3" fontId="82" fillId="0" borderId="0" applyFont="0" applyFill="0" applyBorder="0" applyAlignment="0" applyProtection="0"/>
    <xf numFmtId="0" fontId="83" fillId="0" borderId="0"/>
    <xf numFmtId="0" fontId="10" fillId="0" borderId="0"/>
    <xf numFmtId="0" fontId="10" fillId="0" borderId="0"/>
    <xf numFmtId="3" fontId="82" fillId="0" borderId="0" applyFont="0" applyFill="0" applyBorder="0" applyAlignment="0" applyProtection="0"/>
    <xf numFmtId="3" fontId="82" fillId="0" borderId="0" applyFont="0" applyFill="0" applyBorder="0" applyAlignment="0" applyProtection="0"/>
    <xf numFmtId="3" fontId="84" fillId="0" borderId="0" applyFont="0" applyFill="0" applyBorder="0" applyAlignment="0" applyProtection="0">
      <alignment vertical="top"/>
    </xf>
    <xf numFmtId="0" fontId="84" fillId="0" borderId="0" applyFont="0" applyFill="0" applyBorder="0" applyAlignment="0" applyProtection="0">
      <alignment vertical="top"/>
    </xf>
    <xf numFmtId="0" fontId="83" fillId="0" borderId="0"/>
    <xf numFmtId="0" fontId="10" fillId="0" borderId="0"/>
    <xf numFmtId="0" fontId="30" fillId="0" borderId="14">
      <alignment horizontal="center"/>
    </xf>
    <xf numFmtId="0" fontId="85" fillId="0" borderId="0" applyBorder="0" applyAlignment="0">
      <alignment horizontal="centerContinuous" vertical="center"/>
      <protection locked="0"/>
    </xf>
    <xf numFmtId="0" fontId="86" fillId="0" borderId="0" applyNumberFormat="0" applyAlignment="0">
      <alignment horizontal="left"/>
    </xf>
    <xf numFmtId="0" fontId="86" fillId="0" borderId="0" applyNumberFormat="0" applyAlignment="0">
      <alignment horizontal="left"/>
    </xf>
    <xf numFmtId="257" fontId="87" fillId="0" borderId="0">
      <alignment horizontal="right"/>
    </xf>
    <xf numFmtId="0" fontId="3" fillId="0" borderId="0">
      <alignment horizontal="left"/>
    </xf>
    <xf numFmtId="0" fontId="3" fillId="0" borderId="0"/>
    <xf numFmtId="0" fontId="3" fillId="0" borderId="0">
      <alignment horizontal="left"/>
    </xf>
    <xf numFmtId="0" fontId="88" fillId="0" borderId="0"/>
    <xf numFmtId="258" fontId="3" fillId="0" borderId="0" applyFont="0" applyFill="0" applyBorder="0" applyAlignment="0" applyProtection="0"/>
    <xf numFmtId="259" fontId="8" fillId="0" borderId="3" applyFill="0" applyProtection="0"/>
    <xf numFmtId="260" fontId="89" fillId="0" borderId="23" applyBorder="0"/>
    <xf numFmtId="181" fontId="63" fillId="0" borderId="0" applyFont="0" applyFill="0" applyBorder="0" applyAlignment="0" applyProtection="0"/>
    <xf numFmtId="169" fontId="90" fillId="0" borderId="0" applyFont="0" applyFill="0" applyBorder="0" applyAlignment="0" applyProtection="0"/>
    <xf numFmtId="261" fontId="9" fillId="0" borderId="0" applyFont="0" applyFill="0" applyBorder="0" applyAlignment="0" applyProtection="0"/>
    <xf numFmtId="262" fontId="23" fillId="0" borderId="12"/>
    <xf numFmtId="262" fontId="23" fillId="0" borderId="12"/>
    <xf numFmtId="211" fontId="3" fillId="0" borderId="0" applyFont="0" applyFill="0" applyBorder="0" applyAlignment="0" applyProtection="0"/>
    <xf numFmtId="168" fontId="35" fillId="0" borderId="0" applyBorder="0"/>
    <xf numFmtId="263" fontId="23" fillId="0" borderId="12"/>
    <xf numFmtId="263" fontId="23" fillId="0" borderId="12"/>
    <xf numFmtId="168" fontId="91" fillId="0" borderId="24">
      <protection locked="0"/>
    </xf>
    <xf numFmtId="264" fontId="9" fillId="0" borderId="0" applyFont="0" applyFill="0" applyBorder="0" applyAlignment="0" applyProtection="0"/>
    <xf numFmtId="265" fontId="11" fillId="0" borderId="0" applyFont="0" applyFill="0" applyBorder="0" applyAlignment="0" applyProtection="0">
      <alignment horizontal="right"/>
    </xf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263" fontId="3" fillId="0" borderId="0" applyFont="0" applyFill="0" applyBorder="0" applyAlignment="0" applyProtection="0"/>
    <xf numFmtId="26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63" fontId="3" fillId="0" borderId="0" applyFont="0" applyFill="0" applyBorder="0" applyAlignment="0" applyProtection="0"/>
    <xf numFmtId="263" fontId="3" fillId="0" borderId="0" applyFont="0" applyFill="0" applyBorder="0" applyAlignment="0" applyProtection="0"/>
    <xf numFmtId="26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266" fontId="23" fillId="0" borderId="12"/>
    <xf numFmtId="266" fontId="23" fillId="0" borderId="12"/>
    <xf numFmtId="267" fontId="92" fillId="0" borderId="0" applyFont="0" applyFill="0" applyBorder="0" applyAlignment="0" applyProtection="0"/>
    <xf numFmtId="0" fontId="11" fillId="0" borderId="0" applyFill="0" applyBorder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68" fontId="9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167" fontId="81" fillId="0" borderId="0" applyFill="0" applyBorder="0" applyAlignment="0" applyProtection="0"/>
    <xf numFmtId="269" fontId="8" fillId="0" borderId="3"/>
    <xf numFmtId="38" fontId="52" fillId="0" borderId="25" applyBorder="0"/>
    <xf numFmtId="270" fontId="29" fillId="0" borderId="0">
      <protection locked="0"/>
    </xf>
    <xf numFmtId="271" fontId="11" fillId="0" borderId="0" applyFont="0" applyFill="0" applyBorder="0" applyAlignment="0" applyProtection="0"/>
    <xf numFmtId="181" fontId="8" fillId="0" borderId="0" applyFont="0" applyFill="0" applyBorder="0" applyProtection="0"/>
    <xf numFmtId="272" fontId="3" fillId="0" borderId="0" applyFont="0" applyFill="0" applyBorder="0" applyAlignment="0" applyProtection="0"/>
    <xf numFmtId="272" fontId="3" fillId="0" borderId="0" applyFont="0" applyFill="0" applyBorder="0" applyAlignment="0" applyProtection="0"/>
    <xf numFmtId="272" fontId="3" fillId="0" borderId="0" applyFont="0" applyFill="0" applyBorder="0" applyAlignment="0" applyProtection="0"/>
    <xf numFmtId="273" fontId="11" fillId="0" borderId="0" applyFill="0" applyBorder="0" applyProtection="0">
      <alignment vertical="center"/>
    </xf>
    <xf numFmtId="241" fontId="8" fillId="51" borderId="0" applyFont="0" applyFill="0" applyBorder="0" applyAlignment="0" applyProtection="0">
      <alignment vertical="center"/>
      <protection locked="0"/>
    </xf>
    <xf numFmtId="274" fontId="8" fillId="51" borderId="0" applyFont="0" applyFill="0" applyBorder="0" applyAlignment="0" applyProtection="0">
      <alignment vertical="center"/>
      <protection locked="0"/>
    </xf>
    <xf numFmtId="275" fontId="8" fillId="51" borderId="0" applyFont="0" applyFill="0" applyBorder="0" applyAlignment="0" applyProtection="0">
      <alignment vertical="center"/>
      <protection locked="0"/>
    </xf>
    <xf numFmtId="0" fontId="8" fillId="27" borderId="11">
      <alignment horizontal="right"/>
    </xf>
    <xf numFmtId="276" fontId="8" fillId="27" borderId="11">
      <alignment horizontal="right"/>
    </xf>
    <xf numFmtId="0" fontId="38" fillId="0" borderId="26" applyBorder="0" applyAlignment="0">
      <alignment vertical="center"/>
    </xf>
    <xf numFmtId="0" fontId="93" fillId="56" borderId="27" applyNumberFormat="0" applyBorder="0">
      <alignment vertical="center"/>
      <protection locked="0"/>
    </xf>
    <xf numFmtId="0" fontId="38" fillId="0" borderId="28" applyBorder="0" applyAlignment="0">
      <alignment horizontal="right" vertical="center"/>
    </xf>
    <xf numFmtId="0" fontId="82" fillId="0" borderId="0" applyFont="0" applyFill="0" applyBorder="0" applyAlignment="0" applyProtection="0"/>
    <xf numFmtId="277" fontId="13" fillId="0" borderId="0" applyFont="0" applyFill="0" applyBorder="0" applyProtection="0"/>
    <xf numFmtId="278" fontId="9" fillId="0" borderId="0" applyFont="0" applyFill="0" applyBorder="0" applyAlignment="0" applyProtection="0"/>
    <xf numFmtId="279" fontId="13" fillId="0" borderId="0" applyFont="0" applyFill="0" applyBorder="0" applyProtection="0"/>
    <xf numFmtId="280" fontId="13" fillId="0" borderId="0" applyFont="0" applyFill="0" applyBorder="0" applyAlignment="0" applyProtection="0"/>
    <xf numFmtId="0" fontId="9" fillId="0" borderId="0" applyFont="0" applyFill="0" applyBorder="0" applyAlignment="0" applyProtection="0"/>
    <xf numFmtId="281" fontId="9" fillId="0" borderId="0" applyFont="0" applyFill="0" applyBorder="0" applyAlignment="0" applyProtection="0"/>
    <xf numFmtId="282" fontId="8" fillId="56" borderId="0" applyFont="0" applyFill="0" applyBorder="0" applyAlignment="0" applyProtection="0"/>
    <xf numFmtId="17" fontId="3" fillId="0" borderId="0" applyFill="0" applyBorder="0">
      <alignment horizontal="right"/>
    </xf>
    <xf numFmtId="283" fontId="71" fillId="0" borderId="13"/>
    <xf numFmtId="284" fontId="9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285" fontId="11" fillId="0" borderId="0" applyFont="0" applyFill="0" applyBorder="0" applyAlignment="0" applyProtection="0"/>
    <xf numFmtId="286" fontId="11" fillId="0" borderId="0" applyFont="0" applyFill="0" applyBorder="0" applyAlignment="0" applyProtection="0"/>
    <xf numFmtId="285" fontId="11" fillId="0" borderId="0" applyFont="0" applyFill="0" applyBorder="0" applyAlignment="0" applyProtection="0"/>
    <xf numFmtId="15" fontId="94" fillId="0" borderId="0" applyFont="0" applyFill="0" applyBorder="0" applyAlignment="0" applyProtection="0"/>
    <xf numFmtId="14" fontId="37" fillId="0" borderId="0" applyFill="0" applyBorder="0" applyAlignment="0"/>
    <xf numFmtId="287" fontId="11" fillId="0" borderId="0"/>
    <xf numFmtId="15" fontId="3" fillId="51" borderId="0" applyFont="0" applyFill="0" applyBorder="0" applyAlignment="0" applyProtection="0">
      <protection locked="0"/>
    </xf>
    <xf numFmtId="14" fontId="95" fillId="0" borderId="0" applyFont="0" applyFill="0" applyBorder="0" applyAlignment="0"/>
    <xf numFmtId="288" fontId="3" fillId="0" borderId="0">
      <alignment horizontal="right"/>
    </xf>
    <xf numFmtId="289" fontId="3" fillId="0" borderId="0">
      <alignment horizontal="right"/>
      <protection locked="0"/>
    </xf>
    <xf numFmtId="242" fontId="3" fillId="0" borderId="0"/>
    <xf numFmtId="290" fontId="3" fillId="0" borderId="0">
      <alignment horizontal="right"/>
      <protection locked="0"/>
    </xf>
    <xf numFmtId="291" fontId="3" fillId="0" borderId="0"/>
    <xf numFmtId="38" fontId="90" fillId="0" borderId="29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292" fontId="3" fillId="0" borderId="0" applyFont="0" applyFill="0" applyBorder="0" applyAlignment="0" applyProtection="0"/>
    <xf numFmtId="293" fontId="3" fillId="0" borderId="12" applyFont="0" applyFill="0" applyBorder="0" applyAlignment="0" applyProtection="0">
      <alignment horizontal="center"/>
    </xf>
    <xf numFmtId="293" fontId="3" fillId="0" borderId="12" applyFont="0" applyFill="0" applyBorder="0" applyAlignment="0" applyProtection="0">
      <alignment horizontal="center"/>
    </xf>
    <xf numFmtId="235" fontId="3" fillId="0" borderId="0" applyFont="0" applyFill="0" applyBorder="0" applyAlignment="0" applyProtection="0"/>
    <xf numFmtId="0" fontId="3" fillId="0" borderId="0">
      <protection locked="0"/>
    </xf>
    <xf numFmtId="0" fontId="10" fillId="57" borderId="0" applyNumberFormat="0" applyFont="0" applyAlignment="0" applyProtection="0"/>
    <xf numFmtId="167" fontId="96" fillId="0" borderId="0"/>
    <xf numFmtId="168" fontId="7" fillId="0" borderId="0" applyFont="0" applyFill="0" applyBorder="0" applyAlignment="0" applyProtection="0"/>
    <xf numFmtId="294" fontId="3" fillId="0" borderId="0" applyFont="0" applyFill="0" applyBorder="0" applyAlignment="0" applyProtection="0"/>
    <xf numFmtId="295" fontId="40" fillId="0" borderId="0" applyFont="0" applyFill="0" applyBorder="0" applyAlignment="0" applyProtection="0"/>
    <xf numFmtId="296" fontId="40" fillId="0" borderId="0" applyFont="0" applyFill="0" applyBorder="0" applyAlignment="0" applyProtection="0"/>
    <xf numFmtId="297" fontId="11" fillId="0" borderId="30" applyNumberFormat="0" applyFont="0" applyFill="0" applyAlignment="0" applyProtection="0"/>
    <xf numFmtId="0" fontId="35" fillId="0" borderId="31" applyNumberFormat="0" applyFont="0" applyFill="0" applyAlignment="0" applyProtection="0"/>
    <xf numFmtId="260" fontId="97" fillId="0" borderId="0" applyFill="0" applyBorder="0" applyAlignment="0" applyProtection="0"/>
    <xf numFmtId="218" fontId="52" fillId="0" borderId="31" applyNumberFormat="0" applyFill="0" applyAlignment="0" applyProtection="0"/>
    <xf numFmtId="194" fontId="3" fillId="0" borderId="0"/>
    <xf numFmtId="298" fontId="9" fillId="0" borderId="0"/>
    <xf numFmtId="0" fontId="9" fillId="0" borderId="0"/>
    <xf numFmtId="172" fontId="98" fillId="0" borderId="32" applyNumberFormat="0" applyAlignment="0" applyProtection="0">
      <alignment vertical="top"/>
    </xf>
    <xf numFmtId="0" fontId="23" fillId="27" borderId="0" applyNumberFormat="0" applyFill="0" applyBorder="0"/>
    <xf numFmtId="0" fontId="99" fillId="58" borderId="0" applyNumberFormat="0" applyBorder="0" applyAlignment="0" applyProtection="0"/>
    <xf numFmtId="0" fontId="99" fillId="59" borderId="0" applyNumberFormat="0" applyBorder="0" applyAlignment="0" applyProtection="0"/>
    <xf numFmtId="0" fontId="99" fillId="60" borderId="0" applyNumberFormat="0" applyBorder="0" applyAlignment="0" applyProtection="0"/>
    <xf numFmtId="250" fontId="100" fillId="27" borderId="33"/>
    <xf numFmtId="0" fontId="3" fillId="61" borderId="34" applyNumberFormat="0" applyFont="0" applyBorder="0" applyAlignment="0"/>
    <xf numFmtId="0" fontId="3" fillId="0" borderId="0">
      <protection locked="0"/>
    </xf>
    <xf numFmtId="0" fontId="3" fillId="0" borderId="0">
      <protection locked="0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31" fillId="6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63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31" fillId="40" borderId="0" applyNumberFormat="0" applyBorder="0" applyAlignment="0" applyProtection="0"/>
    <xf numFmtId="0" fontId="31" fillId="64" borderId="0" applyNumberFormat="0" applyBorder="0" applyAlignment="0" applyProtection="0"/>
    <xf numFmtId="0" fontId="31" fillId="6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33" borderId="0" applyNumberFormat="0" applyBorder="0" applyAlignment="0" applyProtection="0"/>
    <xf numFmtId="0" fontId="31" fillId="6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5" borderId="0" applyNumberFormat="0" applyBorder="0" applyAlignment="0" applyProtection="0"/>
    <xf numFmtId="0" fontId="31" fillId="6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63" fillId="0" borderId="0" applyFill="0" applyBorder="0" applyAlignment="0"/>
    <xf numFmtId="181" fontId="63" fillId="0" borderId="0" applyFill="0" applyBorder="0" applyAlignment="0"/>
    <xf numFmtId="0" fontId="63" fillId="0" borderId="0" applyFill="0" applyBorder="0" applyAlignment="0"/>
    <xf numFmtId="0" fontId="63" fillId="0" borderId="0" applyFill="0" applyBorder="0" applyAlignment="0"/>
    <xf numFmtId="181" fontId="63" fillId="0" borderId="0" applyFill="0" applyBorder="0" applyAlignment="0"/>
    <xf numFmtId="0" fontId="103" fillId="0" borderId="0" applyNumberFormat="0" applyAlignment="0">
      <alignment horizontal="left"/>
    </xf>
    <xf numFmtId="0" fontId="103" fillId="0" borderId="0" applyNumberFormat="0" applyAlignment="0">
      <alignment horizontal="left"/>
    </xf>
    <xf numFmtId="0" fontId="104" fillId="46" borderId="17" applyNumberFormat="0" applyAlignment="0" applyProtection="0"/>
    <xf numFmtId="0" fontId="104" fillId="46" borderId="17" applyNumberFormat="0" applyAlignment="0" applyProtection="0"/>
    <xf numFmtId="0" fontId="104" fillId="46" borderId="17" applyNumberFormat="0" applyAlignment="0" applyProtection="0"/>
    <xf numFmtId="0" fontId="104" fillId="46" borderId="17" applyNumberFormat="0" applyAlignment="0" applyProtection="0"/>
    <xf numFmtId="262" fontId="8" fillId="67" borderId="0"/>
    <xf numFmtId="299" fontId="8" fillId="67" borderId="0"/>
    <xf numFmtId="0" fontId="8" fillId="67" borderId="0"/>
    <xf numFmtId="300" fontId="8" fillId="0" borderId="0"/>
    <xf numFmtId="262" fontId="8" fillId="0" borderId="0"/>
    <xf numFmtId="0" fontId="8" fillId="67" borderId="0"/>
    <xf numFmtId="301" fontId="3" fillId="0" borderId="0"/>
    <xf numFmtId="0" fontId="105" fillId="68" borderId="7" applyNumberFormat="0" applyAlignment="0">
      <alignment horizontal="center"/>
    </xf>
    <xf numFmtId="250" fontId="3" fillId="0" borderId="0">
      <alignment horizontal="right"/>
    </xf>
    <xf numFmtId="250" fontId="106" fillId="0" borderId="0" applyBorder="0"/>
    <xf numFmtId="302" fontId="42" fillId="0" borderId="0" applyFont="0" applyFill="0" applyBorder="0" applyAlignment="0" applyProtection="0"/>
    <xf numFmtId="303" fontId="3" fillId="0" borderId="0" applyFont="0" applyFill="0" applyBorder="0" applyAlignment="0" applyProtection="0"/>
    <xf numFmtId="303" fontId="3" fillId="0" borderId="0" applyFont="0" applyFill="0" applyBorder="0" applyAlignment="0" applyProtection="0"/>
    <xf numFmtId="304" fontId="3" fillId="0" borderId="0" applyFont="0" applyFill="0" applyBorder="0" applyAlignment="0" applyProtection="0"/>
    <xf numFmtId="0" fontId="107" fillId="69" borderId="34"/>
    <xf numFmtId="0" fontId="108" fillId="0" borderId="0"/>
    <xf numFmtId="0" fontId="109" fillId="0" borderId="0"/>
    <xf numFmtId="0" fontId="110" fillId="0" borderId="0"/>
    <xf numFmtId="0" fontId="111" fillId="0" borderId="0"/>
    <xf numFmtId="0" fontId="112" fillId="0" borderId="0"/>
    <xf numFmtId="0" fontId="23" fillId="0" borderId="0" applyNumberFormat="0"/>
    <xf numFmtId="3" fontId="3" fillId="0" borderId="0" applyFill="0" applyBorder="0" applyAlignment="0" applyProtection="0"/>
    <xf numFmtId="3" fontId="3" fillId="0" borderId="0" applyFill="0" applyBorder="0" applyAlignment="0" applyProtection="0"/>
    <xf numFmtId="3" fontId="3" fillId="0" borderId="0" applyFill="0" applyBorder="0" applyAlignment="0" applyProtection="0"/>
    <xf numFmtId="3" fontId="3" fillId="0" borderId="0" applyFill="0" applyBorder="0" applyAlignment="0" applyProtection="0"/>
    <xf numFmtId="3" fontId="113" fillId="0" borderId="0" applyFill="0" applyBorder="0" applyAlignment="0" applyProtection="0"/>
    <xf numFmtId="3" fontId="113" fillId="0" borderId="0" applyFill="0" applyBorder="0" applyAlignment="0" applyProtection="0"/>
    <xf numFmtId="3" fontId="113" fillId="0" borderId="0" applyFill="0" applyBorder="0" applyAlignment="0" applyProtection="0"/>
    <xf numFmtId="3" fontId="113" fillId="0" borderId="0" applyFill="0" applyBorder="0" applyAlignment="0" applyProtection="0"/>
    <xf numFmtId="3" fontId="114" fillId="0" borderId="0" applyFill="0" applyBorder="0" applyAlignment="0" applyProtection="0"/>
    <xf numFmtId="3" fontId="114" fillId="0" borderId="0" applyFill="0" applyBorder="0" applyAlignment="0" applyProtection="0"/>
    <xf numFmtId="3" fontId="114" fillId="0" borderId="0" applyFill="0" applyBorder="0" applyAlignment="0" applyProtection="0"/>
    <xf numFmtId="3" fontId="114" fillId="0" borderId="0" applyFill="0" applyBorder="0" applyAlignment="0" applyProtection="0"/>
    <xf numFmtId="3" fontId="115" fillId="0" borderId="0" applyFill="0" applyBorder="0" applyAlignment="0" applyProtection="0"/>
    <xf numFmtId="3" fontId="115" fillId="0" borderId="0" applyFill="0" applyBorder="0" applyAlignment="0" applyProtection="0"/>
    <xf numFmtId="3" fontId="115" fillId="0" borderId="0" applyFill="0" applyBorder="0" applyAlignment="0" applyProtection="0"/>
    <xf numFmtId="3" fontId="115" fillId="0" borderId="0" applyFill="0" applyBorder="0" applyAlignment="0" applyProtection="0"/>
    <xf numFmtId="3" fontId="115" fillId="0" borderId="0" applyFill="0" applyBorder="0" applyAlignment="0" applyProtection="0"/>
    <xf numFmtId="3" fontId="115" fillId="0" borderId="0" applyFill="0" applyBorder="0" applyAlignment="0" applyProtection="0"/>
    <xf numFmtId="3" fontId="115" fillId="0" borderId="0" applyFill="0" applyBorder="0" applyAlignment="0" applyProtection="0"/>
    <xf numFmtId="2" fontId="116" fillId="0" borderId="0" applyProtection="0"/>
    <xf numFmtId="3" fontId="115" fillId="0" borderId="0" applyFill="0" applyBorder="0" applyAlignment="0" applyProtection="0"/>
    <xf numFmtId="3" fontId="40" fillId="0" borderId="0" applyFill="0" applyBorder="0" applyAlignment="0" applyProtection="0"/>
    <xf numFmtId="3" fontId="40" fillId="0" borderId="0" applyFill="0" applyBorder="0" applyAlignment="0" applyProtection="0"/>
    <xf numFmtId="3" fontId="40" fillId="0" borderId="0" applyFill="0" applyBorder="0" applyAlignment="0" applyProtection="0"/>
    <xf numFmtId="3" fontId="40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05" fontId="37" fillId="0" borderId="0" applyFont="0" applyFill="0" applyBorder="0" applyProtection="0">
      <alignment vertical="top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18" fillId="70" borderId="0">
      <alignment horizontal="center" vertical="center"/>
    </xf>
    <xf numFmtId="0" fontId="3" fillId="0" borderId="0">
      <protection locked="0"/>
    </xf>
    <xf numFmtId="192" fontId="3" fillId="0" borderId="0" applyFont="0" applyFill="0" applyBorder="0" applyProtection="0">
      <alignment horizontal="right"/>
    </xf>
    <xf numFmtId="2" fontId="82" fillId="0" borderId="0" applyFont="0" applyFill="0" applyBorder="0" applyAlignment="0" applyProtection="0"/>
    <xf numFmtId="1" fontId="44" fillId="0" borderId="25" applyFont="0" applyFill="0" applyBorder="0" applyAlignment="0" applyProtection="0">
      <alignment horizontal="center"/>
    </xf>
    <xf numFmtId="2" fontId="82" fillId="0" borderId="0" applyFont="0" applyFill="0" applyBorder="0" applyAlignment="0" applyProtection="0"/>
    <xf numFmtId="2" fontId="82" fillId="0" borderId="0" applyFont="0" applyFill="0" applyBorder="0" applyAlignment="0" applyProtection="0"/>
    <xf numFmtId="306" fontId="119" fillId="71" borderId="17"/>
    <xf numFmtId="307" fontId="3" fillId="19" borderId="35" applyAlignment="0"/>
    <xf numFmtId="0" fontId="3" fillId="0" borderId="0">
      <alignment horizontal="left"/>
    </xf>
    <xf numFmtId="0" fontId="120" fillId="0" borderId="0">
      <alignment horizontal="left"/>
    </xf>
    <xf numFmtId="0" fontId="121" fillId="0" borderId="0" applyFill="0" applyBorder="0" applyProtection="0">
      <alignment vertical="center"/>
    </xf>
    <xf numFmtId="0" fontId="121" fillId="0" borderId="0" applyNumberFormat="0" applyFill="0" applyBorder="0" applyProtection="0">
      <alignment horizontal="left"/>
    </xf>
    <xf numFmtId="0" fontId="121" fillId="0" borderId="0">
      <alignment horizontal="left"/>
    </xf>
    <xf numFmtId="0" fontId="3" fillId="0" borderId="0" applyNumberFormat="0" applyFill="0" applyBorder="0" applyAlignment="0" applyProtection="0"/>
    <xf numFmtId="3" fontId="122" fillId="0" borderId="0"/>
    <xf numFmtId="0" fontId="9" fillId="0" borderId="36" applyNumberFormat="0" applyFill="0" applyBorder="0" applyAlignment="0" applyProtection="0">
      <protection locked="0"/>
    </xf>
    <xf numFmtId="278" fontId="3" fillId="0" borderId="0"/>
    <xf numFmtId="0" fontId="42" fillId="0" borderId="0"/>
    <xf numFmtId="292" fontId="123" fillId="0" borderId="0"/>
    <xf numFmtId="9" fontId="3" fillId="0" borderId="0" applyNumberFormat="0" applyFont="0" applyFill="0" applyBorder="0"/>
    <xf numFmtId="9" fontId="3" fillId="0" borderId="0" applyNumberFormat="0" applyFont="0" applyFill="0" applyBorder="0"/>
    <xf numFmtId="213" fontId="3" fillId="51" borderId="37" applyFont="0" applyBorder="0" applyAlignment="0" applyProtection="0">
      <alignment vertical="top"/>
    </xf>
    <xf numFmtId="30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09" fontId="9" fillId="0" borderId="0" applyFont="0" applyFill="0" applyBorder="0" applyAlignment="0" applyProtection="0"/>
    <xf numFmtId="0" fontId="3" fillId="72" borderId="25" applyFont="0">
      <alignment horizontal="center"/>
    </xf>
    <xf numFmtId="0" fontId="124" fillId="0" borderId="0" applyNumberFormat="0"/>
    <xf numFmtId="299" fontId="8" fillId="0" borderId="38"/>
    <xf numFmtId="177" fontId="8" fillId="27" borderId="11">
      <alignment horizontal="right"/>
    </xf>
    <xf numFmtId="0" fontId="125" fillId="0" borderId="37" applyNumberFormat="0">
      <alignment horizontal="right"/>
    </xf>
    <xf numFmtId="0" fontId="8" fillId="0" borderId="0">
      <alignment horizontal="left" indent="5"/>
    </xf>
    <xf numFmtId="246" fontId="126" fillId="0" borderId="0"/>
    <xf numFmtId="0" fontId="13" fillId="0" borderId="0" applyFont="0" applyFill="0" applyBorder="0" applyProtection="0">
      <alignment horizontal="center" wrapText="1"/>
    </xf>
    <xf numFmtId="310" fontId="13" fillId="0" borderId="0" applyFont="0" applyFill="0" applyBorder="0" applyProtection="0">
      <alignment horizontal="right"/>
    </xf>
    <xf numFmtId="0" fontId="127" fillId="51" borderId="39" applyFont="0" applyBorder="0"/>
    <xf numFmtId="0" fontId="127" fillId="56" borderId="39" applyFont="0" applyBorder="0" applyProtection="0"/>
    <xf numFmtId="0" fontId="128" fillId="0" borderId="0"/>
    <xf numFmtId="0" fontId="8" fillId="0" borderId="0" applyNumberFormat="0" applyFill="0" applyBorder="0" applyProtection="0">
      <alignment wrapText="1"/>
    </xf>
    <xf numFmtId="0" fontId="36" fillId="0" borderId="0" applyNumberFormat="0" applyFill="0" applyBorder="0" applyProtection="0">
      <alignment wrapText="1"/>
    </xf>
    <xf numFmtId="38" fontId="8" fillId="27" borderId="0" applyNumberFormat="0" applyBorder="0" applyAlignment="0" applyProtection="0"/>
    <xf numFmtId="0" fontId="129" fillId="0" borderId="0">
      <alignment horizontal="left" vertical="center"/>
    </xf>
    <xf numFmtId="311" fontId="3" fillId="56" borderId="37" applyNumberFormat="0" applyFont="0" applyAlignment="0"/>
    <xf numFmtId="312" fontId="11" fillId="0" borderId="0" applyFont="0" applyFill="0" applyBorder="0" applyAlignment="0" applyProtection="0">
      <alignment horizontal="right"/>
    </xf>
    <xf numFmtId="0" fontId="130" fillId="57" borderId="0" applyNumberFormat="0" applyBorder="0" applyProtection="0">
      <alignment horizontal="left" vertical="center"/>
    </xf>
    <xf numFmtId="0" fontId="131" fillId="1" borderId="0" applyNumberFormat="0" applyBorder="0" applyProtection="0">
      <alignment horizontal="left" vertical="center"/>
    </xf>
    <xf numFmtId="313" fontId="132" fillId="0" borderId="0">
      <alignment horizontal="center" wrapText="1"/>
    </xf>
    <xf numFmtId="0" fontId="133" fillId="0" borderId="0">
      <alignment horizontal="left"/>
    </xf>
    <xf numFmtId="0" fontId="133" fillId="0" borderId="0">
      <alignment horizontal="left"/>
    </xf>
    <xf numFmtId="0" fontId="23" fillId="0" borderId="40" applyNumberFormat="0" applyAlignment="0" applyProtection="0">
      <alignment horizontal="left" vertical="center"/>
    </xf>
    <xf numFmtId="0" fontId="23" fillId="0" borderId="34">
      <alignment horizontal="left" vertical="center"/>
    </xf>
    <xf numFmtId="0" fontId="134" fillId="0" borderId="34">
      <alignment horizontal="left" vertical="center"/>
    </xf>
    <xf numFmtId="0" fontId="135" fillId="0" borderId="0"/>
    <xf numFmtId="0" fontId="30" fillId="0" borderId="41" applyNumberFormat="0" applyAlignment="0"/>
    <xf numFmtId="0" fontId="136" fillId="0" borderId="0">
      <alignment horizontal="center"/>
    </xf>
    <xf numFmtId="0" fontId="112" fillId="0" borderId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8" fillId="0" borderId="0">
      <alignment horizontal="left"/>
    </xf>
    <xf numFmtId="0" fontId="3" fillId="0" borderId="4">
      <alignment horizontal="left" vertical="top"/>
    </xf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5" fillId="0" borderId="0">
      <alignment horizontal="left"/>
    </xf>
    <xf numFmtId="0" fontId="3" fillId="0" borderId="4">
      <alignment horizontal="left" vertical="top"/>
    </xf>
    <xf numFmtId="0" fontId="18" fillId="73" borderId="34" applyNumberFormat="0"/>
    <xf numFmtId="0" fontId="140" fillId="0" borderId="42" applyNumberFormat="0" applyFill="0" applyAlignment="0" applyProtection="0"/>
    <xf numFmtId="0" fontId="141" fillId="0" borderId="0">
      <alignment horizontal="left"/>
    </xf>
    <xf numFmtId="0" fontId="140" fillId="0" borderId="0" applyNumberFormat="0" applyFill="0" applyBorder="0" applyAlignment="0" applyProtection="0"/>
    <xf numFmtId="0" fontId="142" fillId="0" borderId="0" applyNumberFormat="0" applyFill="0" applyBorder="0" applyAlignment="0"/>
    <xf numFmtId="0" fontId="18" fillId="74" borderId="34" applyNumberFormat="0" applyFont="0" applyAlignment="0">
      <alignment horizontal="center" vertical="center" wrapText="1"/>
    </xf>
    <xf numFmtId="0" fontId="143" fillId="0" borderId="0" applyNumberFormat="0"/>
    <xf numFmtId="0" fontId="109" fillId="0" borderId="0" applyNumberFormat="0"/>
    <xf numFmtId="0" fontId="142" fillId="0" borderId="0"/>
    <xf numFmtId="0" fontId="144" fillId="0" borderId="14">
      <alignment horizontal="center"/>
    </xf>
    <xf numFmtId="0" fontId="144" fillId="0" borderId="14">
      <alignment horizontal="center"/>
    </xf>
    <xf numFmtId="0" fontId="144" fillId="0" borderId="0">
      <alignment horizontal="center"/>
    </xf>
    <xf numFmtId="0" fontId="144" fillId="0" borderId="0">
      <alignment horizontal="center"/>
    </xf>
    <xf numFmtId="0" fontId="18" fillId="75" borderId="43" applyFont="0" applyBorder="0">
      <alignment horizontal="left" vertical="center"/>
    </xf>
    <xf numFmtId="0" fontId="145" fillId="76" borderId="0"/>
    <xf numFmtId="0" fontId="146" fillId="77" borderId="0"/>
    <xf numFmtId="0" fontId="147" fillId="0" borderId="0"/>
    <xf numFmtId="314" fontId="9" fillId="0" borderId="0" applyFont="0" applyFill="0" applyBorder="0" applyAlignment="0" applyProtection="0"/>
    <xf numFmtId="315" fontId="3" fillId="0" borderId="0" applyNumberFormat="0" applyFill="0" applyBorder="0" applyAlignment="0" applyProtection="0"/>
    <xf numFmtId="316" fontId="148" fillId="0" borderId="0" applyNumberFormat="0" applyFill="0" applyBorder="0" applyAlignment="0" applyProtection="0">
      <alignment vertical="top"/>
      <protection locked="0"/>
    </xf>
    <xf numFmtId="0" fontId="149" fillId="78" borderId="0" applyNumberFormat="0" applyBorder="0" applyAlignment="0" applyProtection="0"/>
    <xf numFmtId="317" fontId="150" fillId="0" borderId="0" applyFont="0" applyFill="0" applyBorder="0" applyAlignment="0" applyProtection="0"/>
    <xf numFmtId="318" fontId="13" fillId="0" borderId="0" applyFont="0" applyFill="0" applyBorder="0" applyProtection="0">
      <alignment horizontal="left"/>
    </xf>
    <xf numFmtId="319" fontId="13" fillId="0" borderId="0" applyFont="0" applyFill="0" applyBorder="0" applyProtection="0">
      <alignment horizontal="left"/>
    </xf>
    <xf numFmtId="320" fontId="13" fillId="0" borderId="0" applyFont="0" applyFill="0" applyBorder="0" applyProtection="0">
      <alignment horizontal="left"/>
    </xf>
    <xf numFmtId="321" fontId="13" fillId="0" borderId="0" applyFont="0" applyFill="0" applyBorder="0" applyProtection="0">
      <alignment horizontal="left"/>
    </xf>
    <xf numFmtId="10" fontId="8" fillId="56" borderId="37" applyNumberFormat="0" applyBorder="0" applyAlignment="0" applyProtection="0"/>
    <xf numFmtId="10" fontId="151" fillId="56" borderId="37" applyNumberFormat="0" applyBorder="0" applyAlignment="0" applyProtection="0"/>
    <xf numFmtId="0" fontId="104" fillId="26" borderId="17" applyNumberFormat="0" applyAlignment="0" applyProtection="0"/>
    <xf numFmtId="172" fontId="3" fillId="0" borderId="0">
      <alignment horizontal="right"/>
    </xf>
    <xf numFmtId="0" fontId="92" fillId="0" borderId="0" applyFill="0" applyBorder="0" applyProtection="0"/>
    <xf numFmtId="0" fontId="92" fillId="0" borderId="0" applyFill="0" applyBorder="0" applyProtection="0"/>
    <xf numFmtId="314" fontId="3" fillId="0" borderId="0" applyFill="0" applyBorder="0" applyProtection="0"/>
    <xf numFmtId="0" fontId="92" fillId="0" borderId="0" applyFill="0" applyBorder="0" applyProtection="0"/>
    <xf numFmtId="0" fontId="92" fillId="0" borderId="0" applyFill="0" applyBorder="0" applyProtection="0"/>
    <xf numFmtId="322" fontId="152" fillId="56" borderId="44"/>
    <xf numFmtId="322" fontId="153" fillId="56" borderId="44"/>
    <xf numFmtId="10" fontId="21" fillId="79" borderId="0"/>
    <xf numFmtId="0" fontId="154" fillId="19" borderId="0"/>
    <xf numFmtId="0" fontId="9" fillId="80" borderId="0" applyNumberFormat="0" applyFont="0" applyBorder="0">
      <alignment horizontal="center"/>
      <protection locked="0"/>
    </xf>
    <xf numFmtId="323" fontId="155" fillId="0" borderId="0"/>
    <xf numFmtId="3" fontId="156" fillId="20" borderId="45">
      <alignment horizontal="right"/>
    </xf>
    <xf numFmtId="172" fontId="8" fillId="56" borderId="13" applyNumberFormat="0" applyFont="0" applyAlignment="0" applyProtection="0">
      <alignment horizontal="center"/>
      <protection locked="0"/>
    </xf>
    <xf numFmtId="324" fontId="157" fillId="0" borderId="0" applyFill="0" applyBorder="0" applyProtection="0">
      <alignment vertical="center"/>
    </xf>
    <xf numFmtId="273" fontId="157" fillId="0" borderId="0" applyFill="0" applyBorder="0" applyProtection="0">
      <alignment vertical="center"/>
    </xf>
    <xf numFmtId="325" fontId="157" fillId="0" borderId="0" applyFill="0" applyBorder="0" applyProtection="0">
      <alignment vertical="center"/>
    </xf>
    <xf numFmtId="323" fontId="155" fillId="0" borderId="0"/>
    <xf numFmtId="326" fontId="157" fillId="0" borderId="0" applyFill="0" applyBorder="0" applyProtection="0">
      <alignment vertical="center"/>
    </xf>
    <xf numFmtId="0" fontId="158" fillId="75" borderId="0" applyNumberFormat="0" applyAlignment="0"/>
    <xf numFmtId="0" fontId="159" fillId="0" borderId="37" applyNumberFormat="0"/>
    <xf numFmtId="1" fontId="8" fillId="0" borderId="0"/>
    <xf numFmtId="0" fontId="3" fillId="0" borderId="46" applyNumberFormat="0" applyFon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71" fontId="3" fillId="0" borderId="0" applyFont="0" applyFill="0" applyBorder="0" applyAlignment="0" applyProtection="0"/>
    <xf numFmtId="0" fontId="160" fillId="0" borderId="47" applyBorder="0" applyProtection="0">
      <alignment horizontal="centerContinuous" vertical="center"/>
      <protection hidden="1"/>
    </xf>
    <xf numFmtId="0" fontId="161" fillId="0" borderId="37" applyFill="0" applyProtection="0"/>
    <xf numFmtId="0" fontId="162" fillId="0" borderId="0" applyFont="0" applyBorder="0"/>
    <xf numFmtId="327" fontId="163" fillId="0" borderId="0"/>
    <xf numFmtId="218" fontId="8" fillId="0" borderId="0" applyFont="0" applyFill="0" applyBorder="0" applyAlignment="0" applyProtection="0"/>
    <xf numFmtId="327" fontId="24" fillId="0" borderId="0"/>
    <xf numFmtId="219" fontId="8" fillId="0" borderId="0" applyFont="0" applyFill="0" applyBorder="0" applyAlignment="0" applyProtection="0"/>
    <xf numFmtId="0" fontId="164" fillId="0" borderId="0" applyNumberFormat="0" applyFill="0" applyBorder="0" applyProtection="0">
      <alignment horizontal="left" vertical="center"/>
    </xf>
    <xf numFmtId="2" fontId="165" fillId="0" borderId="40">
      <alignment horizontal="right"/>
    </xf>
    <xf numFmtId="2" fontId="165" fillId="0" borderId="40">
      <alignment horizontal="right"/>
    </xf>
    <xf numFmtId="2" fontId="165" fillId="0" borderId="40">
      <alignment horizontal="right"/>
    </xf>
    <xf numFmtId="0" fontId="166" fillId="0" borderId="48" applyBorder="0">
      <alignment horizontal="center" vertical="center" wrapText="1"/>
      <protection locked="0"/>
    </xf>
    <xf numFmtId="37" fontId="167" fillId="51" borderId="0" applyNumberFormat="0" applyFill="0" applyBorder="0">
      <alignment vertical="center"/>
    </xf>
    <xf numFmtId="37" fontId="168" fillId="81" borderId="0" applyFill="0">
      <alignment horizontal="left" vertical="center"/>
    </xf>
    <xf numFmtId="0" fontId="8" fillId="0" borderId="0" applyNumberFormat="0" applyFill="0" applyBorder="0" applyProtection="0">
      <alignment horizontal="left"/>
    </xf>
    <xf numFmtId="0" fontId="71" fillId="0" borderId="0" applyNumberFormat="0" applyFill="0" applyBorder="0" applyProtection="0">
      <alignment horizontal="left"/>
    </xf>
    <xf numFmtId="328" fontId="169" fillId="0" borderId="0">
      <alignment horizontal="center"/>
      <protection locked="0"/>
    </xf>
    <xf numFmtId="0" fontId="170" fillId="0" borderId="0" applyNumberFormat="0" applyFill="0" applyBorder="0" applyAlignment="0" applyProtection="0">
      <alignment vertical="top"/>
      <protection locked="0"/>
    </xf>
    <xf numFmtId="0" fontId="171" fillId="0" borderId="0" applyBorder="0" applyProtection="0">
      <alignment horizontal="left" indent="1"/>
      <protection locked="0"/>
    </xf>
    <xf numFmtId="329" fontId="37" fillId="27" borderId="37" applyNumberFormat="0" applyAlignment="0">
      <alignment horizontal="left"/>
    </xf>
    <xf numFmtId="0" fontId="159" fillId="0" borderId="3" applyNumberFormat="0" applyFill="0" applyAlignment="0"/>
    <xf numFmtId="0" fontId="18" fillId="54" borderId="0">
      <alignment horizontal="left"/>
    </xf>
    <xf numFmtId="0" fontId="172" fillId="55" borderId="0">
      <alignment horizontal="left"/>
    </xf>
    <xf numFmtId="0" fontId="63" fillId="0" borderId="0" applyFill="0" applyBorder="0" applyAlignment="0"/>
    <xf numFmtId="181" fontId="63" fillId="0" borderId="0" applyFill="0" applyBorder="0" applyAlignment="0"/>
    <xf numFmtId="0" fontId="63" fillId="0" borderId="0" applyFill="0" applyBorder="0" applyAlignment="0"/>
    <xf numFmtId="0" fontId="63" fillId="0" borderId="0" applyFill="0" applyBorder="0" applyAlignment="0"/>
    <xf numFmtId="181" fontId="63" fillId="0" borderId="0" applyFill="0" applyBorder="0" applyAlignment="0"/>
    <xf numFmtId="0" fontId="173" fillId="27" borderId="7" applyNumberFormat="0"/>
    <xf numFmtId="0" fontId="23" fillId="0" borderId="49" applyFont="0" applyBorder="0" applyAlignment="0">
      <alignment vertical="center"/>
    </xf>
    <xf numFmtId="9" fontId="37" fillId="27" borderId="37" applyNumberFormat="0" applyBorder="0"/>
    <xf numFmtId="250" fontId="3" fillId="0" borderId="12"/>
    <xf numFmtId="250" fontId="3" fillId="0" borderId="12"/>
    <xf numFmtId="179" fontId="3" fillId="0" borderId="0">
      <alignment horizontal="right"/>
    </xf>
    <xf numFmtId="330" fontId="8" fillId="67" borderId="0">
      <alignment horizontal="right"/>
    </xf>
    <xf numFmtId="180" fontId="8" fillId="0" borderId="0">
      <alignment horizontal="right"/>
    </xf>
    <xf numFmtId="0" fontId="174" fillId="0" borderId="50" applyBorder="0">
      <alignment horizontal="center" vertical="center"/>
    </xf>
    <xf numFmtId="0" fontId="175" fillId="0" borderId="51" applyBorder="0">
      <alignment horizontal="center" vertical="center"/>
    </xf>
    <xf numFmtId="280" fontId="8" fillId="0" borderId="0" applyFill="0" applyBorder="0" applyAlignment="0" applyProtection="0">
      <alignment horizontal="right"/>
    </xf>
    <xf numFmtId="292" fontId="3" fillId="0" borderId="0" applyFont="0" applyFill="0" applyBorder="0" applyAlignment="0" applyProtection="0"/>
    <xf numFmtId="292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331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332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333" fontId="8" fillId="67" borderId="11">
      <alignment horizontal="right"/>
    </xf>
    <xf numFmtId="14" fontId="6" fillId="0" borderId="0" applyFont="0" applyFill="0" applyBorder="0" applyAlignment="0" applyProtection="0"/>
    <xf numFmtId="334" fontId="8" fillId="67" borderId="11">
      <alignment horizontal="right"/>
    </xf>
    <xf numFmtId="276" fontId="176" fillId="82" borderId="0" applyFill="0" applyBorder="0" applyAlignment="0" applyProtection="0">
      <alignment horizontal="center"/>
      <protection locked="0"/>
    </xf>
    <xf numFmtId="181" fontId="177" fillId="0" borderId="0" applyFont="0" applyProtection="0">
      <protection hidden="1"/>
    </xf>
    <xf numFmtId="335" fontId="3" fillId="0" borderId="0" applyFont="0" applyFill="0" applyBorder="0" applyAlignment="0" applyProtection="0"/>
    <xf numFmtId="335" fontId="3" fillId="0" borderId="0" applyFont="0" applyFill="0" applyBorder="0" applyAlignment="0" applyProtection="0"/>
    <xf numFmtId="33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336" fontId="3" fillId="0" borderId="0" applyFont="0" applyFill="0" applyBorder="0" applyAlignment="0" applyProtection="0"/>
    <xf numFmtId="336" fontId="3" fillId="0" borderId="0" applyFont="0" applyFill="0" applyBorder="0" applyAlignment="0" applyProtection="0"/>
    <xf numFmtId="336" fontId="3" fillId="0" borderId="0" applyFont="0" applyFill="0" applyBorder="0" applyAlignment="0" applyProtection="0"/>
    <xf numFmtId="337" fontId="3" fillId="0" borderId="0" applyFont="0" applyFill="0" applyBorder="0" applyAlignment="0" applyProtection="0"/>
    <xf numFmtId="337" fontId="3" fillId="0" borderId="0" applyFont="0" applyFill="0" applyBorder="0" applyAlignment="0" applyProtection="0"/>
    <xf numFmtId="337" fontId="3" fillId="0" borderId="0" applyFont="0" applyFill="0" applyBorder="0" applyAlignment="0" applyProtection="0"/>
    <xf numFmtId="0" fontId="178" fillId="0" borderId="0" applyNumberFormat="0">
      <alignment horizontal="right"/>
    </xf>
    <xf numFmtId="338" fontId="11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/>
    <xf numFmtId="0" fontId="3" fillId="0" borderId="0"/>
    <xf numFmtId="0" fontId="11" fillId="0" borderId="0" applyFont="0" applyFill="0" applyBorder="0" applyAlignment="0" applyProtection="0">
      <alignment horizontal="right"/>
    </xf>
    <xf numFmtId="325" fontId="11" fillId="0" borderId="0" applyFill="0" applyBorder="0" applyProtection="0">
      <alignment vertical="center"/>
    </xf>
    <xf numFmtId="339" fontId="11" fillId="0" borderId="0" applyFont="0" applyFill="0" applyBorder="0" applyAlignment="0" applyProtection="0">
      <alignment horizontal="right"/>
    </xf>
    <xf numFmtId="263" fontId="179" fillId="82" borderId="0">
      <alignment vertical="top"/>
    </xf>
    <xf numFmtId="0" fontId="180" fillId="83" borderId="0" applyNumberFormat="0" applyBorder="0" applyAlignment="0" applyProtection="0"/>
    <xf numFmtId="0" fontId="90" fillId="0" borderId="0" applyNumberFormat="0" applyBorder="0" applyAlignment="0"/>
    <xf numFmtId="0" fontId="52" fillId="0" borderId="0" applyNumberFormat="0" applyFill="0" applyAlignment="0" applyProtection="0"/>
    <xf numFmtId="37" fontId="51" fillId="0" borderId="0"/>
    <xf numFmtId="0" fontId="181" fillId="51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40" fontId="3" fillId="0" borderId="0"/>
    <xf numFmtId="230" fontId="182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1" fillId="0" borderId="0" applyFill="0" applyBorder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1" fontId="24" fillId="0" borderId="0"/>
    <xf numFmtId="181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 applyProtection="0"/>
    <xf numFmtId="0" fontId="3" fillId="0" borderId="0" applyFont="0" applyFill="0" applyBorder="0" applyAlignment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8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181" fontId="24" fillId="0" borderId="0"/>
    <xf numFmtId="181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1" fontId="24" fillId="0" borderId="0"/>
    <xf numFmtId="181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40" fontId="3" fillId="0" borderId="26"/>
    <xf numFmtId="37" fontId="37" fillId="27" borderId="0" applyNumberFormat="0" applyAlignment="0">
      <alignment horizontal="left"/>
    </xf>
    <xf numFmtId="323" fontId="48" fillId="0" borderId="0"/>
    <xf numFmtId="341" fontId="48" fillId="0" borderId="0"/>
    <xf numFmtId="342" fontId="11" fillId="0" borderId="0" applyFill="0" applyBorder="0" applyProtection="0">
      <alignment vertical="center"/>
    </xf>
    <xf numFmtId="343" fontId="48" fillId="0" borderId="0"/>
    <xf numFmtId="344" fontId="185" fillId="51" borderId="0" applyFill="0">
      <alignment horizontal="right" vertical="center"/>
    </xf>
    <xf numFmtId="345" fontId="185" fillId="51" borderId="0" applyFill="0">
      <alignment horizontal="right" vertical="center"/>
    </xf>
    <xf numFmtId="0" fontId="184" fillId="0" borderId="0"/>
    <xf numFmtId="0" fontId="5" fillId="0" borderId="0"/>
    <xf numFmtId="0" fontId="186" fillId="0" borderId="0" applyFill="0" applyBorder="0" applyAlignment="0" applyProtection="0"/>
    <xf numFmtId="216" fontId="8" fillId="0" borderId="0"/>
    <xf numFmtId="346" fontId="8" fillId="0" borderId="0" applyFont="0" applyFill="0" applyBorder="0" applyAlignment="0" applyProtection="0"/>
    <xf numFmtId="0" fontId="10" fillId="0" borderId="0"/>
    <xf numFmtId="0" fontId="7" fillId="0" borderId="0"/>
    <xf numFmtId="0" fontId="187" fillId="39" borderId="52" applyNumberFormat="0" applyFont="0" applyAlignment="0" applyProtection="0"/>
    <xf numFmtId="0" fontId="187" fillId="39" borderId="52" applyNumberFormat="0" applyFont="0" applyAlignment="0" applyProtection="0"/>
    <xf numFmtId="0" fontId="187" fillId="39" borderId="52" applyNumberFormat="0" applyFont="0" applyAlignment="0" applyProtection="0"/>
    <xf numFmtId="0" fontId="187" fillId="39" borderId="52" applyNumberFormat="0" applyFont="0" applyAlignment="0" applyProtection="0"/>
    <xf numFmtId="0" fontId="90" fillId="39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" fillId="3" borderId="2" applyNumberFormat="0" applyFont="0" applyAlignment="0" applyProtection="0"/>
    <xf numFmtId="0" fontId="2" fillId="3" borderId="2" applyNumberFormat="0" applyFont="0" applyAlignment="0" applyProtection="0"/>
    <xf numFmtId="0" fontId="2" fillId="3" borderId="2" applyNumberFormat="0" applyFont="0" applyAlignment="0" applyProtection="0"/>
    <xf numFmtId="0" fontId="2" fillId="3" borderId="2" applyNumberFormat="0" applyFont="0" applyAlignment="0" applyProtection="0"/>
    <xf numFmtId="0" fontId="2" fillId="3" borderId="2" applyNumberFormat="0" applyFont="0" applyAlignment="0" applyProtection="0"/>
    <xf numFmtId="0" fontId="2" fillId="3" borderId="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6" fillId="3" borderId="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6" fillId="3" borderId="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" fillId="3" borderId="2" applyNumberFormat="0" applyFont="0" applyAlignment="0" applyProtection="0"/>
    <xf numFmtId="0" fontId="2" fillId="3" borderId="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25" fillId="84" borderId="52" applyNumberFormat="0" applyFont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88" fillId="2" borderId="1" applyNumberFormat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9" fontId="3" fillId="0" borderId="12" applyFont="0" applyFill="0" applyBorder="0" applyAlignment="0" applyProtection="0"/>
    <xf numFmtId="1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328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14" fillId="0" borderId="53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89" fillId="0" borderId="0" applyBorder="0" applyAlignment="0">
      <alignment horizontal="centerContinuous" vertical="center"/>
      <protection locked="0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0" fillId="0" borderId="40" applyBorder="0" applyAlignment="0">
      <alignment horizontal="centerContinuous" vertical="center"/>
    </xf>
    <xf numFmtId="0" fontId="42" fillId="56" borderId="54" applyNumberFormat="0" applyBorder="0" applyAlignment="0">
      <alignment horizontal="left" vertical="center" inden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1" fillId="0" borderId="55" applyBorder="0">
      <alignment horizontal="left" vertical="center"/>
      <protection locked="0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2" fillId="53" borderId="56" applyNumberFormat="0" applyAlignment="0" applyProtection="0"/>
    <xf numFmtId="0" fontId="192" fillId="53" borderId="56" applyNumberFormat="0" applyAlignment="0" applyProtection="0"/>
    <xf numFmtId="0" fontId="192" fillId="53" borderId="56" applyNumberFormat="0" applyAlignment="0" applyProtection="0"/>
    <xf numFmtId="0" fontId="192" fillId="53" borderId="56" applyNumberFormat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3" fillId="27" borderId="57" applyProtection="0">
      <alignment horizontal="center"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4" fillId="27" borderId="58">
      <alignment horizontal="center"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59" applyFont="0" applyAlignment="0" applyProtection="0"/>
    <xf numFmtId="0" fontId="3" fillId="0" borderId="59" applyFont="0" applyFill="0" applyAlignment="0" applyProtection="0"/>
    <xf numFmtId="0" fontId="3" fillId="0" borderId="59" applyFont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5" fillId="0" borderId="0" applyNumberFormat="0" applyFill="0" applyBorder="0" applyAlignment="0" applyProtection="0"/>
    <xf numFmtId="0" fontId="196" fillId="0" borderId="0" applyNumberFormat="0" applyFill="0" applyBorder="0" applyAlignment="0" applyProtection="0"/>
    <xf numFmtId="0" fontId="197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13" fillId="0" borderId="0" applyFont="0" applyBorder="0" applyAlignment="0">
      <alignment horizontal="center"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8" fillId="0" borderId="0" applyNumberFormat="0" applyFill="0" applyBorder="0" applyAlignment="0" applyProtection="0"/>
    <xf numFmtId="0" fontId="199" fillId="0" borderId="60" applyNumberFormat="0" applyFill="0" applyAlignment="0" applyProtection="0"/>
    <xf numFmtId="0" fontId="200" fillId="0" borderId="61" applyNumberFormat="0" applyFill="0" applyAlignment="0" applyProtection="0"/>
    <xf numFmtId="0" fontId="101" fillId="0" borderId="62" applyNumberFormat="0" applyFill="0" applyAlignment="0" applyProtection="0"/>
    <xf numFmtId="0" fontId="201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1" fillId="0" borderId="4">
      <alignment vertical="top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02" fillId="0" borderId="0" applyBorder="0" applyProtection="0">
      <alignment horizont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6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63" fontId="3" fillId="0" borderId="0" applyFont="0" applyFill="0" applyBorder="0" applyAlignment="0" applyProtection="0"/>
    <xf numFmtId="327" fontId="163" fillId="0" borderId="0"/>
    <xf numFmtId="327" fontId="24" fillId="0" borderId="0"/>
    <xf numFmtId="0" fontId="30" fillId="0" borderId="0">
      <alignment horizontal="left"/>
    </xf>
    <xf numFmtId="347" fontId="87" fillId="0" borderId="63"/>
    <xf numFmtId="0" fontId="203" fillId="0" borderId="0" applyNumberFormat="0" applyFill="0" applyBorder="0" applyAlignment="0" applyProtection="0">
      <alignment vertical="top"/>
      <protection locked="0"/>
    </xf>
    <xf numFmtId="0" fontId="204" fillId="0" borderId="0" applyFont="0" applyFill="0" applyBorder="0" applyAlignment="0" applyProtection="0"/>
    <xf numFmtId="0" fontId="204" fillId="0" borderId="0" applyFont="0" applyFill="0" applyBorder="0" applyAlignment="0" applyProtection="0"/>
    <xf numFmtId="0" fontId="205" fillId="0" borderId="0"/>
    <xf numFmtId="0" fontId="206" fillId="0" borderId="0" applyNumberFormat="0" applyFill="0" applyBorder="0" applyAlignment="0" applyProtection="0">
      <alignment vertical="top"/>
      <protection locked="0"/>
    </xf>
    <xf numFmtId="0" fontId="207" fillId="0" borderId="0"/>
    <xf numFmtId="0" fontId="1" fillId="0" borderId="0"/>
  </cellStyleXfs>
  <cellXfs count="23">
    <xf numFmtId="0" fontId="0" fillId="0" borderId="0" xfId="0"/>
    <xf numFmtId="0" fontId="3" fillId="0" borderId="0" xfId="1"/>
    <xf numFmtId="164" fontId="3" fillId="0" borderId="0" xfId="1" applyNumberFormat="1"/>
    <xf numFmtId="0" fontId="3" fillId="0" borderId="0" xfId="1" applyAlignment="1">
      <alignment horizontal="left"/>
    </xf>
    <xf numFmtId="3" fontId="3" fillId="0" borderId="0" xfId="1" applyNumberFormat="1"/>
    <xf numFmtId="164" fontId="4" fillId="0" borderId="0" xfId="1" applyNumberFormat="1" applyFont="1"/>
    <xf numFmtId="1" fontId="3" fillId="0" borderId="0" xfId="1" applyNumberFormat="1" applyAlignment="1">
      <alignment horizontal="right"/>
    </xf>
    <xf numFmtId="1" fontId="3" fillId="0" borderId="0" xfId="1" applyNumberFormat="1" applyAlignment="1">
      <alignment horizontal="left"/>
    </xf>
    <xf numFmtId="1" fontId="3" fillId="0" borderId="0" xfId="1" applyNumberFormat="1"/>
    <xf numFmtId="0" fontId="4" fillId="0" borderId="0" xfId="1" applyFont="1"/>
    <xf numFmtId="0" fontId="4" fillId="0" borderId="0" xfId="0" applyFont="1"/>
    <xf numFmtId="166" fontId="3" fillId="0" borderId="0" xfId="1" applyNumberFormat="1"/>
    <xf numFmtId="0" fontId="3" fillId="0" borderId="0" xfId="1" applyAlignment="1">
      <alignment horizontal="right"/>
    </xf>
    <xf numFmtId="166" fontId="0" fillId="0" borderId="0" xfId="0" applyNumberFormat="1"/>
    <xf numFmtId="166" fontId="3" fillId="0" borderId="0" xfId="1" applyNumberFormat="1" applyAlignment="1">
      <alignment horizontal="right"/>
    </xf>
    <xf numFmtId="164" fontId="208" fillId="0" borderId="0" xfId="9265" applyNumberFormat="1" applyFont="1" applyAlignment="1">
      <alignment horizontal="center" vertical="center"/>
    </xf>
    <xf numFmtId="3" fontId="208" fillId="0" borderId="0" xfId="9265" applyNumberFormat="1" applyFont="1" applyAlignment="1">
      <alignment horizontal="center" vertical="center"/>
    </xf>
    <xf numFmtId="4" fontId="208" fillId="0" borderId="0" xfId="9265" applyNumberFormat="1" applyFont="1" applyAlignment="1">
      <alignment horizontal="center" vertical="center"/>
    </xf>
    <xf numFmtId="0" fontId="1" fillId="0" borderId="0" xfId="9265" applyAlignment="1">
      <alignment horizontal="center" vertical="center"/>
    </xf>
    <xf numFmtId="0" fontId="208" fillId="0" borderId="0" xfId="9265" applyFont="1" applyAlignment="1">
      <alignment horizontal="center" vertical="center"/>
    </xf>
    <xf numFmtId="0" fontId="3" fillId="0" borderId="0" xfId="1" applyAlignment="1"/>
    <xf numFmtId="3" fontId="208" fillId="0" borderId="0" xfId="9265" applyNumberFormat="1" applyFont="1" applyAlignment="1">
      <alignment vertical="center"/>
    </xf>
    <xf numFmtId="0" fontId="0" fillId="0" borderId="0" xfId="0" applyAlignment="1"/>
  </cellXfs>
  <cellStyles count="9266">
    <cellStyle name=" " xfId="3"/>
    <cellStyle name=" 1" xfId="4"/>
    <cellStyle name=" 1 2" xfId="5"/>
    <cellStyle name="$" xfId="6"/>
    <cellStyle name="$ &amp; ¢" xfId="7"/>
    <cellStyle name="$ Figures" xfId="8"/>
    <cellStyle name="$_Price Deck_v4" xfId="9"/>
    <cellStyle name="$m" xfId="10"/>
    <cellStyle name="%" xfId="11"/>
    <cellStyle name="%.00" xfId="12"/>
    <cellStyle name="******************************************" xfId="13"/>
    <cellStyle name=";;;" xfId="14"/>
    <cellStyle name="_070911SulphurSpringsCat785_gg3" xfId="15"/>
    <cellStyle name="_Avail Hours" xfId="16"/>
    <cellStyle name="_Basic Merger Model" xfId="17"/>
    <cellStyle name="_Book10" xfId="18"/>
    <cellStyle name="_Book10_C1978 Schedule Final_GH_TB_20090821_v3 (2)" xfId="19"/>
    <cellStyle name="_Book10_T2133 KWRP_Schedule_v003 KT - TQ1 - 27.8.10" xfId="20"/>
    <cellStyle name="_Cap summary" xfId="21"/>
    <cellStyle name="_Chris Green Operating Model" xfId="22"/>
    <cellStyle name="_Comma" xfId="23"/>
    <cellStyle name="_Comma_FQML BMO CP Model Ver11 Ab Values Scenario 2 (2)" xfId="24"/>
    <cellStyle name="_Copy of G&amp;A Costs - Current Rev 3  071029 Danni" xfId="25"/>
    <cellStyle name="_Copy of OWNOPSulphurSprings EX3600-730E (COSTS)" xfId="26"/>
    <cellStyle name="_Copy of Revised Processing Costs Panorama April 2008" xfId="27"/>
    <cellStyle name="_Currency" xfId="28"/>
    <cellStyle name="_Currency_Alamosa Standalone6" xfId="29"/>
    <cellStyle name="_Currency_IPO IRR Analysis" xfId="30"/>
    <cellStyle name="_Currency_Java LBO Model_v13" xfId="31"/>
    <cellStyle name="_Currency_Java LBO Model_v131" xfId="32"/>
    <cellStyle name="_Currency_Roberts Standalone14 Quarterly 2" xfId="33"/>
    <cellStyle name="_Currency_Valuation Worksheet_Graham &amp; BSN_v2" xfId="34"/>
    <cellStyle name="_Currency_Valuation Worksheet_Graham &amp; BSN_v2_Project CP Financial Model_v39" xfId="35"/>
    <cellStyle name="_CurrencySpace" xfId="36"/>
    <cellStyle name="_Diamond Comp-updated market caps" xfId="37"/>
    <cellStyle name="_Excavators_Backhoe" xfId="38"/>
    <cellStyle name="_Financial Summary" xfId="39"/>
    <cellStyle name="_FQML BMO CP Model Ver11 Ab Values Scenario 2 (2)" xfId="40"/>
    <cellStyle name="_Multiple" xfId="41"/>
    <cellStyle name="_Multiple_FQML BMO CP Model Ver11 Ab Values Scenario 2 (2)" xfId="42"/>
    <cellStyle name="_Multiple_IPO IRR Analysis" xfId="43"/>
    <cellStyle name="_Multiple_Java LBO Model_v13" xfId="44"/>
    <cellStyle name="_Multiple_Java LBO Model_v131" xfId="45"/>
    <cellStyle name="_Multiple_Valuation Worksheet_Graham &amp; BSN_v2" xfId="46"/>
    <cellStyle name="_Multiple_Valuation Worksheet_Graham &amp; BSN_v2_Project CP Financial Model_v39" xfId="47"/>
    <cellStyle name="_MultipleSpace" xfId="48"/>
    <cellStyle name="_MultipleSpace_FQML BMO CP Model Ver11 Ab Values Scenario 2 (2)" xfId="49"/>
    <cellStyle name="_MultipleSpace_IPO IRR Analysis" xfId="50"/>
    <cellStyle name="_MultipleSpace_Java LBO Model_v13" xfId="51"/>
    <cellStyle name="_MultipleSpace_Java LBO Model_v131" xfId="52"/>
    <cellStyle name="_MultipleSpace_Valuation Worksheet_Graham &amp; BSN_v2" xfId="53"/>
    <cellStyle name="_MultipleSpace_Valuation Worksheet_Graham &amp; BSN_v2_Project CP Financial Model_v39" xfId="54"/>
    <cellStyle name="_OWNOPSulphurSpringsCat785 (COSTS)" xfId="55"/>
    <cellStyle name="_Percent" xfId="56"/>
    <cellStyle name="_Percent_FQML BMO CP Model Ver11 Ab Values Scenario 2 (2)" xfId="57"/>
    <cellStyle name="_Percent_IPO IRR Analysis" xfId="58"/>
    <cellStyle name="_Percent_IPO IRR Analysis_Project CP Financial Model_v39" xfId="59"/>
    <cellStyle name="_Percent_Java LBO Model_v13" xfId="60"/>
    <cellStyle name="_Percent_Java LBO Model_v13_Project CP Financial Model_v39" xfId="61"/>
    <cellStyle name="_Percent_Java LBO Model_v131" xfId="62"/>
    <cellStyle name="_Percent_Java LBO Model_v131_Project CP Financial Model_v39" xfId="63"/>
    <cellStyle name="_Percent_Project CP Financial Model_v39" xfId="64"/>
    <cellStyle name="_Percent_Valuation Worksheet_Graham &amp; BSN_v2" xfId="65"/>
    <cellStyle name="_Percent_Valuation Worksheet_Graham &amp; BSN_v2_Equinox Lumwana NAV Model_April 18, 2007_v01" xfId="66"/>
    <cellStyle name="_Percent_Valuation Worksheet_Graham &amp; BSN_v2_Project CP Financial Model_v39" xfId="67"/>
    <cellStyle name="_PercentSpace" xfId="68"/>
    <cellStyle name="_PercentSpace_FQML BMO CP Model Ver11 Ab Values Scenario 2 (2)" xfId="69"/>
    <cellStyle name="_PercentSpace_IPO IRR Analysis" xfId="70"/>
    <cellStyle name="_PercentSpace_Java LBO Model_v13" xfId="71"/>
    <cellStyle name="_PercentSpace_Java LBO Model_v131" xfId="72"/>
    <cellStyle name="_PercentSpace_Valuation Worksheet_Graham &amp; BSN_v2" xfId="73"/>
    <cellStyle name="_Polymetal NB Model" xfId="74"/>
    <cellStyle name="_Price Deck_v4" xfId="75"/>
    <cellStyle name="_Schedule" xfId="76"/>
    <cellStyle name="_sheet" xfId="77"/>
    <cellStyle name="_sheet_C1978 Schedule Final_GH_TB_20090821_v3 (2)" xfId="78"/>
    <cellStyle name="_sheet_T2133 KWRP_Schedule_v003 KT - TQ1 - 27.8.10" xfId="79"/>
    <cellStyle name="_Sheet1" xfId="80"/>
    <cellStyle name="_StageVols2008MarVer11_ZnEquiv100 (version 1)LOMSCHEDULE (version 1)" xfId="81"/>
    <cellStyle name="_Trading Comp1" xfId="82"/>
    <cellStyle name="_Uran Comp" xfId="83"/>
    <cellStyle name="”€ќђќ‘ћ‚›‰" xfId="84"/>
    <cellStyle name="”€љ‘€ђћ‚ђќќ›‰" xfId="85"/>
    <cellStyle name="”ќђќ‘ћ‚›‰" xfId="86"/>
    <cellStyle name="”љ‘ђћ‚ђќќ›‰" xfId="87"/>
    <cellStyle name="„…ќ…†ќ›‰" xfId="88"/>
    <cellStyle name="¢ Currency [1]" xfId="89"/>
    <cellStyle name="¢ Currency [2]" xfId="90"/>
    <cellStyle name="¢ Currency [3]" xfId="91"/>
    <cellStyle name="£ Currency [0]" xfId="92"/>
    <cellStyle name="£ Currency [1]" xfId="93"/>
    <cellStyle name="£ Currency [2]" xfId="94"/>
    <cellStyle name="£[2]" xfId="95"/>
    <cellStyle name="€’ћѓћ‚›‰" xfId="96"/>
    <cellStyle name="+/-" xfId="97"/>
    <cellStyle name="=C:\WINNT\SYSTEM32\COMMAND.COM" xfId="98"/>
    <cellStyle name="‡ђѓћ‹ћ‚ћљ1" xfId="99"/>
    <cellStyle name="‡ђѓћ‹ћ‚ћљ2" xfId="100"/>
    <cellStyle name="’ћѓћ‚›‰" xfId="101"/>
    <cellStyle name="0" xfId="102"/>
    <cellStyle name="0 decimal figures_HUM-QRT2" xfId="103"/>
    <cellStyle name="0.0" xfId="104"/>
    <cellStyle name="0.0%" xfId="105"/>
    <cellStyle name="0_WACC Calculator" xfId="106"/>
    <cellStyle name="000" xfId="107"/>
    <cellStyle name="03 Sub Head 1" xfId="108"/>
    <cellStyle name="05 Table_Head" xfId="109"/>
    <cellStyle name="0DP" xfId="110"/>
    <cellStyle name="0DP bold" xfId="111"/>
    <cellStyle name="1,comma" xfId="112"/>
    <cellStyle name="10-3" xfId="113"/>
    <cellStyle name="10-3 import" xfId="114"/>
    <cellStyle name="10-3 open" xfId="115"/>
    <cellStyle name="10-3_LTCF Model 2009 (expansion) v4" xfId="116"/>
    <cellStyle name="10-6" xfId="117"/>
    <cellStyle name="10-6 import" xfId="118"/>
    <cellStyle name="10-6 open" xfId="119"/>
    <cellStyle name="10-6_LTCF Model 2009 (expansion) v4" xfId="120"/>
    <cellStyle name="17 Input Text 2" xfId="121"/>
    <cellStyle name="17 Input Text 2 2" xfId="122"/>
    <cellStyle name="17 Input Text 2 2 2" xfId="123"/>
    <cellStyle name="17 Input Text 2 2 2 2" xfId="124"/>
    <cellStyle name="17 Input Text 2 3" xfId="125"/>
    <cellStyle name="1DP" xfId="126"/>
    <cellStyle name="1DP bold" xfId="127"/>
    <cellStyle name="1DP_350" xfId="128"/>
    <cellStyle name="¹éºÐÀ²_±âÅ¸" xfId="129"/>
    <cellStyle name="2" xfId="130"/>
    <cellStyle name="2_20061213 Finance Sheet" xfId="131"/>
    <cellStyle name="2_4mtpa Financial Model 09-Mar-06" xfId="132"/>
    <cellStyle name="2_4mtpa Financial Model 09-Mar-06_Asm" xfId="133"/>
    <cellStyle name="2_Asm" xfId="134"/>
    <cellStyle name="2_C1978 Schedule Final_GH_TB_20090821_v3 (2)" xfId="135"/>
    <cellStyle name="2_Lignor Model v26 (steam) for pre IPO" xfId="136"/>
    <cellStyle name="2_Lignor Model v26 (steam) for pre IPO_Model v1.2" xfId="137"/>
    <cellStyle name="2_Martabe Acquisition Model plus Finance v4" xfId="138"/>
    <cellStyle name="2_Martabe Acquisition Model plus Finance v5" xfId="139"/>
    <cellStyle name="2_Model v1.2" xfId="140"/>
    <cellStyle name="2_Scenario sheet - copy into your workbook - v3" xfId="141"/>
    <cellStyle name="2_Scenario sheet - copy into your workbook - v3_Model v1.2" xfId="142"/>
    <cellStyle name="2_SQ Flotation Summary 12 Jan 09" xfId="143"/>
    <cellStyle name="2_T2133 KWRP_Schedule_v003 KT - TQ1 - 27.8.10" xfId="144"/>
    <cellStyle name="2_T2133 TQ 006 - Attachment WRP_Schedule_corrected totals_v005" xfId="145"/>
    <cellStyle name="20% - Accent1 2" xfId="146"/>
    <cellStyle name="20% - Accent1 2 2" xfId="147"/>
    <cellStyle name="20% - Accent1 2 3" xfId="148"/>
    <cellStyle name="20% - Accent1 3" xfId="149"/>
    <cellStyle name="20% - Accent1 4" xfId="150"/>
    <cellStyle name="20% - Accent1 5" xfId="151"/>
    <cellStyle name="20% - Accent1 6" xfId="152"/>
    <cellStyle name="20% - Accent1 6 2" xfId="153"/>
    <cellStyle name="20% - Accent1 7" xfId="154"/>
    <cellStyle name="20% - Accent2 2" xfId="155"/>
    <cellStyle name="20% - Accent2 2 2" xfId="156"/>
    <cellStyle name="20% - Accent2 2 3" xfId="157"/>
    <cellStyle name="20% - Accent2 3" xfId="158"/>
    <cellStyle name="20% - Accent2 4" xfId="159"/>
    <cellStyle name="20% - Accent2 5" xfId="160"/>
    <cellStyle name="20% - Accent2 6" xfId="161"/>
    <cellStyle name="20% - Accent2 6 2" xfId="162"/>
    <cellStyle name="20% - Accent2 7" xfId="163"/>
    <cellStyle name="20% - Accent3 2" xfId="164"/>
    <cellStyle name="20% - Accent3 2 2" xfId="165"/>
    <cellStyle name="20% - Accent3 2 3" xfId="166"/>
    <cellStyle name="20% - Accent3 3" xfId="167"/>
    <cellStyle name="20% - Accent3 4" xfId="168"/>
    <cellStyle name="20% - Accent3 5" xfId="169"/>
    <cellStyle name="20% - Accent3 6" xfId="170"/>
    <cellStyle name="20% - Accent3 6 2" xfId="171"/>
    <cellStyle name="20% - Accent3 7" xfId="172"/>
    <cellStyle name="20% - Accent4 2" xfId="173"/>
    <cellStyle name="20% - Accent4 2 2" xfId="174"/>
    <cellStyle name="20% - Accent4 2 3" xfId="175"/>
    <cellStyle name="20% - Accent4 3" xfId="176"/>
    <cellStyle name="20% - Accent4 4" xfId="177"/>
    <cellStyle name="20% - Accent4 5" xfId="178"/>
    <cellStyle name="20% - Accent4 6" xfId="179"/>
    <cellStyle name="20% - Accent4 6 2" xfId="180"/>
    <cellStyle name="20% - Accent4 7" xfId="181"/>
    <cellStyle name="20% - Accent5 2" xfId="182"/>
    <cellStyle name="20% - Accent5 2 2" xfId="183"/>
    <cellStyle name="20% - Accent5 2 3" xfId="184"/>
    <cellStyle name="20% - Accent5 3" xfId="185"/>
    <cellStyle name="20% - Accent5 4" xfId="186"/>
    <cellStyle name="20% - Accent5 5" xfId="187"/>
    <cellStyle name="20% - Accent5 6" xfId="188"/>
    <cellStyle name="20% - Accent5 6 2" xfId="189"/>
    <cellStyle name="20% - Accent5 7" xfId="190"/>
    <cellStyle name="20% - Accent6 2" xfId="191"/>
    <cellStyle name="20% - Accent6 2 2" xfId="192"/>
    <cellStyle name="20% - Accent6 3" xfId="193"/>
    <cellStyle name="20% - Accent6 4" xfId="194"/>
    <cellStyle name="20% - Accent6 5" xfId="195"/>
    <cellStyle name="20% - Accent6 6" xfId="196"/>
    <cellStyle name="20% - Accent6 6 2" xfId="197"/>
    <cellStyle name="20% - Accent6 7" xfId="198"/>
    <cellStyle name="20% - Énfasis1" xfId="199"/>
    <cellStyle name="20% - Énfasis1 2" xfId="200"/>
    <cellStyle name="20% - Énfasis1 3" xfId="201"/>
    <cellStyle name="20% - Énfasis2" xfId="202"/>
    <cellStyle name="20% - Énfasis2 2" xfId="203"/>
    <cellStyle name="20% - Énfasis2 3" xfId="204"/>
    <cellStyle name="20% - Énfasis3" xfId="205"/>
    <cellStyle name="20% - Énfasis3 2" xfId="206"/>
    <cellStyle name="20% - Énfasis3 3" xfId="207"/>
    <cellStyle name="20% - Énfasis4" xfId="208"/>
    <cellStyle name="20% - Énfasis4 2" xfId="209"/>
    <cellStyle name="20% - Énfasis4 3" xfId="210"/>
    <cellStyle name="20% - Énfasis5" xfId="211"/>
    <cellStyle name="20% - Énfasis5 2" xfId="212"/>
    <cellStyle name="20% - Énfasis5 3" xfId="213"/>
    <cellStyle name="20% - Énfasis6" xfId="214"/>
    <cellStyle name="20% - Énfasis6 2" xfId="215"/>
    <cellStyle name="20% - Énfasis6 3" xfId="216"/>
    <cellStyle name="25 OffSheet" xfId="217"/>
    <cellStyle name="25 OffSheet 2" xfId="218"/>
    <cellStyle name="25 OffSheet 3" xfId="219"/>
    <cellStyle name="26 Table Cell" xfId="220"/>
    <cellStyle name="26 Table Cell 2" xfId="221"/>
    <cellStyle name="26 Table Cell 3" xfId="222"/>
    <cellStyle name="2decimal" xfId="223"/>
    <cellStyle name="2DP" xfId="224"/>
    <cellStyle name="2DP bold" xfId="225"/>
    <cellStyle name="2DP_350" xfId="226"/>
    <cellStyle name="3DP" xfId="227"/>
    <cellStyle name="40% - Accent1 2" xfId="228"/>
    <cellStyle name="40% - Accent1 2 2" xfId="229"/>
    <cellStyle name="40% - Accent1 2 3" xfId="230"/>
    <cellStyle name="40% - Accent1 3" xfId="231"/>
    <cellStyle name="40% - Accent1 4" xfId="232"/>
    <cellStyle name="40% - Accent1 5" xfId="233"/>
    <cellStyle name="40% - Accent1 6" xfId="234"/>
    <cellStyle name="40% - Accent1 6 2" xfId="235"/>
    <cellStyle name="40% - Accent1 7" xfId="236"/>
    <cellStyle name="40% - Accent2 2" xfId="237"/>
    <cellStyle name="40% - Accent2 2 2" xfId="238"/>
    <cellStyle name="40% - Accent2 2 3" xfId="239"/>
    <cellStyle name="40% - Accent2 3" xfId="240"/>
    <cellStyle name="40% - Accent2 4" xfId="241"/>
    <cellStyle name="40% - Accent2 5" xfId="242"/>
    <cellStyle name="40% - Accent2 6" xfId="243"/>
    <cellStyle name="40% - Accent2 6 2" xfId="244"/>
    <cellStyle name="40% - Accent2 7" xfId="245"/>
    <cellStyle name="40% - Accent3 2" xfId="246"/>
    <cellStyle name="40% - Accent3 2 2" xfId="247"/>
    <cellStyle name="40% - Accent3 2 3" xfId="248"/>
    <cellStyle name="40% - Accent3 3" xfId="249"/>
    <cellStyle name="40% - Accent3 4" xfId="250"/>
    <cellStyle name="40% - Accent3 5" xfId="251"/>
    <cellStyle name="40% - Accent3 6" xfId="252"/>
    <cellStyle name="40% - Accent3 6 2" xfId="253"/>
    <cellStyle name="40% - Accent3 7" xfId="254"/>
    <cellStyle name="40% - Accent4 2" xfId="255"/>
    <cellStyle name="40% - Accent4 2 2" xfId="256"/>
    <cellStyle name="40% - Accent4 2 3" xfId="257"/>
    <cellStyle name="40% - Accent4 3" xfId="258"/>
    <cellStyle name="40% - Accent4 4" xfId="259"/>
    <cellStyle name="40% - Accent4 5" xfId="260"/>
    <cellStyle name="40% - Accent4 6" xfId="261"/>
    <cellStyle name="40% - Accent4 6 2" xfId="262"/>
    <cellStyle name="40% - Accent4 7" xfId="263"/>
    <cellStyle name="40% - Accent5 2" xfId="264"/>
    <cellStyle name="40% - Accent5 2 2" xfId="265"/>
    <cellStyle name="40% - Accent5 3" xfId="266"/>
    <cellStyle name="40% - Accent5 4" xfId="267"/>
    <cellStyle name="40% - Accent5 5" xfId="268"/>
    <cellStyle name="40% - Accent5 6" xfId="269"/>
    <cellStyle name="40% - Accent5 6 2" xfId="270"/>
    <cellStyle name="40% - Accent5 7" xfId="271"/>
    <cellStyle name="40% - Accent6 2" xfId="272"/>
    <cellStyle name="40% - Accent6 2 2" xfId="273"/>
    <cellStyle name="40% - Accent6 2 3" xfId="274"/>
    <cellStyle name="40% - Accent6 3" xfId="275"/>
    <cellStyle name="40% - Accent6 4" xfId="276"/>
    <cellStyle name="40% - Accent6 5" xfId="277"/>
    <cellStyle name="40% - Accent6 6" xfId="278"/>
    <cellStyle name="40% - Accent6 6 2" xfId="279"/>
    <cellStyle name="40% - Accent6 7" xfId="280"/>
    <cellStyle name="40% - Énfasis1" xfId="281"/>
    <cellStyle name="40% - Énfasis1 2" xfId="282"/>
    <cellStyle name="40% - Énfasis1 3" xfId="283"/>
    <cellStyle name="40% - Énfasis2" xfId="284"/>
    <cellStyle name="40% - Énfasis2 2" xfId="285"/>
    <cellStyle name="40% - Énfasis2 3" xfId="286"/>
    <cellStyle name="40% - Énfasis3" xfId="287"/>
    <cellStyle name="40% - Énfasis3 2" xfId="288"/>
    <cellStyle name="40% - Énfasis3 3" xfId="289"/>
    <cellStyle name="40% - Énfasis4" xfId="290"/>
    <cellStyle name="40% - Énfasis4 2" xfId="291"/>
    <cellStyle name="40% - Énfasis4 3" xfId="292"/>
    <cellStyle name="40% - Énfasis5" xfId="293"/>
    <cellStyle name="40% - Énfasis5 2" xfId="294"/>
    <cellStyle name="40% - Énfasis5 3" xfId="295"/>
    <cellStyle name="40% - Énfasis6" xfId="296"/>
    <cellStyle name="40% - Énfasis6 2" xfId="297"/>
    <cellStyle name="40% - Énfasis6 3" xfId="298"/>
    <cellStyle name="50" xfId="299"/>
    <cellStyle name="6" xfId="300"/>
    <cellStyle name="60% - Accent1 2" xfId="301"/>
    <cellStyle name="60% - Accent3 2" xfId="302"/>
    <cellStyle name="60% - Accent4 2" xfId="303"/>
    <cellStyle name="60% - Accent6 2" xfId="304"/>
    <cellStyle name="60% - Énfasis1" xfId="305"/>
    <cellStyle name="60% - Énfasis1 2" xfId="306"/>
    <cellStyle name="60% - Énfasis2" xfId="307"/>
    <cellStyle name="60% - Énfasis2 2" xfId="308"/>
    <cellStyle name="60% - Énfasis3" xfId="309"/>
    <cellStyle name="60% - Énfasis3 2" xfId="310"/>
    <cellStyle name="60% - Énfasis4" xfId="311"/>
    <cellStyle name="60% - Énfasis4 2" xfId="312"/>
    <cellStyle name="60% - Énfasis5" xfId="313"/>
    <cellStyle name="60% - Énfasis5 2" xfId="314"/>
    <cellStyle name="60% - Énfasis6" xfId="315"/>
    <cellStyle name="60% - Énfasis6 2" xfId="316"/>
    <cellStyle name="Accent1 - 20%" xfId="317"/>
    <cellStyle name="Accent1 - 40%" xfId="318"/>
    <cellStyle name="Accent1 - 60%" xfId="319"/>
    <cellStyle name="Accent1 2" xfId="320"/>
    <cellStyle name="Accent2 - 20%" xfId="321"/>
    <cellStyle name="Accent2 - 40%" xfId="322"/>
    <cellStyle name="Accent2 - 60%" xfId="323"/>
    <cellStyle name="Accent2 2" xfId="324"/>
    <cellStyle name="Accent3 - 20%" xfId="325"/>
    <cellStyle name="Accent3 - 40%" xfId="326"/>
    <cellStyle name="Accent3 - 60%" xfId="327"/>
    <cellStyle name="Accent3 2" xfId="328"/>
    <cellStyle name="Accent4 - 20%" xfId="329"/>
    <cellStyle name="Accent4 - 40%" xfId="330"/>
    <cellStyle name="Accent4 - 60%" xfId="331"/>
    <cellStyle name="Accent4 2" xfId="332"/>
    <cellStyle name="Accent5 - 20%" xfId="333"/>
    <cellStyle name="Accent5 - 40%" xfId="334"/>
    <cellStyle name="Accent5 - 60%" xfId="335"/>
    <cellStyle name="Accent6 - 20%" xfId="336"/>
    <cellStyle name="Accent6 - 40%" xfId="337"/>
    <cellStyle name="Accent6 - 60%" xfId="338"/>
    <cellStyle name="Accent6 2" xfId="339"/>
    <cellStyle name="Across" xfId="340"/>
    <cellStyle name="Administrator" xfId="341"/>
    <cellStyle name="ÅëÈ­ [0]_±âÅ¸" xfId="342"/>
    <cellStyle name="ÅëÈ­_±âÅ¸" xfId="343"/>
    <cellStyle name="AFE" xfId="344"/>
    <cellStyle name="AMN" xfId="345"/>
    <cellStyle name="args.style" xfId="346"/>
    <cellStyle name="Arial 10" xfId="347"/>
    <cellStyle name="Arial 12" xfId="348"/>
    <cellStyle name="Assumption" xfId="349"/>
    <cellStyle name="Assumption linked from scenarios" xfId="350"/>
    <cellStyle name="Assumptions_Flex" xfId="351"/>
    <cellStyle name="ÄÞ¸¶ [0]_±âÅ¸" xfId="352"/>
    <cellStyle name="ÄÞ¸¶_±âÅ¸" xfId="353"/>
    <cellStyle name="B" xfId="354"/>
    <cellStyle name="_x000f__x0006_B" xfId="355"/>
    <cellStyle name="B_Asm" xfId="356"/>
    <cellStyle name="Bad 2" xfId="357"/>
    <cellStyle name="Basic" xfId="358"/>
    <cellStyle name="Black" xfId="359"/>
    <cellStyle name="BlackStrike" xfId="360"/>
    <cellStyle name="BlackText" xfId="361"/>
    <cellStyle name="blank" xfId="362"/>
    <cellStyle name="Blank [$]" xfId="363"/>
    <cellStyle name="Blank [%]" xfId="364"/>
    <cellStyle name="Blank [,]" xfId="365"/>
    <cellStyle name="Blank [1$]" xfId="366"/>
    <cellStyle name="Blank [1%]" xfId="367"/>
    <cellStyle name="Blank [1,]" xfId="368"/>
    <cellStyle name="Blank [2$]" xfId="369"/>
    <cellStyle name="Blank [2%]" xfId="370"/>
    <cellStyle name="Blank [2,]" xfId="371"/>
    <cellStyle name="Blank [3$]" xfId="372"/>
    <cellStyle name="Blank [3%]" xfId="373"/>
    <cellStyle name="Blank [3,]" xfId="374"/>
    <cellStyle name="Blue" xfId="375"/>
    <cellStyle name="Blue Table Text" xfId="376"/>
    <cellStyle name="Blue_Copy of Northern Orion Profile Excel Backup_3" xfId="377"/>
    <cellStyle name="bluenodec" xfId="378"/>
    <cellStyle name="bluepercent" xfId="379"/>
    <cellStyle name="Body" xfId="380"/>
    <cellStyle name="BoldText" xfId="381"/>
    <cellStyle name="BooleanYorN" xfId="382"/>
    <cellStyle name="Border" xfId="383"/>
    <cellStyle name="Border 2" xfId="384"/>
    <cellStyle name="Border, Bottom" xfId="385"/>
    <cellStyle name="Border, Left" xfId="386"/>
    <cellStyle name="Border, Right" xfId="387"/>
    <cellStyle name="Border, Top" xfId="388"/>
    <cellStyle name="Border, Top 2" xfId="389"/>
    <cellStyle name="BOTT" xfId="390"/>
    <cellStyle name="Bottom" xfId="391"/>
    <cellStyle name="Bottom bold border" xfId="392"/>
    <cellStyle name="Bottom bold border 2" xfId="393"/>
    <cellStyle name="Bottom Edge" xfId="394"/>
    <cellStyle name="Bottom single border" xfId="395"/>
    <cellStyle name="Bracket 0 Decimal calc" xfId="396"/>
    <cellStyle name="Bracket 0 Decimal Input" xfId="397"/>
    <cellStyle name="Bracket 2 Decimal calc" xfId="398"/>
    <cellStyle name="Bracket 2 Decimal input" xfId="399"/>
    <cellStyle name="Brand Align Left Text" xfId="400"/>
    <cellStyle name="Brand Default" xfId="401"/>
    <cellStyle name="Brand Percent" xfId="402"/>
    <cellStyle name="Brand Source" xfId="403"/>
    <cellStyle name="Brand Subtitle with Underline" xfId="404"/>
    <cellStyle name="Brand Subtitle without Underline" xfId="405"/>
    <cellStyle name="Brand Title" xfId="406"/>
    <cellStyle name="Bridget" xfId="407"/>
    <cellStyle name="British Pound" xfId="408"/>
    <cellStyle name="budget" xfId="409"/>
    <cellStyle name="Buena" xfId="410"/>
    <cellStyle name="Bullet [0]" xfId="411"/>
    <cellStyle name="Bullet [2]" xfId="412"/>
    <cellStyle name="Bullet [4]" xfId="413"/>
    <cellStyle name="Business Description" xfId="414"/>
    <cellStyle name="C$ Currency" xfId="415"/>
    <cellStyle name="C$ Currency (0)" xfId="416"/>
    <cellStyle name="C$ Currency_Blonde Model v2" xfId="417"/>
    <cellStyle name="Ç¥ÁØ_¿ù°£¿ä¾àº¸°í" xfId="418"/>
    <cellStyle name="c2" xfId="419"/>
    <cellStyle name="Cabecera 1" xfId="420"/>
    <cellStyle name="Cabecera 1 2" xfId="421"/>
    <cellStyle name="Cabecera 1 2 2" xfId="422"/>
    <cellStyle name="Cabecera 1_090330_Avoca_Cost_Model_v1_24hr_Operations" xfId="423"/>
    <cellStyle name="Cabecera 2" xfId="424"/>
    <cellStyle name="Cabecera 2 2" xfId="425"/>
    <cellStyle name="Cabecera 2 3" xfId="426"/>
    <cellStyle name="Cabecera 2_090330_Avoca_Cost_Model_v1_24hr_Operations" xfId="427"/>
    <cellStyle name="Calc" xfId="428"/>
    <cellStyle name="Calc Currency (0)" xfId="429"/>
    <cellStyle name="Calc Currency (0) 2" xfId="430"/>
    <cellStyle name="Calc Currency (2)" xfId="431"/>
    <cellStyle name="Calc Percent (0)" xfId="432"/>
    <cellStyle name="Calc Percent (1)" xfId="433"/>
    <cellStyle name="Calc Percent (2)" xfId="434"/>
    <cellStyle name="Calc Units (0)" xfId="435"/>
    <cellStyle name="Calc Units (1)" xfId="436"/>
    <cellStyle name="Calc Units (2)" xfId="437"/>
    <cellStyle name="Calculation 2" xfId="438"/>
    <cellStyle name="Cálculo" xfId="439"/>
    <cellStyle name="Cálculo 2" xfId="440"/>
    <cellStyle name="Cálculo 2 2" xfId="441"/>
    <cellStyle name="Cálculo 3" xfId="442"/>
    <cellStyle name="Callum" xfId="443"/>
    <cellStyle name="Cash Flow Statement" xfId="444"/>
    <cellStyle name="Celda de comprobación" xfId="445"/>
    <cellStyle name="Celda vinculada" xfId="446"/>
    <cellStyle name="Center" xfId="447"/>
    <cellStyle name="Cents" xfId="448"/>
    <cellStyle name="Ch, Column Header" xfId="449"/>
    <cellStyle name="CHANGE" xfId="450"/>
    <cellStyle name="Client Name" xfId="451"/>
    <cellStyle name="Cm" xfId="452"/>
    <cellStyle name="C࿯mma [0]_laroux_1_results_3" xfId="453"/>
    <cellStyle name="Co. Names" xfId="454"/>
    <cellStyle name="Colhead" xfId="455"/>
    <cellStyle name="colheadleft" xfId="456"/>
    <cellStyle name="colheadright" xfId="457"/>
    <cellStyle name="Coltitle" xfId="458"/>
    <cellStyle name="Column Headings" xfId="459"/>
    <cellStyle name="Column_Title" xfId="460"/>
    <cellStyle name="column1" xfId="461"/>
    <cellStyle name="column1BigNoWrap" xfId="462"/>
    <cellStyle name="column1Date" xfId="463"/>
    <cellStyle name="column2Date" xfId="464"/>
    <cellStyle name="column3Date" xfId="465"/>
    <cellStyle name="ColumnAttributeAbovePrompt" xfId="466"/>
    <cellStyle name="ColumnAttributePrompt" xfId="467"/>
    <cellStyle name="ColumnAttributeValue" xfId="468"/>
    <cellStyle name="ColumnHeading1" xfId="469"/>
    <cellStyle name="ColumnHeading2" xfId="470"/>
    <cellStyle name="ColumnHeadingPrompt" xfId="471"/>
    <cellStyle name="ColumnHeadingValue" xfId="472"/>
    <cellStyle name="Com⯭a_Chart1 (4)" xfId="473"/>
    <cellStyle name="Comma -" xfId="474"/>
    <cellStyle name="Comma  - Style1" xfId="475"/>
    <cellStyle name="Comma  - Style2" xfId="476"/>
    <cellStyle name="Comma  - Style3" xfId="477"/>
    <cellStyle name="Comma  - Style4" xfId="478"/>
    <cellStyle name="Comma  - Style5" xfId="479"/>
    <cellStyle name="Comma  - Style6" xfId="480"/>
    <cellStyle name="Comma  - Style7" xfId="481"/>
    <cellStyle name="Comma  - Style8" xfId="482"/>
    <cellStyle name="Comma (1)" xfId="483"/>
    <cellStyle name="Comma [0] Subtotal" xfId="484"/>
    <cellStyle name="Comma [0] Subtotal 2" xfId="485"/>
    <cellStyle name="Comma [0] Total" xfId="486"/>
    <cellStyle name="Comma [0] unprot" xfId="487"/>
    <cellStyle name="Comma [00]" xfId="488"/>
    <cellStyle name="Comma [1]" xfId="489"/>
    <cellStyle name="Comma [1] Total" xfId="490"/>
    <cellStyle name="Comma [1] Total 2" xfId="491"/>
    <cellStyle name="Comma [1]_Copy of Northern Orion Profile Excel Backup_3" xfId="492"/>
    <cellStyle name="Comma [2]" xfId="493"/>
    <cellStyle name="Comma [2] Total" xfId="494"/>
    <cellStyle name="Comma [2] Total 2" xfId="495"/>
    <cellStyle name="Comma [2]_Funds Flow 01" xfId="496"/>
    <cellStyle name="Comma [3]" xfId="497"/>
    <cellStyle name="Comma [4]" xfId="498"/>
    <cellStyle name="Comma 0" xfId="499"/>
    <cellStyle name="Comma 0 -" xfId="500"/>
    <cellStyle name="Comma 0*" xfId="501"/>
    <cellStyle name="Comma 0__MasterJRComps" xfId="502"/>
    <cellStyle name="Comma 1" xfId="503"/>
    <cellStyle name="Comma 10" xfId="504"/>
    <cellStyle name="Comma 10 2" xfId="505"/>
    <cellStyle name="Comma 10 3" xfId="506"/>
    <cellStyle name="Comma 100" xfId="507"/>
    <cellStyle name="Comma 100 2" xfId="508"/>
    <cellStyle name="Comma 101" xfId="509"/>
    <cellStyle name="Comma 101 2" xfId="510"/>
    <cellStyle name="Comma 102" xfId="511"/>
    <cellStyle name="Comma 102 2" xfId="512"/>
    <cellStyle name="Comma 103" xfId="513"/>
    <cellStyle name="Comma 103 2" xfId="514"/>
    <cellStyle name="Comma 104" xfId="515"/>
    <cellStyle name="Comma 104 2" xfId="516"/>
    <cellStyle name="Comma 105" xfId="517"/>
    <cellStyle name="Comma 105 2" xfId="518"/>
    <cellStyle name="Comma 106" xfId="519"/>
    <cellStyle name="Comma 106 2" xfId="520"/>
    <cellStyle name="Comma 107" xfId="521"/>
    <cellStyle name="Comma 107 2" xfId="522"/>
    <cellStyle name="Comma 108" xfId="523"/>
    <cellStyle name="Comma 108 2" xfId="524"/>
    <cellStyle name="Comma 109" xfId="525"/>
    <cellStyle name="Comma 109 2" xfId="526"/>
    <cellStyle name="Comma 11" xfId="527"/>
    <cellStyle name="Comma 11 2" xfId="528"/>
    <cellStyle name="Comma 110" xfId="529"/>
    <cellStyle name="Comma 110 2" xfId="530"/>
    <cellStyle name="Comma 111" xfId="531"/>
    <cellStyle name="Comma 111 2" xfId="532"/>
    <cellStyle name="Comma 112" xfId="533"/>
    <cellStyle name="Comma 112 2" xfId="534"/>
    <cellStyle name="Comma 113" xfId="535"/>
    <cellStyle name="Comma 113 2" xfId="536"/>
    <cellStyle name="Comma 114" xfId="537"/>
    <cellStyle name="Comma 114 2" xfId="538"/>
    <cellStyle name="Comma 115" xfId="539"/>
    <cellStyle name="Comma 115 2" xfId="540"/>
    <cellStyle name="Comma 116" xfId="541"/>
    <cellStyle name="Comma 116 2" xfId="542"/>
    <cellStyle name="Comma 117" xfId="543"/>
    <cellStyle name="Comma 118" xfId="544"/>
    <cellStyle name="Comma 119" xfId="545"/>
    <cellStyle name="Comma 119 2" xfId="546"/>
    <cellStyle name="Comma 12" xfId="547"/>
    <cellStyle name="Comma 12 2" xfId="548"/>
    <cellStyle name="Comma 120" xfId="549"/>
    <cellStyle name="Comma 121" xfId="550"/>
    <cellStyle name="Comma 122" xfId="551"/>
    <cellStyle name="Comma 123" xfId="552"/>
    <cellStyle name="Comma 124" xfId="553"/>
    <cellStyle name="Comma 125" xfId="554"/>
    <cellStyle name="Comma 125 2" xfId="555"/>
    <cellStyle name="Comma 125 2 2" xfId="556"/>
    <cellStyle name="Comma 125 3" xfId="557"/>
    <cellStyle name="Comma 126" xfId="558"/>
    <cellStyle name="Comma 126 2" xfId="559"/>
    <cellStyle name="Comma 126 2 2" xfId="560"/>
    <cellStyle name="Comma 126 3" xfId="561"/>
    <cellStyle name="Comma 127" xfId="562"/>
    <cellStyle name="Comma 127 2" xfId="563"/>
    <cellStyle name="Comma 128" xfId="564"/>
    <cellStyle name="Comma 129" xfId="565"/>
    <cellStyle name="Comma 13" xfId="566"/>
    <cellStyle name="Comma 13 2" xfId="567"/>
    <cellStyle name="Comma 130" xfId="568"/>
    <cellStyle name="Comma 130 2" xfId="569"/>
    <cellStyle name="Comma 131" xfId="570"/>
    <cellStyle name="Comma 14" xfId="571"/>
    <cellStyle name="Comma 14 2" xfId="572"/>
    <cellStyle name="Comma 14 2 2" xfId="573"/>
    <cellStyle name="Comma 14 2 2 2" xfId="574"/>
    <cellStyle name="Comma 14 3" xfId="575"/>
    <cellStyle name="Comma 14 3 2" xfId="576"/>
    <cellStyle name="Comma 15" xfId="577"/>
    <cellStyle name="Comma 15 2" xfId="578"/>
    <cellStyle name="Comma 16" xfId="579"/>
    <cellStyle name="Comma 16 2" xfId="580"/>
    <cellStyle name="Comma 17" xfId="581"/>
    <cellStyle name="Comma 17 2" xfId="582"/>
    <cellStyle name="Comma 18" xfId="583"/>
    <cellStyle name="Comma 18 2" xfId="584"/>
    <cellStyle name="Comma 19" xfId="585"/>
    <cellStyle name="Comma 19 2" xfId="586"/>
    <cellStyle name="Comma 2" xfId="587"/>
    <cellStyle name="Comma 2 10" xfId="588"/>
    <cellStyle name="Comma 2 2" xfId="589"/>
    <cellStyle name="Comma 2 2 2" xfId="590"/>
    <cellStyle name="Comma 2 2 3" xfId="591"/>
    <cellStyle name="Comma 2 2 4" xfId="592"/>
    <cellStyle name="Comma 2 2 5" xfId="593"/>
    <cellStyle name="Comma 2 2 6" xfId="594"/>
    <cellStyle name="Comma 2 2 7" xfId="595"/>
    <cellStyle name="Comma 2 2 8" xfId="596"/>
    <cellStyle name="Comma 2 3" xfId="597"/>
    <cellStyle name="Comma 2 4" xfId="598"/>
    <cellStyle name="Comma 2 5" xfId="599"/>
    <cellStyle name="Comma 2 6" xfId="600"/>
    <cellStyle name="Comma 2 7" xfId="601"/>
    <cellStyle name="Comma 2 8" xfId="602"/>
    <cellStyle name="Comma 2 9" xfId="603"/>
    <cellStyle name="Comma 2*" xfId="604"/>
    <cellStyle name="Comma 2__MasterJRComps" xfId="605"/>
    <cellStyle name="Comma 20" xfId="606"/>
    <cellStyle name="Comma 20 2" xfId="607"/>
    <cellStyle name="Comma 21" xfId="608"/>
    <cellStyle name="Comma 21 2" xfId="609"/>
    <cellStyle name="Comma 22" xfId="610"/>
    <cellStyle name="Comma 22 2" xfId="611"/>
    <cellStyle name="Comma 23" xfId="612"/>
    <cellStyle name="Comma 23 2" xfId="613"/>
    <cellStyle name="Comma 24" xfId="614"/>
    <cellStyle name="Comma 24 2" xfId="615"/>
    <cellStyle name="Comma 25" xfId="616"/>
    <cellStyle name="Comma 25 2" xfId="617"/>
    <cellStyle name="Comma 26" xfId="618"/>
    <cellStyle name="Comma 26 2" xfId="619"/>
    <cellStyle name="Comma 27" xfId="620"/>
    <cellStyle name="Comma 27 2" xfId="621"/>
    <cellStyle name="Comma 28" xfId="622"/>
    <cellStyle name="Comma 28 2" xfId="623"/>
    <cellStyle name="Comma 29" xfId="624"/>
    <cellStyle name="Comma 29 2" xfId="625"/>
    <cellStyle name="Comma 3" xfId="626"/>
    <cellStyle name="Comma 3 2" xfId="627"/>
    <cellStyle name="Comma 3 3" xfId="628"/>
    <cellStyle name="Comma 3 4" xfId="629"/>
    <cellStyle name="Comma 3*" xfId="630"/>
    <cellStyle name="Comma 3_Project CP Financial Model_v39" xfId="631"/>
    <cellStyle name="Comma 30" xfId="632"/>
    <cellStyle name="Comma 30 2" xfId="633"/>
    <cellStyle name="Comma 31" xfId="634"/>
    <cellStyle name="Comma 31 2" xfId="635"/>
    <cellStyle name="Comma 32" xfId="636"/>
    <cellStyle name="Comma 32 2" xfId="637"/>
    <cellStyle name="Comma 33" xfId="638"/>
    <cellStyle name="Comma 33 2" xfId="639"/>
    <cellStyle name="Comma 34" xfId="640"/>
    <cellStyle name="Comma 34 2" xfId="641"/>
    <cellStyle name="Comma 35" xfId="642"/>
    <cellStyle name="Comma 35 2" xfId="643"/>
    <cellStyle name="Comma 36" xfId="644"/>
    <cellStyle name="Comma 36 2" xfId="645"/>
    <cellStyle name="Comma 37" xfId="646"/>
    <cellStyle name="Comma 37 2" xfId="647"/>
    <cellStyle name="Comma 38" xfId="648"/>
    <cellStyle name="Comma 38 10" xfId="649"/>
    <cellStyle name="Comma 38 10 2" xfId="650"/>
    <cellStyle name="Comma 38 11" xfId="651"/>
    <cellStyle name="Comma 38 2" xfId="652"/>
    <cellStyle name="Comma 38 2 2" xfId="653"/>
    <cellStyle name="Comma 38 3" xfId="654"/>
    <cellStyle name="Comma 38 3 2" xfId="655"/>
    <cellStyle name="Comma 38 4" xfId="656"/>
    <cellStyle name="Comma 38 4 2" xfId="657"/>
    <cellStyle name="Comma 38 5" xfId="658"/>
    <cellStyle name="Comma 38 5 2" xfId="659"/>
    <cellStyle name="Comma 38 6" xfId="660"/>
    <cellStyle name="Comma 38 6 2" xfId="661"/>
    <cellStyle name="Comma 38 7" xfId="662"/>
    <cellStyle name="Comma 38 7 2" xfId="663"/>
    <cellStyle name="Comma 38 8" xfId="664"/>
    <cellStyle name="Comma 38 8 2" xfId="665"/>
    <cellStyle name="Comma 38 9" xfId="666"/>
    <cellStyle name="Comma 38 9 2" xfId="667"/>
    <cellStyle name="Comma 39" xfId="668"/>
    <cellStyle name="Comma 39 2" xfId="669"/>
    <cellStyle name="Comma 4" xfId="670"/>
    <cellStyle name="Comma 4 2" xfId="671"/>
    <cellStyle name="Comma 4 3" xfId="672"/>
    <cellStyle name="Comma 4 3 2" xfId="673"/>
    <cellStyle name="Comma 40" xfId="674"/>
    <cellStyle name="Comma 41" xfId="675"/>
    <cellStyle name="Comma 41 2" xfId="676"/>
    <cellStyle name="Comma 42" xfId="677"/>
    <cellStyle name="Comma 42 2" xfId="678"/>
    <cellStyle name="Comma 43" xfId="679"/>
    <cellStyle name="Comma 43 2" xfId="680"/>
    <cellStyle name="Comma 44" xfId="681"/>
    <cellStyle name="Comma 44 2" xfId="682"/>
    <cellStyle name="Comma 45" xfId="683"/>
    <cellStyle name="Comma 45 2" xfId="684"/>
    <cellStyle name="Comma 46" xfId="685"/>
    <cellStyle name="Comma 46 2" xfId="686"/>
    <cellStyle name="Comma 47" xfId="687"/>
    <cellStyle name="Comma 47 2" xfId="688"/>
    <cellStyle name="Comma 48" xfId="689"/>
    <cellStyle name="Comma 48 2" xfId="690"/>
    <cellStyle name="Comma 49" xfId="691"/>
    <cellStyle name="Comma 49 2" xfId="692"/>
    <cellStyle name="Comma 5" xfId="693"/>
    <cellStyle name="Comma 5 2" xfId="694"/>
    <cellStyle name="Comma 50" xfId="695"/>
    <cellStyle name="Comma 50 2" xfId="696"/>
    <cellStyle name="Comma 51" xfId="697"/>
    <cellStyle name="Comma 51 2" xfId="698"/>
    <cellStyle name="Comma 52" xfId="699"/>
    <cellStyle name="Comma 52 2" xfId="700"/>
    <cellStyle name="Comma 53" xfId="701"/>
    <cellStyle name="Comma 53 2" xfId="702"/>
    <cellStyle name="Comma 54" xfId="703"/>
    <cellStyle name="Comma 54 2" xfId="704"/>
    <cellStyle name="Comma 55" xfId="705"/>
    <cellStyle name="Comma 55 2" xfId="706"/>
    <cellStyle name="Comma 56" xfId="707"/>
    <cellStyle name="Comma 56 2" xfId="708"/>
    <cellStyle name="Comma 57" xfId="709"/>
    <cellStyle name="Comma 57 2" xfId="710"/>
    <cellStyle name="Comma 58" xfId="711"/>
    <cellStyle name="Comma 58 2" xfId="712"/>
    <cellStyle name="Comma 59" xfId="713"/>
    <cellStyle name="Comma 59 2" xfId="714"/>
    <cellStyle name="Comma 6" xfId="715"/>
    <cellStyle name="Comma 6 2" xfId="716"/>
    <cellStyle name="Comma 60" xfId="717"/>
    <cellStyle name="Comma 60 2" xfId="718"/>
    <cellStyle name="Comma 61" xfId="719"/>
    <cellStyle name="Comma 61 2" xfId="720"/>
    <cellStyle name="Comma 62" xfId="721"/>
    <cellStyle name="Comma 62 2" xfId="722"/>
    <cellStyle name="Comma 63" xfId="723"/>
    <cellStyle name="Comma 63 2" xfId="724"/>
    <cellStyle name="Comma 64" xfId="725"/>
    <cellStyle name="Comma 64 2" xfId="726"/>
    <cellStyle name="Comma 65" xfId="727"/>
    <cellStyle name="Comma 65 2" xfId="728"/>
    <cellStyle name="Comma 66" xfId="729"/>
    <cellStyle name="Comma 66 2" xfId="730"/>
    <cellStyle name="Comma 67" xfId="731"/>
    <cellStyle name="Comma 67 2" xfId="732"/>
    <cellStyle name="Comma 68" xfId="733"/>
    <cellStyle name="Comma 68 2" xfId="734"/>
    <cellStyle name="Comma 69" xfId="735"/>
    <cellStyle name="Comma 69 2" xfId="736"/>
    <cellStyle name="Comma 7" xfId="737"/>
    <cellStyle name="Comma 7 2" xfId="738"/>
    <cellStyle name="Comma 70" xfId="739"/>
    <cellStyle name="Comma 70 2" xfId="740"/>
    <cellStyle name="Comma 71" xfId="741"/>
    <cellStyle name="Comma 71 2" xfId="742"/>
    <cellStyle name="Comma 72" xfId="743"/>
    <cellStyle name="Comma 72 2" xfId="744"/>
    <cellStyle name="Comma 73" xfId="745"/>
    <cellStyle name="Comma 73 2" xfId="746"/>
    <cellStyle name="Comma 74" xfId="747"/>
    <cellStyle name="Comma 74 2" xfId="748"/>
    <cellStyle name="Comma 75" xfId="749"/>
    <cellStyle name="Comma 75 2" xfId="750"/>
    <cellStyle name="Comma 76" xfId="751"/>
    <cellStyle name="Comma 76 2" xfId="752"/>
    <cellStyle name="Comma 77" xfId="753"/>
    <cellStyle name="Comma 77 2" xfId="754"/>
    <cellStyle name="Comma 78" xfId="755"/>
    <cellStyle name="Comma 78 2" xfId="756"/>
    <cellStyle name="Comma 79" xfId="757"/>
    <cellStyle name="Comma 79 2" xfId="758"/>
    <cellStyle name="Comma 8" xfId="759"/>
    <cellStyle name="Comma 8 2" xfId="760"/>
    <cellStyle name="Comma 80" xfId="761"/>
    <cellStyle name="Comma 80 2" xfId="762"/>
    <cellStyle name="Comma 81" xfId="763"/>
    <cellStyle name="Comma 81 2" xfId="764"/>
    <cellStyle name="Comma 82" xfId="765"/>
    <cellStyle name="Comma 82 2" xfId="766"/>
    <cellStyle name="Comma 83" xfId="767"/>
    <cellStyle name="Comma 83 2" xfId="768"/>
    <cellStyle name="Comma 84" xfId="769"/>
    <cellStyle name="Comma 84 2" xfId="770"/>
    <cellStyle name="Comma 85" xfId="771"/>
    <cellStyle name="Comma 85 2" xfId="772"/>
    <cellStyle name="Comma 86" xfId="773"/>
    <cellStyle name="Comma 86 2" xfId="774"/>
    <cellStyle name="Comma 87" xfId="775"/>
    <cellStyle name="Comma 87 2" xfId="776"/>
    <cellStyle name="Comma 88" xfId="777"/>
    <cellStyle name="Comma 88 2" xfId="778"/>
    <cellStyle name="Comma 89" xfId="779"/>
    <cellStyle name="Comma 89 2" xfId="780"/>
    <cellStyle name="Comma 9" xfId="781"/>
    <cellStyle name="Comma 9 2" xfId="782"/>
    <cellStyle name="Comma 90" xfId="783"/>
    <cellStyle name="Comma 90 2" xfId="784"/>
    <cellStyle name="Comma 91" xfId="785"/>
    <cellStyle name="Comma 91 2" xfId="786"/>
    <cellStyle name="Comma 92" xfId="787"/>
    <cellStyle name="Comma 92 2" xfId="788"/>
    <cellStyle name="Comma 93" xfId="789"/>
    <cellStyle name="Comma 93 2" xfId="790"/>
    <cellStyle name="Comma 94" xfId="791"/>
    <cellStyle name="Comma 94 2" xfId="792"/>
    <cellStyle name="Comma 95" xfId="793"/>
    <cellStyle name="Comma 95 2" xfId="794"/>
    <cellStyle name="Comma 96" xfId="795"/>
    <cellStyle name="Comma 96 2" xfId="796"/>
    <cellStyle name="Comma 97" xfId="797"/>
    <cellStyle name="Comma 97 2" xfId="798"/>
    <cellStyle name="Comma 98" xfId="799"/>
    <cellStyle name="Comma 98 2" xfId="800"/>
    <cellStyle name="Comma 99" xfId="801"/>
    <cellStyle name="Comma 99 2" xfId="802"/>
    <cellStyle name="Comma Cents" xfId="803"/>
    <cellStyle name="Comma Input" xfId="804"/>
    <cellStyle name="Comma Subtotal" xfId="805"/>
    <cellStyle name="Comma Subtotal 2" xfId="806"/>
    <cellStyle name="Comma Total" xfId="807"/>
    <cellStyle name="Comma unprot" xfId="808"/>
    <cellStyle name="Comma*" xfId="809"/>
    <cellStyle name="Comma, 1 dec" xfId="810"/>
    <cellStyle name="Comma0" xfId="811"/>
    <cellStyle name="Comma0 - Modelo1" xfId="812"/>
    <cellStyle name="Comma0 - Style1" xfId="813"/>
    <cellStyle name="Comma0 - Style4" xfId="814"/>
    <cellStyle name="Comma0 2" xfId="815"/>
    <cellStyle name="Comma0 2 2" xfId="816"/>
    <cellStyle name="Comma0_Laverton Gold" xfId="817"/>
    <cellStyle name="Comma1" xfId="818"/>
    <cellStyle name="Comma1 - Modelo2" xfId="819"/>
    <cellStyle name="Comma1 - Style2" xfId="820"/>
    <cellStyle name="CompanyNum" xfId="821"/>
    <cellStyle name="CONSIGNEE" xfId="822"/>
    <cellStyle name="Copied" xfId="823"/>
    <cellStyle name="Copied 2" xfId="824"/>
    <cellStyle name="covenant" xfId="825"/>
    <cellStyle name="Cover Date" xfId="826"/>
    <cellStyle name="Cover Subtitle" xfId="827"/>
    <cellStyle name="Cover Title" xfId="828"/>
    <cellStyle name="Cover_Subtext" xfId="829"/>
    <cellStyle name="Currency [0] 2" xfId="830"/>
    <cellStyle name="Currency [0] Total" xfId="831"/>
    <cellStyle name="Currency [0]b" xfId="832"/>
    <cellStyle name="Currency [00]" xfId="833"/>
    <cellStyle name="Currency [0ঢ়" xfId="834"/>
    <cellStyle name="Currency [1]" xfId="835"/>
    <cellStyle name="Currency [1] Total" xfId="836"/>
    <cellStyle name="Currency [1] Total 2" xfId="837"/>
    <cellStyle name="Currency [1]_Copy of Northern Orion Profile Excel Backup_3" xfId="838"/>
    <cellStyle name="Currency [2]" xfId="839"/>
    <cellStyle name="Currency [2] Total" xfId="840"/>
    <cellStyle name="Currency [2] Total 2" xfId="841"/>
    <cellStyle name="Currency [2]_FQML BMO CP Model Ver11 Ab Values Scenario 2 (2)" xfId="842"/>
    <cellStyle name="Currency [3]" xfId="843"/>
    <cellStyle name="Currency 0" xfId="844"/>
    <cellStyle name="Currency 2" xfId="845"/>
    <cellStyle name="Currency 2 10" xfId="846"/>
    <cellStyle name="Currency 2 11" xfId="847"/>
    <cellStyle name="Currency 2 2" xfId="848"/>
    <cellStyle name="Currency 2 2 2" xfId="849"/>
    <cellStyle name="Currency 2 2 3" xfId="850"/>
    <cellStyle name="Currency 2 2 3 2" xfId="851"/>
    <cellStyle name="Currency 2 2 4" xfId="852"/>
    <cellStyle name="Currency 2 2 5" xfId="853"/>
    <cellStyle name="Currency 2 3" xfId="854"/>
    <cellStyle name="Currency 2 4" xfId="855"/>
    <cellStyle name="Currency 2 5" xfId="856"/>
    <cellStyle name="Currency 2 6" xfId="857"/>
    <cellStyle name="Currency 2 7" xfId="858"/>
    <cellStyle name="Currency 2 8" xfId="859"/>
    <cellStyle name="Currency 2 9" xfId="860"/>
    <cellStyle name="Currency 2 Total" xfId="861"/>
    <cellStyle name="Currency 2 Total 2" xfId="862"/>
    <cellStyle name="Currency 2*" xfId="863"/>
    <cellStyle name="Currency 2_% Change" xfId="864"/>
    <cellStyle name="Currency 3" xfId="865"/>
    <cellStyle name="Currency 3 2" xfId="866"/>
    <cellStyle name="Currency 3*" xfId="867"/>
    <cellStyle name="Currency 4" xfId="868"/>
    <cellStyle name="Currency 4 2" xfId="869"/>
    <cellStyle name="Currency 5" xfId="870"/>
    <cellStyle name="Currency Input" xfId="871"/>
    <cellStyle name="Currency Total" xfId="872"/>
    <cellStyle name="Currency(000)" xfId="873"/>
    <cellStyle name="currency(2)" xfId="874"/>
    <cellStyle name="Currency*" xfId="875"/>
    <cellStyle name="Currency[0]" xfId="876"/>
    <cellStyle name="Currency0" xfId="877"/>
    <cellStyle name="Currency0 2" xfId="878"/>
    <cellStyle name="Currency0 2 2" xfId="879"/>
    <cellStyle name="Currency2" xfId="880"/>
    <cellStyle name="d" xfId="881"/>
    <cellStyle name="d_Ford DCF 072101" xfId="882"/>
    <cellStyle name="d_Ford DCF 072101_Project CP Financial Model_v39" xfId="883"/>
    <cellStyle name="d_yield" xfId="884"/>
    <cellStyle name="d_yield_Project CP Financial Model_v39" xfId="885"/>
    <cellStyle name="Data Labels" xfId="886"/>
    <cellStyle name="DATA_ENTRY" xfId="887"/>
    <cellStyle name="DataLabels" xfId="888"/>
    <cellStyle name="Date" xfId="889"/>
    <cellStyle name="Date [Abbreviated]" xfId="890"/>
    <cellStyle name="Date [D-M-Y]" xfId="891"/>
    <cellStyle name="Date [Long Europe]" xfId="892"/>
    <cellStyle name="Date [Long U.S.]" xfId="893"/>
    <cellStyle name="Date [M/D/Y]" xfId="894"/>
    <cellStyle name="Date [M/Y]" xfId="895"/>
    <cellStyle name="Date [mmm-d-yyyy]" xfId="896"/>
    <cellStyle name="Date [mmm-yy]" xfId="897"/>
    <cellStyle name="Date [mmm-yyyy]" xfId="898"/>
    <cellStyle name="Date [M-Y]" xfId="899"/>
    <cellStyle name="Date [Short Europe]" xfId="900"/>
    <cellStyle name="Date [Short U.S.]" xfId="901"/>
    <cellStyle name="Date 2" xfId="902"/>
    <cellStyle name="Date 2 2" xfId="903"/>
    <cellStyle name="Date Aligned" xfId="904"/>
    <cellStyle name="Date Aligned*" xfId="905"/>
    <cellStyle name="Date Aligned__MasterJRComps" xfId="906"/>
    <cellStyle name="Date d_m_y" xfId="907"/>
    <cellStyle name="Date Short" xfId="908"/>
    <cellStyle name="Date(m.y)" xfId="909"/>
    <cellStyle name="Date_Alaska DCF_040701d" xfId="910"/>
    <cellStyle name="Datum" xfId="911"/>
    <cellStyle name="Dec places 0" xfId="912"/>
    <cellStyle name="Dec places 1, millions" xfId="913"/>
    <cellStyle name="Dec places 2" xfId="914"/>
    <cellStyle name="Dec places 2, millions" xfId="915"/>
    <cellStyle name="Dec places 2_350" xfId="916"/>
    <cellStyle name="DELTA" xfId="917"/>
    <cellStyle name="Dezimal (4)" xfId="918"/>
    <cellStyle name="Dezimal (6)" xfId="919"/>
    <cellStyle name="Dezimal [0]_Compiling Utility Macros" xfId="920"/>
    <cellStyle name="Dezimal 0,0" xfId="921"/>
    <cellStyle name="Dezimal 0,0 2" xfId="922"/>
    <cellStyle name="Dezimal_Compiling Utility Macros" xfId="923"/>
    <cellStyle name="Dia" xfId="924"/>
    <cellStyle name="Divideline" xfId="925"/>
    <cellStyle name="Dol0" xfId="926"/>
    <cellStyle name="Dollar" xfId="927"/>
    <cellStyle name="Dollars" xfId="928"/>
    <cellStyle name="Dollars M" xfId="929"/>
    <cellStyle name="Dollars_Ekati BP Executive Summary Sept 041" xfId="930"/>
    <cellStyle name="Dotted Line" xfId="931"/>
    <cellStyle name="Double" xfId="932"/>
    <cellStyle name="Double Accounting" xfId="933"/>
    <cellStyle name="Double Underline" xfId="934"/>
    <cellStyle name="DP 0, no commas" xfId="935"/>
    <cellStyle name="DP2" xfId="936"/>
    <cellStyle name="DP3" xfId="937"/>
    <cellStyle name="Driver" xfId="938"/>
    <cellStyle name="Ekati BPR_Table Heading" xfId="939"/>
    <cellStyle name="Emphasis 1" xfId="940"/>
    <cellStyle name="Emphasis 2" xfId="941"/>
    <cellStyle name="Emphasis 3" xfId="942"/>
    <cellStyle name="empt" xfId="943"/>
    <cellStyle name="Empty" xfId="944"/>
    <cellStyle name="Encabez1" xfId="945"/>
    <cellStyle name="Encabez2" xfId="946"/>
    <cellStyle name="Encabezado 1" xfId="947"/>
    <cellStyle name="Encabezado 1 2" xfId="948"/>
    <cellStyle name="Encabezado 1 2 2" xfId="949"/>
    <cellStyle name="Encabezado 1_090330_Avoca_Cost_Model_v1_24hr_Operations" xfId="950"/>
    <cellStyle name="Encabezado 2" xfId="951"/>
    <cellStyle name="Encabezado 2 2" xfId="952"/>
    <cellStyle name="Encabezado 2 3" xfId="953"/>
    <cellStyle name="Encabezado 2_090330_Avoca_Cost_Model_v1_24hr_Operations" xfId="954"/>
    <cellStyle name="Encabezado 4" xfId="955"/>
    <cellStyle name="Énfasis 1" xfId="956"/>
    <cellStyle name="Énfasis 2" xfId="957"/>
    <cellStyle name="Énfasis 3" xfId="958"/>
    <cellStyle name="Énfasis1" xfId="959"/>
    <cellStyle name="Énfasis1 - 20%" xfId="960"/>
    <cellStyle name="Énfasis1 - 20% 2" xfId="961"/>
    <cellStyle name="Énfasis1 - 40%" xfId="962"/>
    <cellStyle name="Énfasis1 - 40% 2" xfId="963"/>
    <cellStyle name="Énfasis1 - 60%" xfId="964"/>
    <cellStyle name="Énfasis1_02_Anexo D Rev. 01- C003" xfId="965"/>
    <cellStyle name="Énfasis2" xfId="966"/>
    <cellStyle name="Énfasis2 - 20%" xfId="967"/>
    <cellStyle name="Énfasis2 - 20% 2" xfId="968"/>
    <cellStyle name="Énfasis2 - 40%" xfId="969"/>
    <cellStyle name="Énfasis2 - 40% 2" xfId="970"/>
    <cellStyle name="Énfasis2 - 60%" xfId="971"/>
    <cellStyle name="Énfasis2_02_Anexo D Rev. 01- C003" xfId="972"/>
    <cellStyle name="Énfasis3" xfId="973"/>
    <cellStyle name="Énfasis3 - 20%" xfId="974"/>
    <cellStyle name="Énfasis3 - 20% 2" xfId="975"/>
    <cellStyle name="Énfasis3 - 40%" xfId="976"/>
    <cellStyle name="Énfasis3 - 40% 2" xfId="977"/>
    <cellStyle name="Énfasis3 - 60%" xfId="978"/>
    <cellStyle name="Énfasis3_02_Anexo D Rev. 01- C003" xfId="979"/>
    <cellStyle name="Énfasis4" xfId="980"/>
    <cellStyle name="Énfasis4 - 20%" xfId="981"/>
    <cellStyle name="Énfasis4 - 20% 2" xfId="982"/>
    <cellStyle name="Énfasis4 - 40%" xfId="983"/>
    <cellStyle name="Énfasis4 - 40% 2" xfId="984"/>
    <cellStyle name="Énfasis4 - 60%" xfId="985"/>
    <cellStyle name="Énfasis4_02_Anexo D Rev. 01- C003" xfId="986"/>
    <cellStyle name="Énfasis5" xfId="987"/>
    <cellStyle name="Énfasis5 - 20%" xfId="988"/>
    <cellStyle name="Énfasis5 - 20% 2" xfId="989"/>
    <cellStyle name="Énfasis5 - 40%" xfId="990"/>
    <cellStyle name="Énfasis5 - 40% 2" xfId="991"/>
    <cellStyle name="Énfasis5 - 60%" xfId="992"/>
    <cellStyle name="Énfasis5_02_Anexo D Rev. 01- C003" xfId="993"/>
    <cellStyle name="Énfasis6" xfId="994"/>
    <cellStyle name="Énfasis6 - 20%" xfId="995"/>
    <cellStyle name="Énfasis6 - 20% 2" xfId="996"/>
    <cellStyle name="Énfasis6 - 40%" xfId="997"/>
    <cellStyle name="Énfasis6 - 40% 2" xfId="998"/>
    <cellStyle name="Énfasis6 - 60%" xfId="999"/>
    <cellStyle name="Énfasis6_02_Anexo D Rev. 01- C003" xfId="1000"/>
    <cellStyle name="Enter Currency (0)" xfId="1001"/>
    <cellStyle name="Enter Currency (2)" xfId="1002"/>
    <cellStyle name="Enter Units (0)" xfId="1003"/>
    <cellStyle name="Enter Units (1)" xfId="1004"/>
    <cellStyle name="Enter Units (2)" xfId="1005"/>
    <cellStyle name="Entered" xfId="1006"/>
    <cellStyle name="Entered 2" xfId="1007"/>
    <cellStyle name="Entrada" xfId="1008"/>
    <cellStyle name="Entrada 2" xfId="1009"/>
    <cellStyle name="Entrada 2 2" xfId="1010"/>
    <cellStyle name="Entrada 3" xfId="1011"/>
    <cellStyle name="eps" xfId="1012"/>
    <cellStyle name="eps$" xfId="1013"/>
    <cellStyle name="eps$A" xfId="1014"/>
    <cellStyle name="eps$E" xfId="1015"/>
    <cellStyle name="eps_FCall Header" xfId="1016"/>
    <cellStyle name="epsA" xfId="1017"/>
    <cellStyle name="epsE" xfId="1018"/>
    <cellStyle name="Error" xfId="1019"/>
    <cellStyle name="est" xfId="1020"/>
    <cellStyle name="esv" xfId="1021"/>
    <cellStyle name="Euro" xfId="1022"/>
    <cellStyle name="Euro 2" xfId="1023"/>
    <cellStyle name="Euro 2 2" xfId="1024"/>
    <cellStyle name="Euro_02_Anexo D Rev. 01- C003" xfId="1025"/>
    <cellStyle name="Exec Heading" xfId="1026"/>
    <cellStyle name="ExSumH1" xfId="1027"/>
    <cellStyle name="ExSumH2" xfId="1028"/>
    <cellStyle name="ExSumH3" xfId="1029"/>
    <cellStyle name="ExSumTitle" xfId="1030"/>
    <cellStyle name="ExSumTitle2" xfId="1031"/>
    <cellStyle name="ExSumTitle3" xfId="1032"/>
    <cellStyle name="F2" xfId="1033"/>
    <cellStyle name="F2 2" xfId="1034"/>
    <cellStyle name="F2 2 2" xfId="1035"/>
    <cellStyle name="F2_Case10" xfId="1036"/>
    <cellStyle name="F3" xfId="1037"/>
    <cellStyle name="F3 2" xfId="1038"/>
    <cellStyle name="F3 2 2" xfId="1039"/>
    <cellStyle name="F3_090330_Avoca_Cost_Model_v1_24hr_Operations" xfId="1040"/>
    <cellStyle name="F4" xfId="1041"/>
    <cellStyle name="F4 2" xfId="1042"/>
    <cellStyle name="F4 2 2" xfId="1043"/>
    <cellStyle name="F4_090330_Avoca_Cost_Model_v1_24hr_Operations" xfId="1044"/>
    <cellStyle name="F5" xfId="1045"/>
    <cellStyle name="F5 2" xfId="1046"/>
    <cellStyle name="F5 2 2" xfId="1047"/>
    <cellStyle name="F5_090330_Avoca_Cost_Model_v1_24hr_Operations" xfId="1048"/>
    <cellStyle name="F6" xfId="1049"/>
    <cellStyle name="F6 2" xfId="1050"/>
    <cellStyle name="F6 2 2" xfId="1051"/>
    <cellStyle name="F6 3" xfId="1052"/>
    <cellStyle name="F6_090330_Avoca_Cost_Model_v1_24hr_Operations" xfId="1053"/>
    <cellStyle name="F7" xfId="1054"/>
    <cellStyle name="F7 2" xfId="1055"/>
    <cellStyle name="F7 2 2" xfId="1056"/>
    <cellStyle name="F7_090330_Avoca_Cost_Model_v1_24hr_Operations" xfId="1057"/>
    <cellStyle name="F8" xfId="1058"/>
    <cellStyle name="F8 2" xfId="1059"/>
    <cellStyle name="F8 2 2" xfId="1060"/>
    <cellStyle name="F8_090330_Avoca_Cost_Model_v1_24hr_Operations" xfId="1061"/>
    <cellStyle name="Factor" xfId="1062"/>
    <cellStyle name="Fecha" xfId="1063"/>
    <cellStyle name="Fecha 2" xfId="1064"/>
    <cellStyle name="Fecha 2 2" xfId="1065"/>
    <cellStyle name="Fijo" xfId="1066"/>
    <cellStyle name="Fijo 2" xfId="1067"/>
    <cellStyle name="Fijo 2 2" xfId="1068"/>
    <cellStyle name="filename" xfId="1069"/>
    <cellStyle name="Financiero" xfId="1070"/>
    <cellStyle name="Fix1" xfId="1071"/>
    <cellStyle name="Fixed" xfId="1072"/>
    <cellStyle name="Fixed [0]" xfId="1073"/>
    <cellStyle name="Fixed 2" xfId="1074"/>
    <cellStyle name="Fixed 2 2" xfId="1075"/>
    <cellStyle name="Flag" xfId="1076"/>
    <cellStyle name="Flex" xfId="1077"/>
    <cellStyle name="Footer SBILogo1" xfId="1078"/>
    <cellStyle name="Footer SBILogo2" xfId="1079"/>
    <cellStyle name="Footnote" xfId="1080"/>
    <cellStyle name="Footnote Reference" xfId="1081"/>
    <cellStyle name="Footnote_% Change" xfId="1082"/>
    <cellStyle name="Footnotes" xfId="1083"/>
    <cellStyle name="For Quote Pages" xfId="1084"/>
    <cellStyle name="FORM" xfId="1085"/>
    <cellStyle name="Format ($)" xfId="1086"/>
    <cellStyle name="Format (no $)" xfId="1087"/>
    <cellStyle name="Format underline (no $)" xfId="1088"/>
    <cellStyle name="formato" xfId="1089"/>
    <cellStyle name="formato 2" xfId="1090"/>
    <cellStyle name="Formula" xfId="1091"/>
    <cellStyle name="Fraction" xfId="1092"/>
    <cellStyle name="Fraction [8]" xfId="1093"/>
    <cellStyle name="Fraction [Bl]" xfId="1094"/>
    <cellStyle name="FROMHYPERION" xfId="1095"/>
    <cellStyle name="Front_Page_Title" xfId="1096"/>
    <cellStyle name="fy_eps$" xfId="1097"/>
    <cellStyle name="g_rate" xfId="1098"/>
    <cellStyle name="GEMS_REPORT_SUBTOTAL1" xfId="1099"/>
    <cellStyle name="Gen5" xfId="1100"/>
    <cellStyle name="general" xfId="1101"/>
    <cellStyle name="General [C]" xfId="1102"/>
    <cellStyle name="General [R]" xfId="1103"/>
    <cellStyle name="General text fixed" xfId="1104"/>
    <cellStyle name="General text/yellow" xfId="1105"/>
    <cellStyle name="General_Copy of Northern Orion Profile Excel Backup_3" xfId="1106"/>
    <cellStyle name="grayText2" xfId="1107"/>
    <cellStyle name="grayText2Big" xfId="1108"/>
    <cellStyle name="Grey" xfId="1109"/>
    <cellStyle name="grouping" xfId="1110"/>
    <cellStyle name="hard no." xfId="1111"/>
    <cellStyle name="Hard Percent" xfId="1112"/>
    <cellStyle name="head1" xfId="1113"/>
    <cellStyle name="head2" xfId="1114"/>
    <cellStyle name="Header" xfId="1115"/>
    <cellStyle name="Header Draft Stamp" xfId="1116"/>
    <cellStyle name="Header_% Change" xfId="1117"/>
    <cellStyle name="Header1" xfId="1118"/>
    <cellStyle name="Header2" xfId="1119"/>
    <cellStyle name="Header2 2" xfId="1120"/>
    <cellStyle name="Header3" xfId="1121"/>
    <cellStyle name="HeaderAssum" xfId="1122"/>
    <cellStyle name="headers" xfId="1123"/>
    <cellStyle name="Heading" xfId="1124"/>
    <cellStyle name="Heading 1 2" xfId="1125"/>
    <cellStyle name="Heading 1 2 2" xfId="1126"/>
    <cellStyle name="Heading 1 2 3" xfId="1127"/>
    <cellStyle name="Heading 1 2 4" xfId="1128"/>
    <cellStyle name="Heading 1 2 5" xfId="1129"/>
    <cellStyle name="Heading 1 3" xfId="1130"/>
    <cellStyle name="Heading 1 4" xfId="1131"/>
    <cellStyle name="Heading 1 5" xfId="1132"/>
    <cellStyle name="Heading 1 Above" xfId="1133"/>
    <cellStyle name="Heading 1+" xfId="1134"/>
    <cellStyle name="Heading 2 2" xfId="1135"/>
    <cellStyle name="Heading 2 2 2" xfId="1136"/>
    <cellStyle name="Heading 2 2 3" xfId="1137"/>
    <cellStyle name="Heading 2 2 4" xfId="1138"/>
    <cellStyle name="Heading 2 2 5" xfId="1139"/>
    <cellStyle name="Heading 2 3" xfId="1140"/>
    <cellStyle name="Heading 2 4" xfId="1141"/>
    <cellStyle name="Heading 2 5" xfId="1142"/>
    <cellStyle name="Heading 2 Below" xfId="1143"/>
    <cellStyle name="Heading 2+" xfId="1144"/>
    <cellStyle name="Heading 2nd" xfId="1145"/>
    <cellStyle name="Heading 3 2" xfId="1146"/>
    <cellStyle name="Heading 3+" xfId="1147"/>
    <cellStyle name="Heading 4 2" xfId="1148"/>
    <cellStyle name="Heading Section 3" xfId="1149"/>
    <cellStyle name="Heading top" xfId="1150"/>
    <cellStyle name="Heading1" xfId="1151"/>
    <cellStyle name="Heading2" xfId="1152"/>
    <cellStyle name="Heading3" xfId="1153"/>
    <cellStyle name="HEADINGS" xfId="1154"/>
    <cellStyle name="HEADINGS 2" xfId="1155"/>
    <cellStyle name="HEADINGSTOP" xfId="1156"/>
    <cellStyle name="HEADINGSTOP 2" xfId="1157"/>
    <cellStyle name="Headiong 2nd" xfId="1158"/>
    <cellStyle name="Headline I" xfId="1159"/>
    <cellStyle name="Headline II" xfId="1160"/>
    <cellStyle name="Headline III" xfId="1161"/>
    <cellStyle name="Hidden" xfId="1162"/>
    <cellStyle name="Hide" xfId="1163"/>
    <cellStyle name="Hyperlink 2" xfId="1164"/>
    <cellStyle name="Incorrecto" xfId="1165"/>
    <cellStyle name="indent_1" xfId="1166"/>
    <cellStyle name="Indented [0]" xfId="1167"/>
    <cellStyle name="Indented [2]" xfId="1168"/>
    <cellStyle name="Indented [4]" xfId="1169"/>
    <cellStyle name="Indented [6]" xfId="1170"/>
    <cellStyle name="Input [yellow]" xfId="1171"/>
    <cellStyle name="Input [yellow] 2" xfId="1172"/>
    <cellStyle name="Input 2" xfId="1173"/>
    <cellStyle name="input cell" xfId="1174"/>
    <cellStyle name="Input Currency" xfId="1175"/>
    <cellStyle name="Input Currency 2" xfId="1176"/>
    <cellStyle name="Input Currency_Copy of Northern Orion Profile Excel Backup_3" xfId="1177"/>
    <cellStyle name="Input Multiple" xfId="1178"/>
    <cellStyle name="Input Percent" xfId="1179"/>
    <cellStyle name="Input(a)" xfId="1180"/>
    <cellStyle name="Input(b)" xfId="1181"/>
    <cellStyle name="Input(Blue_Rate)" xfId="1182"/>
    <cellStyle name="Input(decimal)" xfId="1183"/>
    <cellStyle name="Input.units" xfId="1184"/>
    <cellStyle name="Input0" xfId="1185"/>
    <cellStyle name="Input1" xfId="1186"/>
    <cellStyle name="Input2" xfId="1187"/>
    <cellStyle name="InputCurrency" xfId="1188"/>
    <cellStyle name="InputCurrency2" xfId="1189"/>
    <cellStyle name="InputMultiple1" xfId="1190"/>
    <cellStyle name="InputNormal" xfId="1191"/>
    <cellStyle name="InputPercent1" xfId="1192"/>
    <cellStyle name="Inputs_Divider" xfId="1193"/>
    <cellStyle name="InSheet" xfId="1194"/>
    <cellStyle name="Integer" xfId="1195"/>
    <cellStyle name="Internal link" xfId="1196"/>
    <cellStyle name="Item Descriptions" xfId="1197"/>
    <cellStyle name="Item Descriptions - Bold" xfId="1198"/>
    <cellStyle name="Item Descriptions_6079BX" xfId="1199"/>
    <cellStyle name="Jason" xfId="1200"/>
    <cellStyle name="JOB_DATA" xfId="1201"/>
    <cellStyle name="joy" xfId="1202"/>
    <cellStyle name="KLHJ" xfId="1203"/>
    <cellStyle name="Komma" xfId="1204"/>
    <cellStyle name="Komma [0]_laroux" xfId="1205"/>
    <cellStyle name="Komma 2" xfId="1206"/>
    <cellStyle name="Komma_laroux" xfId="1207"/>
    <cellStyle name="KP_Normal" xfId="1208"/>
    <cellStyle name="L" xfId="1209"/>
    <cellStyle name="L_Asm" xfId="1210"/>
    <cellStyle name="L_Scenario sheet - copy into your workbook - v7" xfId="1211"/>
    <cellStyle name="LABEL" xfId="1212"/>
    <cellStyle name="LabelItalics" xfId="1213"/>
    <cellStyle name="Labels" xfId="1214"/>
    <cellStyle name="leftStyle" xfId="1215"/>
    <cellStyle name="leftStyle2" xfId="1216"/>
    <cellStyle name="Lie" xfId="1217"/>
    <cellStyle name="Lien hypertexte_Productivity time" xfId="1218"/>
    <cellStyle name="Line item title" xfId="1219"/>
    <cellStyle name="Line Summary" xfId="1220"/>
    <cellStyle name="Line_ClosingBal" xfId="1221"/>
    <cellStyle name="LineItemPrompt" xfId="1222"/>
    <cellStyle name="LineItemValue" xfId="1223"/>
    <cellStyle name="Link Currency (0)" xfId="1224"/>
    <cellStyle name="Link Currency (2)" xfId="1225"/>
    <cellStyle name="Link Units (0)" xfId="1226"/>
    <cellStyle name="Link Units (1)" xfId="1227"/>
    <cellStyle name="Link Units (2)" xfId="1228"/>
    <cellStyle name="Linked-in" xfId="1229"/>
    <cellStyle name="Links to Cover" xfId="1230"/>
    <cellStyle name="Lkine" xfId="1231"/>
    <cellStyle name="Lline" xfId="1232"/>
    <cellStyle name="Lline 2" xfId="1233"/>
    <cellStyle name="m" xfId="1234"/>
    <cellStyle name="m$" xfId="1235"/>
    <cellStyle name="m_Project CP Financial Model_v39" xfId="1236"/>
    <cellStyle name="MainHeading" xfId="1237"/>
    <cellStyle name="MainHeadingTwo" xfId="1238"/>
    <cellStyle name="Margins" xfId="1239"/>
    <cellStyle name="Migliaia (0)_BoAQPrelim" xfId="1240"/>
    <cellStyle name="Migliaia [0]_ANALSTOCK_2001" xfId="1241"/>
    <cellStyle name="Migliaia_BoAQPrelim" xfId="1242"/>
    <cellStyle name="Millares [0]_10 AVERIAS MASIVAS + ANT" xfId="1243"/>
    <cellStyle name="Millares 2" xfId="1244"/>
    <cellStyle name="Millares_10 AVERIAS MASIVAS + ANT" xfId="1245"/>
    <cellStyle name="Milliers [0]_!!!GO" xfId="1246"/>
    <cellStyle name="Milliers_!!!GO" xfId="1247"/>
    <cellStyle name="mm" xfId="1248"/>
    <cellStyle name="mm/dd/yy" xfId="1249"/>
    <cellStyle name="mm_Project CP Financial Model_v39" xfId="1250"/>
    <cellStyle name="model" xfId="1251"/>
    <cellStyle name="MODELO-1" xfId="1252"/>
    <cellStyle name="Moneda0" xfId="1253"/>
    <cellStyle name="Moneda0 2" xfId="1254"/>
    <cellStyle name="Moneda0 2 2" xfId="1255"/>
    <cellStyle name="Monétaire [0]_!!!GO" xfId="1256"/>
    <cellStyle name="Monétaire_!!!GO" xfId="1257"/>
    <cellStyle name="Monetario" xfId="1258"/>
    <cellStyle name="Monetario 2" xfId="1259"/>
    <cellStyle name="Monetario 2 2" xfId="1260"/>
    <cellStyle name="Monetario0" xfId="1261"/>
    <cellStyle name="Monetario0 2" xfId="1262"/>
    <cellStyle name="Monetario0 2 2" xfId="1263"/>
    <cellStyle name="MS_Hebrew" xfId="1264"/>
    <cellStyle name="Multiple" xfId="1265"/>
    <cellStyle name="Multiple [0]" xfId="1266"/>
    <cellStyle name="Multiple [1]" xfId="1267"/>
    <cellStyle name="Multiple_2006.06 Chum Exhibits" xfId="1268"/>
    <cellStyle name="Multiple1" xfId="1269"/>
    <cellStyle name="MultipleBelow" xfId="1270"/>
    <cellStyle name="Needs Work" xfId="1271"/>
    <cellStyle name="Neutral 2" xfId="1272"/>
    <cellStyle name="NO" xfId="1273"/>
    <cellStyle name="No Border" xfId="1274"/>
    <cellStyle name="no dec" xfId="1275"/>
    <cellStyle name="No-Comma [0]" xfId="1276"/>
    <cellStyle name="No-definido" xfId="1277"/>
    <cellStyle name="No-definido 2" xfId="1278"/>
    <cellStyle name="No-definido 2 2" xfId="1279"/>
    <cellStyle name="No-definido_090330_Avoca_Cost_Model_v1_24hr_Operations" xfId="1280"/>
    <cellStyle name="Non défini" xfId="1281"/>
    <cellStyle name="Noríal_silicon_object_tcsi" xfId="1282"/>
    <cellStyle name="Normal" xfId="0" builtinId="0"/>
    <cellStyle name="Normal - Estilo1" xfId="1283"/>
    <cellStyle name="Normal - Estilo2" xfId="1284"/>
    <cellStyle name="Normal - Estilo3" xfId="1285"/>
    <cellStyle name="Normal - Estilo4" xfId="1286"/>
    <cellStyle name="Normal - Estilo5" xfId="1287"/>
    <cellStyle name="Normal - Estilo6" xfId="1288"/>
    <cellStyle name="Normal - Estilo7" xfId="1289"/>
    <cellStyle name="Normal - Estilo8" xfId="1290"/>
    <cellStyle name="Normal - Modelo1" xfId="1291"/>
    <cellStyle name="Normal - Modelo2" xfId="1292"/>
    <cellStyle name="Normal - Modelo3" xfId="1293"/>
    <cellStyle name="Normal - Modelo4" xfId="1294"/>
    <cellStyle name="Normal - Modelo5" xfId="1295"/>
    <cellStyle name="Normal - Modelo6" xfId="1296"/>
    <cellStyle name="Normal - Modelo7" xfId="1297"/>
    <cellStyle name="Normal - Modelo8" xfId="1298"/>
    <cellStyle name="Normal - Style1" xfId="1299"/>
    <cellStyle name="Normal - Style1 2" xfId="1300"/>
    <cellStyle name="Normal - Style2" xfId="1301"/>
    <cellStyle name="Normal - Style3" xfId="1302"/>
    <cellStyle name="Normal - Style4" xfId="1303"/>
    <cellStyle name="Normal - Style5" xfId="1304"/>
    <cellStyle name="Normal - Style6" xfId="1305"/>
    <cellStyle name="Normal - Style7" xfId="1306"/>
    <cellStyle name="Normal - Style8" xfId="1307"/>
    <cellStyle name="Normal 0" xfId="1308"/>
    <cellStyle name="Normal 10" xfId="1309"/>
    <cellStyle name="Normal 10 10" xfId="1310"/>
    <cellStyle name="Normal 10 10 2" xfId="1311"/>
    <cellStyle name="Normal 10 11" xfId="1312"/>
    <cellStyle name="Normal 10 2" xfId="1313"/>
    <cellStyle name="Normal 10 2 2" xfId="1314"/>
    <cellStyle name="Normal 10 3" xfId="1315"/>
    <cellStyle name="Normal 10 3 2" xfId="1316"/>
    <cellStyle name="Normal 10 4" xfId="1317"/>
    <cellStyle name="Normal 10 4 2" xfId="1318"/>
    <cellStyle name="Normal 10 5" xfId="1319"/>
    <cellStyle name="Normal 10 5 2" xfId="1320"/>
    <cellStyle name="Normal 10 6" xfId="1321"/>
    <cellStyle name="Normal 10 6 2" xfId="1322"/>
    <cellStyle name="Normal 10 7" xfId="1323"/>
    <cellStyle name="Normal 10 7 2" xfId="1324"/>
    <cellStyle name="Normal 10 8" xfId="1325"/>
    <cellStyle name="Normal 10 8 2" xfId="1326"/>
    <cellStyle name="Normal 10 9" xfId="1327"/>
    <cellStyle name="Normal 10 9 2" xfId="1328"/>
    <cellStyle name="Normal 100" xfId="1329"/>
    <cellStyle name="Normal 100 10" xfId="1330"/>
    <cellStyle name="Normal 100 10 2" xfId="1331"/>
    <cellStyle name="Normal 100 11" xfId="1332"/>
    <cellStyle name="Normal 100 2" xfId="1333"/>
    <cellStyle name="Normal 100 2 2" xfId="1334"/>
    <cellStyle name="Normal 100 3" xfId="1335"/>
    <cellStyle name="Normal 100 3 2" xfId="1336"/>
    <cellStyle name="Normal 100 4" xfId="1337"/>
    <cellStyle name="Normal 100 4 2" xfId="1338"/>
    <cellStyle name="Normal 100 5" xfId="1339"/>
    <cellStyle name="Normal 100 5 2" xfId="1340"/>
    <cellStyle name="Normal 100 6" xfId="1341"/>
    <cellStyle name="Normal 100 6 2" xfId="1342"/>
    <cellStyle name="Normal 100 7" xfId="1343"/>
    <cellStyle name="Normal 100 7 2" xfId="1344"/>
    <cellStyle name="Normal 100 8" xfId="1345"/>
    <cellStyle name="Normal 100 8 2" xfId="1346"/>
    <cellStyle name="Normal 100 9" xfId="1347"/>
    <cellStyle name="Normal 100 9 2" xfId="1348"/>
    <cellStyle name="Normal 101" xfId="1349"/>
    <cellStyle name="Normal 101 10" xfId="1350"/>
    <cellStyle name="Normal 101 10 2" xfId="1351"/>
    <cellStyle name="Normal 101 11" xfId="1352"/>
    <cellStyle name="Normal 101 2" xfId="1353"/>
    <cellStyle name="Normal 101 2 2" xfId="1354"/>
    <cellStyle name="Normal 101 3" xfId="1355"/>
    <cellStyle name="Normal 101 3 2" xfId="1356"/>
    <cellStyle name="Normal 101 4" xfId="1357"/>
    <cellStyle name="Normal 101 4 2" xfId="1358"/>
    <cellStyle name="Normal 101 5" xfId="1359"/>
    <cellStyle name="Normal 101 5 2" xfId="1360"/>
    <cellStyle name="Normal 101 6" xfId="1361"/>
    <cellStyle name="Normal 101 6 2" xfId="1362"/>
    <cellStyle name="Normal 101 7" xfId="1363"/>
    <cellStyle name="Normal 101 7 2" xfId="1364"/>
    <cellStyle name="Normal 101 8" xfId="1365"/>
    <cellStyle name="Normal 101 8 2" xfId="1366"/>
    <cellStyle name="Normal 101 9" xfId="1367"/>
    <cellStyle name="Normal 101 9 2" xfId="1368"/>
    <cellStyle name="Normal 102" xfId="1369"/>
    <cellStyle name="Normal 102 10" xfId="1370"/>
    <cellStyle name="Normal 102 10 2" xfId="1371"/>
    <cellStyle name="Normal 102 11" xfId="1372"/>
    <cellStyle name="Normal 102 2" xfId="1373"/>
    <cellStyle name="Normal 102 2 2" xfId="1374"/>
    <cellStyle name="Normal 102 3" xfId="1375"/>
    <cellStyle name="Normal 102 3 2" xfId="1376"/>
    <cellStyle name="Normal 102 4" xfId="1377"/>
    <cellStyle name="Normal 102 4 2" xfId="1378"/>
    <cellStyle name="Normal 102 5" xfId="1379"/>
    <cellStyle name="Normal 102 5 2" xfId="1380"/>
    <cellStyle name="Normal 102 6" xfId="1381"/>
    <cellStyle name="Normal 102 6 2" xfId="1382"/>
    <cellStyle name="Normal 102 7" xfId="1383"/>
    <cellStyle name="Normal 102 7 2" xfId="1384"/>
    <cellStyle name="Normal 102 8" xfId="1385"/>
    <cellStyle name="Normal 102 8 2" xfId="1386"/>
    <cellStyle name="Normal 102 9" xfId="1387"/>
    <cellStyle name="Normal 102 9 2" xfId="1388"/>
    <cellStyle name="Normal 103" xfId="1389"/>
    <cellStyle name="Normal 103 10" xfId="1390"/>
    <cellStyle name="Normal 103 10 2" xfId="1391"/>
    <cellStyle name="Normal 103 11" xfId="1392"/>
    <cellStyle name="Normal 103 2" xfId="1393"/>
    <cellStyle name="Normal 103 2 2" xfId="1394"/>
    <cellStyle name="Normal 103 3" xfId="1395"/>
    <cellStyle name="Normal 103 3 2" xfId="1396"/>
    <cellStyle name="Normal 103 4" xfId="1397"/>
    <cellStyle name="Normal 103 4 2" xfId="1398"/>
    <cellStyle name="Normal 103 5" xfId="1399"/>
    <cellStyle name="Normal 103 5 2" xfId="1400"/>
    <cellStyle name="Normal 103 6" xfId="1401"/>
    <cellStyle name="Normal 103 6 2" xfId="1402"/>
    <cellStyle name="Normal 103 7" xfId="1403"/>
    <cellStyle name="Normal 103 7 2" xfId="1404"/>
    <cellStyle name="Normal 103 8" xfId="1405"/>
    <cellStyle name="Normal 103 8 2" xfId="1406"/>
    <cellStyle name="Normal 103 9" xfId="1407"/>
    <cellStyle name="Normal 103 9 2" xfId="1408"/>
    <cellStyle name="Normal 104" xfId="1409"/>
    <cellStyle name="Normal 104 10" xfId="1410"/>
    <cellStyle name="Normal 104 10 2" xfId="1411"/>
    <cellStyle name="Normal 104 11" xfId="1412"/>
    <cellStyle name="Normal 104 2" xfId="1413"/>
    <cellStyle name="Normal 104 2 2" xfId="1414"/>
    <cellStyle name="Normal 104 3" xfId="1415"/>
    <cellStyle name="Normal 104 3 2" xfId="1416"/>
    <cellStyle name="Normal 104 4" xfId="1417"/>
    <cellStyle name="Normal 104 4 2" xfId="1418"/>
    <cellStyle name="Normal 104 5" xfId="1419"/>
    <cellStyle name="Normal 104 5 2" xfId="1420"/>
    <cellStyle name="Normal 104 6" xfId="1421"/>
    <cellStyle name="Normal 104 6 2" xfId="1422"/>
    <cellStyle name="Normal 104 7" xfId="1423"/>
    <cellStyle name="Normal 104 7 2" xfId="1424"/>
    <cellStyle name="Normal 104 8" xfId="1425"/>
    <cellStyle name="Normal 104 8 2" xfId="1426"/>
    <cellStyle name="Normal 104 9" xfId="1427"/>
    <cellStyle name="Normal 104 9 2" xfId="1428"/>
    <cellStyle name="Normal 105" xfId="1429"/>
    <cellStyle name="Normal 105 10" xfId="1430"/>
    <cellStyle name="Normal 105 10 2" xfId="1431"/>
    <cellStyle name="Normal 105 11" xfId="1432"/>
    <cellStyle name="Normal 105 2" xfId="1433"/>
    <cellStyle name="Normal 105 2 2" xfId="1434"/>
    <cellStyle name="Normal 105 3" xfId="1435"/>
    <cellStyle name="Normal 105 3 2" xfId="1436"/>
    <cellStyle name="Normal 105 4" xfId="1437"/>
    <cellStyle name="Normal 105 4 2" xfId="1438"/>
    <cellStyle name="Normal 105 5" xfId="1439"/>
    <cellStyle name="Normal 105 5 2" xfId="1440"/>
    <cellStyle name="Normal 105 6" xfId="1441"/>
    <cellStyle name="Normal 105 6 2" xfId="1442"/>
    <cellStyle name="Normal 105 7" xfId="1443"/>
    <cellStyle name="Normal 105 7 2" xfId="1444"/>
    <cellStyle name="Normal 105 8" xfId="1445"/>
    <cellStyle name="Normal 105 8 2" xfId="1446"/>
    <cellStyle name="Normal 105 9" xfId="1447"/>
    <cellStyle name="Normal 105 9 2" xfId="1448"/>
    <cellStyle name="Normal 106" xfId="1449"/>
    <cellStyle name="Normal 106 2" xfId="1450"/>
    <cellStyle name="Normal 106 2 2" xfId="1451"/>
    <cellStyle name="Normal 106 2 2 2" xfId="1452"/>
    <cellStyle name="Normal 106 2 3" xfId="1453"/>
    <cellStyle name="Normal 106 3" xfId="1454"/>
    <cellStyle name="Normal 106 3 2" xfId="1455"/>
    <cellStyle name="Normal 106 4" xfId="1456"/>
    <cellStyle name="Normal 107" xfId="1"/>
    <cellStyle name="Normal 107 2" xfId="1457"/>
    <cellStyle name="Normal 107 2 2" xfId="1458"/>
    <cellStyle name="Normal 107 2 2 2" xfId="1459"/>
    <cellStyle name="Normal 107 2 3" xfId="1460"/>
    <cellStyle name="Normal 107 3" xfId="1461"/>
    <cellStyle name="Normal 108" xfId="1462"/>
    <cellStyle name="Normal 108 10" xfId="1463"/>
    <cellStyle name="Normal 108 10 2" xfId="1464"/>
    <cellStyle name="Normal 108 11" xfId="1465"/>
    <cellStyle name="Normal 108 2" xfId="1466"/>
    <cellStyle name="Normal 108 2 2" xfId="1467"/>
    <cellStyle name="Normal 108 3" xfId="1468"/>
    <cellStyle name="Normal 108 3 2" xfId="1469"/>
    <cellStyle name="Normal 108 4" xfId="1470"/>
    <cellStyle name="Normal 108 4 2" xfId="1471"/>
    <cellStyle name="Normal 108 5" xfId="1472"/>
    <cellStyle name="Normal 108 5 2" xfId="1473"/>
    <cellStyle name="Normal 108 6" xfId="1474"/>
    <cellStyle name="Normal 108 6 2" xfId="1475"/>
    <cellStyle name="Normal 108 7" xfId="1476"/>
    <cellStyle name="Normal 108 7 2" xfId="1477"/>
    <cellStyle name="Normal 108 8" xfId="1478"/>
    <cellStyle name="Normal 108 8 2" xfId="1479"/>
    <cellStyle name="Normal 108 9" xfId="1480"/>
    <cellStyle name="Normal 108 9 2" xfId="1481"/>
    <cellStyle name="Normal 109" xfId="1482"/>
    <cellStyle name="Normal 109 10" xfId="1483"/>
    <cellStyle name="Normal 109 10 2" xfId="1484"/>
    <cellStyle name="Normal 109 11" xfId="1485"/>
    <cellStyle name="Normal 109 2" xfId="1486"/>
    <cellStyle name="Normal 109 2 2" xfId="1487"/>
    <cellStyle name="Normal 109 3" xfId="1488"/>
    <cellStyle name="Normal 109 3 2" xfId="1489"/>
    <cellStyle name="Normal 109 4" xfId="1490"/>
    <cellStyle name="Normal 109 4 2" xfId="1491"/>
    <cellStyle name="Normal 109 5" xfId="1492"/>
    <cellStyle name="Normal 109 5 2" xfId="1493"/>
    <cellStyle name="Normal 109 6" xfId="1494"/>
    <cellStyle name="Normal 109 6 2" xfId="1495"/>
    <cellStyle name="Normal 109 7" xfId="1496"/>
    <cellStyle name="Normal 109 7 2" xfId="1497"/>
    <cellStyle name="Normal 109 8" xfId="1498"/>
    <cellStyle name="Normal 109 8 2" xfId="1499"/>
    <cellStyle name="Normal 109 9" xfId="1500"/>
    <cellStyle name="Normal 109 9 2" xfId="1501"/>
    <cellStyle name="Normal 11" xfId="1502"/>
    <cellStyle name="Normal 11 10" xfId="1503"/>
    <cellStyle name="Normal 11 10 2" xfId="1504"/>
    <cellStyle name="Normal 11 11" xfId="1505"/>
    <cellStyle name="Normal 11 2" xfId="1506"/>
    <cellStyle name="Normal 11 2 2" xfId="1507"/>
    <cellStyle name="Normal 11 3" xfId="1508"/>
    <cellStyle name="Normal 11 3 2" xfId="1509"/>
    <cellStyle name="Normal 11 4" xfId="1510"/>
    <cellStyle name="Normal 11 4 2" xfId="1511"/>
    <cellStyle name="Normal 11 5" xfId="1512"/>
    <cellStyle name="Normal 11 5 2" xfId="1513"/>
    <cellStyle name="Normal 11 6" xfId="1514"/>
    <cellStyle name="Normal 11 6 2" xfId="1515"/>
    <cellStyle name="Normal 11 7" xfId="1516"/>
    <cellStyle name="Normal 11 7 2" xfId="1517"/>
    <cellStyle name="Normal 11 8" xfId="1518"/>
    <cellStyle name="Normal 11 8 2" xfId="1519"/>
    <cellStyle name="Normal 11 9" xfId="1520"/>
    <cellStyle name="Normal 11 9 2" xfId="1521"/>
    <cellStyle name="Normal 110" xfId="1522"/>
    <cellStyle name="Normal 110 10" xfId="1523"/>
    <cellStyle name="Normal 110 10 2" xfId="1524"/>
    <cellStyle name="Normal 110 11" xfId="1525"/>
    <cellStyle name="Normal 110 2" xfId="1526"/>
    <cellStyle name="Normal 110 2 2" xfId="1527"/>
    <cellStyle name="Normal 110 3" xfId="1528"/>
    <cellStyle name="Normal 110 3 2" xfId="1529"/>
    <cellStyle name="Normal 110 4" xfId="1530"/>
    <cellStyle name="Normal 110 4 2" xfId="1531"/>
    <cellStyle name="Normal 110 5" xfId="1532"/>
    <cellStyle name="Normal 110 5 2" xfId="1533"/>
    <cellStyle name="Normal 110 6" xfId="1534"/>
    <cellStyle name="Normal 110 6 2" xfId="1535"/>
    <cellStyle name="Normal 110 7" xfId="1536"/>
    <cellStyle name="Normal 110 7 2" xfId="1537"/>
    <cellStyle name="Normal 110 8" xfId="1538"/>
    <cellStyle name="Normal 110 8 2" xfId="1539"/>
    <cellStyle name="Normal 110 9" xfId="1540"/>
    <cellStyle name="Normal 110 9 2" xfId="1541"/>
    <cellStyle name="Normal 111" xfId="1542"/>
    <cellStyle name="Normal 111 10" xfId="1543"/>
    <cellStyle name="Normal 111 10 2" xfId="1544"/>
    <cellStyle name="Normal 111 11" xfId="1545"/>
    <cellStyle name="Normal 111 2" xfId="1546"/>
    <cellStyle name="Normal 111 2 2" xfId="1547"/>
    <cellStyle name="Normal 111 3" xfId="1548"/>
    <cellStyle name="Normal 111 3 2" xfId="1549"/>
    <cellStyle name="Normal 111 4" xfId="1550"/>
    <cellStyle name="Normal 111 4 2" xfId="1551"/>
    <cellStyle name="Normal 111 5" xfId="1552"/>
    <cellStyle name="Normal 111 5 2" xfId="1553"/>
    <cellStyle name="Normal 111 6" xfId="1554"/>
    <cellStyle name="Normal 111 6 2" xfId="1555"/>
    <cellStyle name="Normal 111 7" xfId="1556"/>
    <cellStyle name="Normal 111 7 2" xfId="1557"/>
    <cellStyle name="Normal 111 8" xfId="1558"/>
    <cellStyle name="Normal 111 8 2" xfId="1559"/>
    <cellStyle name="Normal 111 9" xfId="1560"/>
    <cellStyle name="Normal 111 9 2" xfId="1561"/>
    <cellStyle name="Normal 112" xfId="1562"/>
    <cellStyle name="Normal 112 10" xfId="1563"/>
    <cellStyle name="Normal 112 10 2" xfId="1564"/>
    <cellStyle name="Normal 112 11" xfId="1565"/>
    <cellStyle name="Normal 112 2" xfId="1566"/>
    <cellStyle name="Normal 112 2 2" xfId="1567"/>
    <cellStyle name="Normal 112 3" xfId="1568"/>
    <cellStyle name="Normal 112 3 2" xfId="1569"/>
    <cellStyle name="Normal 112 4" xfId="1570"/>
    <cellStyle name="Normal 112 4 2" xfId="1571"/>
    <cellStyle name="Normal 112 5" xfId="1572"/>
    <cellStyle name="Normal 112 5 2" xfId="1573"/>
    <cellStyle name="Normal 112 6" xfId="1574"/>
    <cellStyle name="Normal 112 6 2" xfId="1575"/>
    <cellStyle name="Normal 112 7" xfId="1576"/>
    <cellStyle name="Normal 112 7 2" xfId="1577"/>
    <cellStyle name="Normal 112 8" xfId="1578"/>
    <cellStyle name="Normal 112 8 2" xfId="1579"/>
    <cellStyle name="Normal 112 9" xfId="1580"/>
    <cellStyle name="Normal 112 9 2" xfId="1581"/>
    <cellStyle name="Normal 113" xfId="1582"/>
    <cellStyle name="Normal 113 10" xfId="1583"/>
    <cellStyle name="Normal 113 10 2" xfId="1584"/>
    <cellStyle name="Normal 113 11" xfId="1585"/>
    <cellStyle name="Normal 113 2" xfId="1586"/>
    <cellStyle name="Normal 113 2 2" xfId="1587"/>
    <cellStyle name="Normal 113 3" xfId="1588"/>
    <cellStyle name="Normal 113 3 2" xfId="1589"/>
    <cellStyle name="Normal 113 4" xfId="1590"/>
    <cellStyle name="Normal 113 4 2" xfId="1591"/>
    <cellStyle name="Normal 113 5" xfId="1592"/>
    <cellStyle name="Normal 113 5 2" xfId="1593"/>
    <cellStyle name="Normal 113 6" xfId="1594"/>
    <cellStyle name="Normal 113 6 2" xfId="1595"/>
    <cellStyle name="Normal 113 7" xfId="1596"/>
    <cellStyle name="Normal 113 7 2" xfId="1597"/>
    <cellStyle name="Normal 113 8" xfId="1598"/>
    <cellStyle name="Normal 113 8 2" xfId="1599"/>
    <cellStyle name="Normal 113 9" xfId="1600"/>
    <cellStyle name="Normal 113 9 2" xfId="1601"/>
    <cellStyle name="Normal 114" xfId="1602"/>
    <cellStyle name="Normal 114 10" xfId="1603"/>
    <cellStyle name="Normal 114 10 2" xfId="1604"/>
    <cellStyle name="Normal 114 11" xfId="1605"/>
    <cellStyle name="Normal 114 2" xfId="1606"/>
    <cellStyle name="Normal 114 2 2" xfId="1607"/>
    <cellStyle name="Normal 114 3" xfId="1608"/>
    <cellStyle name="Normal 114 3 2" xfId="1609"/>
    <cellStyle name="Normal 114 4" xfId="1610"/>
    <cellStyle name="Normal 114 4 2" xfId="1611"/>
    <cellStyle name="Normal 114 5" xfId="1612"/>
    <cellStyle name="Normal 114 5 2" xfId="1613"/>
    <cellStyle name="Normal 114 6" xfId="1614"/>
    <cellStyle name="Normal 114 6 2" xfId="1615"/>
    <cellStyle name="Normal 114 7" xfId="1616"/>
    <cellStyle name="Normal 114 7 2" xfId="1617"/>
    <cellStyle name="Normal 114 8" xfId="1618"/>
    <cellStyle name="Normal 114 8 2" xfId="1619"/>
    <cellStyle name="Normal 114 9" xfId="1620"/>
    <cellStyle name="Normal 114 9 2" xfId="1621"/>
    <cellStyle name="Normal 115" xfId="1622"/>
    <cellStyle name="Normal 115 10" xfId="1623"/>
    <cellStyle name="Normal 115 10 2" xfId="1624"/>
    <cellStyle name="Normal 115 11" xfId="1625"/>
    <cellStyle name="Normal 115 2" xfId="1626"/>
    <cellStyle name="Normal 115 2 2" xfId="1627"/>
    <cellStyle name="Normal 115 3" xfId="1628"/>
    <cellStyle name="Normal 115 3 2" xfId="1629"/>
    <cellStyle name="Normal 115 4" xfId="1630"/>
    <cellStyle name="Normal 115 4 2" xfId="1631"/>
    <cellStyle name="Normal 115 5" xfId="1632"/>
    <cellStyle name="Normal 115 5 2" xfId="1633"/>
    <cellStyle name="Normal 115 6" xfId="1634"/>
    <cellStyle name="Normal 115 6 2" xfId="1635"/>
    <cellStyle name="Normal 115 7" xfId="1636"/>
    <cellStyle name="Normal 115 7 2" xfId="1637"/>
    <cellStyle name="Normal 115 8" xfId="1638"/>
    <cellStyle name="Normal 115 8 2" xfId="1639"/>
    <cellStyle name="Normal 115 9" xfId="1640"/>
    <cellStyle name="Normal 115 9 2" xfId="1641"/>
    <cellStyle name="Normal 116" xfId="1642"/>
    <cellStyle name="Normal 116 10" xfId="1643"/>
    <cellStyle name="Normal 116 10 2" xfId="1644"/>
    <cellStyle name="Normal 116 11" xfId="1645"/>
    <cellStyle name="Normal 116 2" xfId="1646"/>
    <cellStyle name="Normal 116 2 2" xfId="1647"/>
    <cellStyle name="Normal 116 3" xfId="1648"/>
    <cellStyle name="Normal 116 3 2" xfId="1649"/>
    <cellStyle name="Normal 116 4" xfId="1650"/>
    <cellStyle name="Normal 116 4 2" xfId="1651"/>
    <cellStyle name="Normal 116 5" xfId="1652"/>
    <cellStyle name="Normal 116 5 2" xfId="1653"/>
    <cellStyle name="Normal 116 6" xfId="1654"/>
    <cellStyle name="Normal 116 6 2" xfId="1655"/>
    <cellStyle name="Normal 116 7" xfId="1656"/>
    <cellStyle name="Normal 116 7 2" xfId="1657"/>
    <cellStyle name="Normal 116 8" xfId="1658"/>
    <cellStyle name="Normal 116 8 2" xfId="1659"/>
    <cellStyle name="Normal 116 9" xfId="1660"/>
    <cellStyle name="Normal 116 9 2" xfId="1661"/>
    <cellStyle name="Normal 117" xfId="1662"/>
    <cellStyle name="Normal 117 2" xfId="1663"/>
    <cellStyle name="Normal 117 2 2" xfId="1664"/>
    <cellStyle name="Normal 117 2 2 2" xfId="1665"/>
    <cellStyle name="Normal 117 2 3" xfId="1666"/>
    <cellStyle name="Normal 118" xfId="1667"/>
    <cellStyle name="Normal 118 10" xfId="1668"/>
    <cellStyle name="Normal 118 10 2" xfId="1669"/>
    <cellStyle name="Normal 118 11" xfId="1670"/>
    <cellStyle name="Normal 118 2" xfId="1671"/>
    <cellStyle name="Normal 118 2 2" xfId="1672"/>
    <cellStyle name="Normal 118 3" xfId="1673"/>
    <cellStyle name="Normal 118 3 2" xfId="1674"/>
    <cellStyle name="Normal 118 4" xfId="1675"/>
    <cellStyle name="Normal 118 4 2" xfId="1676"/>
    <cellStyle name="Normal 118 5" xfId="1677"/>
    <cellStyle name="Normal 118 5 2" xfId="1678"/>
    <cellStyle name="Normal 118 6" xfId="1679"/>
    <cellStyle name="Normal 118 6 2" xfId="1680"/>
    <cellStyle name="Normal 118 7" xfId="1681"/>
    <cellStyle name="Normal 118 7 2" xfId="1682"/>
    <cellStyle name="Normal 118 8" xfId="1683"/>
    <cellStyle name="Normal 118 8 2" xfId="1684"/>
    <cellStyle name="Normal 118 9" xfId="1685"/>
    <cellStyle name="Normal 118 9 2" xfId="1686"/>
    <cellStyle name="Normal 119" xfId="1687"/>
    <cellStyle name="Normal 119 10" xfId="1688"/>
    <cellStyle name="Normal 119 10 2" xfId="1689"/>
    <cellStyle name="Normal 119 11" xfId="1690"/>
    <cellStyle name="Normal 119 2" xfId="1691"/>
    <cellStyle name="Normal 119 2 2" xfId="1692"/>
    <cellStyle name="Normal 119 3" xfId="1693"/>
    <cellStyle name="Normal 119 3 2" xfId="1694"/>
    <cellStyle name="Normal 119 4" xfId="1695"/>
    <cellStyle name="Normal 119 4 2" xfId="1696"/>
    <cellStyle name="Normal 119 5" xfId="1697"/>
    <cellStyle name="Normal 119 5 2" xfId="1698"/>
    <cellStyle name="Normal 119 6" xfId="1699"/>
    <cellStyle name="Normal 119 6 2" xfId="1700"/>
    <cellStyle name="Normal 119 7" xfId="1701"/>
    <cellStyle name="Normal 119 7 2" xfId="1702"/>
    <cellStyle name="Normal 119 8" xfId="1703"/>
    <cellStyle name="Normal 119 8 2" xfId="1704"/>
    <cellStyle name="Normal 119 9" xfId="1705"/>
    <cellStyle name="Normal 119 9 2" xfId="1706"/>
    <cellStyle name="Normal 12" xfId="1707"/>
    <cellStyle name="Normal 12 10" xfId="1708"/>
    <cellStyle name="Normal 12 10 2" xfId="1709"/>
    <cellStyle name="Normal 12 11" xfId="1710"/>
    <cellStyle name="Normal 12 2" xfId="1711"/>
    <cellStyle name="Normal 12 2 2" xfId="1712"/>
    <cellStyle name="Normal 12 3" xfId="1713"/>
    <cellStyle name="Normal 12 3 2" xfId="1714"/>
    <cellStyle name="Normal 12 4" xfId="1715"/>
    <cellStyle name="Normal 12 4 2" xfId="1716"/>
    <cellStyle name="Normal 12 5" xfId="1717"/>
    <cellStyle name="Normal 12 5 2" xfId="1718"/>
    <cellStyle name="Normal 12 6" xfId="1719"/>
    <cellStyle name="Normal 12 6 2" xfId="1720"/>
    <cellStyle name="Normal 12 7" xfId="1721"/>
    <cellStyle name="Normal 12 7 2" xfId="1722"/>
    <cellStyle name="Normal 12 8" xfId="1723"/>
    <cellStyle name="Normal 12 8 2" xfId="1724"/>
    <cellStyle name="Normal 12 9" xfId="1725"/>
    <cellStyle name="Normal 12 9 2" xfId="1726"/>
    <cellStyle name="Normal 120" xfId="1727"/>
    <cellStyle name="Normal 120 10" xfId="1728"/>
    <cellStyle name="Normal 120 10 2" xfId="1729"/>
    <cellStyle name="Normal 120 11" xfId="1730"/>
    <cellStyle name="Normal 120 2" xfId="1731"/>
    <cellStyle name="Normal 120 2 2" xfId="1732"/>
    <cellStyle name="Normal 120 3" xfId="1733"/>
    <cellStyle name="Normal 120 3 2" xfId="1734"/>
    <cellStyle name="Normal 120 4" xfId="1735"/>
    <cellStyle name="Normal 120 4 2" xfId="1736"/>
    <cellStyle name="Normal 120 5" xfId="1737"/>
    <cellStyle name="Normal 120 5 2" xfId="1738"/>
    <cellStyle name="Normal 120 6" xfId="1739"/>
    <cellStyle name="Normal 120 6 2" xfId="1740"/>
    <cellStyle name="Normal 120 7" xfId="1741"/>
    <cellStyle name="Normal 120 7 2" xfId="1742"/>
    <cellStyle name="Normal 120 8" xfId="1743"/>
    <cellStyle name="Normal 120 8 2" xfId="1744"/>
    <cellStyle name="Normal 120 9" xfId="1745"/>
    <cellStyle name="Normal 120 9 2" xfId="1746"/>
    <cellStyle name="Normal 121" xfId="1747"/>
    <cellStyle name="Normal 121 10" xfId="1748"/>
    <cellStyle name="Normal 121 10 2" xfId="1749"/>
    <cellStyle name="Normal 121 11" xfId="1750"/>
    <cellStyle name="Normal 121 2" xfId="1751"/>
    <cellStyle name="Normal 121 2 2" xfId="1752"/>
    <cellStyle name="Normal 121 3" xfId="1753"/>
    <cellStyle name="Normal 121 3 2" xfId="1754"/>
    <cellStyle name="Normal 121 4" xfId="1755"/>
    <cellStyle name="Normal 121 4 2" xfId="1756"/>
    <cellStyle name="Normal 121 5" xfId="1757"/>
    <cellStyle name="Normal 121 5 2" xfId="1758"/>
    <cellStyle name="Normal 121 6" xfId="1759"/>
    <cellStyle name="Normal 121 6 2" xfId="1760"/>
    <cellStyle name="Normal 121 7" xfId="1761"/>
    <cellStyle name="Normal 121 7 2" xfId="1762"/>
    <cellStyle name="Normal 121 8" xfId="1763"/>
    <cellStyle name="Normal 121 8 2" xfId="1764"/>
    <cellStyle name="Normal 121 9" xfId="1765"/>
    <cellStyle name="Normal 121 9 2" xfId="1766"/>
    <cellStyle name="Normal 122" xfId="1767"/>
    <cellStyle name="Normal 122 10" xfId="1768"/>
    <cellStyle name="Normal 122 10 2" xfId="1769"/>
    <cellStyle name="Normal 122 11" xfId="1770"/>
    <cellStyle name="Normal 122 2" xfId="1771"/>
    <cellStyle name="Normal 122 2 2" xfId="1772"/>
    <cellStyle name="Normal 122 3" xfId="1773"/>
    <cellStyle name="Normal 122 3 2" xfId="1774"/>
    <cellStyle name="Normal 122 4" xfId="1775"/>
    <cellStyle name="Normal 122 4 2" xfId="1776"/>
    <cellStyle name="Normal 122 5" xfId="1777"/>
    <cellStyle name="Normal 122 5 2" xfId="1778"/>
    <cellStyle name="Normal 122 6" xfId="1779"/>
    <cellStyle name="Normal 122 6 2" xfId="1780"/>
    <cellStyle name="Normal 122 7" xfId="1781"/>
    <cellStyle name="Normal 122 7 2" xfId="1782"/>
    <cellStyle name="Normal 122 8" xfId="1783"/>
    <cellStyle name="Normal 122 8 2" xfId="1784"/>
    <cellStyle name="Normal 122 9" xfId="1785"/>
    <cellStyle name="Normal 122 9 2" xfId="1786"/>
    <cellStyle name="Normal 123" xfId="1787"/>
    <cellStyle name="Normal 123 10" xfId="1788"/>
    <cellStyle name="Normal 123 10 2" xfId="1789"/>
    <cellStyle name="Normal 123 11" xfId="1790"/>
    <cellStyle name="Normal 123 2" xfId="1791"/>
    <cellStyle name="Normal 123 2 2" xfId="1792"/>
    <cellStyle name="Normal 123 3" xfId="1793"/>
    <cellStyle name="Normal 123 3 2" xfId="1794"/>
    <cellStyle name="Normal 123 4" xfId="1795"/>
    <cellStyle name="Normal 123 4 2" xfId="1796"/>
    <cellStyle name="Normal 123 5" xfId="1797"/>
    <cellStyle name="Normal 123 5 2" xfId="1798"/>
    <cellStyle name="Normal 123 6" xfId="1799"/>
    <cellStyle name="Normal 123 6 2" xfId="1800"/>
    <cellStyle name="Normal 123 7" xfId="1801"/>
    <cellStyle name="Normal 123 7 2" xfId="1802"/>
    <cellStyle name="Normal 123 8" xfId="1803"/>
    <cellStyle name="Normal 123 8 2" xfId="1804"/>
    <cellStyle name="Normal 123 9" xfId="1805"/>
    <cellStyle name="Normal 123 9 2" xfId="1806"/>
    <cellStyle name="Normal 124" xfId="1807"/>
    <cellStyle name="Normal 124 10" xfId="1808"/>
    <cellStyle name="Normal 124 10 2" xfId="1809"/>
    <cellStyle name="Normal 124 11" xfId="1810"/>
    <cellStyle name="Normal 124 2" xfId="1811"/>
    <cellStyle name="Normal 124 2 2" xfId="1812"/>
    <cellStyle name="Normal 124 3" xfId="1813"/>
    <cellStyle name="Normal 124 3 2" xfId="1814"/>
    <cellStyle name="Normal 124 4" xfId="1815"/>
    <cellStyle name="Normal 124 4 2" xfId="1816"/>
    <cellStyle name="Normal 124 5" xfId="1817"/>
    <cellStyle name="Normal 124 5 2" xfId="1818"/>
    <cellStyle name="Normal 124 6" xfId="1819"/>
    <cellStyle name="Normal 124 6 2" xfId="1820"/>
    <cellStyle name="Normal 124 7" xfId="1821"/>
    <cellStyle name="Normal 124 7 2" xfId="1822"/>
    <cellStyle name="Normal 124 8" xfId="1823"/>
    <cellStyle name="Normal 124 8 2" xfId="1824"/>
    <cellStyle name="Normal 124 9" xfId="1825"/>
    <cellStyle name="Normal 124 9 2" xfId="1826"/>
    <cellStyle name="Normal 125" xfId="1827"/>
    <cellStyle name="Normal 125 10" xfId="1828"/>
    <cellStyle name="Normal 125 10 2" xfId="1829"/>
    <cellStyle name="Normal 125 11" xfId="1830"/>
    <cellStyle name="Normal 125 2" xfId="1831"/>
    <cellStyle name="Normal 125 2 2" xfId="1832"/>
    <cellStyle name="Normal 125 3" xfId="1833"/>
    <cellStyle name="Normal 125 3 2" xfId="1834"/>
    <cellStyle name="Normal 125 4" xfId="1835"/>
    <cellStyle name="Normal 125 4 2" xfId="1836"/>
    <cellStyle name="Normal 125 5" xfId="1837"/>
    <cellStyle name="Normal 125 5 2" xfId="1838"/>
    <cellStyle name="Normal 125 6" xfId="1839"/>
    <cellStyle name="Normal 125 6 2" xfId="1840"/>
    <cellStyle name="Normal 125 7" xfId="1841"/>
    <cellStyle name="Normal 125 7 2" xfId="1842"/>
    <cellStyle name="Normal 125 8" xfId="1843"/>
    <cellStyle name="Normal 125 8 2" xfId="1844"/>
    <cellStyle name="Normal 125 9" xfId="1845"/>
    <cellStyle name="Normal 125 9 2" xfId="1846"/>
    <cellStyle name="Normal 126" xfId="1847"/>
    <cellStyle name="Normal 126 10" xfId="1848"/>
    <cellStyle name="Normal 126 10 2" xfId="1849"/>
    <cellStyle name="Normal 126 11" xfId="1850"/>
    <cellStyle name="Normal 126 2" xfId="1851"/>
    <cellStyle name="Normal 126 2 2" xfId="1852"/>
    <cellStyle name="Normal 126 3" xfId="1853"/>
    <cellStyle name="Normal 126 3 2" xfId="1854"/>
    <cellStyle name="Normal 126 4" xfId="1855"/>
    <cellStyle name="Normal 126 4 2" xfId="1856"/>
    <cellStyle name="Normal 126 5" xfId="1857"/>
    <cellStyle name="Normal 126 5 2" xfId="1858"/>
    <cellStyle name="Normal 126 6" xfId="1859"/>
    <cellStyle name="Normal 126 6 2" xfId="1860"/>
    <cellStyle name="Normal 126 7" xfId="1861"/>
    <cellStyle name="Normal 126 7 2" xfId="1862"/>
    <cellStyle name="Normal 126 8" xfId="1863"/>
    <cellStyle name="Normal 126 8 2" xfId="1864"/>
    <cellStyle name="Normal 126 9" xfId="1865"/>
    <cellStyle name="Normal 126 9 2" xfId="1866"/>
    <cellStyle name="Normal 127" xfId="1867"/>
    <cellStyle name="Normal 127 10" xfId="1868"/>
    <cellStyle name="Normal 127 10 2" xfId="1869"/>
    <cellStyle name="Normal 127 11" xfId="1870"/>
    <cellStyle name="Normal 127 2" xfId="1871"/>
    <cellStyle name="Normal 127 2 2" xfId="1872"/>
    <cellStyle name="Normal 127 3" xfId="1873"/>
    <cellStyle name="Normal 127 3 2" xfId="1874"/>
    <cellStyle name="Normal 127 4" xfId="1875"/>
    <cellStyle name="Normal 127 4 2" xfId="1876"/>
    <cellStyle name="Normal 127 5" xfId="1877"/>
    <cellStyle name="Normal 127 5 2" xfId="1878"/>
    <cellStyle name="Normal 127 6" xfId="1879"/>
    <cellStyle name="Normal 127 6 2" xfId="1880"/>
    <cellStyle name="Normal 127 7" xfId="1881"/>
    <cellStyle name="Normal 127 7 2" xfId="1882"/>
    <cellStyle name="Normal 127 8" xfId="1883"/>
    <cellStyle name="Normal 127 8 2" xfId="1884"/>
    <cellStyle name="Normal 127 9" xfId="1885"/>
    <cellStyle name="Normal 127 9 2" xfId="1886"/>
    <cellStyle name="Normal 128" xfId="1887"/>
    <cellStyle name="Normal 128 2" xfId="1888"/>
    <cellStyle name="Normal 128 2 2" xfId="1889"/>
    <cellStyle name="Normal 128 3" xfId="1890"/>
    <cellStyle name="Normal 129" xfId="1891"/>
    <cellStyle name="Normal 129 10" xfId="1892"/>
    <cellStyle name="Normal 129 10 2" xfId="1893"/>
    <cellStyle name="Normal 129 11" xfId="1894"/>
    <cellStyle name="Normal 129 2" xfId="1895"/>
    <cellStyle name="Normal 129 2 2" xfId="1896"/>
    <cellStyle name="Normal 129 3" xfId="1897"/>
    <cellStyle name="Normal 129 3 2" xfId="1898"/>
    <cellStyle name="Normal 129 4" xfId="1899"/>
    <cellStyle name="Normal 129 4 2" xfId="1900"/>
    <cellStyle name="Normal 129 5" xfId="1901"/>
    <cellStyle name="Normal 129 5 2" xfId="1902"/>
    <cellStyle name="Normal 129 6" xfId="1903"/>
    <cellStyle name="Normal 129 6 2" xfId="1904"/>
    <cellStyle name="Normal 129 7" xfId="1905"/>
    <cellStyle name="Normal 129 7 2" xfId="1906"/>
    <cellStyle name="Normal 129 8" xfId="1907"/>
    <cellStyle name="Normal 129 8 2" xfId="1908"/>
    <cellStyle name="Normal 129 9" xfId="1909"/>
    <cellStyle name="Normal 129 9 2" xfId="1910"/>
    <cellStyle name="Normal 13" xfId="1911"/>
    <cellStyle name="Normal 13 10" xfId="1912"/>
    <cellStyle name="Normal 13 10 2" xfId="1913"/>
    <cellStyle name="Normal 13 11" xfId="1914"/>
    <cellStyle name="Normal 13 2" xfId="1915"/>
    <cellStyle name="Normal 13 2 2" xfId="1916"/>
    <cellStyle name="Normal 13 3" xfId="1917"/>
    <cellStyle name="Normal 13 3 2" xfId="1918"/>
    <cellStyle name="Normal 13 4" xfId="1919"/>
    <cellStyle name="Normal 13 4 2" xfId="1920"/>
    <cellStyle name="Normal 13 5" xfId="1921"/>
    <cellStyle name="Normal 13 5 2" xfId="1922"/>
    <cellStyle name="Normal 13 6" xfId="1923"/>
    <cellStyle name="Normal 13 6 2" xfId="1924"/>
    <cellStyle name="Normal 13 7" xfId="1925"/>
    <cellStyle name="Normal 13 7 2" xfId="1926"/>
    <cellStyle name="Normal 13 8" xfId="1927"/>
    <cellStyle name="Normal 13 8 2" xfId="1928"/>
    <cellStyle name="Normal 13 9" xfId="1929"/>
    <cellStyle name="Normal 13 9 2" xfId="1930"/>
    <cellStyle name="Normal 130" xfId="1931"/>
    <cellStyle name="Normal 130 10" xfId="1932"/>
    <cellStyle name="Normal 130 10 2" xfId="1933"/>
    <cellStyle name="Normal 130 11" xfId="1934"/>
    <cellStyle name="Normal 130 2" xfId="1935"/>
    <cellStyle name="Normal 130 2 2" xfId="1936"/>
    <cellStyle name="Normal 130 3" xfId="1937"/>
    <cellStyle name="Normal 130 3 2" xfId="1938"/>
    <cellStyle name="Normal 130 4" xfId="1939"/>
    <cellStyle name="Normal 130 4 2" xfId="1940"/>
    <cellStyle name="Normal 130 5" xfId="1941"/>
    <cellStyle name="Normal 130 5 2" xfId="1942"/>
    <cellStyle name="Normal 130 6" xfId="1943"/>
    <cellStyle name="Normal 130 6 2" xfId="1944"/>
    <cellStyle name="Normal 130 7" xfId="1945"/>
    <cellStyle name="Normal 130 7 2" xfId="1946"/>
    <cellStyle name="Normal 130 8" xfId="1947"/>
    <cellStyle name="Normal 130 8 2" xfId="1948"/>
    <cellStyle name="Normal 130 9" xfId="1949"/>
    <cellStyle name="Normal 130 9 2" xfId="1950"/>
    <cellStyle name="Normal 131" xfId="1951"/>
    <cellStyle name="Normal 131 10" xfId="1952"/>
    <cellStyle name="Normal 131 10 2" xfId="1953"/>
    <cellStyle name="Normal 131 11" xfId="1954"/>
    <cellStyle name="Normal 131 2" xfId="1955"/>
    <cellStyle name="Normal 131 2 2" xfId="1956"/>
    <cellStyle name="Normal 131 3" xfId="1957"/>
    <cellStyle name="Normal 131 3 2" xfId="1958"/>
    <cellStyle name="Normal 131 4" xfId="1959"/>
    <cellStyle name="Normal 131 4 2" xfId="1960"/>
    <cellStyle name="Normal 131 5" xfId="1961"/>
    <cellStyle name="Normal 131 5 2" xfId="1962"/>
    <cellStyle name="Normal 131 6" xfId="1963"/>
    <cellStyle name="Normal 131 6 2" xfId="1964"/>
    <cellStyle name="Normal 131 7" xfId="1965"/>
    <cellStyle name="Normal 131 7 2" xfId="1966"/>
    <cellStyle name="Normal 131 8" xfId="1967"/>
    <cellStyle name="Normal 131 8 2" xfId="1968"/>
    <cellStyle name="Normal 131 9" xfId="1969"/>
    <cellStyle name="Normal 131 9 2" xfId="1970"/>
    <cellStyle name="Normal 132" xfId="1971"/>
    <cellStyle name="Normal 132 10" xfId="1972"/>
    <cellStyle name="Normal 132 10 2" xfId="1973"/>
    <cellStyle name="Normal 132 11" xfId="1974"/>
    <cellStyle name="Normal 132 2" xfId="1975"/>
    <cellStyle name="Normal 132 2 2" xfId="1976"/>
    <cellStyle name="Normal 132 3" xfId="1977"/>
    <cellStyle name="Normal 132 3 2" xfId="1978"/>
    <cellStyle name="Normal 132 4" xfId="1979"/>
    <cellStyle name="Normal 132 4 2" xfId="1980"/>
    <cellStyle name="Normal 132 5" xfId="1981"/>
    <cellStyle name="Normal 132 5 2" xfId="1982"/>
    <cellStyle name="Normal 132 6" xfId="1983"/>
    <cellStyle name="Normal 132 6 2" xfId="1984"/>
    <cellStyle name="Normal 132 7" xfId="1985"/>
    <cellStyle name="Normal 132 7 2" xfId="1986"/>
    <cellStyle name="Normal 132 8" xfId="1987"/>
    <cellStyle name="Normal 132 8 2" xfId="1988"/>
    <cellStyle name="Normal 132 9" xfId="1989"/>
    <cellStyle name="Normal 132 9 2" xfId="1990"/>
    <cellStyle name="Normal 133" xfId="1991"/>
    <cellStyle name="Normal 133 10" xfId="1992"/>
    <cellStyle name="Normal 133 10 2" xfId="1993"/>
    <cellStyle name="Normal 133 11" xfId="1994"/>
    <cellStyle name="Normal 133 2" xfId="1995"/>
    <cellStyle name="Normal 133 2 2" xfId="1996"/>
    <cellStyle name="Normal 133 3" xfId="1997"/>
    <cellStyle name="Normal 133 3 2" xfId="1998"/>
    <cellStyle name="Normal 133 4" xfId="1999"/>
    <cellStyle name="Normal 133 4 2" xfId="2000"/>
    <cellStyle name="Normal 133 5" xfId="2001"/>
    <cellStyle name="Normal 133 5 2" xfId="2002"/>
    <cellStyle name="Normal 133 6" xfId="2003"/>
    <cellStyle name="Normal 133 6 2" xfId="2004"/>
    <cellStyle name="Normal 133 7" xfId="2005"/>
    <cellStyle name="Normal 133 7 2" xfId="2006"/>
    <cellStyle name="Normal 133 8" xfId="2007"/>
    <cellStyle name="Normal 133 8 2" xfId="2008"/>
    <cellStyle name="Normal 133 9" xfId="2009"/>
    <cellStyle name="Normal 133 9 2" xfId="2010"/>
    <cellStyle name="Normal 134" xfId="2011"/>
    <cellStyle name="Normal 134 10" xfId="2012"/>
    <cellStyle name="Normal 134 10 2" xfId="2013"/>
    <cellStyle name="Normal 134 11" xfId="2014"/>
    <cellStyle name="Normal 134 2" xfId="2015"/>
    <cellStyle name="Normal 134 2 2" xfId="2016"/>
    <cellStyle name="Normal 134 3" xfId="2017"/>
    <cellStyle name="Normal 134 3 2" xfId="2018"/>
    <cellStyle name="Normal 134 4" xfId="2019"/>
    <cellStyle name="Normal 134 4 2" xfId="2020"/>
    <cellStyle name="Normal 134 5" xfId="2021"/>
    <cellStyle name="Normal 134 5 2" xfId="2022"/>
    <cellStyle name="Normal 134 6" xfId="2023"/>
    <cellStyle name="Normal 134 6 2" xfId="2024"/>
    <cellStyle name="Normal 134 7" xfId="2025"/>
    <cellStyle name="Normal 134 7 2" xfId="2026"/>
    <cellStyle name="Normal 134 8" xfId="2027"/>
    <cellStyle name="Normal 134 8 2" xfId="2028"/>
    <cellStyle name="Normal 134 9" xfId="2029"/>
    <cellStyle name="Normal 134 9 2" xfId="2030"/>
    <cellStyle name="Normal 135" xfId="2031"/>
    <cellStyle name="Normal 135 10" xfId="2032"/>
    <cellStyle name="Normal 135 10 2" xfId="2033"/>
    <cellStyle name="Normal 135 11" xfId="2034"/>
    <cellStyle name="Normal 135 2" xfId="2035"/>
    <cellStyle name="Normal 135 2 2" xfId="2036"/>
    <cellStyle name="Normal 135 3" xfId="2037"/>
    <cellStyle name="Normal 135 3 2" xfId="2038"/>
    <cellStyle name="Normal 135 4" xfId="2039"/>
    <cellStyle name="Normal 135 4 2" xfId="2040"/>
    <cellStyle name="Normal 135 5" xfId="2041"/>
    <cellStyle name="Normal 135 5 2" xfId="2042"/>
    <cellStyle name="Normal 135 6" xfId="2043"/>
    <cellStyle name="Normal 135 6 2" xfId="2044"/>
    <cellStyle name="Normal 135 7" xfId="2045"/>
    <cellStyle name="Normal 135 7 2" xfId="2046"/>
    <cellStyle name="Normal 135 8" xfId="2047"/>
    <cellStyle name="Normal 135 8 2" xfId="2048"/>
    <cellStyle name="Normal 135 9" xfId="2049"/>
    <cellStyle name="Normal 135 9 2" xfId="2050"/>
    <cellStyle name="Normal 136" xfId="2051"/>
    <cellStyle name="Normal 136 10" xfId="2052"/>
    <cellStyle name="Normal 136 10 2" xfId="2053"/>
    <cellStyle name="Normal 136 11" xfId="2054"/>
    <cellStyle name="Normal 136 2" xfId="2055"/>
    <cellStyle name="Normal 136 2 2" xfId="2056"/>
    <cellStyle name="Normal 136 3" xfId="2057"/>
    <cellStyle name="Normal 136 3 2" xfId="2058"/>
    <cellStyle name="Normal 136 4" xfId="2059"/>
    <cellStyle name="Normal 136 4 2" xfId="2060"/>
    <cellStyle name="Normal 136 5" xfId="2061"/>
    <cellStyle name="Normal 136 5 2" xfId="2062"/>
    <cellStyle name="Normal 136 6" xfId="2063"/>
    <cellStyle name="Normal 136 6 2" xfId="2064"/>
    <cellStyle name="Normal 136 7" xfId="2065"/>
    <cellStyle name="Normal 136 7 2" xfId="2066"/>
    <cellStyle name="Normal 136 8" xfId="2067"/>
    <cellStyle name="Normal 136 8 2" xfId="2068"/>
    <cellStyle name="Normal 136 9" xfId="2069"/>
    <cellStyle name="Normal 136 9 2" xfId="2070"/>
    <cellStyle name="Normal 137" xfId="2071"/>
    <cellStyle name="Normal 137 10" xfId="2072"/>
    <cellStyle name="Normal 137 10 2" xfId="2073"/>
    <cellStyle name="Normal 137 11" xfId="2074"/>
    <cellStyle name="Normal 137 2" xfId="2075"/>
    <cellStyle name="Normal 137 2 2" xfId="2076"/>
    <cellStyle name="Normal 137 3" xfId="2077"/>
    <cellStyle name="Normal 137 3 2" xfId="2078"/>
    <cellStyle name="Normal 137 4" xfId="2079"/>
    <cellStyle name="Normal 137 4 2" xfId="2080"/>
    <cellStyle name="Normal 137 5" xfId="2081"/>
    <cellStyle name="Normal 137 5 2" xfId="2082"/>
    <cellStyle name="Normal 137 6" xfId="2083"/>
    <cellStyle name="Normal 137 6 2" xfId="2084"/>
    <cellStyle name="Normal 137 7" xfId="2085"/>
    <cellStyle name="Normal 137 7 2" xfId="2086"/>
    <cellStyle name="Normal 137 8" xfId="2087"/>
    <cellStyle name="Normal 137 8 2" xfId="2088"/>
    <cellStyle name="Normal 137 9" xfId="2089"/>
    <cellStyle name="Normal 137 9 2" xfId="2090"/>
    <cellStyle name="Normal 138" xfId="2091"/>
    <cellStyle name="Normal 138 10" xfId="2092"/>
    <cellStyle name="Normal 138 10 2" xfId="2093"/>
    <cellStyle name="Normal 138 11" xfId="2094"/>
    <cellStyle name="Normal 138 2" xfId="2095"/>
    <cellStyle name="Normal 138 2 2" xfId="2096"/>
    <cellStyle name="Normal 138 3" xfId="2097"/>
    <cellStyle name="Normal 138 3 2" xfId="2098"/>
    <cellStyle name="Normal 138 4" xfId="2099"/>
    <cellStyle name="Normal 138 4 2" xfId="2100"/>
    <cellStyle name="Normal 138 5" xfId="2101"/>
    <cellStyle name="Normal 138 5 2" xfId="2102"/>
    <cellStyle name="Normal 138 6" xfId="2103"/>
    <cellStyle name="Normal 138 6 2" xfId="2104"/>
    <cellStyle name="Normal 138 7" xfId="2105"/>
    <cellStyle name="Normal 138 7 2" xfId="2106"/>
    <cellStyle name="Normal 138 8" xfId="2107"/>
    <cellStyle name="Normal 138 8 2" xfId="2108"/>
    <cellStyle name="Normal 138 9" xfId="2109"/>
    <cellStyle name="Normal 138 9 2" xfId="2110"/>
    <cellStyle name="Normal 139" xfId="2111"/>
    <cellStyle name="Normal 14" xfId="2112"/>
    <cellStyle name="Normal 14 10" xfId="2113"/>
    <cellStyle name="Normal 14 10 2" xfId="2114"/>
    <cellStyle name="Normal 14 11" xfId="2115"/>
    <cellStyle name="Normal 14 2" xfId="2116"/>
    <cellStyle name="Normal 14 2 2" xfId="2117"/>
    <cellStyle name="Normal 14 3" xfId="2118"/>
    <cellStyle name="Normal 14 3 2" xfId="2119"/>
    <cellStyle name="Normal 14 4" xfId="2120"/>
    <cellStyle name="Normal 14 4 2" xfId="2121"/>
    <cellStyle name="Normal 14 5" xfId="2122"/>
    <cellStyle name="Normal 14 5 2" xfId="2123"/>
    <cellStyle name="Normal 14 6" xfId="2124"/>
    <cellStyle name="Normal 14 6 2" xfId="2125"/>
    <cellStyle name="Normal 14 7" xfId="2126"/>
    <cellStyle name="Normal 14 7 2" xfId="2127"/>
    <cellStyle name="Normal 14 8" xfId="2128"/>
    <cellStyle name="Normal 14 8 2" xfId="2129"/>
    <cellStyle name="Normal 14 9" xfId="2130"/>
    <cellStyle name="Normal 14 9 2" xfId="2131"/>
    <cellStyle name="Normal 140" xfId="2132"/>
    <cellStyle name="Normal 140 10" xfId="2133"/>
    <cellStyle name="Normal 140 10 2" xfId="2134"/>
    <cellStyle name="Normal 140 11" xfId="2135"/>
    <cellStyle name="Normal 140 2" xfId="2136"/>
    <cellStyle name="Normal 140 2 2" xfId="2137"/>
    <cellStyle name="Normal 140 3" xfId="2138"/>
    <cellStyle name="Normal 140 3 2" xfId="2139"/>
    <cellStyle name="Normal 140 4" xfId="2140"/>
    <cellStyle name="Normal 140 4 2" xfId="2141"/>
    <cellStyle name="Normal 140 5" xfId="2142"/>
    <cellStyle name="Normal 140 5 2" xfId="2143"/>
    <cellStyle name="Normal 140 6" xfId="2144"/>
    <cellStyle name="Normal 140 6 2" xfId="2145"/>
    <cellStyle name="Normal 140 7" xfId="2146"/>
    <cellStyle name="Normal 140 7 2" xfId="2147"/>
    <cellStyle name="Normal 140 8" xfId="2148"/>
    <cellStyle name="Normal 140 8 2" xfId="2149"/>
    <cellStyle name="Normal 140 9" xfId="2150"/>
    <cellStyle name="Normal 140 9 2" xfId="2151"/>
    <cellStyle name="Normal 141" xfId="2152"/>
    <cellStyle name="Normal 141 10" xfId="2153"/>
    <cellStyle name="Normal 141 10 2" xfId="2154"/>
    <cellStyle name="Normal 141 11" xfId="2155"/>
    <cellStyle name="Normal 141 2" xfId="2156"/>
    <cellStyle name="Normal 141 2 2" xfId="2157"/>
    <cellStyle name="Normal 141 3" xfId="2158"/>
    <cellStyle name="Normal 141 3 2" xfId="2159"/>
    <cellStyle name="Normal 141 4" xfId="2160"/>
    <cellStyle name="Normal 141 4 2" xfId="2161"/>
    <cellStyle name="Normal 141 5" xfId="2162"/>
    <cellStyle name="Normal 141 5 2" xfId="2163"/>
    <cellStyle name="Normal 141 6" xfId="2164"/>
    <cellStyle name="Normal 141 6 2" xfId="2165"/>
    <cellStyle name="Normal 141 7" xfId="2166"/>
    <cellStyle name="Normal 141 7 2" xfId="2167"/>
    <cellStyle name="Normal 141 8" xfId="2168"/>
    <cellStyle name="Normal 141 8 2" xfId="2169"/>
    <cellStyle name="Normal 141 9" xfId="2170"/>
    <cellStyle name="Normal 141 9 2" xfId="2171"/>
    <cellStyle name="Normal 142" xfId="2172"/>
    <cellStyle name="Normal 142 10" xfId="2173"/>
    <cellStyle name="Normal 142 10 2" xfId="2174"/>
    <cellStyle name="Normal 142 11" xfId="2175"/>
    <cellStyle name="Normal 142 2" xfId="2176"/>
    <cellStyle name="Normal 142 2 2" xfId="2177"/>
    <cellStyle name="Normal 142 3" xfId="2178"/>
    <cellStyle name="Normal 142 3 2" xfId="2179"/>
    <cellStyle name="Normal 142 4" xfId="2180"/>
    <cellStyle name="Normal 142 4 2" xfId="2181"/>
    <cellStyle name="Normal 142 5" xfId="2182"/>
    <cellStyle name="Normal 142 5 2" xfId="2183"/>
    <cellStyle name="Normal 142 6" xfId="2184"/>
    <cellStyle name="Normal 142 6 2" xfId="2185"/>
    <cellStyle name="Normal 142 7" xfId="2186"/>
    <cellStyle name="Normal 142 7 2" xfId="2187"/>
    <cellStyle name="Normal 142 8" xfId="2188"/>
    <cellStyle name="Normal 142 8 2" xfId="2189"/>
    <cellStyle name="Normal 142 9" xfId="2190"/>
    <cellStyle name="Normal 142 9 2" xfId="2191"/>
    <cellStyle name="Normal 143" xfId="2192"/>
    <cellStyle name="Normal 143 10" xfId="2193"/>
    <cellStyle name="Normal 143 10 2" xfId="2194"/>
    <cellStyle name="Normal 143 11" xfId="2195"/>
    <cellStyle name="Normal 143 2" xfId="2196"/>
    <cellStyle name="Normal 143 2 2" xfId="2197"/>
    <cellStyle name="Normal 143 3" xfId="2198"/>
    <cellStyle name="Normal 143 3 2" xfId="2199"/>
    <cellStyle name="Normal 143 4" xfId="2200"/>
    <cellStyle name="Normal 143 4 2" xfId="2201"/>
    <cellStyle name="Normal 143 5" xfId="2202"/>
    <cellStyle name="Normal 143 5 2" xfId="2203"/>
    <cellStyle name="Normal 143 6" xfId="2204"/>
    <cellStyle name="Normal 143 6 2" xfId="2205"/>
    <cellStyle name="Normal 143 7" xfId="2206"/>
    <cellStyle name="Normal 143 7 2" xfId="2207"/>
    <cellStyle name="Normal 143 8" xfId="2208"/>
    <cellStyle name="Normal 143 8 2" xfId="2209"/>
    <cellStyle name="Normal 143 9" xfId="2210"/>
    <cellStyle name="Normal 143 9 2" xfId="2211"/>
    <cellStyle name="Normal 144" xfId="2212"/>
    <cellStyle name="Normal 144 10" xfId="2213"/>
    <cellStyle name="Normal 144 10 2" xfId="2214"/>
    <cellStyle name="Normal 144 11" xfId="2215"/>
    <cellStyle name="Normal 144 2" xfId="2216"/>
    <cellStyle name="Normal 144 2 2" xfId="2217"/>
    <cellStyle name="Normal 144 3" xfId="2218"/>
    <cellStyle name="Normal 144 3 2" xfId="2219"/>
    <cellStyle name="Normal 144 4" xfId="2220"/>
    <cellStyle name="Normal 144 4 2" xfId="2221"/>
    <cellStyle name="Normal 144 5" xfId="2222"/>
    <cellStyle name="Normal 144 5 2" xfId="2223"/>
    <cellStyle name="Normal 144 6" xfId="2224"/>
    <cellStyle name="Normal 144 6 2" xfId="2225"/>
    <cellStyle name="Normal 144 7" xfId="2226"/>
    <cellStyle name="Normal 144 7 2" xfId="2227"/>
    <cellStyle name="Normal 144 8" xfId="2228"/>
    <cellStyle name="Normal 144 8 2" xfId="2229"/>
    <cellStyle name="Normal 144 9" xfId="2230"/>
    <cellStyle name="Normal 144 9 2" xfId="2231"/>
    <cellStyle name="Normal 145" xfId="2232"/>
    <cellStyle name="Normal 145 10" xfId="2233"/>
    <cellStyle name="Normal 145 10 2" xfId="2234"/>
    <cellStyle name="Normal 145 11" xfId="2235"/>
    <cellStyle name="Normal 145 2" xfId="2236"/>
    <cellStyle name="Normal 145 2 2" xfId="2237"/>
    <cellStyle name="Normal 145 3" xfId="2238"/>
    <cellStyle name="Normal 145 3 2" xfId="2239"/>
    <cellStyle name="Normal 145 4" xfId="2240"/>
    <cellStyle name="Normal 145 4 2" xfId="2241"/>
    <cellStyle name="Normal 145 5" xfId="2242"/>
    <cellStyle name="Normal 145 5 2" xfId="2243"/>
    <cellStyle name="Normal 145 6" xfId="2244"/>
    <cellStyle name="Normal 145 6 2" xfId="2245"/>
    <cellStyle name="Normal 145 7" xfId="2246"/>
    <cellStyle name="Normal 145 7 2" xfId="2247"/>
    <cellStyle name="Normal 145 8" xfId="2248"/>
    <cellStyle name="Normal 145 8 2" xfId="2249"/>
    <cellStyle name="Normal 145 9" xfId="2250"/>
    <cellStyle name="Normal 145 9 2" xfId="2251"/>
    <cellStyle name="Normal 146" xfId="2252"/>
    <cellStyle name="Normal 146 10" xfId="2253"/>
    <cellStyle name="Normal 146 10 2" xfId="2254"/>
    <cellStyle name="Normal 146 11" xfId="2255"/>
    <cellStyle name="Normal 146 2" xfId="2256"/>
    <cellStyle name="Normal 146 2 2" xfId="2257"/>
    <cellStyle name="Normal 146 3" xfId="2258"/>
    <cellStyle name="Normal 146 3 2" xfId="2259"/>
    <cellStyle name="Normal 146 4" xfId="2260"/>
    <cellStyle name="Normal 146 4 2" xfId="2261"/>
    <cellStyle name="Normal 146 5" xfId="2262"/>
    <cellStyle name="Normal 146 5 2" xfId="2263"/>
    <cellStyle name="Normal 146 6" xfId="2264"/>
    <cellStyle name="Normal 146 6 2" xfId="2265"/>
    <cellStyle name="Normal 146 7" xfId="2266"/>
    <cellStyle name="Normal 146 7 2" xfId="2267"/>
    <cellStyle name="Normal 146 8" xfId="2268"/>
    <cellStyle name="Normal 146 8 2" xfId="2269"/>
    <cellStyle name="Normal 146 9" xfId="2270"/>
    <cellStyle name="Normal 146 9 2" xfId="2271"/>
    <cellStyle name="Normal 147" xfId="2272"/>
    <cellStyle name="Normal 147 10" xfId="2273"/>
    <cellStyle name="Normal 147 10 2" xfId="2274"/>
    <cellStyle name="Normal 147 11" xfId="2275"/>
    <cellStyle name="Normal 147 2" xfId="2276"/>
    <cellStyle name="Normal 147 2 2" xfId="2277"/>
    <cellStyle name="Normal 147 3" xfId="2278"/>
    <cellStyle name="Normal 147 3 2" xfId="2279"/>
    <cellStyle name="Normal 147 4" xfId="2280"/>
    <cellStyle name="Normal 147 4 2" xfId="2281"/>
    <cellStyle name="Normal 147 5" xfId="2282"/>
    <cellStyle name="Normal 147 5 2" xfId="2283"/>
    <cellStyle name="Normal 147 6" xfId="2284"/>
    <cellStyle name="Normal 147 6 2" xfId="2285"/>
    <cellStyle name="Normal 147 7" xfId="2286"/>
    <cellStyle name="Normal 147 7 2" xfId="2287"/>
    <cellStyle name="Normal 147 8" xfId="2288"/>
    <cellStyle name="Normal 147 8 2" xfId="2289"/>
    <cellStyle name="Normal 147 9" xfId="2290"/>
    <cellStyle name="Normal 147 9 2" xfId="2291"/>
    <cellStyle name="Normal 148" xfId="2292"/>
    <cellStyle name="Normal 148 10" xfId="2293"/>
    <cellStyle name="Normal 148 10 2" xfId="2294"/>
    <cellStyle name="Normal 148 11" xfId="2295"/>
    <cellStyle name="Normal 148 2" xfId="2296"/>
    <cellStyle name="Normal 148 2 2" xfId="2297"/>
    <cellStyle name="Normal 148 3" xfId="2298"/>
    <cellStyle name="Normal 148 3 2" xfId="2299"/>
    <cellStyle name="Normal 148 4" xfId="2300"/>
    <cellStyle name="Normal 148 4 2" xfId="2301"/>
    <cellStyle name="Normal 148 5" xfId="2302"/>
    <cellStyle name="Normal 148 5 2" xfId="2303"/>
    <cellStyle name="Normal 148 6" xfId="2304"/>
    <cellStyle name="Normal 148 6 2" xfId="2305"/>
    <cellStyle name="Normal 148 7" xfId="2306"/>
    <cellStyle name="Normal 148 7 2" xfId="2307"/>
    <cellStyle name="Normal 148 8" xfId="2308"/>
    <cellStyle name="Normal 148 8 2" xfId="2309"/>
    <cellStyle name="Normal 148 9" xfId="2310"/>
    <cellStyle name="Normal 148 9 2" xfId="2311"/>
    <cellStyle name="Normal 149" xfId="2312"/>
    <cellStyle name="Normal 149 10" xfId="2313"/>
    <cellStyle name="Normal 149 10 2" xfId="2314"/>
    <cellStyle name="Normal 149 11" xfId="2315"/>
    <cellStyle name="Normal 149 2" xfId="2316"/>
    <cellStyle name="Normal 149 2 2" xfId="2317"/>
    <cellStyle name="Normal 149 3" xfId="2318"/>
    <cellStyle name="Normal 149 3 2" xfId="2319"/>
    <cellStyle name="Normal 149 4" xfId="2320"/>
    <cellStyle name="Normal 149 4 2" xfId="2321"/>
    <cellStyle name="Normal 149 5" xfId="2322"/>
    <cellStyle name="Normal 149 5 2" xfId="2323"/>
    <cellStyle name="Normal 149 6" xfId="2324"/>
    <cellStyle name="Normal 149 6 2" xfId="2325"/>
    <cellStyle name="Normal 149 7" xfId="2326"/>
    <cellStyle name="Normal 149 7 2" xfId="2327"/>
    <cellStyle name="Normal 149 8" xfId="2328"/>
    <cellStyle name="Normal 149 8 2" xfId="2329"/>
    <cellStyle name="Normal 149 9" xfId="2330"/>
    <cellStyle name="Normal 149 9 2" xfId="2331"/>
    <cellStyle name="Normal 15" xfId="2332"/>
    <cellStyle name="Normal 15 10" xfId="2333"/>
    <cellStyle name="Normal 15 10 2" xfId="2334"/>
    <cellStyle name="Normal 15 11" xfId="2335"/>
    <cellStyle name="Normal 15 2" xfId="2336"/>
    <cellStyle name="Normal 15 2 2" xfId="2337"/>
    <cellStyle name="Normal 15 3" xfId="2338"/>
    <cellStyle name="Normal 15 3 2" xfId="2339"/>
    <cellStyle name="Normal 15 4" xfId="2340"/>
    <cellStyle name="Normal 15 4 2" xfId="2341"/>
    <cellStyle name="Normal 15 5" xfId="2342"/>
    <cellStyle name="Normal 15 5 2" xfId="2343"/>
    <cellStyle name="Normal 15 6" xfId="2344"/>
    <cellStyle name="Normal 15 6 2" xfId="2345"/>
    <cellStyle name="Normal 15 7" xfId="2346"/>
    <cellStyle name="Normal 15 7 2" xfId="2347"/>
    <cellStyle name="Normal 15 8" xfId="2348"/>
    <cellStyle name="Normal 15 8 2" xfId="2349"/>
    <cellStyle name="Normal 15 9" xfId="2350"/>
    <cellStyle name="Normal 15 9 2" xfId="2351"/>
    <cellStyle name="Normal 150" xfId="2352"/>
    <cellStyle name="Normal 150 10" xfId="2353"/>
    <cellStyle name="Normal 150 10 2" xfId="2354"/>
    <cellStyle name="Normal 150 11" xfId="2355"/>
    <cellStyle name="Normal 150 2" xfId="2356"/>
    <cellStyle name="Normal 150 2 2" xfId="2357"/>
    <cellStyle name="Normal 150 3" xfId="2358"/>
    <cellStyle name="Normal 150 3 2" xfId="2359"/>
    <cellStyle name="Normal 150 4" xfId="2360"/>
    <cellStyle name="Normal 150 4 2" xfId="2361"/>
    <cellStyle name="Normal 150 5" xfId="2362"/>
    <cellStyle name="Normal 150 5 2" xfId="2363"/>
    <cellStyle name="Normal 150 6" xfId="2364"/>
    <cellStyle name="Normal 150 6 2" xfId="2365"/>
    <cellStyle name="Normal 150 7" xfId="2366"/>
    <cellStyle name="Normal 150 7 2" xfId="2367"/>
    <cellStyle name="Normal 150 8" xfId="2368"/>
    <cellStyle name="Normal 150 8 2" xfId="2369"/>
    <cellStyle name="Normal 150 9" xfId="2370"/>
    <cellStyle name="Normal 150 9 2" xfId="2371"/>
    <cellStyle name="Normal 151" xfId="2372"/>
    <cellStyle name="Normal 151 10" xfId="2373"/>
    <cellStyle name="Normal 151 10 2" xfId="2374"/>
    <cellStyle name="Normal 151 11" xfId="2375"/>
    <cellStyle name="Normal 151 2" xfId="2376"/>
    <cellStyle name="Normal 151 2 2" xfId="2377"/>
    <cellStyle name="Normal 151 3" xfId="2378"/>
    <cellStyle name="Normal 151 3 2" xfId="2379"/>
    <cellStyle name="Normal 151 4" xfId="2380"/>
    <cellStyle name="Normal 151 4 2" xfId="2381"/>
    <cellStyle name="Normal 151 5" xfId="2382"/>
    <cellStyle name="Normal 151 5 2" xfId="2383"/>
    <cellStyle name="Normal 151 6" xfId="2384"/>
    <cellStyle name="Normal 151 6 2" xfId="2385"/>
    <cellStyle name="Normal 151 7" xfId="2386"/>
    <cellStyle name="Normal 151 7 2" xfId="2387"/>
    <cellStyle name="Normal 151 8" xfId="2388"/>
    <cellStyle name="Normal 151 8 2" xfId="2389"/>
    <cellStyle name="Normal 151 9" xfId="2390"/>
    <cellStyle name="Normal 151 9 2" xfId="2391"/>
    <cellStyle name="Normal 152" xfId="2392"/>
    <cellStyle name="Normal 152 10" xfId="2393"/>
    <cellStyle name="Normal 152 10 2" xfId="2394"/>
    <cellStyle name="Normal 152 11" xfId="2395"/>
    <cellStyle name="Normal 152 2" xfId="2396"/>
    <cellStyle name="Normal 152 2 2" xfId="2397"/>
    <cellStyle name="Normal 152 3" xfId="2398"/>
    <cellStyle name="Normal 152 3 2" xfId="2399"/>
    <cellStyle name="Normal 152 4" xfId="2400"/>
    <cellStyle name="Normal 152 4 2" xfId="2401"/>
    <cellStyle name="Normal 152 5" xfId="2402"/>
    <cellStyle name="Normal 152 5 2" xfId="2403"/>
    <cellStyle name="Normal 152 6" xfId="2404"/>
    <cellStyle name="Normal 152 6 2" xfId="2405"/>
    <cellStyle name="Normal 152 7" xfId="2406"/>
    <cellStyle name="Normal 152 7 2" xfId="2407"/>
    <cellStyle name="Normal 152 8" xfId="2408"/>
    <cellStyle name="Normal 152 8 2" xfId="2409"/>
    <cellStyle name="Normal 152 9" xfId="2410"/>
    <cellStyle name="Normal 152 9 2" xfId="2411"/>
    <cellStyle name="Normal 153" xfId="2412"/>
    <cellStyle name="Normal 153 10" xfId="2413"/>
    <cellStyle name="Normal 153 10 2" xfId="2414"/>
    <cellStyle name="Normal 153 11" xfId="2415"/>
    <cellStyle name="Normal 153 2" xfId="2416"/>
    <cellStyle name="Normal 153 2 2" xfId="2417"/>
    <cellStyle name="Normal 153 3" xfId="2418"/>
    <cellStyle name="Normal 153 3 2" xfId="2419"/>
    <cellStyle name="Normal 153 4" xfId="2420"/>
    <cellStyle name="Normal 153 4 2" xfId="2421"/>
    <cellStyle name="Normal 153 5" xfId="2422"/>
    <cellStyle name="Normal 153 5 2" xfId="2423"/>
    <cellStyle name="Normal 153 6" xfId="2424"/>
    <cellStyle name="Normal 153 6 2" xfId="2425"/>
    <cellStyle name="Normal 153 7" xfId="2426"/>
    <cellStyle name="Normal 153 7 2" xfId="2427"/>
    <cellStyle name="Normal 153 8" xfId="2428"/>
    <cellStyle name="Normal 153 8 2" xfId="2429"/>
    <cellStyle name="Normal 153 9" xfId="2430"/>
    <cellStyle name="Normal 153 9 2" xfId="2431"/>
    <cellStyle name="Normal 154" xfId="2432"/>
    <cellStyle name="Normal 154 10" xfId="2433"/>
    <cellStyle name="Normal 154 10 2" xfId="2434"/>
    <cellStyle name="Normal 154 11" xfId="2435"/>
    <cellStyle name="Normal 154 2" xfId="2436"/>
    <cellStyle name="Normal 154 2 2" xfId="2437"/>
    <cellStyle name="Normal 154 3" xfId="2438"/>
    <cellStyle name="Normal 154 3 2" xfId="2439"/>
    <cellStyle name="Normal 154 4" xfId="2440"/>
    <cellStyle name="Normal 154 4 2" xfId="2441"/>
    <cellStyle name="Normal 154 5" xfId="2442"/>
    <cellStyle name="Normal 154 5 2" xfId="2443"/>
    <cellStyle name="Normal 154 6" xfId="2444"/>
    <cellStyle name="Normal 154 6 2" xfId="2445"/>
    <cellStyle name="Normal 154 7" xfId="2446"/>
    <cellStyle name="Normal 154 7 2" xfId="2447"/>
    <cellStyle name="Normal 154 8" xfId="2448"/>
    <cellStyle name="Normal 154 8 2" xfId="2449"/>
    <cellStyle name="Normal 154 9" xfId="2450"/>
    <cellStyle name="Normal 154 9 2" xfId="2451"/>
    <cellStyle name="Normal 155" xfId="2452"/>
    <cellStyle name="Normal 155 10" xfId="2453"/>
    <cellStyle name="Normal 155 10 2" xfId="2454"/>
    <cellStyle name="Normal 155 11" xfId="2455"/>
    <cellStyle name="Normal 155 2" xfId="2456"/>
    <cellStyle name="Normal 155 2 2" xfId="2457"/>
    <cellStyle name="Normal 155 3" xfId="2458"/>
    <cellStyle name="Normal 155 3 2" xfId="2459"/>
    <cellStyle name="Normal 155 4" xfId="2460"/>
    <cellStyle name="Normal 155 4 2" xfId="2461"/>
    <cellStyle name="Normal 155 5" xfId="2462"/>
    <cellStyle name="Normal 155 5 2" xfId="2463"/>
    <cellStyle name="Normal 155 6" xfId="2464"/>
    <cellStyle name="Normal 155 6 2" xfId="2465"/>
    <cellStyle name="Normal 155 7" xfId="2466"/>
    <cellStyle name="Normal 155 7 2" xfId="2467"/>
    <cellStyle name="Normal 155 8" xfId="2468"/>
    <cellStyle name="Normal 155 8 2" xfId="2469"/>
    <cellStyle name="Normal 155 9" xfId="2470"/>
    <cellStyle name="Normal 155 9 2" xfId="2471"/>
    <cellStyle name="Normal 156" xfId="2472"/>
    <cellStyle name="Normal 156 10" xfId="2473"/>
    <cellStyle name="Normal 156 10 2" xfId="2474"/>
    <cellStyle name="Normal 156 11" xfId="2475"/>
    <cellStyle name="Normal 156 2" xfId="2476"/>
    <cellStyle name="Normal 156 2 2" xfId="2477"/>
    <cellStyle name="Normal 156 3" xfId="2478"/>
    <cellStyle name="Normal 156 3 2" xfId="2479"/>
    <cellStyle name="Normal 156 4" xfId="2480"/>
    <cellStyle name="Normal 156 4 2" xfId="2481"/>
    <cellStyle name="Normal 156 5" xfId="2482"/>
    <cellStyle name="Normal 156 5 2" xfId="2483"/>
    <cellStyle name="Normal 156 6" xfId="2484"/>
    <cellStyle name="Normal 156 6 2" xfId="2485"/>
    <cellStyle name="Normal 156 7" xfId="2486"/>
    <cellStyle name="Normal 156 7 2" xfId="2487"/>
    <cellStyle name="Normal 156 8" xfId="2488"/>
    <cellStyle name="Normal 156 8 2" xfId="2489"/>
    <cellStyle name="Normal 156 9" xfId="2490"/>
    <cellStyle name="Normal 156 9 2" xfId="2491"/>
    <cellStyle name="Normal 157" xfId="2492"/>
    <cellStyle name="Normal 157 10" xfId="2493"/>
    <cellStyle name="Normal 157 10 2" xfId="2494"/>
    <cellStyle name="Normal 157 11" xfId="2495"/>
    <cellStyle name="Normal 157 2" xfId="2496"/>
    <cellStyle name="Normal 157 2 2" xfId="2497"/>
    <cellStyle name="Normal 157 3" xfId="2498"/>
    <cellStyle name="Normal 157 3 2" xfId="2499"/>
    <cellStyle name="Normal 157 4" xfId="2500"/>
    <cellStyle name="Normal 157 4 2" xfId="2501"/>
    <cellStyle name="Normal 157 5" xfId="2502"/>
    <cellStyle name="Normal 157 5 2" xfId="2503"/>
    <cellStyle name="Normal 157 6" xfId="2504"/>
    <cellStyle name="Normal 157 6 2" xfId="2505"/>
    <cellStyle name="Normal 157 7" xfId="2506"/>
    <cellStyle name="Normal 157 7 2" xfId="2507"/>
    <cellStyle name="Normal 157 8" xfId="2508"/>
    <cellStyle name="Normal 157 8 2" xfId="2509"/>
    <cellStyle name="Normal 157 9" xfId="2510"/>
    <cellStyle name="Normal 157 9 2" xfId="2511"/>
    <cellStyle name="Normal 158" xfId="2512"/>
    <cellStyle name="Normal 158 10" xfId="2513"/>
    <cellStyle name="Normal 158 10 2" xfId="2514"/>
    <cellStyle name="Normal 158 11" xfId="2515"/>
    <cellStyle name="Normal 158 2" xfId="2516"/>
    <cellStyle name="Normal 158 2 2" xfId="2517"/>
    <cellStyle name="Normal 158 3" xfId="2518"/>
    <cellStyle name="Normal 158 3 2" xfId="2519"/>
    <cellStyle name="Normal 158 4" xfId="2520"/>
    <cellStyle name="Normal 158 4 2" xfId="2521"/>
    <cellStyle name="Normal 158 5" xfId="2522"/>
    <cellStyle name="Normal 158 5 2" xfId="2523"/>
    <cellStyle name="Normal 158 6" xfId="2524"/>
    <cellStyle name="Normal 158 6 2" xfId="2525"/>
    <cellStyle name="Normal 158 7" xfId="2526"/>
    <cellStyle name="Normal 158 7 2" xfId="2527"/>
    <cellStyle name="Normal 158 8" xfId="2528"/>
    <cellStyle name="Normal 158 8 2" xfId="2529"/>
    <cellStyle name="Normal 158 9" xfId="2530"/>
    <cellStyle name="Normal 158 9 2" xfId="2531"/>
    <cellStyle name="Normal 159" xfId="2532"/>
    <cellStyle name="Normal 159 10" xfId="2533"/>
    <cellStyle name="Normal 159 10 2" xfId="2534"/>
    <cellStyle name="Normal 159 11" xfId="2535"/>
    <cellStyle name="Normal 159 2" xfId="2536"/>
    <cellStyle name="Normal 159 2 2" xfId="2537"/>
    <cellStyle name="Normal 159 3" xfId="2538"/>
    <cellStyle name="Normal 159 3 2" xfId="2539"/>
    <cellStyle name="Normal 159 4" xfId="2540"/>
    <cellStyle name="Normal 159 4 2" xfId="2541"/>
    <cellStyle name="Normal 159 5" xfId="2542"/>
    <cellStyle name="Normal 159 5 2" xfId="2543"/>
    <cellStyle name="Normal 159 6" xfId="2544"/>
    <cellStyle name="Normal 159 6 2" xfId="2545"/>
    <cellStyle name="Normal 159 7" xfId="2546"/>
    <cellStyle name="Normal 159 7 2" xfId="2547"/>
    <cellStyle name="Normal 159 8" xfId="2548"/>
    <cellStyle name="Normal 159 8 2" xfId="2549"/>
    <cellStyle name="Normal 159 9" xfId="2550"/>
    <cellStyle name="Normal 159 9 2" xfId="2551"/>
    <cellStyle name="Normal 16" xfId="2552"/>
    <cellStyle name="Normal 16 10" xfId="2553"/>
    <cellStyle name="Normal 16 10 2" xfId="2554"/>
    <cellStyle name="Normal 16 10 2 2" xfId="2555"/>
    <cellStyle name="Normal 16 10 3" xfId="2556"/>
    <cellStyle name="Normal 16 11" xfId="2557"/>
    <cellStyle name="Normal 16 11 2" xfId="2558"/>
    <cellStyle name="Normal 16 12" xfId="2559"/>
    <cellStyle name="Normal 16 2" xfId="2560"/>
    <cellStyle name="Normal 16 2 2" xfId="2561"/>
    <cellStyle name="Normal 16 2 2 2" xfId="2562"/>
    <cellStyle name="Normal 16 2 3" xfId="2563"/>
    <cellStyle name="Normal 16 3" xfId="2564"/>
    <cellStyle name="Normal 16 3 2" xfId="2565"/>
    <cellStyle name="Normal 16 3 2 2" xfId="2566"/>
    <cellStyle name="Normal 16 3 3" xfId="2567"/>
    <cellStyle name="Normal 16 4" xfId="2568"/>
    <cellStyle name="Normal 16 4 2" xfId="2569"/>
    <cellStyle name="Normal 16 4 2 2" xfId="2570"/>
    <cellStyle name="Normal 16 4 3" xfId="2571"/>
    <cellStyle name="Normal 16 5" xfId="2572"/>
    <cellStyle name="Normal 16 5 2" xfId="2573"/>
    <cellStyle name="Normal 16 5 2 2" xfId="2574"/>
    <cellStyle name="Normal 16 5 3" xfId="2575"/>
    <cellStyle name="Normal 16 6" xfId="2576"/>
    <cellStyle name="Normal 16 6 2" xfId="2577"/>
    <cellStyle name="Normal 16 6 2 2" xfId="2578"/>
    <cellStyle name="Normal 16 6 3" xfId="2579"/>
    <cellStyle name="Normal 16 7" xfId="2580"/>
    <cellStyle name="Normal 16 7 2" xfId="2581"/>
    <cellStyle name="Normal 16 7 2 2" xfId="2582"/>
    <cellStyle name="Normal 16 7 3" xfId="2583"/>
    <cellStyle name="Normal 16 8" xfId="2584"/>
    <cellStyle name="Normal 16 8 2" xfId="2585"/>
    <cellStyle name="Normal 16 8 2 2" xfId="2586"/>
    <cellStyle name="Normal 16 8 3" xfId="2587"/>
    <cellStyle name="Normal 16 9" xfId="2588"/>
    <cellStyle name="Normal 16 9 2" xfId="2589"/>
    <cellStyle name="Normal 16 9 2 2" xfId="2590"/>
    <cellStyle name="Normal 16 9 3" xfId="2591"/>
    <cellStyle name="Normal 160" xfId="2592"/>
    <cellStyle name="Normal 160 10" xfId="2593"/>
    <cellStyle name="Normal 160 10 2" xfId="2594"/>
    <cellStyle name="Normal 160 11" xfId="2595"/>
    <cellStyle name="Normal 160 2" xfId="2596"/>
    <cellStyle name="Normal 160 2 2" xfId="2597"/>
    <cellStyle name="Normal 160 3" xfId="2598"/>
    <cellStyle name="Normal 160 3 2" xfId="2599"/>
    <cellStyle name="Normal 160 4" xfId="2600"/>
    <cellStyle name="Normal 160 4 2" xfId="2601"/>
    <cellStyle name="Normal 160 5" xfId="2602"/>
    <cellStyle name="Normal 160 5 2" xfId="2603"/>
    <cellStyle name="Normal 160 6" xfId="2604"/>
    <cellStyle name="Normal 160 6 2" xfId="2605"/>
    <cellStyle name="Normal 160 7" xfId="2606"/>
    <cellStyle name="Normal 160 7 2" xfId="2607"/>
    <cellStyle name="Normal 160 8" xfId="2608"/>
    <cellStyle name="Normal 160 8 2" xfId="2609"/>
    <cellStyle name="Normal 160 9" xfId="2610"/>
    <cellStyle name="Normal 160 9 2" xfId="2611"/>
    <cellStyle name="Normal 161" xfId="2612"/>
    <cellStyle name="Normal 161 2" xfId="2613"/>
    <cellStyle name="Normal 161 2 2" xfId="2614"/>
    <cellStyle name="Normal 161 3" xfId="2615"/>
    <cellStyle name="Normal 162" xfId="2616"/>
    <cellStyle name="Normal 162 2" xfId="2617"/>
    <cellStyle name="Normal 163" xfId="2618"/>
    <cellStyle name="Normal 163 2" xfId="2619"/>
    <cellStyle name="Normal 163 2 2" xfId="2620"/>
    <cellStyle name="Normal 163 3" xfId="2621"/>
    <cellStyle name="Normal 164" xfId="2622"/>
    <cellStyle name="Normal 164 2" xfId="2623"/>
    <cellStyle name="Normal 164 2 2" xfId="2624"/>
    <cellStyle name="Normal 164 3" xfId="2625"/>
    <cellStyle name="Normal 165" xfId="2626"/>
    <cellStyle name="Normal 165 2" xfId="2627"/>
    <cellStyle name="Normal 165 2 2" xfId="2628"/>
    <cellStyle name="Normal 165 3" xfId="2629"/>
    <cellStyle name="Normal 166" xfId="2630"/>
    <cellStyle name="Normal 166 2" xfId="2631"/>
    <cellStyle name="Normal 166 2 2" xfId="2632"/>
    <cellStyle name="Normal 166 3" xfId="2633"/>
    <cellStyle name="Normal 167" xfId="2634"/>
    <cellStyle name="Normal 167 10" xfId="2635"/>
    <cellStyle name="Normal 167 10 2" xfId="2636"/>
    <cellStyle name="Normal 167 11" xfId="2637"/>
    <cellStyle name="Normal 167 2" xfId="2638"/>
    <cellStyle name="Normal 167 2 2" xfId="2639"/>
    <cellStyle name="Normal 167 3" xfId="2640"/>
    <cellStyle name="Normal 167 3 2" xfId="2641"/>
    <cellStyle name="Normal 167 4" xfId="2642"/>
    <cellStyle name="Normal 167 4 2" xfId="2643"/>
    <cellStyle name="Normal 167 5" xfId="2644"/>
    <cellStyle name="Normal 167 5 2" xfId="2645"/>
    <cellStyle name="Normal 167 6" xfId="2646"/>
    <cellStyle name="Normal 167 6 2" xfId="2647"/>
    <cellStyle name="Normal 167 7" xfId="2648"/>
    <cellStyle name="Normal 167 7 2" xfId="2649"/>
    <cellStyle name="Normal 167 8" xfId="2650"/>
    <cellStyle name="Normal 167 8 2" xfId="2651"/>
    <cellStyle name="Normal 167 9" xfId="2652"/>
    <cellStyle name="Normal 167 9 2" xfId="2653"/>
    <cellStyle name="Normal 168" xfId="2654"/>
    <cellStyle name="Normal 168 10" xfId="2655"/>
    <cellStyle name="Normal 168 10 2" xfId="2656"/>
    <cellStyle name="Normal 168 11" xfId="2657"/>
    <cellStyle name="Normal 168 2" xfId="2658"/>
    <cellStyle name="Normal 168 2 2" xfId="2659"/>
    <cellStyle name="Normal 168 3" xfId="2660"/>
    <cellStyle name="Normal 168 3 2" xfId="2661"/>
    <cellStyle name="Normal 168 4" xfId="2662"/>
    <cellStyle name="Normal 168 4 2" xfId="2663"/>
    <cellStyle name="Normal 168 5" xfId="2664"/>
    <cellStyle name="Normal 168 5 2" xfId="2665"/>
    <cellStyle name="Normal 168 6" xfId="2666"/>
    <cellStyle name="Normal 168 6 2" xfId="2667"/>
    <cellStyle name="Normal 168 7" xfId="2668"/>
    <cellStyle name="Normal 168 7 2" xfId="2669"/>
    <cellStyle name="Normal 168 8" xfId="2670"/>
    <cellStyle name="Normal 168 8 2" xfId="2671"/>
    <cellStyle name="Normal 168 9" xfId="2672"/>
    <cellStyle name="Normal 168 9 2" xfId="2673"/>
    <cellStyle name="Normal 169" xfId="2674"/>
    <cellStyle name="Normal 169 2" xfId="2675"/>
    <cellStyle name="Normal 169 2 2" xfId="2676"/>
    <cellStyle name="Normal 169 3" xfId="2677"/>
    <cellStyle name="Normal 17" xfId="2678"/>
    <cellStyle name="Normal 17 2" xfId="2679"/>
    <cellStyle name="Normal 17 2 2" xfId="2680"/>
    <cellStyle name="Normal 17 2 2 2" xfId="2681"/>
    <cellStyle name="Normal 17 3" xfId="2682"/>
    <cellStyle name="Normal 17 3 2" xfId="2683"/>
    <cellStyle name="Normal 17 3 2 2" xfId="2684"/>
    <cellStyle name="Normal 17 3 3" xfId="2685"/>
    <cellStyle name="Normal 170" xfId="2686"/>
    <cellStyle name="Normal 170 10" xfId="2687"/>
    <cellStyle name="Normal 170 10 2" xfId="2688"/>
    <cellStyle name="Normal 170 11" xfId="2689"/>
    <cellStyle name="Normal 170 2" xfId="2690"/>
    <cellStyle name="Normal 170 2 2" xfId="2691"/>
    <cellStyle name="Normal 170 3" xfId="2692"/>
    <cellStyle name="Normal 170 3 2" xfId="2693"/>
    <cellStyle name="Normal 170 4" xfId="2694"/>
    <cellStyle name="Normal 170 4 2" xfId="2695"/>
    <cellStyle name="Normal 170 5" xfId="2696"/>
    <cellStyle name="Normal 170 5 2" xfId="2697"/>
    <cellStyle name="Normal 170 6" xfId="2698"/>
    <cellStyle name="Normal 170 6 2" xfId="2699"/>
    <cellStyle name="Normal 170 7" xfId="2700"/>
    <cellStyle name="Normal 170 7 2" xfId="2701"/>
    <cellStyle name="Normal 170 8" xfId="2702"/>
    <cellStyle name="Normal 170 8 2" xfId="2703"/>
    <cellStyle name="Normal 170 9" xfId="2704"/>
    <cellStyle name="Normal 170 9 2" xfId="2705"/>
    <cellStyle name="Normal 171" xfId="2706"/>
    <cellStyle name="Normal 171 2" xfId="2707"/>
    <cellStyle name="Normal 171 2 2" xfId="2708"/>
    <cellStyle name="Normal 171 3" xfId="2709"/>
    <cellStyle name="Normal 172" xfId="2710"/>
    <cellStyle name="Normal 172 2" xfId="2711"/>
    <cellStyle name="Normal 172 2 2" xfId="2712"/>
    <cellStyle name="Normal 172 3" xfId="2713"/>
    <cellStyle name="Normal 173" xfId="2714"/>
    <cellStyle name="Normal 173 2" xfId="2715"/>
    <cellStyle name="Normal 173 2 2" xfId="2716"/>
    <cellStyle name="Normal 173 3" xfId="2717"/>
    <cellStyle name="Normal 174" xfId="2718"/>
    <cellStyle name="Normal 174 2" xfId="2719"/>
    <cellStyle name="Normal 174 2 2" xfId="2720"/>
    <cellStyle name="Normal 174 3" xfId="2721"/>
    <cellStyle name="Normal 175" xfId="2722"/>
    <cellStyle name="Normal 175 2" xfId="2723"/>
    <cellStyle name="Normal 175 2 2" xfId="2724"/>
    <cellStyle name="Normal 175 3" xfId="2725"/>
    <cellStyle name="Normal 176" xfId="2726"/>
    <cellStyle name="Normal 177" xfId="2727"/>
    <cellStyle name="Normal 177 2" xfId="2728"/>
    <cellStyle name="Normal 177 2 2" xfId="2729"/>
    <cellStyle name="Normal 177 3" xfId="2730"/>
    <cellStyle name="Normal 178" xfId="2731"/>
    <cellStyle name="Normal 178 2" xfId="2732"/>
    <cellStyle name="Normal 178 2 2" xfId="2733"/>
    <cellStyle name="Normal 178 3" xfId="2734"/>
    <cellStyle name="Normal 179" xfId="2735"/>
    <cellStyle name="Normal 179 2" xfId="2736"/>
    <cellStyle name="Normal 179 2 2" xfId="2737"/>
    <cellStyle name="Normal 179 2 2 2" xfId="2738"/>
    <cellStyle name="Normal 179 2 3" xfId="2739"/>
    <cellStyle name="Normal 179 3" xfId="2740"/>
    <cellStyle name="Normal 179 3 2" xfId="2741"/>
    <cellStyle name="Normal 179 4" xfId="2742"/>
    <cellStyle name="Normal 18" xfId="2743"/>
    <cellStyle name="Normal 18 10" xfId="2744"/>
    <cellStyle name="Normal 18 10 2" xfId="2745"/>
    <cellStyle name="Normal 18 11" xfId="2746"/>
    <cellStyle name="Normal 18 2" xfId="2747"/>
    <cellStyle name="Normal 18 2 2" xfId="2748"/>
    <cellStyle name="Normal 18 3" xfId="2749"/>
    <cellStyle name="Normal 18 3 2" xfId="2750"/>
    <cellStyle name="Normal 18 4" xfId="2751"/>
    <cellStyle name="Normal 18 4 2" xfId="2752"/>
    <cellStyle name="Normal 18 5" xfId="2753"/>
    <cellStyle name="Normal 18 5 2" xfId="2754"/>
    <cellStyle name="Normal 18 6" xfId="2755"/>
    <cellStyle name="Normal 18 6 2" xfId="2756"/>
    <cellStyle name="Normal 18 7" xfId="2757"/>
    <cellStyle name="Normal 18 7 2" xfId="2758"/>
    <cellStyle name="Normal 18 8" xfId="2759"/>
    <cellStyle name="Normal 18 8 2" xfId="2760"/>
    <cellStyle name="Normal 18 9" xfId="2761"/>
    <cellStyle name="Normal 18 9 2" xfId="2762"/>
    <cellStyle name="Normal 180" xfId="2763"/>
    <cellStyle name="Normal 180 2" xfId="2764"/>
    <cellStyle name="Normal 180 2 2" xfId="2765"/>
    <cellStyle name="Normal 180 3" xfId="2766"/>
    <cellStyle name="Normal 181" xfId="2767"/>
    <cellStyle name="Normal 181 2" xfId="2768"/>
    <cellStyle name="Normal 181 2 2" xfId="2769"/>
    <cellStyle name="Normal 181 3" xfId="2770"/>
    <cellStyle name="Normal 182" xfId="2771"/>
    <cellStyle name="Normal 182 2" xfId="2772"/>
    <cellStyle name="Normal 182 2 2" xfId="2773"/>
    <cellStyle name="Normal 182 3" xfId="2774"/>
    <cellStyle name="Normal 183" xfId="2775"/>
    <cellStyle name="Normal 183 2" xfId="2776"/>
    <cellStyle name="Normal 183 2 2" xfId="2777"/>
    <cellStyle name="Normal 183 3" xfId="2778"/>
    <cellStyle name="Normal 184" xfId="2779"/>
    <cellStyle name="Normal 184 2" xfId="2780"/>
    <cellStyle name="Normal 184 2 2" xfId="2781"/>
    <cellStyle name="Normal 184 3" xfId="2782"/>
    <cellStyle name="Normal 185" xfId="2783"/>
    <cellStyle name="Normal 185 2" xfId="2784"/>
    <cellStyle name="Normal 185 2 2" xfId="2785"/>
    <cellStyle name="Normal 185 3" xfId="2786"/>
    <cellStyle name="Normal 186" xfId="2787"/>
    <cellStyle name="Normal 186 2" xfId="2788"/>
    <cellStyle name="Normal 186 2 2" xfId="2789"/>
    <cellStyle name="Normal 186 3" xfId="2790"/>
    <cellStyle name="Normal 187" xfId="2791"/>
    <cellStyle name="Normal 187 2" xfId="2792"/>
    <cellStyle name="Normal 187 2 2" xfId="2793"/>
    <cellStyle name="Normal 187 3" xfId="2794"/>
    <cellStyle name="Normal 187 3 2" xfId="2795"/>
    <cellStyle name="Normal 187 4" xfId="2796"/>
    <cellStyle name="Normal 188" xfId="2797"/>
    <cellStyle name="Normal 188 2" xfId="2798"/>
    <cellStyle name="Normal 188 2 2" xfId="2799"/>
    <cellStyle name="Normal 188 3" xfId="2800"/>
    <cellStyle name="Normal 189" xfId="2801"/>
    <cellStyle name="Normal 189 2" xfId="2802"/>
    <cellStyle name="Normal 19" xfId="2803"/>
    <cellStyle name="Normal 19 10" xfId="2804"/>
    <cellStyle name="Normal 19 10 2" xfId="2805"/>
    <cellStyle name="Normal 19 11" xfId="2806"/>
    <cellStyle name="Normal 19 2" xfId="2807"/>
    <cellStyle name="Normal 19 2 2" xfId="2808"/>
    <cellStyle name="Normal 19 3" xfId="2809"/>
    <cellStyle name="Normal 19 3 2" xfId="2810"/>
    <cellStyle name="Normal 19 4" xfId="2811"/>
    <cellStyle name="Normal 19 4 2" xfId="2812"/>
    <cellStyle name="Normal 19 5" xfId="2813"/>
    <cellStyle name="Normal 19 5 2" xfId="2814"/>
    <cellStyle name="Normal 19 6" xfId="2815"/>
    <cellStyle name="Normal 19 6 2" xfId="2816"/>
    <cellStyle name="Normal 19 7" xfId="2817"/>
    <cellStyle name="Normal 19 7 2" xfId="2818"/>
    <cellStyle name="Normal 19 8" xfId="2819"/>
    <cellStyle name="Normal 19 8 2" xfId="2820"/>
    <cellStyle name="Normal 19 9" xfId="2821"/>
    <cellStyle name="Normal 19 9 2" xfId="2822"/>
    <cellStyle name="Normal 190" xfId="2823"/>
    <cellStyle name="Normal 191" xfId="2824"/>
    <cellStyle name="Normal 192" xfId="2825"/>
    <cellStyle name="Normal 192 2" xfId="2826"/>
    <cellStyle name="Normal 193" xfId="2827"/>
    <cellStyle name="Normal 193 2" xfId="2828"/>
    <cellStyle name="Normal 194" xfId="2829"/>
    <cellStyle name="Normal 194 2" xfId="2830"/>
    <cellStyle name="Normal 195" xfId="2831"/>
    <cellStyle name="Normal 195 2" xfId="2832"/>
    <cellStyle name="Normal 196" xfId="2833"/>
    <cellStyle name="Normal 196 2" xfId="2834"/>
    <cellStyle name="Normal 197" xfId="2835"/>
    <cellStyle name="Normal 197 2" xfId="2836"/>
    <cellStyle name="Normal 198" xfId="2837"/>
    <cellStyle name="Normal 198 2" xfId="2838"/>
    <cellStyle name="Normal 199" xfId="2839"/>
    <cellStyle name="Normal 199 2" xfId="2840"/>
    <cellStyle name="Normal 2" xfId="2841"/>
    <cellStyle name="Normal 2 10" xfId="2842"/>
    <cellStyle name="Normal 2 11" xfId="2843"/>
    <cellStyle name="Normal 2 2" xfId="2844"/>
    <cellStyle name="Normal 2 2 2" xfId="2845"/>
    <cellStyle name="Normal 2 2 2 2" xfId="2846"/>
    <cellStyle name="Normal 2 2 3" xfId="2847"/>
    <cellStyle name="Normal 2 2 4" xfId="2848"/>
    <cellStyle name="Normal 2 2 5" xfId="2849"/>
    <cellStyle name="Normal 2 3" xfId="2850"/>
    <cellStyle name="Normal 2 4" xfId="2851"/>
    <cellStyle name="Normal 2 5" xfId="2852"/>
    <cellStyle name="Normal 2 6" xfId="2853"/>
    <cellStyle name="Normal 2 7" xfId="2854"/>
    <cellStyle name="Normal 2 8" xfId="2855"/>
    <cellStyle name="Normal 2 9" xfId="2856"/>
    <cellStyle name="Normal 2_36121-K5-LB-001_Carbon Steel  MTO" xfId="2857"/>
    <cellStyle name="Normal 20" xfId="2858"/>
    <cellStyle name="Normal 20 10" xfId="2859"/>
    <cellStyle name="Normal 20 10 2" xfId="2860"/>
    <cellStyle name="Normal 20 11" xfId="2861"/>
    <cellStyle name="Normal 20 2" xfId="2862"/>
    <cellStyle name="Normal 20 2 2" xfId="2863"/>
    <cellStyle name="Normal 20 3" xfId="2864"/>
    <cellStyle name="Normal 20 3 2" xfId="2865"/>
    <cellStyle name="Normal 20 4" xfId="2866"/>
    <cellStyle name="Normal 20 4 2" xfId="2867"/>
    <cellStyle name="Normal 20 5" xfId="2868"/>
    <cellStyle name="Normal 20 5 2" xfId="2869"/>
    <cellStyle name="Normal 20 6" xfId="2870"/>
    <cellStyle name="Normal 20 6 2" xfId="2871"/>
    <cellStyle name="Normal 20 7" xfId="2872"/>
    <cellStyle name="Normal 20 7 2" xfId="2873"/>
    <cellStyle name="Normal 20 8" xfId="2874"/>
    <cellStyle name="Normal 20 8 2" xfId="2875"/>
    <cellStyle name="Normal 20 9" xfId="2876"/>
    <cellStyle name="Normal 20 9 2" xfId="2877"/>
    <cellStyle name="Normal 200" xfId="2878"/>
    <cellStyle name="Normal 200 2" xfId="2879"/>
    <cellStyle name="Normal 201" xfId="2880"/>
    <cellStyle name="Normal 201 2" xfId="2881"/>
    <cellStyle name="Normal 202" xfId="2882"/>
    <cellStyle name="Normal 202 2" xfId="2883"/>
    <cellStyle name="Normal 203" xfId="2884"/>
    <cellStyle name="Normal 203 2" xfId="2885"/>
    <cellStyle name="Normal 204" xfId="2886"/>
    <cellStyle name="Normal 204 2" xfId="2887"/>
    <cellStyle name="Normal 205" xfId="2888"/>
    <cellStyle name="Normal 205 2" xfId="2889"/>
    <cellStyle name="Normal 206" xfId="2890"/>
    <cellStyle name="Normal 206 2" xfId="2891"/>
    <cellStyle name="Normal 207" xfId="2892"/>
    <cellStyle name="Normal 207 2" xfId="2893"/>
    <cellStyle name="Normal 208" xfId="2894"/>
    <cellStyle name="Normal 208 2" xfId="2895"/>
    <cellStyle name="Normal 209" xfId="2896"/>
    <cellStyle name="Normal 209 2" xfId="2897"/>
    <cellStyle name="Normal 21" xfId="2898"/>
    <cellStyle name="Normal 21 2" xfId="2899"/>
    <cellStyle name="Normal 21 2 2" xfId="2900"/>
    <cellStyle name="Normal 21 2 2 2" xfId="2901"/>
    <cellStyle name="Normal 21 2 3" xfId="2902"/>
    <cellStyle name="Normal 210" xfId="2903"/>
    <cellStyle name="Normal 210 2" xfId="2904"/>
    <cellStyle name="Normal 211" xfId="2905"/>
    <cellStyle name="Normal 211 2" xfId="2906"/>
    <cellStyle name="Normal 212" xfId="2907"/>
    <cellStyle name="Normal 212 2" xfId="2908"/>
    <cellStyle name="Normal 213" xfId="2909"/>
    <cellStyle name="Normal 213 2" xfId="2910"/>
    <cellStyle name="Normal 214" xfId="2911"/>
    <cellStyle name="Normal 214 2" xfId="2912"/>
    <cellStyle name="Normal 215" xfId="2913"/>
    <cellStyle name="Normal 215 2" xfId="2914"/>
    <cellStyle name="Normal 216" xfId="2915"/>
    <cellStyle name="Normal 216 2" xfId="2916"/>
    <cellStyle name="Normal 217" xfId="2917"/>
    <cellStyle name="Normal 217 2" xfId="2918"/>
    <cellStyle name="Normal 218" xfId="2919"/>
    <cellStyle name="Normal 218 2" xfId="2920"/>
    <cellStyle name="Normal 219" xfId="2921"/>
    <cellStyle name="Normal 219 2" xfId="2922"/>
    <cellStyle name="Normal 219 2 2" xfId="2923"/>
    <cellStyle name="Normal 219 3" xfId="2924"/>
    <cellStyle name="Normal 22" xfId="2925"/>
    <cellStyle name="Normal 22 10" xfId="2926"/>
    <cellStyle name="Normal 22 10 2" xfId="2927"/>
    <cellStyle name="Normal 22 11" xfId="2928"/>
    <cellStyle name="Normal 22 2" xfId="2929"/>
    <cellStyle name="Normal 22 2 2" xfId="2930"/>
    <cellStyle name="Normal 22 3" xfId="2931"/>
    <cellStyle name="Normal 22 3 2" xfId="2932"/>
    <cellStyle name="Normal 22 4" xfId="2933"/>
    <cellStyle name="Normal 22 4 2" xfId="2934"/>
    <cellStyle name="Normal 22 5" xfId="2935"/>
    <cellStyle name="Normal 22 5 2" xfId="2936"/>
    <cellStyle name="Normal 22 6" xfId="2937"/>
    <cellStyle name="Normal 22 6 2" xfId="2938"/>
    <cellStyle name="Normal 22 7" xfId="2939"/>
    <cellStyle name="Normal 22 7 2" xfId="2940"/>
    <cellStyle name="Normal 22 8" xfId="2941"/>
    <cellStyle name="Normal 22 8 2" xfId="2942"/>
    <cellStyle name="Normal 22 9" xfId="2943"/>
    <cellStyle name="Normal 22 9 2" xfId="2944"/>
    <cellStyle name="Normal 220" xfId="2945"/>
    <cellStyle name="Normal 220 2" xfId="2946"/>
    <cellStyle name="Normal 221" xfId="2947"/>
    <cellStyle name="Normal 221 2" xfId="2948"/>
    <cellStyle name="Normal 222" xfId="2949"/>
    <cellStyle name="Normal 222 2" xfId="2950"/>
    <cellStyle name="Normal 223" xfId="2951"/>
    <cellStyle name="Normal 223 2" xfId="2952"/>
    <cellStyle name="Normal 224" xfId="2953"/>
    <cellStyle name="Normal 224 2" xfId="2954"/>
    <cellStyle name="Normal 224 2 2" xfId="2955"/>
    <cellStyle name="Normal 224 3" xfId="2956"/>
    <cellStyle name="Normal 225" xfId="2957"/>
    <cellStyle name="Normal 226" xfId="2958"/>
    <cellStyle name="Normal 226 2" xfId="2959"/>
    <cellStyle name="Normal 227" xfId="2960"/>
    <cellStyle name="Normal 227 2" xfId="2961"/>
    <cellStyle name="Normal 228" xfId="2962"/>
    <cellStyle name="Normal 229" xfId="2963"/>
    <cellStyle name="Normal 23" xfId="2964"/>
    <cellStyle name="Normal 23 10" xfId="2965"/>
    <cellStyle name="Normal 23 10 2" xfId="2966"/>
    <cellStyle name="Normal 23 11" xfId="2967"/>
    <cellStyle name="Normal 23 2" xfId="2968"/>
    <cellStyle name="Normal 23 2 2" xfId="2969"/>
    <cellStyle name="Normal 23 3" xfId="2970"/>
    <cellStyle name="Normal 23 3 2" xfId="2971"/>
    <cellStyle name="Normal 23 4" xfId="2972"/>
    <cellStyle name="Normal 23 4 2" xfId="2973"/>
    <cellStyle name="Normal 23 5" xfId="2974"/>
    <cellStyle name="Normal 23 5 2" xfId="2975"/>
    <cellStyle name="Normal 23 6" xfId="2976"/>
    <cellStyle name="Normal 23 6 2" xfId="2977"/>
    <cellStyle name="Normal 23 7" xfId="2978"/>
    <cellStyle name="Normal 23 7 2" xfId="2979"/>
    <cellStyle name="Normal 23 8" xfId="2980"/>
    <cellStyle name="Normal 23 8 2" xfId="2981"/>
    <cellStyle name="Normal 23 9" xfId="2982"/>
    <cellStyle name="Normal 23 9 2" xfId="2983"/>
    <cellStyle name="Normal 230" xfId="2984"/>
    <cellStyle name="Normal 231" xfId="2985"/>
    <cellStyle name="Normal 232" xfId="2986"/>
    <cellStyle name="Normal 233" xfId="2987"/>
    <cellStyle name="Normal 234" xfId="2988"/>
    <cellStyle name="Normal 235" xfId="2989"/>
    <cellStyle name="Normal 236" xfId="2990"/>
    <cellStyle name="Normal 237" xfId="2991"/>
    <cellStyle name="Normal 238" xfId="2992"/>
    <cellStyle name="Normal 239" xfId="2993"/>
    <cellStyle name="Normal 24" xfId="2994"/>
    <cellStyle name="Normal 24 10" xfId="2995"/>
    <cellStyle name="Normal 24 10 2" xfId="2996"/>
    <cellStyle name="Normal 24 11" xfId="2997"/>
    <cellStyle name="Normal 24 2" xfId="2998"/>
    <cellStyle name="Normal 24 2 2" xfId="2999"/>
    <cellStyle name="Normal 24 3" xfId="3000"/>
    <cellStyle name="Normal 24 3 2" xfId="3001"/>
    <cellStyle name="Normal 24 4" xfId="3002"/>
    <cellStyle name="Normal 24 4 2" xfId="3003"/>
    <cellStyle name="Normal 24 5" xfId="3004"/>
    <cellStyle name="Normal 24 5 2" xfId="3005"/>
    <cellStyle name="Normal 24 6" xfId="3006"/>
    <cellStyle name="Normal 24 6 2" xfId="3007"/>
    <cellStyle name="Normal 24 7" xfId="3008"/>
    <cellStyle name="Normal 24 7 2" xfId="3009"/>
    <cellStyle name="Normal 24 8" xfId="3010"/>
    <cellStyle name="Normal 24 8 2" xfId="3011"/>
    <cellStyle name="Normal 24 9" xfId="3012"/>
    <cellStyle name="Normal 24 9 2" xfId="3013"/>
    <cellStyle name="Normal 240" xfId="3014"/>
    <cellStyle name="Normal 241" xfId="3015"/>
    <cellStyle name="Normal 242" xfId="3016"/>
    <cellStyle name="Normal 243" xfId="3017"/>
    <cellStyle name="Normal 244" xfId="3018"/>
    <cellStyle name="Normal 245" xfId="3019"/>
    <cellStyle name="Normal 246" xfId="3020"/>
    <cellStyle name="Normal 247" xfId="3021"/>
    <cellStyle name="Normal 248" xfId="3022"/>
    <cellStyle name="Normal 249" xfId="3023"/>
    <cellStyle name="Normal 25" xfId="3024"/>
    <cellStyle name="Normal 25 10" xfId="3025"/>
    <cellStyle name="Normal 25 10 2" xfId="3026"/>
    <cellStyle name="Normal 25 11" xfId="3027"/>
    <cellStyle name="Normal 25 2" xfId="3028"/>
    <cellStyle name="Normal 25 2 2" xfId="3029"/>
    <cellStyle name="Normal 25 3" xfId="3030"/>
    <cellStyle name="Normal 25 3 2" xfId="3031"/>
    <cellStyle name="Normal 25 4" xfId="3032"/>
    <cellStyle name="Normal 25 4 2" xfId="3033"/>
    <cellStyle name="Normal 25 5" xfId="3034"/>
    <cellStyle name="Normal 25 5 2" xfId="3035"/>
    <cellStyle name="Normal 25 6" xfId="3036"/>
    <cellStyle name="Normal 25 6 2" xfId="3037"/>
    <cellStyle name="Normal 25 7" xfId="3038"/>
    <cellStyle name="Normal 25 7 2" xfId="3039"/>
    <cellStyle name="Normal 25 8" xfId="3040"/>
    <cellStyle name="Normal 25 8 2" xfId="3041"/>
    <cellStyle name="Normal 25 9" xfId="3042"/>
    <cellStyle name="Normal 25 9 2" xfId="3043"/>
    <cellStyle name="Normal 250" xfId="3044"/>
    <cellStyle name="Normal 251" xfId="3045"/>
    <cellStyle name="Normal 252" xfId="3046"/>
    <cellStyle name="Normal 253" xfId="9265"/>
    <cellStyle name="Normal 26" xfId="3047"/>
    <cellStyle name="Normal 26 10" xfId="3048"/>
    <cellStyle name="Normal 26 10 2" xfId="3049"/>
    <cellStyle name="Normal 26 11" xfId="3050"/>
    <cellStyle name="Normal 26 2" xfId="3051"/>
    <cellStyle name="Normal 26 2 2" xfId="3052"/>
    <cellStyle name="Normal 26 3" xfId="3053"/>
    <cellStyle name="Normal 26 3 2" xfId="3054"/>
    <cellStyle name="Normal 26 4" xfId="3055"/>
    <cellStyle name="Normal 26 4 2" xfId="3056"/>
    <cellStyle name="Normal 26 5" xfId="3057"/>
    <cellStyle name="Normal 26 5 2" xfId="3058"/>
    <cellStyle name="Normal 26 6" xfId="3059"/>
    <cellStyle name="Normal 26 6 2" xfId="3060"/>
    <cellStyle name="Normal 26 7" xfId="3061"/>
    <cellStyle name="Normal 26 7 2" xfId="3062"/>
    <cellStyle name="Normal 26 8" xfId="3063"/>
    <cellStyle name="Normal 26 8 2" xfId="3064"/>
    <cellStyle name="Normal 26 9" xfId="3065"/>
    <cellStyle name="Normal 26 9 2" xfId="3066"/>
    <cellStyle name="Normal 27" xfId="3067"/>
    <cellStyle name="Normal 27 10" xfId="3068"/>
    <cellStyle name="Normal 27 10 2" xfId="3069"/>
    <cellStyle name="Normal 27 11" xfId="3070"/>
    <cellStyle name="Normal 27 2" xfId="3071"/>
    <cellStyle name="Normal 27 2 2" xfId="3072"/>
    <cellStyle name="Normal 27 3" xfId="3073"/>
    <cellStyle name="Normal 27 3 2" xfId="3074"/>
    <cellStyle name="Normal 27 4" xfId="3075"/>
    <cellStyle name="Normal 27 4 2" xfId="3076"/>
    <cellStyle name="Normal 27 5" xfId="3077"/>
    <cellStyle name="Normal 27 5 2" xfId="3078"/>
    <cellStyle name="Normal 27 6" xfId="3079"/>
    <cellStyle name="Normal 27 6 2" xfId="3080"/>
    <cellStyle name="Normal 27 7" xfId="3081"/>
    <cellStyle name="Normal 27 7 2" xfId="3082"/>
    <cellStyle name="Normal 27 8" xfId="3083"/>
    <cellStyle name="Normal 27 8 2" xfId="3084"/>
    <cellStyle name="Normal 27 9" xfId="3085"/>
    <cellStyle name="Normal 27 9 2" xfId="3086"/>
    <cellStyle name="Normal 28" xfId="3087"/>
    <cellStyle name="Normal 28 10" xfId="3088"/>
    <cellStyle name="Normal 28 10 2" xfId="3089"/>
    <cellStyle name="Normal 28 11" xfId="3090"/>
    <cellStyle name="Normal 28 2" xfId="3091"/>
    <cellStyle name="Normal 28 2 2" xfId="3092"/>
    <cellStyle name="Normal 28 3" xfId="3093"/>
    <cellStyle name="Normal 28 3 2" xfId="3094"/>
    <cellStyle name="Normal 28 4" xfId="3095"/>
    <cellStyle name="Normal 28 4 2" xfId="3096"/>
    <cellStyle name="Normal 28 5" xfId="3097"/>
    <cellStyle name="Normal 28 5 2" xfId="3098"/>
    <cellStyle name="Normal 28 6" xfId="3099"/>
    <cellStyle name="Normal 28 6 2" xfId="3100"/>
    <cellStyle name="Normal 28 7" xfId="3101"/>
    <cellStyle name="Normal 28 7 2" xfId="3102"/>
    <cellStyle name="Normal 28 8" xfId="3103"/>
    <cellStyle name="Normal 28 8 2" xfId="3104"/>
    <cellStyle name="Normal 28 9" xfId="3105"/>
    <cellStyle name="Normal 28 9 2" xfId="3106"/>
    <cellStyle name="Normal 29" xfId="3107"/>
    <cellStyle name="Normal 29 10" xfId="3108"/>
    <cellStyle name="Normal 29 10 2" xfId="3109"/>
    <cellStyle name="Normal 29 11" xfId="3110"/>
    <cellStyle name="Normal 29 2" xfId="3111"/>
    <cellStyle name="Normal 29 2 2" xfId="3112"/>
    <cellStyle name="Normal 29 3" xfId="3113"/>
    <cellStyle name="Normal 29 3 2" xfId="3114"/>
    <cellStyle name="Normal 29 4" xfId="3115"/>
    <cellStyle name="Normal 29 4 2" xfId="3116"/>
    <cellStyle name="Normal 29 5" xfId="3117"/>
    <cellStyle name="Normal 29 5 2" xfId="3118"/>
    <cellStyle name="Normal 29 6" xfId="3119"/>
    <cellStyle name="Normal 29 6 2" xfId="3120"/>
    <cellStyle name="Normal 29 7" xfId="3121"/>
    <cellStyle name="Normal 29 7 2" xfId="3122"/>
    <cellStyle name="Normal 29 8" xfId="3123"/>
    <cellStyle name="Normal 29 8 2" xfId="3124"/>
    <cellStyle name="Normal 29 9" xfId="3125"/>
    <cellStyle name="Normal 29 9 2" xfId="3126"/>
    <cellStyle name="Normal 3" xfId="3127"/>
    <cellStyle name="Normal 3 10" xfId="3128"/>
    <cellStyle name="Normal 3 11" xfId="3129"/>
    <cellStyle name="Normal 3 12" xfId="3130"/>
    <cellStyle name="Normal 3 13" xfId="3131"/>
    <cellStyle name="Normal 3 14" xfId="3132"/>
    <cellStyle name="Normal 3 15" xfId="3133"/>
    <cellStyle name="Normal 3 2" xfId="3134"/>
    <cellStyle name="Normal 3 2 2" xfId="3135"/>
    <cellStyle name="Normal 3 2 3" xfId="3136"/>
    <cellStyle name="Normal 3 3" xfId="3137"/>
    <cellStyle name="Normal 3 4" xfId="3138"/>
    <cellStyle name="Normal 3 5" xfId="3139"/>
    <cellStyle name="Normal 3 5 2" xfId="3140"/>
    <cellStyle name="Normal 3 5 2 2" xfId="3141"/>
    <cellStyle name="Normal 3 5 3" xfId="3142"/>
    <cellStyle name="Normal 3 6" xfId="3143"/>
    <cellStyle name="Normal 3 7" xfId="3144"/>
    <cellStyle name="Normal 3 8" xfId="3145"/>
    <cellStyle name="Normal 3 9" xfId="3146"/>
    <cellStyle name="Normal 3_Atlas Iron (5)" xfId="3147"/>
    <cellStyle name="Normal 30" xfId="3148"/>
    <cellStyle name="Normal 30 10" xfId="3149"/>
    <cellStyle name="Normal 30 10 2" xfId="3150"/>
    <cellStyle name="Normal 30 11" xfId="3151"/>
    <cellStyle name="Normal 30 2" xfId="3152"/>
    <cellStyle name="Normal 30 2 2" xfId="3153"/>
    <cellStyle name="Normal 30 3" xfId="3154"/>
    <cellStyle name="Normal 30 3 2" xfId="3155"/>
    <cellStyle name="Normal 30 4" xfId="3156"/>
    <cellStyle name="Normal 30 4 2" xfId="3157"/>
    <cellStyle name="Normal 30 5" xfId="3158"/>
    <cellStyle name="Normal 30 5 2" xfId="3159"/>
    <cellStyle name="Normal 30 6" xfId="3160"/>
    <cellStyle name="Normal 30 6 2" xfId="3161"/>
    <cellStyle name="Normal 30 7" xfId="3162"/>
    <cellStyle name="Normal 30 7 2" xfId="3163"/>
    <cellStyle name="Normal 30 8" xfId="3164"/>
    <cellStyle name="Normal 30 8 2" xfId="3165"/>
    <cellStyle name="Normal 30 9" xfId="3166"/>
    <cellStyle name="Normal 30 9 2" xfId="3167"/>
    <cellStyle name="Normal 31" xfId="3168"/>
    <cellStyle name="Normal 31 10" xfId="3169"/>
    <cellStyle name="Normal 31 10 2" xfId="3170"/>
    <cellStyle name="Normal 31 11" xfId="3171"/>
    <cellStyle name="Normal 31 2" xfId="3172"/>
    <cellStyle name="Normal 31 2 2" xfId="3173"/>
    <cellStyle name="Normal 31 3" xfId="3174"/>
    <cellStyle name="Normal 31 3 2" xfId="3175"/>
    <cellStyle name="Normal 31 4" xfId="3176"/>
    <cellStyle name="Normal 31 4 2" xfId="3177"/>
    <cellStyle name="Normal 31 5" xfId="3178"/>
    <cellStyle name="Normal 31 5 2" xfId="3179"/>
    <cellStyle name="Normal 31 6" xfId="3180"/>
    <cellStyle name="Normal 31 6 2" xfId="3181"/>
    <cellStyle name="Normal 31 7" xfId="3182"/>
    <cellStyle name="Normal 31 7 2" xfId="3183"/>
    <cellStyle name="Normal 31 8" xfId="3184"/>
    <cellStyle name="Normal 31 8 2" xfId="3185"/>
    <cellStyle name="Normal 31 9" xfId="3186"/>
    <cellStyle name="Normal 31 9 2" xfId="3187"/>
    <cellStyle name="Normal 32" xfId="3188"/>
    <cellStyle name="Normal 33" xfId="3189"/>
    <cellStyle name="Normal 33 10" xfId="3190"/>
    <cellStyle name="Normal 33 10 2" xfId="3191"/>
    <cellStyle name="Normal 33 11" xfId="3192"/>
    <cellStyle name="Normal 33 2" xfId="3193"/>
    <cellStyle name="Normal 33 2 2" xfId="3194"/>
    <cellStyle name="Normal 33 3" xfId="3195"/>
    <cellStyle name="Normal 33 3 2" xfId="3196"/>
    <cellStyle name="Normal 33 4" xfId="3197"/>
    <cellStyle name="Normal 33 4 2" xfId="3198"/>
    <cellStyle name="Normal 33 5" xfId="3199"/>
    <cellStyle name="Normal 33 5 2" xfId="3200"/>
    <cellStyle name="Normal 33 6" xfId="3201"/>
    <cellStyle name="Normal 33 6 2" xfId="3202"/>
    <cellStyle name="Normal 33 7" xfId="3203"/>
    <cellStyle name="Normal 33 7 2" xfId="3204"/>
    <cellStyle name="Normal 33 8" xfId="3205"/>
    <cellStyle name="Normal 33 8 2" xfId="3206"/>
    <cellStyle name="Normal 33 9" xfId="3207"/>
    <cellStyle name="Normal 33 9 2" xfId="3208"/>
    <cellStyle name="Normal 34" xfId="3209"/>
    <cellStyle name="Normal 34 10" xfId="3210"/>
    <cellStyle name="Normal 34 10 2" xfId="3211"/>
    <cellStyle name="Normal 34 11" xfId="3212"/>
    <cellStyle name="Normal 34 2" xfId="3213"/>
    <cellStyle name="Normal 34 2 2" xfId="3214"/>
    <cellStyle name="Normal 34 3" xfId="3215"/>
    <cellStyle name="Normal 34 3 2" xfId="3216"/>
    <cellStyle name="Normal 34 4" xfId="3217"/>
    <cellStyle name="Normal 34 4 2" xfId="3218"/>
    <cellStyle name="Normal 34 5" xfId="3219"/>
    <cellStyle name="Normal 34 5 2" xfId="3220"/>
    <cellStyle name="Normal 34 6" xfId="3221"/>
    <cellStyle name="Normal 34 6 2" xfId="3222"/>
    <cellStyle name="Normal 34 7" xfId="3223"/>
    <cellStyle name="Normal 34 7 2" xfId="3224"/>
    <cellStyle name="Normal 34 8" xfId="3225"/>
    <cellStyle name="Normal 34 8 2" xfId="3226"/>
    <cellStyle name="Normal 34 9" xfId="3227"/>
    <cellStyle name="Normal 34 9 2" xfId="3228"/>
    <cellStyle name="Normal 35" xfId="3229"/>
    <cellStyle name="Normal 35 10" xfId="3230"/>
    <cellStyle name="Normal 35 10 2" xfId="3231"/>
    <cellStyle name="Normal 35 11" xfId="3232"/>
    <cellStyle name="Normal 35 2" xfId="3233"/>
    <cellStyle name="Normal 35 2 2" xfId="3234"/>
    <cellStyle name="Normal 35 3" xfId="3235"/>
    <cellStyle name="Normal 35 3 2" xfId="3236"/>
    <cellStyle name="Normal 35 4" xfId="3237"/>
    <cellStyle name="Normal 35 4 2" xfId="3238"/>
    <cellStyle name="Normal 35 5" xfId="3239"/>
    <cellStyle name="Normal 35 5 2" xfId="3240"/>
    <cellStyle name="Normal 35 6" xfId="3241"/>
    <cellStyle name="Normal 35 6 2" xfId="3242"/>
    <cellStyle name="Normal 35 7" xfId="3243"/>
    <cellStyle name="Normal 35 7 2" xfId="3244"/>
    <cellStyle name="Normal 35 8" xfId="3245"/>
    <cellStyle name="Normal 35 8 2" xfId="3246"/>
    <cellStyle name="Normal 35 9" xfId="3247"/>
    <cellStyle name="Normal 35 9 2" xfId="3248"/>
    <cellStyle name="Normal 36" xfId="3249"/>
    <cellStyle name="Normal 36 10" xfId="3250"/>
    <cellStyle name="Normal 36 10 2" xfId="3251"/>
    <cellStyle name="Normal 36 11" xfId="3252"/>
    <cellStyle name="Normal 36 2" xfId="3253"/>
    <cellStyle name="Normal 36 2 2" xfId="3254"/>
    <cellStyle name="Normal 36 3" xfId="3255"/>
    <cellStyle name="Normal 36 3 2" xfId="3256"/>
    <cellStyle name="Normal 36 4" xfId="3257"/>
    <cellStyle name="Normal 36 4 2" xfId="3258"/>
    <cellStyle name="Normal 36 5" xfId="3259"/>
    <cellStyle name="Normal 36 5 2" xfId="3260"/>
    <cellStyle name="Normal 36 6" xfId="3261"/>
    <cellStyle name="Normal 36 6 2" xfId="3262"/>
    <cellStyle name="Normal 36 7" xfId="3263"/>
    <cellStyle name="Normal 36 7 2" xfId="3264"/>
    <cellStyle name="Normal 36 8" xfId="3265"/>
    <cellStyle name="Normal 36 8 2" xfId="3266"/>
    <cellStyle name="Normal 36 9" xfId="3267"/>
    <cellStyle name="Normal 36 9 2" xfId="3268"/>
    <cellStyle name="Normal 37" xfId="3269"/>
    <cellStyle name="Normal 37 10" xfId="3270"/>
    <cellStyle name="Normal 37 10 2" xfId="3271"/>
    <cellStyle name="Normal 37 11" xfId="3272"/>
    <cellStyle name="Normal 37 2" xfId="3273"/>
    <cellStyle name="Normal 37 2 2" xfId="3274"/>
    <cellStyle name="Normal 37 3" xfId="3275"/>
    <cellStyle name="Normal 37 3 2" xfId="3276"/>
    <cellStyle name="Normal 37 4" xfId="3277"/>
    <cellStyle name="Normal 37 4 2" xfId="3278"/>
    <cellStyle name="Normal 37 5" xfId="3279"/>
    <cellStyle name="Normal 37 5 2" xfId="3280"/>
    <cellStyle name="Normal 37 6" xfId="3281"/>
    <cellStyle name="Normal 37 6 2" xfId="3282"/>
    <cellStyle name="Normal 37 7" xfId="3283"/>
    <cellStyle name="Normal 37 7 2" xfId="3284"/>
    <cellStyle name="Normal 37 8" xfId="3285"/>
    <cellStyle name="Normal 37 8 2" xfId="3286"/>
    <cellStyle name="Normal 37 9" xfId="3287"/>
    <cellStyle name="Normal 37 9 2" xfId="3288"/>
    <cellStyle name="Normal 38" xfId="3289"/>
    <cellStyle name="Normal 38 10" xfId="3290"/>
    <cellStyle name="Normal 38 10 2" xfId="3291"/>
    <cellStyle name="Normal 38 11" xfId="3292"/>
    <cellStyle name="Normal 38 2" xfId="3293"/>
    <cellStyle name="Normal 38 2 2" xfId="3294"/>
    <cellStyle name="Normal 38 3" xfId="3295"/>
    <cellStyle name="Normal 38 3 2" xfId="3296"/>
    <cellStyle name="Normal 38 4" xfId="3297"/>
    <cellStyle name="Normal 38 4 2" xfId="3298"/>
    <cellStyle name="Normal 38 5" xfId="3299"/>
    <cellStyle name="Normal 38 5 2" xfId="3300"/>
    <cellStyle name="Normal 38 6" xfId="3301"/>
    <cellStyle name="Normal 38 6 2" xfId="3302"/>
    <cellStyle name="Normal 38 7" xfId="3303"/>
    <cellStyle name="Normal 38 7 2" xfId="3304"/>
    <cellStyle name="Normal 38 8" xfId="3305"/>
    <cellStyle name="Normal 38 8 2" xfId="3306"/>
    <cellStyle name="Normal 38 9" xfId="3307"/>
    <cellStyle name="Normal 38 9 2" xfId="3308"/>
    <cellStyle name="Normal 39" xfId="3309"/>
    <cellStyle name="Normal 39 10" xfId="3310"/>
    <cellStyle name="Normal 39 10 2" xfId="3311"/>
    <cellStyle name="Normal 39 11" xfId="3312"/>
    <cellStyle name="Normal 39 2" xfId="3313"/>
    <cellStyle name="Normal 39 2 2" xfId="3314"/>
    <cellStyle name="Normal 39 3" xfId="3315"/>
    <cellStyle name="Normal 39 3 2" xfId="3316"/>
    <cellStyle name="Normal 39 4" xfId="3317"/>
    <cellStyle name="Normal 39 4 2" xfId="3318"/>
    <cellStyle name="Normal 39 5" xfId="3319"/>
    <cellStyle name="Normal 39 5 2" xfId="3320"/>
    <cellStyle name="Normal 39 6" xfId="3321"/>
    <cellStyle name="Normal 39 6 2" xfId="3322"/>
    <cellStyle name="Normal 39 7" xfId="3323"/>
    <cellStyle name="Normal 39 7 2" xfId="3324"/>
    <cellStyle name="Normal 39 8" xfId="3325"/>
    <cellStyle name="Normal 39 8 2" xfId="3326"/>
    <cellStyle name="Normal 39 9" xfId="3327"/>
    <cellStyle name="Normal 39 9 2" xfId="3328"/>
    <cellStyle name="Normal 4" xfId="3329"/>
    <cellStyle name="Normal 4 10" xfId="3330"/>
    <cellStyle name="Normal 4 10 2" xfId="3331"/>
    <cellStyle name="Normal 4 11" xfId="3332"/>
    <cellStyle name="Normal 4 12" xfId="3333"/>
    <cellStyle name="Normal 4 2" xfId="3334"/>
    <cellStyle name="Normal 4 2 2" xfId="3335"/>
    <cellStyle name="Normal 4 2 3" xfId="3336"/>
    <cellStyle name="Normal 4 3" xfId="3337"/>
    <cellStyle name="Normal 4 3 2" xfId="3338"/>
    <cellStyle name="Normal 4 4" xfId="3339"/>
    <cellStyle name="Normal 4 4 2" xfId="3340"/>
    <cellStyle name="Normal 4 5" xfId="3341"/>
    <cellStyle name="Normal 4 5 2" xfId="3342"/>
    <cellStyle name="Normal 4 6" xfId="3343"/>
    <cellStyle name="Normal 4 6 2" xfId="3344"/>
    <cellStyle name="Normal 4 7" xfId="3345"/>
    <cellStyle name="Normal 4 7 2" xfId="3346"/>
    <cellStyle name="Normal 4 8" xfId="3347"/>
    <cellStyle name="Normal 4 8 2" xfId="3348"/>
    <cellStyle name="Normal 4 9" xfId="3349"/>
    <cellStyle name="Normal 4 9 2" xfId="3350"/>
    <cellStyle name="Normal 4_744-8-LA-003-schedules-revd-17-06-08" xfId="3351"/>
    <cellStyle name="Normal 40" xfId="3352"/>
    <cellStyle name="Normal 40 10" xfId="3353"/>
    <cellStyle name="Normal 40 10 2" xfId="3354"/>
    <cellStyle name="Normal 40 11" xfId="3355"/>
    <cellStyle name="Normal 40 2" xfId="3356"/>
    <cellStyle name="Normal 40 2 2" xfId="3357"/>
    <cellStyle name="Normal 40 3" xfId="3358"/>
    <cellStyle name="Normal 40 3 2" xfId="3359"/>
    <cellStyle name="Normal 40 4" xfId="3360"/>
    <cellStyle name="Normal 40 4 2" xfId="3361"/>
    <cellStyle name="Normal 40 5" xfId="3362"/>
    <cellStyle name="Normal 40 5 2" xfId="3363"/>
    <cellStyle name="Normal 40 6" xfId="3364"/>
    <cellStyle name="Normal 40 6 2" xfId="3365"/>
    <cellStyle name="Normal 40 7" xfId="3366"/>
    <cellStyle name="Normal 40 7 2" xfId="3367"/>
    <cellStyle name="Normal 40 8" xfId="3368"/>
    <cellStyle name="Normal 40 8 2" xfId="3369"/>
    <cellStyle name="Normal 40 9" xfId="3370"/>
    <cellStyle name="Normal 40 9 2" xfId="3371"/>
    <cellStyle name="Normal 41" xfId="3372"/>
    <cellStyle name="Normal 41 10" xfId="3373"/>
    <cellStyle name="Normal 41 10 2" xfId="3374"/>
    <cellStyle name="Normal 41 11" xfId="3375"/>
    <cellStyle name="Normal 41 2" xfId="3376"/>
    <cellStyle name="Normal 41 2 2" xfId="3377"/>
    <cellStyle name="Normal 41 3" xfId="3378"/>
    <cellStyle name="Normal 41 3 2" xfId="3379"/>
    <cellStyle name="Normal 41 4" xfId="3380"/>
    <cellStyle name="Normal 41 4 2" xfId="3381"/>
    <cellStyle name="Normal 41 5" xfId="3382"/>
    <cellStyle name="Normal 41 5 2" xfId="3383"/>
    <cellStyle name="Normal 41 6" xfId="3384"/>
    <cellStyle name="Normal 41 6 2" xfId="3385"/>
    <cellStyle name="Normal 41 7" xfId="3386"/>
    <cellStyle name="Normal 41 7 2" xfId="3387"/>
    <cellStyle name="Normal 41 8" xfId="3388"/>
    <cellStyle name="Normal 41 8 2" xfId="3389"/>
    <cellStyle name="Normal 41 9" xfId="3390"/>
    <cellStyle name="Normal 41 9 2" xfId="3391"/>
    <cellStyle name="Normal 42" xfId="3392"/>
    <cellStyle name="Normal 42 10" xfId="3393"/>
    <cellStyle name="Normal 42 10 2" xfId="3394"/>
    <cellStyle name="Normal 42 11" xfId="3395"/>
    <cellStyle name="Normal 42 2" xfId="3396"/>
    <cellStyle name="Normal 42 2 2" xfId="3397"/>
    <cellStyle name="Normal 42 3" xfId="3398"/>
    <cellStyle name="Normal 42 3 2" xfId="3399"/>
    <cellStyle name="Normal 42 4" xfId="3400"/>
    <cellStyle name="Normal 42 4 2" xfId="3401"/>
    <cellStyle name="Normal 42 5" xfId="3402"/>
    <cellStyle name="Normal 42 5 2" xfId="3403"/>
    <cellStyle name="Normal 42 6" xfId="3404"/>
    <cellStyle name="Normal 42 6 2" xfId="3405"/>
    <cellStyle name="Normal 42 7" xfId="3406"/>
    <cellStyle name="Normal 42 7 2" xfId="3407"/>
    <cellStyle name="Normal 42 8" xfId="3408"/>
    <cellStyle name="Normal 42 8 2" xfId="3409"/>
    <cellStyle name="Normal 42 9" xfId="3410"/>
    <cellStyle name="Normal 42 9 2" xfId="3411"/>
    <cellStyle name="Normal 43" xfId="3412"/>
    <cellStyle name="Normal 44" xfId="3413"/>
    <cellStyle name="Normal 44 10" xfId="3414"/>
    <cellStyle name="Normal 44 10 2" xfId="3415"/>
    <cellStyle name="Normal 44 11" xfId="3416"/>
    <cellStyle name="Normal 44 2" xfId="3417"/>
    <cellStyle name="Normal 44 2 2" xfId="3418"/>
    <cellStyle name="Normal 44 3" xfId="3419"/>
    <cellStyle name="Normal 44 3 2" xfId="3420"/>
    <cellStyle name="Normal 44 4" xfId="3421"/>
    <cellStyle name="Normal 44 4 2" xfId="3422"/>
    <cellStyle name="Normal 44 5" xfId="3423"/>
    <cellStyle name="Normal 44 5 2" xfId="3424"/>
    <cellStyle name="Normal 44 6" xfId="3425"/>
    <cellStyle name="Normal 44 6 2" xfId="3426"/>
    <cellStyle name="Normal 44 7" xfId="3427"/>
    <cellStyle name="Normal 44 7 2" xfId="3428"/>
    <cellStyle name="Normal 44 8" xfId="3429"/>
    <cellStyle name="Normal 44 8 2" xfId="3430"/>
    <cellStyle name="Normal 44 9" xfId="3431"/>
    <cellStyle name="Normal 44 9 2" xfId="3432"/>
    <cellStyle name="Normal 45" xfId="3433"/>
    <cellStyle name="Normal 45 10" xfId="3434"/>
    <cellStyle name="Normal 45 10 2" xfId="3435"/>
    <cellStyle name="Normal 45 11" xfId="3436"/>
    <cellStyle name="Normal 45 2" xfId="3437"/>
    <cellStyle name="Normal 45 2 2" xfId="3438"/>
    <cellStyle name="Normal 45 3" xfId="3439"/>
    <cellStyle name="Normal 45 3 2" xfId="3440"/>
    <cellStyle name="Normal 45 4" xfId="3441"/>
    <cellStyle name="Normal 45 4 2" xfId="3442"/>
    <cellStyle name="Normal 45 5" xfId="3443"/>
    <cellStyle name="Normal 45 5 2" xfId="3444"/>
    <cellStyle name="Normal 45 6" xfId="3445"/>
    <cellStyle name="Normal 45 6 2" xfId="3446"/>
    <cellStyle name="Normal 45 7" xfId="3447"/>
    <cellStyle name="Normal 45 7 2" xfId="3448"/>
    <cellStyle name="Normal 45 8" xfId="3449"/>
    <cellStyle name="Normal 45 8 2" xfId="3450"/>
    <cellStyle name="Normal 45 9" xfId="3451"/>
    <cellStyle name="Normal 45 9 2" xfId="3452"/>
    <cellStyle name="Normal 46" xfId="3453"/>
    <cellStyle name="Normal 46 10" xfId="3454"/>
    <cellStyle name="Normal 46 10 2" xfId="3455"/>
    <cellStyle name="Normal 46 11" xfId="3456"/>
    <cellStyle name="Normal 46 2" xfId="3457"/>
    <cellStyle name="Normal 46 2 2" xfId="3458"/>
    <cellStyle name="Normal 46 3" xfId="3459"/>
    <cellStyle name="Normal 46 3 2" xfId="3460"/>
    <cellStyle name="Normal 46 4" xfId="3461"/>
    <cellStyle name="Normal 46 4 2" xfId="3462"/>
    <cellStyle name="Normal 46 5" xfId="3463"/>
    <cellStyle name="Normal 46 5 2" xfId="3464"/>
    <cellStyle name="Normal 46 6" xfId="3465"/>
    <cellStyle name="Normal 46 6 2" xfId="3466"/>
    <cellStyle name="Normal 46 7" xfId="3467"/>
    <cellStyle name="Normal 46 7 2" xfId="3468"/>
    <cellStyle name="Normal 46 8" xfId="3469"/>
    <cellStyle name="Normal 46 8 2" xfId="3470"/>
    <cellStyle name="Normal 46 9" xfId="3471"/>
    <cellStyle name="Normal 46 9 2" xfId="3472"/>
    <cellStyle name="Normal 47" xfId="3473"/>
    <cellStyle name="Normal 47 10" xfId="3474"/>
    <cellStyle name="Normal 47 10 2" xfId="3475"/>
    <cellStyle name="Normal 47 11" xfId="3476"/>
    <cellStyle name="Normal 47 2" xfId="3477"/>
    <cellStyle name="Normal 47 2 2" xfId="3478"/>
    <cellStyle name="Normal 47 3" xfId="3479"/>
    <cellStyle name="Normal 47 3 2" xfId="3480"/>
    <cellStyle name="Normal 47 4" xfId="3481"/>
    <cellStyle name="Normal 47 4 2" xfId="3482"/>
    <cellStyle name="Normal 47 5" xfId="3483"/>
    <cellStyle name="Normal 47 5 2" xfId="3484"/>
    <cellStyle name="Normal 47 6" xfId="3485"/>
    <cellStyle name="Normal 47 6 2" xfId="3486"/>
    <cellStyle name="Normal 47 7" xfId="3487"/>
    <cellStyle name="Normal 47 7 2" xfId="3488"/>
    <cellStyle name="Normal 47 8" xfId="3489"/>
    <cellStyle name="Normal 47 8 2" xfId="3490"/>
    <cellStyle name="Normal 47 9" xfId="3491"/>
    <cellStyle name="Normal 47 9 2" xfId="3492"/>
    <cellStyle name="Normal 48" xfId="3493"/>
    <cellStyle name="Normal 48 10" xfId="3494"/>
    <cellStyle name="Normal 48 10 2" xfId="3495"/>
    <cellStyle name="Normal 48 11" xfId="3496"/>
    <cellStyle name="Normal 48 2" xfId="3497"/>
    <cellStyle name="Normal 48 2 2" xfId="3498"/>
    <cellStyle name="Normal 48 3" xfId="3499"/>
    <cellStyle name="Normal 48 3 2" xfId="3500"/>
    <cellStyle name="Normal 48 4" xfId="3501"/>
    <cellStyle name="Normal 48 4 2" xfId="3502"/>
    <cellStyle name="Normal 48 5" xfId="3503"/>
    <cellStyle name="Normal 48 5 2" xfId="3504"/>
    <cellStyle name="Normal 48 6" xfId="3505"/>
    <cellStyle name="Normal 48 6 2" xfId="3506"/>
    <cellStyle name="Normal 48 7" xfId="3507"/>
    <cellStyle name="Normal 48 7 2" xfId="3508"/>
    <cellStyle name="Normal 48 8" xfId="3509"/>
    <cellStyle name="Normal 48 8 2" xfId="3510"/>
    <cellStyle name="Normal 48 9" xfId="3511"/>
    <cellStyle name="Normal 48 9 2" xfId="3512"/>
    <cellStyle name="Normal 49" xfId="3513"/>
    <cellStyle name="Normal 49 10" xfId="3514"/>
    <cellStyle name="Normal 49 10 2" xfId="3515"/>
    <cellStyle name="Normal 49 11" xfId="3516"/>
    <cellStyle name="Normal 49 2" xfId="3517"/>
    <cellStyle name="Normal 49 2 2" xfId="3518"/>
    <cellStyle name="Normal 49 3" xfId="3519"/>
    <cellStyle name="Normal 49 3 2" xfId="3520"/>
    <cellStyle name="Normal 49 4" xfId="3521"/>
    <cellStyle name="Normal 49 4 2" xfId="3522"/>
    <cellStyle name="Normal 49 5" xfId="3523"/>
    <cellStyle name="Normal 49 5 2" xfId="3524"/>
    <cellStyle name="Normal 49 6" xfId="3525"/>
    <cellStyle name="Normal 49 6 2" xfId="3526"/>
    <cellStyle name="Normal 49 7" xfId="3527"/>
    <cellStyle name="Normal 49 7 2" xfId="3528"/>
    <cellStyle name="Normal 49 8" xfId="3529"/>
    <cellStyle name="Normal 49 8 2" xfId="3530"/>
    <cellStyle name="Normal 49 9" xfId="3531"/>
    <cellStyle name="Normal 49 9 2" xfId="3532"/>
    <cellStyle name="Normal 5" xfId="3533"/>
    <cellStyle name="Normal 5 10" xfId="3534"/>
    <cellStyle name="Normal 5 10 2" xfId="3535"/>
    <cellStyle name="Normal 5 10 2 2" xfId="3536"/>
    <cellStyle name="Normal 5 10 3" xfId="3537"/>
    <cellStyle name="Normal 5 11" xfId="3538"/>
    <cellStyle name="Normal 5 11 2" xfId="3539"/>
    <cellStyle name="Normal 5 12" xfId="3540"/>
    <cellStyle name="Normal 5 12 2" xfId="3541"/>
    <cellStyle name="Normal 5 13" xfId="3542"/>
    <cellStyle name="Normal 5 2" xfId="3543"/>
    <cellStyle name="Normal 5 2 2" xfId="3544"/>
    <cellStyle name="Normal 5 2 2 2" xfId="3545"/>
    <cellStyle name="Normal 5 2 3" xfId="3546"/>
    <cellStyle name="Normal 5 3" xfId="3547"/>
    <cellStyle name="Normal 5 3 2" xfId="3548"/>
    <cellStyle name="Normal 5 3 2 2" xfId="3549"/>
    <cellStyle name="Normal 5 3 3" xfId="3550"/>
    <cellStyle name="Normal 5 4" xfId="3551"/>
    <cellStyle name="Normal 5 4 2" xfId="3552"/>
    <cellStyle name="Normal 5 4 2 2" xfId="3553"/>
    <cellStyle name="Normal 5 4 3" xfId="3554"/>
    <cellStyle name="Normal 5 5" xfId="3555"/>
    <cellStyle name="Normal 5 5 2" xfId="3556"/>
    <cellStyle name="Normal 5 5 2 2" xfId="3557"/>
    <cellStyle name="Normal 5 5 3" xfId="3558"/>
    <cellStyle name="Normal 5 6" xfId="3559"/>
    <cellStyle name="Normal 5 6 2" xfId="3560"/>
    <cellStyle name="Normal 5 6 2 2" xfId="3561"/>
    <cellStyle name="Normal 5 6 3" xfId="3562"/>
    <cellStyle name="Normal 5 7" xfId="3563"/>
    <cellStyle name="Normal 5 7 2" xfId="3564"/>
    <cellStyle name="Normal 5 7 2 2" xfId="3565"/>
    <cellStyle name="Normal 5 7 3" xfId="3566"/>
    <cellStyle name="Normal 5 8" xfId="3567"/>
    <cellStyle name="Normal 5 8 2" xfId="3568"/>
    <cellStyle name="Normal 5 8 2 2" xfId="3569"/>
    <cellStyle name="Normal 5 8 3" xfId="3570"/>
    <cellStyle name="Normal 5 9" xfId="3571"/>
    <cellStyle name="Normal 5 9 2" xfId="3572"/>
    <cellStyle name="Normal 5 9 2 2" xfId="3573"/>
    <cellStyle name="Normal 5 9 3" xfId="3574"/>
    <cellStyle name="Normal 50" xfId="3575"/>
    <cellStyle name="Normal 50 10" xfId="3576"/>
    <cellStyle name="Normal 50 10 2" xfId="3577"/>
    <cellStyle name="Normal 50 11" xfId="3578"/>
    <cellStyle name="Normal 50 2" xfId="3579"/>
    <cellStyle name="Normal 50 2 2" xfId="3580"/>
    <cellStyle name="Normal 50 3" xfId="3581"/>
    <cellStyle name="Normal 50 3 2" xfId="3582"/>
    <cellStyle name="Normal 50 4" xfId="3583"/>
    <cellStyle name="Normal 50 4 2" xfId="3584"/>
    <cellStyle name="Normal 50 5" xfId="3585"/>
    <cellStyle name="Normal 50 5 2" xfId="3586"/>
    <cellStyle name="Normal 50 6" xfId="3587"/>
    <cellStyle name="Normal 50 6 2" xfId="3588"/>
    <cellStyle name="Normal 50 7" xfId="3589"/>
    <cellStyle name="Normal 50 7 2" xfId="3590"/>
    <cellStyle name="Normal 50 8" xfId="3591"/>
    <cellStyle name="Normal 50 8 2" xfId="3592"/>
    <cellStyle name="Normal 50 9" xfId="3593"/>
    <cellStyle name="Normal 50 9 2" xfId="3594"/>
    <cellStyle name="Normal 51" xfId="3595"/>
    <cellStyle name="Normal 51 10" xfId="3596"/>
    <cellStyle name="Normal 51 10 2" xfId="3597"/>
    <cellStyle name="Normal 51 11" xfId="3598"/>
    <cellStyle name="Normal 51 2" xfId="3599"/>
    <cellStyle name="Normal 51 2 2" xfId="3600"/>
    <cellStyle name="Normal 51 3" xfId="3601"/>
    <cellStyle name="Normal 51 3 2" xfId="3602"/>
    <cellStyle name="Normal 51 4" xfId="3603"/>
    <cellStyle name="Normal 51 4 2" xfId="3604"/>
    <cellStyle name="Normal 51 5" xfId="3605"/>
    <cellStyle name="Normal 51 5 2" xfId="3606"/>
    <cellStyle name="Normal 51 6" xfId="3607"/>
    <cellStyle name="Normal 51 6 2" xfId="3608"/>
    <cellStyle name="Normal 51 7" xfId="3609"/>
    <cellStyle name="Normal 51 7 2" xfId="3610"/>
    <cellStyle name="Normal 51 8" xfId="3611"/>
    <cellStyle name="Normal 51 8 2" xfId="3612"/>
    <cellStyle name="Normal 51 9" xfId="3613"/>
    <cellStyle name="Normal 51 9 2" xfId="3614"/>
    <cellStyle name="Normal 52" xfId="3615"/>
    <cellStyle name="Normal 52 10" xfId="3616"/>
    <cellStyle name="Normal 52 10 2" xfId="3617"/>
    <cellStyle name="Normal 52 11" xfId="3618"/>
    <cellStyle name="Normal 52 2" xfId="3619"/>
    <cellStyle name="Normal 52 2 2" xfId="3620"/>
    <cellStyle name="Normal 52 3" xfId="3621"/>
    <cellStyle name="Normal 52 3 2" xfId="3622"/>
    <cellStyle name="Normal 52 4" xfId="3623"/>
    <cellStyle name="Normal 52 4 2" xfId="3624"/>
    <cellStyle name="Normal 52 5" xfId="3625"/>
    <cellStyle name="Normal 52 5 2" xfId="3626"/>
    <cellStyle name="Normal 52 6" xfId="3627"/>
    <cellStyle name="Normal 52 6 2" xfId="3628"/>
    <cellStyle name="Normal 52 7" xfId="3629"/>
    <cellStyle name="Normal 52 7 2" xfId="3630"/>
    <cellStyle name="Normal 52 8" xfId="3631"/>
    <cellStyle name="Normal 52 8 2" xfId="3632"/>
    <cellStyle name="Normal 52 9" xfId="3633"/>
    <cellStyle name="Normal 52 9 2" xfId="3634"/>
    <cellStyle name="Normal 53" xfId="3635"/>
    <cellStyle name="Normal 53 10" xfId="3636"/>
    <cellStyle name="Normal 53 10 2" xfId="3637"/>
    <cellStyle name="Normal 53 11" xfId="3638"/>
    <cellStyle name="Normal 53 2" xfId="3639"/>
    <cellStyle name="Normal 53 2 2" xfId="3640"/>
    <cellStyle name="Normal 53 3" xfId="3641"/>
    <cellStyle name="Normal 53 3 2" xfId="3642"/>
    <cellStyle name="Normal 53 4" xfId="3643"/>
    <cellStyle name="Normal 53 4 2" xfId="3644"/>
    <cellStyle name="Normal 53 5" xfId="3645"/>
    <cellStyle name="Normal 53 5 2" xfId="3646"/>
    <cellStyle name="Normal 53 6" xfId="3647"/>
    <cellStyle name="Normal 53 6 2" xfId="3648"/>
    <cellStyle name="Normal 53 7" xfId="3649"/>
    <cellStyle name="Normal 53 7 2" xfId="3650"/>
    <cellStyle name="Normal 53 8" xfId="3651"/>
    <cellStyle name="Normal 53 8 2" xfId="3652"/>
    <cellStyle name="Normal 53 9" xfId="3653"/>
    <cellStyle name="Normal 53 9 2" xfId="3654"/>
    <cellStyle name="Normal 54" xfId="3655"/>
    <cellStyle name="Normal 54 10" xfId="3656"/>
    <cellStyle name="Normal 54 10 2" xfId="3657"/>
    <cellStyle name="Normal 54 11" xfId="3658"/>
    <cellStyle name="Normal 54 2" xfId="3659"/>
    <cellStyle name="Normal 54 2 2" xfId="3660"/>
    <cellStyle name="Normal 54 3" xfId="3661"/>
    <cellStyle name="Normal 54 3 2" xfId="3662"/>
    <cellStyle name="Normal 54 4" xfId="3663"/>
    <cellStyle name="Normal 54 4 2" xfId="3664"/>
    <cellStyle name="Normal 54 5" xfId="3665"/>
    <cellStyle name="Normal 54 5 2" xfId="3666"/>
    <cellStyle name="Normal 54 6" xfId="3667"/>
    <cellStyle name="Normal 54 6 2" xfId="3668"/>
    <cellStyle name="Normal 54 7" xfId="3669"/>
    <cellStyle name="Normal 54 7 2" xfId="3670"/>
    <cellStyle name="Normal 54 8" xfId="3671"/>
    <cellStyle name="Normal 54 8 2" xfId="3672"/>
    <cellStyle name="Normal 54 9" xfId="3673"/>
    <cellStyle name="Normal 54 9 2" xfId="3674"/>
    <cellStyle name="Normal 55" xfId="3675"/>
    <cellStyle name="Normal 55 10" xfId="3676"/>
    <cellStyle name="Normal 55 10 2" xfId="3677"/>
    <cellStyle name="Normal 55 11" xfId="3678"/>
    <cellStyle name="Normal 55 2" xfId="3679"/>
    <cellStyle name="Normal 55 2 2" xfId="3680"/>
    <cellStyle name="Normal 55 3" xfId="3681"/>
    <cellStyle name="Normal 55 3 2" xfId="3682"/>
    <cellStyle name="Normal 55 4" xfId="3683"/>
    <cellStyle name="Normal 55 4 2" xfId="3684"/>
    <cellStyle name="Normal 55 5" xfId="3685"/>
    <cellStyle name="Normal 55 5 2" xfId="3686"/>
    <cellStyle name="Normal 55 6" xfId="3687"/>
    <cellStyle name="Normal 55 6 2" xfId="3688"/>
    <cellStyle name="Normal 55 7" xfId="3689"/>
    <cellStyle name="Normal 55 7 2" xfId="3690"/>
    <cellStyle name="Normal 55 8" xfId="3691"/>
    <cellStyle name="Normal 55 8 2" xfId="3692"/>
    <cellStyle name="Normal 55 9" xfId="3693"/>
    <cellStyle name="Normal 55 9 2" xfId="3694"/>
    <cellStyle name="Normal 56" xfId="3695"/>
    <cellStyle name="Normal 56 10" xfId="3696"/>
    <cellStyle name="Normal 56 10 2" xfId="3697"/>
    <cellStyle name="Normal 56 11" xfId="3698"/>
    <cellStyle name="Normal 56 2" xfId="3699"/>
    <cellStyle name="Normal 56 2 2" xfId="3700"/>
    <cellStyle name="Normal 56 3" xfId="3701"/>
    <cellStyle name="Normal 56 3 2" xfId="3702"/>
    <cellStyle name="Normal 56 4" xfId="3703"/>
    <cellStyle name="Normal 56 4 2" xfId="3704"/>
    <cellStyle name="Normal 56 5" xfId="3705"/>
    <cellStyle name="Normal 56 5 2" xfId="3706"/>
    <cellStyle name="Normal 56 6" xfId="3707"/>
    <cellStyle name="Normal 56 6 2" xfId="3708"/>
    <cellStyle name="Normal 56 7" xfId="3709"/>
    <cellStyle name="Normal 56 7 2" xfId="3710"/>
    <cellStyle name="Normal 56 8" xfId="3711"/>
    <cellStyle name="Normal 56 8 2" xfId="3712"/>
    <cellStyle name="Normal 56 9" xfId="3713"/>
    <cellStyle name="Normal 56 9 2" xfId="3714"/>
    <cellStyle name="Normal 57" xfId="3715"/>
    <cellStyle name="Normal 57 10" xfId="3716"/>
    <cellStyle name="Normal 57 10 2" xfId="3717"/>
    <cellStyle name="Normal 57 11" xfId="3718"/>
    <cellStyle name="Normal 57 2" xfId="3719"/>
    <cellStyle name="Normal 57 2 2" xfId="3720"/>
    <cellStyle name="Normal 57 3" xfId="3721"/>
    <cellStyle name="Normal 57 3 2" xfId="3722"/>
    <cellStyle name="Normal 57 4" xfId="3723"/>
    <cellStyle name="Normal 57 4 2" xfId="3724"/>
    <cellStyle name="Normal 57 5" xfId="3725"/>
    <cellStyle name="Normal 57 5 2" xfId="3726"/>
    <cellStyle name="Normal 57 6" xfId="3727"/>
    <cellStyle name="Normal 57 6 2" xfId="3728"/>
    <cellStyle name="Normal 57 7" xfId="3729"/>
    <cellStyle name="Normal 57 7 2" xfId="3730"/>
    <cellStyle name="Normal 57 8" xfId="3731"/>
    <cellStyle name="Normal 57 8 2" xfId="3732"/>
    <cellStyle name="Normal 57 9" xfId="3733"/>
    <cellStyle name="Normal 57 9 2" xfId="3734"/>
    <cellStyle name="Normal 58" xfId="3735"/>
    <cellStyle name="Normal 58 10" xfId="3736"/>
    <cellStyle name="Normal 58 10 2" xfId="3737"/>
    <cellStyle name="Normal 58 11" xfId="3738"/>
    <cellStyle name="Normal 58 2" xfId="3739"/>
    <cellStyle name="Normal 58 2 2" xfId="3740"/>
    <cellStyle name="Normal 58 3" xfId="3741"/>
    <cellStyle name="Normal 58 3 2" xfId="3742"/>
    <cellStyle name="Normal 58 4" xfId="3743"/>
    <cellStyle name="Normal 58 4 2" xfId="3744"/>
    <cellStyle name="Normal 58 5" xfId="3745"/>
    <cellStyle name="Normal 58 5 2" xfId="3746"/>
    <cellStyle name="Normal 58 6" xfId="3747"/>
    <cellStyle name="Normal 58 6 2" xfId="3748"/>
    <cellStyle name="Normal 58 7" xfId="3749"/>
    <cellStyle name="Normal 58 7 2" xfId="3750"/>
    <cellStyle name="Normal 58 8" xfId="3751"/>
    <cellStyle name="Normal 58 8 2" xfId="3752"/>
    <cellStyle name="Normal 58 9" xfId="3753"/>
    <cellStyle name="Normal 58 9 2" xfId="3754"/>
    <cellStyle name="Normal 59" xfId="3755"/>
    <cellStyle name="Normal 59 10" xfId="3756"/>
    <cellStyle name="Normal 59 10 2" xfId="3757"/>
    <cellStyle name="Normal 59 11" xfId="3758"/>
    <cellStyle name="Normal 59 2" xfId="3759"/>
    <cellStyle name="Normal 59 2 2" xfId="3760"/>
    <cellStyle name="Normal 59 3" xfId="3761"/>
    <cellStyle name="Normal 59 3 2" xfId="3762"/>
    <cellStyle name="Normal 59 4" xfId="3763"/>
    <cellStyle name="Normal 59 4 2" xfId="3764"/>
    <cellStyle name="Normal 59 5" xfId="3765"/>
    <cellStyle name="Normal 59 5 2" xfId="3766"/>
    <cellStyle name="Normal 59 6" xfId="3767"/>
    <cellStyle name="Normal 59 6 2" xfId="3768"/>
    <cellStyle name="Normal 59 7" xfId="3769"/>
    <cellStyle name="Normal 59 7 2" xfId="3770"/>
    <cellStyle name="Normal 59 8" xfId="3771"/>
    <cellStyle name="Normal 59 8 2" xfId="3772"/>
    <cellStyle name="Normal 59 9" xfId="3773"/>
    <cellStyle name="Normal 59 9 2" xfId="3774"/>
    <cellStyle name="Normal 6" xfId="3775"/>
    <cellStyle name="Normal 6 10" xfId="3776"/>
    <cellStyle name="Normal 6 10 2" xfId="3777"/>
    <cellStyle name="Normal 6 11" xfId="3778"/>
    <cellStyle name="Normal 6 12" xfId="3779"/>
    <cellStyle name="Normal 6 2" xfId="3780"/>
    <cellStyle name="Normal 6 2 2" xfId="3781"/>
    <cellStyle name="Normal 6 3" xfId="3782"/>
    <cellStyle name="Normal 6 3 2" xfId="3783"/>
    <cellStyle name="Normal 6 4" xfId="3784"/>
    <cellStyle name="Normal 6 4 2" xfId="3785"/>
    <cellStyle name="Normal 6 5" xfId="3786"/>
    <cellStyle name="Normal 6 5 2" xfId="3787"/>
    <cellStyle name="Normal 6 6" xfId="3788"/>
    <cellStyle name="Normal 6 6 2" xfId="3789"/>
    <cellStyle name="Normal 6 7" xfId="3790"/>
    <cellStyle name="Normal 6 7 2" xfId="3791"/>
    <cellStyle name="Normal 6 8" xfId="3792"/>
    <cellStyle name="Normal 6 8 2" xfId="3793"/>
    <cellStyle name="Normal 6 9" xfId="3794"/>
    <cellStyle name="Normal 6 9 2" xfId="3795"/>
    <cellStyle name="Normal 60" xfId="3796"/>
    <cellStyle name="Normal 60 10" xfId="3797"/>
    <cellStyle name="Normal 60 10 2" xfId="3798"/>
    <cellStyle name="Normal 60 11" xfId="3799"/>
    <cellStyle name="Normal 60 2" xfId="3800"/>
    <cellStyle name="Normal 60 2 2" xfId="3801"/>
    <cellStyle name="Normal 60 3" xfId="3802"/>
    <cellStyle name="Normal 60 3 2" xfId="3803"/>
    <cellStyle name="Normal 60 4" xfId="3804"/>
    <cellStyle name="Normal 60 4 2" xfId="3805"/>
    <cellStyle name="Normal 60 5" xfId="3806"/>
    <cellStyle name="Normal 60 5 2" xfId="3807"/>
    <cellStyle name="Normal 60 6" xfId="3808"/>
    <cellStyle name="Normal 60 6 2" xfId="3809"/>
    <cellStyle name="Normal 60 7" xfId="3810"/>
    <cellStyle name="Normal 60 7 2" xfId="3811"/>
    <cellStyle name="Normal 60 8" xfId="3812"/>
    <cellStyle name="Normal 60 8 2" xfId="3813"/>
    <cellStyle name="Normal 60 9" xfId="3814"/>
    <cellStyle name="Normal 60 9 2" xfId="3815"/>
    <cellStyle name="Normal 61" xfId="3816"/>
    <cellStyle name="Normal 61 10" xfId="3817"/>
    <cellStyle name="Normal 61 10 2" xfId="3818"/>
    <cellStyle name="Normal 61 11" xfId="3819"/>
    <cellStyle name="Normal 61 2" xfId="3820"/>
    <cellStyle name="Normal 61 2 2" xfId="3821"/>
    <cellStyle name="Normal 61 3" xfId="3822"/>
    <cellStyle name="Normal 61 3 2" xfId="3823"/>
    <cellStyle name="Normal 61 4" xfId="3824"/>
    <cellStyle name="Normal 61 4 2" xfId="3825"/>
    <cellStyle name="Normal 61 5" xfId="3826"/>
    <cellStyle name="Normal 61 5 2" xfId="3827"/>
    <cellStyle name="Normal 61 6" xfId="3828"/>
    <cellStyle name="Normal 61 6 2" xfId="3829"/>
    <cellStyle name="Normal 61 7" xfId="3830"/>
    <cellStyle name="Normal 61 7 2" xfId="3831"/>
    <cellStyle name="Normal 61 8" xfId="3832"/>
    <cellStyle name="Normal 61 8 2" xfId="3833"/>
    <cellStyle name="Normal 61 9" xfId="3834"/>
    <cellStyle name="Normal 61 9 2" xfId="3835"/>
    <cellStyle name="Normal 62" xfId="3836"/>
    <cellStyle name="Normal 62 10" xfId="3837"/>
    <cellStyle name="Normal 62 10 2" xfId="3838"/>
    <cellStyle name="Normal 62 11" xfId="3839"/>
    <cellStyle name="Normal 62 2" xfId="3840"/>
    <cellStyle name="Normal 62 2 2" xfId="3841"/>
    <cellStyle name="Normal 62 3" xfId="3842"/>
    <cellStyle name="Normal 62 3 2" xfId="3843"/>
    <cellStyle name="Normal 62 4" xfId="3844"/>
    <cellStyle name="Normal 62 4 2" xfId="3845"/>
    <cellStyle name="Normal 62 5" xfId="3846"/>
    <cellStyle name="Normal 62 5 2" xfId="3847"/>
    <cellStyle name="Normal 62 6" xfId="3848"/>
    <cellStyle name="Normal 62 6 2" xfId="3849"/>
    <cellStyle name="Normal 62 7" xfId="3850"/>
    <cellStyle name="Normal 62 7 2" xfId="3851"/>
    <cellStyle name="Normal 62 8" xfId="3852"/>
    <cellStyle name="Normal 62 8 2" xfId="3853"/>
    <cellStyle name="Normal 62 9" xfId="3854"/>
    <cellStyle name="Normal 62 9 2" xfId="3855"/>
    <cellStyle name="Normal 63" xfId="3856"/>
    <cellStyle name="Normal 63 10" xfId="3857"/>
    <cellStyle name="Normal 63 10 2" xfId="3858"/>
    <cellStyle name="Normal 63 11" xfId="3859"/>
    <cellStyle name="Normal 63 2" xfId="3860"/>
    <cellStyle name="Normal 63 2 2" xfId="3861"/>
    <cellStyle name="Normal 63 3" xfId="3862"/>
    <cellStyle name="Normal 63 3 2" xfId="3863"/>
    <cellStyle name="Normal 63 4" xfId="3864"/>
    <cellStyle name="Normal 63 4 2" xfId="3865"/>
    <cellStyle name="Normal 63 5" xfId="3866"/>
    <cellStyle name="Normal 63 5 2" xfId="3867"/>
    <cellStyle name="Normal 63 6" xfId="3868"/>
    <cellStyle name="Normal 63 6 2" xfId="3869"/>
    <cellStyle name="Normal 63 7" xfId="3870"/>
    <cellStyle name="Normal 63 7 2" xfId="3871"/>
    <cellStyle name="Normal 63 8" xfId="3872"/>
    <cellStyle name="Normal 63 8 2" xfId="3873"/>
    <cellStyle name="Normal 63 9" xfId="3874"/>
    <cellStyle name="Normal 63 9 2" xfId="3875"/>
    <cellStyle name="Normal 64" xfId="3876"/>
    <cellStyle name="Normal 64 10" xfId="3877"/>
    <cellStyle name="Normal 64 10 2" xfId="3878"/>
    <cellStyle name="Normal 64 11" xfId="3879"/>
    <cellStyle name="Normal 64 2" xfId="3880"/>
    <cellStyle name="Normal 64 2 2" xfId="3881"/>
    <cellStyle name="Normal 64 3" xfId="3882"/>
    <cellStyle name="Normal 64 3 2" xfId="3883"/>
    <cellStyle name="Normal 64 4" xfId="3884"/>
    <cellStyle name="Normal 64 4 2" xfId="3885"/>
    <cellStyle name="Normal 64 5" xfId="3886"/>
    <cellStyle name="Normal 64 5 2" xfId="3887"/>
    <cellStyle name="Normal 64 6" xfId="3888"/>
    <cellStyle name="Normal 64 6 2" xfId="3889"/>
    <cellStyle name="Normal 64 7" xfId="3890"/>
    <cellStyle name="Normal 64 7 2" xfId="3891"/>
    <cellStyle name="Normal 64 8" xfId="3892"/>
    <cellStyle name="Normal 64 8 2" xfId="3893"/>
    <cellStyle name="Normal 64 9" xfId="3894"/>
    <cellStyle name="Normal 64 9 2" xfId="3895"/>
    <cellStyle name="Normal 65" xfId="3896"/>
    <cellStyle name="Normal 65 10" xfId="3897"/>
    <cellStyle name="Normal 65 10 2" xfId="3898"/>
    <cellStyle name="Normal 65 11" xfId="3899"/>
    <cellStyle name="Normal 65 2" xfId="3900"/>
    <cellStyle name="Normal 65 2 2" xfId="3901"/>
    <cellStyle name="Normal 65 3" xfId="3902"/>
    <cellStyle name="Normal 65 3 2" xfId="3903"/>
    <cellStyle name="Normal 65 4" xfId="3904"/>
    <cellStyle name="Normal 65 4 2" xfId="3905"/>
    <cellStyle name="Normal 65 5" xfId="3906"/>
    <cellStyle name="Normal 65 5 2" xfId="3907"/>
    <cellStyle name="Normal 65 6" xfId="3908"/>
    <cellStyle name="Normal 65 6 2" xfId="3909"/>
    <cellStyle name="Normal 65 7" xfId="3910"/>
    <cellStyle name="Normal 65 7 2" xfId="3911"/>
    <cellStyle name="Normal 65 8" xfId="3912"/>
    <cellStyle name="Normal 65 8 2" xfId="3913"/>
    <cellStyle name="Normal 65 9" xfId="3914"/>
    <cellStyle name="Normal 65 9 2" xfId="3915"/>
    <cellStyle name="Normal 66" xfId="3916"/>
    <cellStyle name="Normal 66 10" xfId="3917"/>
    <cellStyle name="Normal 66 10 2" xfId="3918"/>
    <cellStyle name="Normal 66 11" xfId="3919"/>
    <cellStyle name="Normal 66 2" xfId="3920"/>
    <cellStyle name="Normal 66 2 2" xfId="3921"/>
    <cellStyle name="Normal 66 3" xfId="3922"/>
    <cellStyle name="Normal 66 3 2" xfId="3923"/>
    <cellStyle name="Normal 66 4" xfId="3924"/>
    <cellStyle name="Normal 66 4 2" xfId="3925"/>
    <cellStyle name="Normal 66 5" xfId="3926"/>
    <cellStyle name="Normal 66 5 2" xfId="3927"/>
    <cellStyle name="Normal 66 6" xfId="3928"/>
    <cellStyle name="Normal 66 6 2" xfId="3929"/>
    <cellStyle name="Normal 66 7" xfId="3930"/>
    <cellStyle name="Normal 66 7 2" xfId="3931"/>
    <cellStyle name="Normal 66 8" xfId="3932"/>
    <cellStyle name="Normal 66 8 2" xfId="3933"/>
    <cellStyle name="Normal 66 9" xfId="3934"/>
    <cellStyle name="Normal 66 9 2" xfId="3935"/>
    <cellStyle name="Normal 67" xfId="3936"/>
    <cellStyle name="Normal 67 10" xfId="3937"/>
    <cellStyle name="Normal 67 10 2" xfId="3938"/>
    <cellStyle name="Normal 67 11" xfId="3939"/>
    <cellStyle name="Normal 67 2" xfId="3940"/>
    <cellStyle name="Normal 67 2 2" xfId="3941"/>
    <cellStyle name="Normal 67 3" xfId="3942"/>
    <cellStyle name="Normal 67 3 2" xfId="3943"/>
    <cellStyle name="Normal 67 4" xfId="3944"/>
    <cellStyle name="Normal 67 4 2" xfId="3945"/>
    <cellStyle name="Normal 67 5" xfId="3946"/>
    <cellStyle name="Normal 67 5 2" xfId="3947"/>
    <cellStyle name="Normal 67 6" xfId="3948"/>
    <cellStyle name="Normal 67 6 2" xfId="3949"/>
    <cellStyle name="Normal 67 7" xfId="3950"/>
    <cellStyle name="Normal 67 7 2" xfId="3951"/>
    <cellStyle name="Normal 67 8" xfId="3952"/>
    <cellStyle name="Normal 67 8 2" xfId="3953"/>
    <cellStyle name="Normal 67 9" xfId="3954"/>
    <cellStyle name="Normal 67 9 2" xfId="3955"/>
    <cellStyle name="Normal 68" xfId="3956"/>
    <cellStyle name="Normal 69" xfId="3957"/>
    <cellStyle name="Normal 69 10" xfId="3958"/>
    <cellStyle name="Normal 69 10 2" xfId="3959"/>
    <cellStyle name="Normal 69 11" xfId="3960"/>
    <cellStyle name="Normal 69 2" xfId="3961"/>
    <cellStyle name="Normal 69 2 2" xfId="3962"/>
    <cellStyle name="Normal 69 3" xfId="3963"/>
    <cellStyle name="Normal 69 3 2" xfId="3964"/>
    <cellStyle name="Normal 69 4" xfId="3965"/>
    <cellStyle name="Normal 69 4 2" xfId="3966"/>
    <cellStyle name="Normal 69 5" xfId="3967"/>
    <cellStyle name="Normal 69 5 2" xfId="3968"/>
    <cellStyle name="Normal 69 6" xfId="3969"/>
    <cellStyle name="Normal 69 6 2" xfId="3970"/>
    <cellStyle name="Normal 69 7" xfId="3971"/>
    <cellStyle name="Normal 69 7 2" xfId="3972"/>
    <cellStyle name="Normal 69 8" xfId="3973"/>
    <cellStyle name="Normal 69 8 2" xfId="3974"/>
    <cellStyle name="Normal 69 9" xfId="3975"/>
    <cellStyle name="Normal 69 9 2" xfId="3976"/>
    <cellStyle name="Normal 7" xfId="3977"/>
    <cellStyle name="Normal 7 10" xfId="3978"/>
    <cellStyle name="Normal 7 10 2" xfId="3979"/>
    <cellStyle name="Normal 7 11" xfId="3980"/>
    <cellStyle name="Normal 7 2" xfId="3981"/>
    <cellStyle name="Normal 7 2 2" xfId="3982"/>
    <cellStyle name="Normal 7 3" xfId="3983"/>
    <cellStyle name="Normal 7 3 2" xfId="3984"/>
    <cellStyle name="Normal 7 4" xfId="3985"/>
    <cellStyle name="Normal 7 4 2" xfId="3986"/>
    <cellStyle name="Normal 7 5" xfId="3987"/>
    <cellStyle name="Normal 7 5 2" xfId="3988"/>
    <cellStyle name="Normal 7 6" xfId="3989"/>
    <cellStyle name="Normal 7 6 2" xfId="3990"/>
    <cellStyle name="Normal 7 7" xfId="3991"/>
    <cellStyle name="Normal 7 7 2" xfId="3992"/>
    <cellStyle name="Normal 7 8" xfId="3993"/>
    <cellStyle name="Normal 7 8 2" xfId="3994"/>
    <cellStyle name="Normal 7 9" xfId="3995"/>
    <cellStyle name="Normal 7 9 2" xfId="3996"/>
    <cellStyle name="Normal 70" xfId="3997"/>
    <cellStyle name="Normal 70 10" xfId="3998"/>
    <cellStyle name="Normal 70 10 2" xfId="3999"/>
    <cellStyle name="Normal 70 11" xfId="4000"/>
    <cellStyle name="Normal 70 2" xfId="4001"/>
    <cellStyle name="Normal 70 2 2" xfId="4002"/>
    <cellStyle name="Normal 70 3" xfId="4003"/>
    <cellStyle name="Normal 70 3 2" xfId="4004"/>
    <cellStyle name="Normal 70 4" xfId="4005"/>
    <cellStyle name="Normal 70 4 2" xfId="4006"/>
    <cellStyle name="Normal 70 5" xfId="4007"/>
    <cellStyle name="Normal 70 5 2" xfId="4008"/>
    <cellStyle name="Normal 70 6" xfId="4009"/>
    <cellStyle name="Normal 70 6 2" xfId="4010"/>
    <cellStyle name="Normal 70 7" xfId="4011"/>
    <cellStyle name="Normal 70 7 2" xfId="4012"/>
    <cellStyle name="Normal 70 8" xfId="4013"/>
    <cellStyle name="Normal 70 8 2" xfId="4014"/>
    <cellStyle name="Normal 70 9" xfId="4015"/>
    <cellStyle name="Normal 70 9 2" xfId="4016"/>
    <cellStyle name="Normal 71" xfId="4017"/>
    <cellStyle name="Normal 71 10" xfId="4018"/>
    <cellStyle name="Normal 71 10 2" xfId="4019"/>
    <cellStyle name="Normal 71 11" xfId="4020"/>
    <cellStyle name="Normal 71 2" xfId="4021"/>
    <cellStyle name="Normal 71 2 2" xfId="4022"/>
    <cellStyle name="Normal 71 3" xfId="4023"/>
    <cellStyle name="Normal 71 3 2" xfId="4024"/>
    <cellStyle name="Normal 71 4" xfId="4025"/>
    <cellStyle name="Normal 71 4 2" xfId="4026"/>
    <cellStyle name="Normal 71 5" xfId="4027"/>
    <cellStyle name="Normal 71 5 2" xfId="4028"/>
    <cellStyle name="Normal 71 6" xfId="4029"/>
    <cellStyle name="Normal 71 6 2" xfId="4030"/>
    <cellStyle name="Normal 71 7" xfId="4031"/>
    <cellStyle name="Normal 71 7 2" xfId="4032"/>
    <cellStyle name="Normal 71 8" xfId="4033"/>
    <cellStyle name="Normal 71 8 2" xfId="4034"/>
    <cellStyle name="Normal 71 9" xfId="4035"/>
    <cellStyle name="Normal 71 9 2" xfId="4036"/>
    <cellStyle name="Normal 72" xfId="4037"/>
    <cellStyle name="Normal 72 10" xfId="4038"/>
    <cellStyle name="Normal 72 10 2" xfId="4039"/>
    <cellStyle name="Normal 72 11" xfId="4040"/>
    <cellStyle name="Normal 72 2" xfId="4041"/>
    <cellStyle name="Normal 72 2 2" xfId="4042"/>
    <cellStyle name="Normal 72 3" xfId="4043"/>
    <cellStyle name="Normal 72 3 2" xfId="4044"/>
    <cellStyle name="Normal 72 4" xfId="4045"/>
    <cellStyle name="Normal 72 4 2" xfId="4046"/>
    <cellStyle name="Normal 72 5" xfId="4047"/>
    <cellStyle name="Normal 72 5 2" xfId="4048"/>
    <cellStyle name="Normal 72 6" xfId="4049"/>
    <cellStyle name="Normal 72 6 2" xfId="4050"/>
    <cellStyle name="Normal 72 7" xfId="4051"/>
    <cellStyle name="Normal 72 7 2" xfId="4052"/>
    <cellStyle name="Normal 72 8" xfId="4053"/>
    <cellStyle name="Normal 72 8 2" xfId="4054"/>
    <cellStyle name="Normal 72 9" xfId="4055"/>
    <cellStyle name="Normal 72 9 2" xfId="4056"/>
    <cellStyle name="Normal 73" xfId="4057"/>
    <cellStyle name="Normal 73 10" xfId="4058"/>
    <cellStyle name="Normal 73 10 2" xfId="4059"/>
    <cellStyle name="Normal 73 11" xfId="4060"/>
    <cellStyle name="Normal 73 2" xfId="4061"/>
    <cellStyle name="Normal 73 2 2" xfId="4062"/>
    <cellStyle name="Normal 73 3" xfId="4063"/>
    <cellStyle name="Normal 73 3 2" xfId="4064"/>
    <cellStyle name="Normal 73 4" xfId="4065"/>
    <cellStyle name="Normal 73 4 2" xfId="4066"/>
    <cellStyle name="Normal 73 5" xfId="4067"/>
    <cellStyle name="Normal 73 5 2" xfId="4068"/>
    <cellStyle name="Normal 73 6" xfId="4069"/>
    <cellStyle name="Normal 73 6 2" xfId="4070"/>
    <cellStyle name="Normal 73 7" xfId="4071"/>
    <cellStyle name="Normal 73 7 2" xfId="4072"/>
    <cellStyle name="Normal 73 8" xfId="4073"/>
    <cellStyle name="Normal 73 8 2" xfId="4074"/>
    <cellStyle name="Normal 73 9" xfId="4075"/>
    <cellStyle name="Normal 73 9 2" xfId="4076"/>
    <cellStyle name="Normal 74" xfId="4077"/>
    <cellStyle name="Normal 74 10" xfId="4078"/>
    <cellStyle name="Normal 74 10 2" xfId="4079"/>
    <cellStyle name="Normal 74 11" xfId="4080"/>
    <cellStyle name="Normal 74 2" xfId="4081"/>
    <cellStyle name="Normal 74 2 2" xfId="4082"/>
    <cellStyle name="Normal 74 3" xfId="4083"/>
    <cellStyle name="Normal 74 3 2" xfId="4084"/>
    <cellStyle name="Normal 74 4" xfId="4085"/>
    <cellStyle name="Normal 74 4 2" xfId="4086"/>
    <cellStyle name="Normal 74 5" xfId="4087"/>
    <cellStyle name="Normal 74 5 2" xfId="4088"/>
    <cellStyle name="Normal 74 6" xfId="4089"/>
    <cellStyle name="Normal 74 6 2" xfId="4090"/>
    <cellStyle name="Normal 74 7" xfId="4091"/>
    <cellStyle name="Normal 74 7 2" xfId="4092"/>
    <cellStyle name="Normal 74 8" xfId="4093"/>
    <cellStyle name="Normal 74 8 2" xfId="4094"/>
    <cellStyle name="Normal 74 9" xfId="4095"/>
    <cellStyle name="Normal 74 9 2" xfId="4096"/>
    <cellStyle name="Normal 75" xfId="4097"/>
    <cellStyle name="Normal 75 10" xfId="4098"/>
    <cellStyle name="Normal 75 10 2" xfId="4099"/>
    <cellStyle name="Normal 75 11" xfId="4100"/>
    <cellStyle name="Normal 75 2" xfId="4101"/>
    <cellStyle name="Normal 75 2 2" xfId="4102"/>
    <cellStyle name="Normal 75 3" xfId="4103"/>
    <cellStyle name="Normal 75 3 2" xfId="4104"/>
    <cellStyle name="Normal 75 4" xfId="4105"/>
    <cellStyle name="Normal 75 4 2" xfId="4106"/>
    <cellStyle name="Normal 75 5" xfId="4107"/>
    <cellStyle name="Normal 75 5 2" xfId="4108"/>
    <cellStyle name="Normal 75 6" xfId="4109"/>
    <cellStyle name="Normal 75 6 2" xfId="4110"/>
    <cellStyle name="Normal 75 7" xfId="4111"/>
    <cellStyle name="Normal 75 7 2" xfId="4112"/>
    <cellStyle name="Normal 75 8" xfId="4113"/>
    <cellStyle name="Normal 75 8 2" xfId="4114"/>
    <cellStyle name="Normal 75 9" xfId="4115"/>
    <cellStyle name="Normal 75 9 2" xfId="4116"/>
    <cellStyle name="Normal 76" xfId="4117"/>
    <cellStyle name="Normal 76 10" xfId="4118"/>
    <cellStyle name="Normal 76 10 2" xfId="4119"/>
    <cellStyle name="Normal 76 11" xfId="4120"/>
    <cellStyle name="Normal 76 2" xfId="4121"/>
    <cellStyle name="Normal 76 2 2" xfId="4122"/>
    <cellStyle name="Normal 76 3" xfId="4123"/>
    <cellStyle name="Normal 76 3 2" xfId="4124"/>
    <cellStyle name="Normal 76 4" xfId="4125"/>
    <cellStyle name="Normal 76 4 2" xfId="4126"/>
    <cellStyle name="Normal 76 5" xfId="4127"/>
    <cellStyle name="Normal 76 5 2" xfId="4128"/>
    <cellStyle name="Normal 76 6" xfId="4129"/>
    <cellStyle name="Normal 76 6 2" xfId="4130"/>
    <cellStyle name="Normal 76 7" xfId="4131"/>
    <cellStyle name="Normal 76 7 2" xfId="4132"/>
    <cellStyle name="Normal 76 8" xfId="4133"/>
    <cellStyle name="Normal 76 8 2" xfId="4134"/>
    <cellStyle name="Normal 76 9" xfId="4135"/>
    <cellStyle name="Normal 76 9 2" xfId="4136"/>
    <cellStyle name="Normal 77" xfId="4137"/>
    <cellStyle name="Normal 77 10" xfId="4138"/>
    <cellStyle name="Normal 77 10 2" xfId="4139"/>
    <cellStyle name="Normal 77 11" xfId="4140"/>
    <cellStyle name="Normal 77 2" xfId="4141"/>
    <cellStyle name="Normal 77 2 2" xfId="4142"/>
    <cellStyle name="Normal 77 3" xfId="4143"/>
    <cellStyle name="Normal 77 3 2" xfId="4144"/>
    <cellStyle name="Normal 77 4" xfId="4145"/>
    <cellStyle name="Normal 77 4 2" xfId="4146"/>
    <cellStyle name="Normal 77 5" xfId="4147"/>
    <cellStyle name="Normal 77 5 2" xfId="4148"/>
    <cellStyle name="Normal 77 6" xfId="4149"/>
    <cellStyle name="Normal 77 6 2" xfId="4150"/>
    <cellStyle name="Normal 77 7" xfId="4151"/>
    <cellStyle name="Normal 77 7 2" xfId="4152"/>
    <cellStyle name="Normal 77 8" xfId="4153"/>
    <cellStyle name="Normal 77 8 2" xfId="4154"/>
    <cellStyle name="Normal 77 9" xfId="4155"/>
    <cellStyle name="Normal 77 9 2" xfId="4156"/>
    <cellStyle name="Normal 78" xfId="4157"/>
    <cellStyle name="Normal 78 10" xfId="4158"/>
    <cellStyle name="Normal 78 10 2" xfId="4159"/>
    <cellStyle name="Normal 78 11" xfId="4160"/>
    <cellStyle name="Normal 78 2" xfId="4161"/>
    <cellStyle name="Normal 78 2 2" xfId="4162"/>
    <cellStyle name="Normal 78 3" xfId="4163"/>
    <cellStyle name="Normal 78 3 2" xfId="4164"/>
    <cellStyle name="Normal 78 4" xfId="4165"/>
    <cellStyle name="Normal 78 4 2" xfId="4166"/>
    <cellStyle name="Normal 78 5" xfId="4167"/>
    <cellStyle name="Normal 78 5 2" xfId="4168"/>
    <cellStyle name="Normal 78 6" xfId="4169"/>
    <cellStyle name="Normal 78 6 2" xfId="4170"/>
    <cellStyle name="Normal 78 7" xfId="4171"/>
    <cellStyle name="Normal 78 7 2" xfId="4172"/>
    <cellStyle name="Normal 78 8" xfId="4173"/>
    <cellStyle name="Normal 78 8 2" xfId="4174"/>
    <cellStyle name="Normal 78 9" xfId="4175"/>
    <cellStyle name="Normal 78 9 2" xfId="4176"/>
    <cellStyle name="Normal 79" xfId="4177"/>
    <cellStyle name="Normal 79 10" xfId="4178"/>
    <cellStyle name="Normal 79 10 2" xfId="4179"/>
    <cellStyle name="Normal 79 11" xfId="4180"/>
    <cellStyle name="Normal 79 2" xfId="4181"/>
    <cellStyle name="Normal 79 2 2" xfId="4182"/>
    <cellStyle name="Normal 79 3" xfId="4183"/>
    <cellStyle name="Normal 79 3 2" xfId="4184"/>
    <cellStyle name="Normal 79 4" xfId="4185"/>
    <cellStyle name="Normal 79 4 2" xfId="4186"/>
    <cellStyle name="Normal 79 5" xfId="4187"/>
    <cellStyle name="Normal 79 5 2" xfId="4188"/>
    <cellStyle name="Normal 79 6" xfId="4189"/>
    <cellStyle name="Normal 79 6 2" xfId="4190"/>
    <cellStyle name="Normal 79 7" xfId="4191"/>
    <cellStyle name="Normal 79 7 2" xfId="4192"/>
    <cellStyle name="Normal 79 8" xfId="4193"/>
    <cellStyle name="Normal 79 8 2" xfId="4194"/>
    <cellStyle name="Normal 79 9" xfId="4195"/>
    <cellStyle name="Normal 79 9 2" xfId="4196"/>
    <cellStyle name="Normal 8" xfId="4197"/>
    <cellStyle name="Normal 8 10" xfId="4198"/>
    <cellStyle name="Normal 8 10 2" xfId="4199"/>
    <cellStyle name="Normal 8 10 2 2" xfId="4200"/>
    <cellStyle name="Normal 8 10 3" xfId="4201"/>
    <cellStyle name="Normal 8 11" xfId="4202"/>
    <cellStyle name="Normal 8 11 2" xfId="4203"/>
    <cellStyle name="Normal 8 12" xfId="4204"/>
    <cellStyle name="Normal 8 2" xfId="4205"/>
    <cellStyle name="Normal 8 2 2" xfId="4206"/>
    <cellStyle name="Normal 8 2 2 2" xfId="4207"/>
    <cellStyle name="Normal 8 2 3" xfId="4208"/>
    <cellStyle name="Normal 8 3" xfId="4209"/>
    <cellStyle name="Normal 8 3 2" xfId="4210"/>
    <cellStyle name="Normal 8 3 2 2" xfId="4211"/>
    <cellStyle name="Normal 8 3 3" xfId="4212"/>
    <cellStyle name="Normal 8 4" xfId="4213"/>
    <cellStyle name="Normal 8 4 2" xfId="4214"/>
    <cellStyle name="Normal 8 4 2 2" xfId="4215"/>
    <cellStyle name="Normal 8 4 3" xfId="4216"/>
    <cellStyle name="Normal 8 5" xfId="4217"/>
    <cellStyle name="Normal 8 5 2" xfId="4218"/>
    <cellStyle name="Normal 8 5 2 2" xfId="4219"/>
    <cellStyle name="Normal 8 5 3" xfId="4220"/>
    <cellStyle name="Normal 8 6" xfId="4221"/>
    <cellStyle name="Normal 8 6 2" xfId="4222"/>
    <cellStyle name="Normal 8 6 2 2" xfId="4223"/>
    <cellStyle name="Normal 8 6 3" xfId="4224"/>
    <cellStyle name="Normal 8 7" xfId="4225"/>
    <cellStyle name="Normal 8 7 2" xfId="4226"/>
    <cellStyle name="Normal 8 7 2 2" xfId="4227"/>
    <cellStyle name="Normal 8 7 3" xfId="4228"/>
    <cellStyle name="Normal 8 8" xfId="4229"/>
    <cellStyle name="Normal 8 8 2" xfId="4230"/>
    <cellStyle name="Normal 8 8 2 2" xfId="4231"/>
    <cellStyle name="Normal 8 8 3" xfId="4232"/>
    <cellStyle name="Normal 8 9" xfId="4233"/>
    <cellStyle name="Normal 8 9 2" xfId="4234"/>
    <cellStyle name="Normal 8 9 2 2" xfId="4235"/>
    <cellStyle name="Normal 8 9 3" xfId="4236"/>
    <cellStyle name="Normal 80" xfId="4237"/>
    <cellStyle name="Normal 81" xfId="4238"/>
    <cellStyle name="Normal 81 10" xfId="4239"/>
    <cellStyle name="Normal 81 10 2" xfId="4240"/>
    <cellStyle name="Normal 81 11" xfId="4241"/>
    <cellStyle name="Normal 81 2" xfId="4242"/>
    <cellStyle name="Normal 81 2 2" xfId="4243"/>
    <cellStyle name="Normal 81 3" xfId="4244"/>
    <cellStyle name="Normal 81 3 2" xfId="4245"/>
    <cellStyle name="Normal 81 4" xfId="4246"/>
    <cellStyle name="Normal 81 4 2" xfId="4247"/>
    <cellStyle name="Normal 81 5" xfId="4248"/>
    <cellStyle name="Normal 81 5 2" xfId="4249"/>
    <cellStyle name="Normal 81 6" xfId="4250"/>
    <cellStyle name="Normal 81 6 2" xfId="4251"/>
    <cellStyle name="Normal 81 7" xfId="4252"/>
    <cellStyle name="Normal 81 7 2" xfId="4253"/>
    <cellStyle name="Normal 81 8" xfId="4254"/>
    <cellStyle name="Normal 81 8 2" xfId="4255"/>
    <cellStyle name="Normal 81 9" xfId="4256"/>
    <cellStyle name="Normal 81 9 2" xfId="4257"/>
    <cellStyle name="Normal 82" xfId="4258"/>
    <cellStyle name="Normal 82 10" xfId="4259"/>
    <cellStyle name="Normal 82 10 2" xfId="4260"/>
    <cellStyle name="Normal 82 11" xfId="4261"/>
    <cellStyle name="Normal 82 2" xfId="4262"/>
    <cellStyle name="Normal 82 2 2" xfId="4263"/>
    <cellStyle name="Normal 82 3" xfId="4264"/>
    <cellStyle name="Normal 82 3 2" xfId="4265"/>
    <cellStyle name="Normal 82 4" xfId="4266"/>
    <cellStyle name="Normal 82 4 2" xfId="4267"/>
    <cellStyle name="Normal 82 5" xfId="4268"/>
    <cellStyle name="Normal 82 5 2" xfId="4269"/>
    <cellStyle name="Normal 82 6" xfId="4270"/>
    <cellStyle name="Normal 82 6 2" xfId="4271"/>
    <cellStyle name="Normal 82 7" xfId="4272"/>
    <cellStyle name="Normal 82 7 2" xfId="4273"/>
    <cellStyle name="Normal 82 8" xfId="4274"/>
    <cellStyle name="Normal 82 8 2" xfId="4275"/>
    <cellStyle name="Normal 82 9" xfId="4276"/>
    <cellStyle name="Normal 82 9 2" xfId="4277"/>
    <cellStyle name="Normal 83" xfId="4278"/>
    <cellStyle name="Normal 83 10" xfId="4279"/>
    <cellStyle name="Normal 83 10 2" xfId="4280"/>
    <cellStyle name="Normal 83 11" xfId="4281"/>
    <cellStyle name="Normal 83 2" xfId="4282"/>
    <cellStyle name="Normal 83 2 2" xfId="4283"/>
    <cellStyle name="Normal 83 3" xfId="4284"/>
    <cellStyle name="Normal 83 3 2" xfId="4285"/>
    <cellStyle name="Normal 83 4" xfId="4286"/>
    <cellStyle name="Normal 83 4 2" xfId="4287"/>
    <cellStyle name="Normal 83 5" xfId="4288"/>
    <cellStyle name="Normal 83 5 2" xfId="4289"/>
    <cellStyle name="Normal 83 6" xfId="4290"/>
    <cellStyle name="Normal 83 6 2" xfId="4291"/>
    <cellStyle name="Normal 83 7" xfId="4292"/>
    <cellStyle name="Normal 83 7 2" xfId="4293"/>
    <cellStyle name="Normal 83 8" xfId="4294"/>
    <cellStyle name="Normal 83 8 2" xfId="4295"/>
    <cellStyle name="Normal 83 9" xfId="4296"/>
    <cellStyle name="Normal 83 9 2" xfId="4297"/>
    <cellStyle name="Normal 84" xfId="4298"/>
    <cellStyle name="Normal 84 10" xfId="4299"/>
    <cellStyle name="Normal 84 10 2" xfId="4300"/>
    <cellStyle name="Normal 84 11" xfId="4301"/>
    <cellStyle name="Normal 84 2" xfId="4302"/>
    <cellStyle name="Normal 84 2 2" xfId="4303"/>
    <cellStyle name="Normal 84 3" xfId="4304"/>
    <cellStyle name="Normal 84 3 2" xfId="4305"/>
    <cellStyle name="Normal 84 4" xfId="4306"/>
    <cellStyle name="Normal 84 4 2" xfId="4307"/>
    <cellStyle name="Normal 84 5" xfId="4308"/>
    <cellStyle name="Normal 84 5 2" xfId="4309"/>
    <cellStyle name="Normal 84 6" xfId="4310"/>
    <cellStyle name="Normal 84 6 2" xfId="4311"/>
    <cellStyle name="Normal 84 7" xfId="4312"/>
    <cellStyle name="Normal 84 7 2" xfId="4313"/>
    <cellStyle name="Normal 84 8" xfId="4314"/>
    <cellStyle name="Normal 84 8 2" xfId="4315"/>
    <cellStyle name="Normal 84 9" xfId="4316"/>
    <cellStyle name="Normal 84 9 2" xfId="4317"/>
    <cellStyle name="Normal 85" xfId="4318"/>
    <cellStyle name="Normal 85 10" xfId="4319"/>
    <cellStyle name="Normal 85 10 2" xfId="4320"/>
    <cellStyle name="Normal 85 11" xfId="4321"/>
    <cellStyle name="Normal 85 2" xfId="4322"/>
    <cellStyle name="Normal 85 2 2" xfId="4323"/>
    <cellStyle name="Normal 85 3" xfId="4324"/>
    <cellStyle name="Normal 85 3 2" xfId="4325"/>
    <cellStyle name="Normal 85 4" xfId="4326"/>
    <cellStyle name="Normal 85 4 2" xfId="4327"/>
    <cellStyle name="Normal 85 5" xfId="4328"/>
    <cellStyle name="Normal 85 5 2" xfId="4329"/>
    <cellStyle name="Normal 85 6" xfId="4330"/>
    <cellStyle name="Normal 85 6 2" xfId="4331"/>
    <cellStyle name="Normal 85 7" xfId="4332"/>
    <cellStyle name="Normal 85 7 2" xfId="4333"/>
    <cellStyle name="Normal 85 8" xfId="4334"/>
    <cellStyle name="Normal 85 8 2" xfId="4335"/>
    <cellStyle name="Normal 85 9" xfId="4336"/>
    <cellStyle name="Normal 85 9 2" xfId="4337"/>
    <cellStyle name="Normal 86" xfId="4338"/>
    <cellStyle name="Normal 86 10" xfId="4339"/>
    <cellStyle name="Normal 86 10 2" xfId="4340"/>
    <cellStyle name="Normal 86 11" xfId="4341"/>
    <cellStyle name="Normal 86 2" xfId="4342"/>
    <cellStyle name="Normal 86 2 2" xfId="4343"/>
    <cellStyle name="Normal 86 3" xfId="4344"/>
    <cellStyle name="Normal 86 3 2" xfId="4345"/>
    <cellStyle name="Normal 86 4" xfId="4346"/>
    <cellStyle name="Normal 86 4 2" xfId="4347"/>
    <cellStyle name="Normal 86 5" xfId="4348"/>
    <cellStyle name="Normal 86 5 2" xfId="4349"/>
    <cellStyle name="Normal 86 6" xfId="4350"/>
    <cellStyle name="Normal 86 6 2" xfId="4351"/>
    <cellStyle name="Normal 86 7" xfId="4352"/>
    <cellStyle name="Normal 86 7 2" xfId="4353"/>
    <cellStyle name="Normal 86 8" xfId="4354"/>
    <cellStyle name="Normal 86 8 2" xfId="4355"/>
    <cellStyle name="Normal 86 9" xfId="4356"/>
    <cellStyle name="Normal 86 9 2" xfId="4357"/>
    <cellStyle name="Normal 87" xfId="4358"/>
    <cellStyle name="Normal 87 10" xfId="4359"/>
    <cellStyle name="Normal 87 10 2" xfId="4360"/>
    <cellStyle name="Normal 87 11" xfId="4361"/>
    <cellStyle name="Normal 87 2" xfId="4362"/>
    <cellStyle name="Normal 87 2 2" xfId="4363"/>
    <cellStyle name="Normal 87 3" xfId="4364"/>
    <cellStyle name="Normal 87 3 2" xfId="4365"/>
    <cellStyle name="Normal 87 4" xfId="4366"/>
    <cellStyle name="Normal 87 4 2" xfId="4367"/>
    <cellStyle name="Normal 87 5" xfId="4368"/>
    <cellStyle name="Normal 87 5 2" xfId="4369"/>
    <cellStyle name="Normal 87 6" xfId="4370"/>
    <cellStyle name="Normal 87 6 2" xfId="4371"/>
    <cellStyle name="Normal 87 7" xfId="4372"/>
    <cellStyle name="Normal 87 7 2" xfId="4373"/>
    <cellStyle name="Normal 87 8" xfId="4374"/>
    <cellStyle name="Normal 87 8 2" xfId="4375"/>
    <cellStyle name="Normal 87 9" xfId="4376"/>
    <cellStyle name="Normal 87 9 2" xfId="4377"/>
    <cellStyle name="Normal 88" xfId="4378"/>
    <cellStyle name="Normal 88 10" xfId="4379"/>
    <cellStyle name="Normal 88 10 2" xfId="4380"/>
    <cellStyle name="Normal 88 11" xfId="4381"/>
    <cellStyle name="Normal 88 2" xfId="4382"/>
    <cellStyle name="Normal 88 2 2" xfId="4383"/>
    <cellStyle name="Normal 88 3" xfId="4384"/>
    <cellStyle name="Normal 88 3 2" xfId="4385"/>
    <cellStyle name="Normal 88 4" xfId="4386"/>
    <cellStyle name="Normal 88 4 2" xfId="4387"/>
    <cellStyle name="Normal 88 5" xfId="4388"/>
    <cellStyle name="Normal 88 5 2" xfId="4389"/>
    <cellStyle name="Normal 88 6" xfId="4390"/>
    <cellStyle name="Normal 88 6 2" xfId="4391"/>
    <cellStyle name="Normal 88 7" xfId="4392"/>
    <cellStyle name="Normal 88 7 2" xfId="4393"/>
    <cellStyle name="Normal 88 8" xfId="4394"/>
    <cellStyle name="Normal 88 8 2" xfId="4395"/>
    <cellStyle name="Normal 88 9" xfId="4396"/>
    <cellStyle name="Normal 88 9 2" xfId="4397"/>
    <cellStyle name="Normal 89" xfId="4398"/>
    <cellStyle name="Normal 89 10" xfId="4399"/>
    <cellStyle name="Normal 89 10 2" xfId="4400"/>
    <cellStyle name="Normal 89 11" xfId="4401"/>
    <cellStyle name="Normal 89 2" xfId="4402"/>
    <cellStyle name="Normal 89 2 2" xfId="4403"/>
    <cellStyle name="Normal 89 3" xfId="4404"/>
    <cellStyle name="Normal 89 3 2" xfId="4405"/>
    <cellStyle name="Normal 89 4" xfId="4406"/>
    <cellStyle name="Normal 89 4 2" xfId="4407"/>
    <cellStyle name="Normal 89 5" xfId="4408"/>
    <cellStyle name="Normal 89 5 2" xfId="4409"/>
    <cellStyle name="Normal 89 6" xfId="4410"/>
    <cellStyle name="Normal 89 6 2" xfId="4411"/>
    <cellStyle name="Normal 89 7" xfId="4412"/>
    <cellStyle name="Normal 89 7 2" xfId="4413"/>
    <cellStyle name="Normal 89 8" xfId="4414"/>
    <cellStyle name="Normal 89 8 2" xfId="4415"/>
    <cellStyle name="Normal 89 9" xfId="4416"/>
    <cellStyle name="Normal 89 9 2" xfId="4417"/>
    <cellStyle name="Normal 9" xfId="4418"/>
    <cellStyle name="Normal 9 10" xfId="4419"/>
    <cellStyle name="Normal 9 10 2" xfId="4420"/>
    <cellStyle name="Normal 9 11" xfId="4421"/>
    <cellStyle name="Normal 9 2" xfId="4422"/>
    <cellStyle name="Normal 9 2 2" xfId="4423"/>
    <cellStyle name="Normal 9 3" xfId="4424"/>
    <cellStyle name="Normal 9 3 2" xfId="4425"/>
    <cellStyle name="Normal 9 4" xfId="4426"/>
    <cellStyle name="Normal 9 4 2" xfId="4427"/>
    <cellStyle name="Normal 9 5" xfId="4428"/>
    <cellStyle name="Normal 9 5 2" xfId="4429"/>
    <cellStyle name="Normal 9 6" xfId="4430"/>
    <cellStyle name="Normal 9 6 2" xfId="4431"/>
    <cellStyle name="Normal 9 7" xfId="4432"/>
    <cellStyle name="Normal 9 7 2" xfId="4433"/>
    <cellStyle name="Normal 9 8" xfId="4434"/>
    <cellStyle name="Normal 9 8 2" xfId="4435"/>
    <cellStyle name="Normal 9 9" xfId="4436"/>
    <cellStyle name="Normal 9 9 2" xfId="4437"/>
    <cellStyle name="Normal 90" xfId="4438"/>
    <cellStyle name="Normal 90 10" xfId="4439"/>
    <cellStyle name="Normal 90 10 2" xfId="4440"/>
    <cellStyle name="Normal 90 11" xfId="4441"/>
    <cellStyle name="Normal 90 2" xfId="4442"/>
    <cellStyle name="Normal 90 2 2" xfId="4443"/>
    <cellStyle name="Normal 90 3" xfId="4444"/>
    <cellStyle name="Normal 90 3 2" xfId="4445"/>
    <cellStyle name="Normal 90 4" xfId="4446"/>
    <cellStyle name="Normal 90 4 2" xfId="4447"/>
    <cellStyle name="Normal 90 5" xfId="4448"/>
    <cellStyle name="Normal 90 5 2" xfId="4449"/>
    <cellStyle name="Normal 90 6" xfId="4450"/>
    <cellStyle name="Normal 90 6 2" xfId="4451"/>
    <cellStyle name="Normal 90 7" xfId="4452"/>
    <cellStyle name="Normal 90 7 2" xfId="4453"/>
    <cellStyle name="Normal 90 8" xfId="4454"/>
    <cellStyle name="Normal 90 8 2" xfId="4455"/>
    <cellStyle name="Normal 90 9" xfId="4456"/>
    <cellStyle name="Normal 90 9 2" xfId="4457"/>
    <cellStyle name="Normal 91" xfId="4458"/>
    <cellStyle name="Normal 91 10" xfId="4459"/>
    <cellStyle name="Normal 91 10 2" xfId="4460"/>
    <cellStyle name="Normal 91 11" xfId="4461"/>
    <cellStyle name="Normal 91 2" xfId="4462"/>
    <cellStyle name="Normal 91 2 2" xfId="4463"/>
    <cellStyle name="Normal 91 3" xfId="4464"/>
    <cellStyle name="Normal 91 3 2" xfId="4465"/>
    <cellStyle name="Normal 91 4" xfId="4466"/>
    <cellStyle name="Normal 91 4 2" xfId="4467"/>
    <cellStyle name="Normal 91 5" xfId="4468"/>
    <cellStyle name="Normal 91 5 2" xfId="4469"/>
    <cellStyle name="Normal 91 6" xfId="4470"/>
    <cellStyle name="Normal 91 6 2" xfId="4471"/>
    <cellStyle name="Normal 91 7" xfId="4472"/>
    <cellStyle name="Normal 91 7 2" xfId="4473"/>
    <cellStyle name="Normal 91 8" xfId="4474"/>
    <cellStyle name="Normal 91 8 2" xfId="4475"/>
    <cellStyle name="Normal 91 9" xfId="4476"/>
    <cellStyle name="Normal 91 9 2" xfId="4477"/>
    <cellStyle name="Normal 92" xfId="4478"/>
    <cellStyle name="Normal 92 10" xfId="4479"/>
    <cellStyle name="Normal 92 10 2" xfId="4480"/>
    <cellStyle name="Normal 92 11" xfId="4481"/>
    <cellStyle name="Normal 92 2" xfId="4482"/>
    <cellStyle name="Normal 92 2 2" xfId="4483"/>
    <cellStyle name="Normal 92 3" xfId="4484"/>
    <cellStyle name="Normal 92 3 2" xfId="4485"/>
    <cellStyle name="Normal 92 4" xfId="4486"/>
    <cellStyle name="Normal 92 4 2" xfId="4487"/>
    <cellStyle name="Normal 92 5" xfId="4488"/>
    <cellStyle name="Normal 92 5 2" xfId="4489"/>
    <cellStyle name="Normal 92 6" xfId="4490"/>
    <cellStyle name="Normal 92 6 2" xfId="4491"/>
    <cellStyle name="Normal 92 7" xfId="4492"/>
    <cellStyle name="Normal 92 7 2" xfId="4493"/>
    <cellStyle name="Normal 92 8" xfId="4494"/>
    <cellStyle name="Normal 92 8 2" xfId="4495"/>
    <cellStyle name="Normal 92 9" xfId="4496"/>
    <cellStyle name="Normal 92 9 2" xfId="4497"/>
    <cellStyle name="Normal 93" xfId="4498"/>
    <cellStyle name="Normal 93 10" xfId="4499"/>
    <cellStyle name="Normal 93 10 2" xfId="4500"/>
    <cellStyle name="Normal 93 11" xfId="4501"/>
    <cellStyle name="Normal 93 2" xfId="4502"/>
    <cellStyle name="Normal 93 2 2" xfId="4503"/>
    <cellStyle name="Normal 93 3" xfId="4504"/>
    <cellStyle name="Normal 93 3 2" xfId="4505"/>
    <cellStyle name="Normal 93 4" xfId="4506"/>
    <cellStyle name="Normal 93 4 2" xfId="4507"/>
    <cellStyle name="Normal 93 5" xfId="4508"/>
    <cellStyle name="Normal 93 5 2" xfId="4509"/>
    <cellStyle name="Normal 93 6" xfId="4510"/>
    <cellStyle name="Normal 93 6 2" xfId="4511"/>
    <cellStyle name="Normal 93 7" xfId="4512"/>
    <cellStyle name="Normal 93 7 2" xfId="4513"/>
    <cellStyle name="Normal 93 8" xfId="4514"/>
    <cellStyle name="Normal 93 8 2" xfId="4515"/>
    <cellStyle name="Normal 93 9" xfId="4516"/>
    <cellStyle name="Normal 93 9 2" xfId="4517"/>
    <cellStyle name="Normal 94" xfId="4518"/>
    <cellStyle name="Normal 94 2" xfId="4519"/>
    <cellStyle name="Normal 95" xfId="4520"/>
    <cellStyle name="Normal 95 10" xfId="4521"/>
    <cellStyle name="Normal 95 10 2" xfId="4522"/>
    <cellStyle name="Normal 95 11" xfId="4523"/>
    <cellStyle name="Normal 95 2" xfId="4524"/>
    <cellStyle name="Normal 95 2 2" xfId="4525"/>
    <cellStyle name="Normal 95 3" xfId="4526"/>
    <cellStyle name="Normal 95 3 2" xfId="4527"/>
    <cellStyle name="Normal 95 4" xfId="4528"/>
    <cellStyle name="Normal 95 4 2" xfId="4529"/>
    <cellStyle name="Normal 95 5" xfId="4530"/>
    <cellStyle name="Normal 95 5 2" xfId="4531"/>
    <cellStyle name="Normal 95 6" xfId="4532"/>
    <cellStyle name="Normal 95 6 2" xfId="4533"/>
    <cellStyle name="Normal 95 7" xfId="4534"/>
    <cellStyle name="Normal 95 7 2" xfId="4535"/>
    <cellStyle name="Normal 95 8" xfId="4536"/>
    <cellStyle name="Normal 95 8 2" xfId="4537"/>
    <cellStyle name="Normal 95 9" xfId="4538"/>
    <cellStyle name="Normal 95 9 2" xfId="4539"/>
    <cellStyle name="Normal 96" xfId="4540"/>
    <cellStyle name="Normal 96 10" xfId="4541"/>
    <cellStyle name="Normal 96 10 2" xfId="4542"/>
    <cellStyle name="Normal 96 11" xfId="4543"/>
    <cellStyle name="Normal 96 2" xfId="4544"/>
    <cellStyle name="Normal 96 2 2" xfId="4545"/>
    <cellStyle name="Normal 96 3" xfId="4546"/>
    <cellStyle name="Normal 96 3 2" xfId="4547"/>
    <cellStyle name="Normal 96 4" xfId="4548"/>
    <cellStyle name="Normal 96 4 2" xfId="4549"/>
    <cellStyle name="Normal 96 5" xfId="4550"/>
    <cellStyle name="Normal 96 5 2" xfId="4551"/>
    <cellStyle name="Normal 96 6" xfId="4552"/>
    <cellStyle name="Normal 96 6 2" xfId="4553"/>
    <cellStyle name="Normal 96 7" xfId="4554"/>
    <cellStyle name="Normal 96 7 2" xfId="4555"/>
    <cellStyle name="Normal 96 8" xfId="4556"/>
    <cellStyle name="Normal 96 8 2" xfId="4557"/>
    <cellStyle name="Normal 96 9" xfId="4558"/>
    <cellStyle name="Normal 96 9 2" xfId="4559"/>
    <cellStyle name="Normal 97" xfId="4560"/>
    <cellStyle name="Normal 97 10" xfId="4561"/>
    <cellStyle name="Normal 97 10 2" xfId="4562"/>
    <cellStyle name="Normal 97 11" xfId="4563"/>
    <cellStyle name="Normal 97 2" xfId="4564"/>
    <cellStyle name="Normal 97 2 2" xfId="4565"/>
    <cellStyle name="Normal 97 3" xfId="4566"/>
    <cellStyle name="Normal 97 3 2" xfId="4567"/>
    <cellStyle name="Normal 97 4" xfId="4568"/>
    <cellStyle name="Normal 97 4 2" xfId="4569"/>
    <cellStyle name="Normal 97 5" xfId="4570"/>
    <cellStyle name="Normal 97 5 2" xfId="4571"/>
    <cellStyle name="Normal 97 6" xfId="4572"/>
    <cellStyle name="Normal 97 6 2" xfId="4573"/>
    <cellStyle name="Normal 97 7" xfId="4574"/>
    <cellStyle name="Normal 97 7 2" xfId="4575"/>
    <cellStyle name="Normal 97 8" xfId="4576"/>
    <cellStyle name="Normal 97 8 2" xfId="4577"/>
    <cellStyle name="Normal 97 9" xfId="4578"/>
    <cellStyle name="Normal 97 9 2" xfId="4579"/>
    <cellStyle name="Normal 98" xfId="4580"/>
    <cellStyle name="Normal 98 10" xfId="4581"/>
    <cellStyle name="Normal 98 10 2" xfId="4582"/>
    <cellStyle name="Normal 98 11" xfId="4583"/>
    <cellStyle name="Normal 98 2" xfId="4584"/>
    <cellStyle name="Normal 98 2 2" xfId="4585"/>
    <cellStyle name="Normal 98 3" xfId="4586"/>
    <cellStyle name="Normal 98 3 2" xfId="4587"/>
    <cellStyle name="Normal 98 4" xfId="4588"/>
    <cellStyle name="Normal 98 4 2" xfId="4589"/>
    <cellStyle name="Normal 98 5" xfId="4590"/>
    <cellStyle name="Normal 98 5 2" xfId="4591"/>
    <cellStyle name="Normal 98 6" xfId="4592"/>
    <cellStyle name="Normal 98 6 2" xfId="4593"/>
    <cellStyle name="Normal 98 7" xfId="4594"/>
    <cellStyle name="Normal 98 7 2" xfId="4595"/>
    <cellStyle name="Normal 98 8" xfId="4596"/>
    <cellStyle name="Normal 98 8 2" xfId="4597"/>
    <cellStyle name="Normal 98 9" xfId="4598"/>
    <cellStyle name="Normal 98 9 2" xfId="4599"/>
    <cellStyle name="Normal 99" xfId="4600"/>
    <cellStyle name="Normal 99 10" xfId="4601"/>
    <cellStyle name="Normal 99 10 2" xfId="4602"/>
    <cellStyle name="Normal 99 11" xfId="4603"/>
    <cellStyle name="Normal 99 2" xfId="4604"/>
    <cellStyle name="Normal 99 2 2" xfId="4605"/>
    <cellStyle name="Normal 99 3" xfId="4606"/>
    <cellStyle name="Normal 99 3 2" xfId="4607"/>
    <cellStyle name="Normal 99 4" xfId="4608"/>
    <cellStyle name="Normal 99 4 2" xfId="4609"/>
    <cellStyle name="Normal 99 5" xfId="4610"/>
    <cellStyle name="Normal 99 5 2" xfId="4611"/>
    <cellStyle name="Normal 99 6" xfId="4612"/>
    <cellStyle name="Normal 99 6 2" xfId="4613"/>
    <cellStyle name="Normal 99 7" xfId="4614"/>
    <cellStyle name="Normal 99 7 2" xfId="4615"/>
    <cellStyle name="Normal 99 8" xfId="4616"/>
    <cellStyle name="Normal 99 8 2" xfId="4617"/>
    <cellStyle name="Normal 99 9" xfId="4618"/>
    <cellStyle name="Normal 99 9 2" xfId="4619"/>
    <cellStyle name="Normal dotted under" xfId="4620"/>
    <cellStyle name="Normal Input" xfId="4621"/>
    <cellStyle name="Normal0" xfId="4622"/>
    <cellStyle name="Normal1" xfId="4623"/>
    <cellStyle name="Normal2" xfId="4624"/>
    <cellStyle name="NormalCurrency" xfId="4625"/>
    <cellStyle name="NormalCurrency1Dec." xfId="4626"/>
    <cellStyle name="NormalCurrency2Dec." xfId="4627"/>
    <cellStyle name="Normale_07_2000" xfId="4628"/>
    <cellStyle name="NormalGB" xfId="4629"/>
    <cellStyle name="NormalHelv" xfId="4630"/>
    <cellStyle name="NormalMultiple" xfId="4631"/>
    <cellStyle name="NormalX" xfId="4632"/>
    <cellStyle name="normбlnм_laroux" xfId="4633"/>
    <cellStyle name="Norm鎘l_Reporting Status_1" xfId="4634"/>
    <cellStyle name="Notas" xfId="4635"/>
    <cellStyle name="Notas 2" xfId="4636"/>
    <cellStyle name="Notas 2 2" xfId="4637"/>
    <cellStyle name="Notas 3" xfId="4638"/>
    <cellStyle name="Notas 4" xfId="4639"/>
    <cellStyle name="Note 10" xfId="4640"/>
    <cellStyle name="Note 10 10" xfId="4641"/>
    <cellStyle name="Note 10 10 2" xfId="4642"/>
    <cellStyle name="Note 10 11" xfId="4643"/>
    <cellStyle name="Note 10 2" xfId="4644"/>
    <cellStyle name="Note 10 2 2" xfId="4645"/>
    <cellStyle name="Note 10 3" xfId="4646"/>
    <cellStyle name="Note 10 3 2" xfId="4647"/>
    <cellStyle name="Note 10 4" xfId="4648"/>
    <cellStyle name="Note 10 4 2" xfId="4649"/>
    <cellStyle name="Note 10 5" xfId="4650"/>
    <cellStyle name="Note 10 5 2" xfId="4651"/>
    <cellStyle name="Note 10 6" xfId="4652"/>
    <cellStyle name="Note 10 6 2" xfId="4653"/>
    <cellStyle name="Note 10 7" xfId="4654"/>
    <cellStyle name="Note 10 7 2" xfId="4655"/>
    <cellStyle name="Note 10 8" xfId="4656"/>
    <cellStyle name="Note 10 8 2" xfId="4657"/>
    <cellStyle name="Note 10 9" xfId="4658"/>
    <cellStyle name="Note 10 9 2" xfId="4659"/>
    <cellStyle name="Note 100" xfId="4660"/>
    <cellStyle name="Note 100 10" xfId="4661"/>
    <cellStyle name="Note 100 10 2" xfId="4662"/>
    <cellStyle name="Note 100 11" xfId="4663"/>
    <cellStyle name="Note 100 2" xfId="4664"/>
    <cellStyle name="Note 100 2 2" xfId="4665"/>
    <cellStyle name="Note 100 3" xfId="4666"/>
    <cellStyle name="Note 100 3 2" xfId="4667"/>
    <cellStyle name="Note 100 4" xfId="4668"/>
    <cellStyle name="Note 100 4 2" xfId="4669"/>
    <cellStyle name="Note 100 5" xfId="4670"/>
    <cellStyle name="Note 100 5 2" xfId="4671"/>
    <cellStyle name="Note 100 6" xfId="4672"/>
    <cellStyle name="Note 100 6 2" xfId="4673"/>
    <cellStyle name="Note 100 7" xfId="4674"/>
    <cellStyle name="Note 100 7 2" xfId="4675"/>
    <cellStyle name="Note 100 8" xfId="4676"/>
    <cellStyle name="Note 100 8 2" xfId="4677"/>
    <cellStyle name="Note 100 9" xfId="4678"/>
    <cellStyle name="Note 100 9 2" xfId="4679"/>
    <cellStyle name="Note 101" xfId="4680"/>
    <cellStyle name="Note 101 10" xfId="4681"/>
    <cellStyle name="Note 101 10 2" xfId="4682"/>
    <cellStyle name="Note 101 11" xfId="4683"/>
    <cellStyle name="Note 101 2" xfId="4684"/>
    <cellStyle name="Note 101 2 2" xfId="4685"/>
    <cellStyle name="Note 101 3" xfId="4686"/>
    <cellStyle name="Note 101 3 2" xfId="4687"/>
    <cellStyle name="Note 101 4" xfId="4688"/>
    <cellStyle name="Note 101 4 2" xfId="4689"/>
    <cellStyle name="Note 101 5" xfId="4690"/>
    <cellStyle name="Note 101 5 2" xfId="4691"/>
    <cellStyle name="Note 101 6" xfId="4692"/>
    <cellStyle name="Note 101 6 2" xfId="4693"/>
    <cellStyle name="Note 101 7" xfId="4694"/>
    <cellStyle name="Note 101 7 2" xfId="4695"/>
    <cellStyle name="Note 101 8" xfId="4696"/>
    <cellStyle name="Note 101 8 2" xfId="4697"/>
    <cellStyle name="Note 101 9" xfId="4698"/>
    <cellStyle name="Note 101 9 2" xfId="4699"/>
    <cellStyle name="Note 102" xfId="4700"/>
    <cellStyle name="Note 102 10" xfId="4701"/>
    <cellStyle name="Note 102 10 2" xfId="4702"/>
    <cellStyle name="Note 102 11" xfId="4703"/>
    <cellStyle name="Note 102 2" xfId="4704"/>
    <cellStyle name="Note 102 2 2" xfId="4705"/>
    <cellStyle name="Note 102 3" xfId="4706"/>
    <cellStyle name="Note 102 3 2" xfId="4707"/>
    <cellStyle name="Note 102 4" xfId="4708"/>
    <cellStyle name="Note 102 4 2" xfId="4709"/>
    <cellStyle name="Note 102 5" xfId="4710"/>
    <cellStyle name="Note 102 5 2" xfId="4711"/>
    <cellStyle name="Note 102 6" xfId="4712"/>
    <cellStyle name="Note 102 6 2" xfId="4713"/>
    <cellStyle name="Note 102 7" xfId="4714"/>
    <cellStyle name="Note 102 7 2" xfId="4715"/>
    <cellStyle name="Note 102 8" xfId="4716"/>
    <cellStyle name="Note 102 8 2" xfId="4717"/>
    <cellStyle name="Note 102 9" xfId="4718"/>
    <cellStyle name="Note 102 9 2" xfId="4719"/>
    <cellStyle name="Note 103" xfId="4720"/>
    <cellStyle name="Note 103 10" xfId="4721"/>
    <cellStyle name="Note 103 10 2" xfId="4722"/>
    <cellStyle name="Note 103 11" xfId="4723"/>
    <cellStyle name="Note 103 2" xfId="4724"/>
    <cellStyle name="Note 103 2 2" xfId="4725"/>
    <cellStyle name="Note 103 3" xfId="4726"/>
    <cellStyle name="Note 103 3 2" xfId="4727"/>
    <cellStyle name="Note 103 4" xfId="4728"/>
    <cellStyle name="Note 103 4 2" xfId="4729"/>
    <cellStyle name="Note 103 5" xfId="4730"/>
    <cellStyle name="Note 103 5 2" xfId="4731"/>
    <cellStyle name="Note 103 6" xfId="4732"/>
    <cellStyle name="Note 103 6 2" xfId="4733"/>
    <cellStyle name="Note 103 7" xfId="4734"/>
    <cellStyle name="Note 103 7 2" xfId="4735"/>
    <cellStyle name="Note 103 8" xfId="4736"/>
    <cellStyle name="Note 103 8 2" xfId="4737"/>
    <cellStyle name="Note 103 9" xfId="4738"/>
    <cellStyle name="Note 103 9 2" xfId="4739"/>
    <cellStyle name="Note 104" xfId="4740"/>
    <cellStyle name="Note 104 10" xfId="4741"/>
    <cellStyle name="Note 104 10 2" xfId="4742"/>
    <cellStyle name="Note 104 11" xfId="4743"/>
    <cellStyle name="Note 104 2" xfId="4744"/>
    <cellStyle name="Note 104 2 2" xfId="4745"/>
    <cellStyle name="Note 104 3" xfId="4746"/>
    <cellStyle name="Note 104 3 2" xfId="4747"/>
    <cellStyle name="Note 104 4" xfId="4748"/>
    <cellStyle name="Note 104 4 2" xfId="4749"/>
    <cellStyle name="Note 104 5" xfId="4750"/>
    <cellStyle name="Note 104 5 2" xfId="4751"/>
    <cellStyle name="Note 104 6" xfId="4752"/>
    <cellStyle name="Note 104 6 2" xfId="4753"/>
    <cellStyle name="Note 104 7" xfId="4754"/>
    <cellStyle name="Note 104 7 2" xfId="4755"/>
    <cellStyle name="Note 104 8" xfId="4756"/>
    <cellStyle name="Note 104 8 2" xfId="4757"/>
    <cellStyle name="Note 104 9" xfId="4758"/>
    <cellStyle name="Note 104 9 2" xfId="4759"/>
    <cellStyle name="Note 105" xfId="4760"/>
    <cellStyle name="Note 105 10" xfId="4761"/>
    <cellStyle name="Note 105 10 2" xfId="4762"/>
    <cellStyle name="Note 105 11" xfId="4763"/>
    <cellStyle name="Note 105 2" xfId="4764"/>
    <cellStyle name="Note 105 2 2" xfId="4765"/>
    <cellStyle name="Note 105 3" xfId="4766"/>
    <cellStyle name="Note 105 3 2" xfId="4767"/>
    <cellStyle name="Note 105 4" xfId="4768"/>
    <cellStyle name="Note 105 4 2" xfId="4769"/>
    <cellStyle name="Note 105 5" xfId="4770"/>
    <cellStyle name="Note 105 5 2" xfId="4771"/>
    <cellStyle name="Note 105 6" xfId="4772"/>
    <cellStyle name="Note 105 6 2" xfId="4773"/>
    <cellStyle name="Note 105 7" xfId="4774"/>
    <cellStyle name="Note 105 7 2" xfId="4775"/>
    <cellStyle name="Note 105 8" xfId="4776"/>
    <cellStyle name="Note 105 8 2" xfId="4777"/>
    <cellStyle name="Note 105 9" xfId="4778"/>
    <cellStyle name="Note 105 9 2" xfId="4779"/>
    <cellStyle name="Note 106" xfId="4780"/>
    <cellStyle name="Note 106 10" xfId="4781"/>
    <cellStyle name="Note 106 10 2" xfId="4782"/>
    <cellStyle name="Note 106 11" xfId="4783"/>
    <cellStyle name="Note 106 2" xfId="4784"/>
    <cellStyle name="Note 106 2 2" xfId="4785"/>
    <cellStyle name="Note 106 3" xfId="4786"/>
    <cellStyle name="Note 106 3 2" xfId="4787"/>
    <cellStyle name="Note 106 4" xfId="4788"/>
    <cellStyle name="Note 106 4 2" xfId="4789"/>
    <cellStyle name="Note 106 5" xfId="4790"/>
    <cellStyle name="Note 106 5 2" xfId="4791"/>
    <cellStyle name="Note 106 6" xfId="4792"/>
    <cellStyle name="Note 106 6 2" xfId="4793"/>
    <cellStyle name="Note 106 7" xfId="4794"/>
    <cellStyle name="Note 106 7 2" xfId="4795"/>
    <cellStyle name="Note 106 8" xfId="4796"/>
    <cellStyle name="Note 106 8 2" xfId="4797"/>
    <cellStyle name="Note 106 9" xfId="4798"/>
    <cellStyle name="Note 106 9 2" xfId="4799"/>
    <cellStyle name="Note 107" xfId="4800"/>
    <cellStyle name="Note 107 10" xfId="4801"/>
    <cellStyle name="Note 107 10 2" xfId="4802"/>
    <cellStyle name="Note 107 11" xfId="4803"/>
    <cellStyle name="Note 107 2" xfId="4804"/>
    <cellStyle name="Note 107 2 2" xfId="4805"/>
    <cellStyle name="Note 107 3" xfId="4806"/>
    <cellStyle name="Note 107 3 2" xfId="4807"/>
    <cellStyle name="Note 107 4" xfId="4808"/>
    <cellStyle name="Note 107 4 2" xfId="4809"/>
    <cellStyle name="Note 107 5" xfId="4810"/>
    <cellStyle name="Note 107 5 2" xfId="4811"/>
    <cellStyle name="Note 107 6" xfId="4812"/>
    <cellStyle name="Note 107 6 2" xfId="4813"/>
    <cellStyle name="Note 107 7" xfId="4814"/>
    <cellStyle name="Note 107 7 2" xfId="4815"/>
    <cellStyle name="Note 107 8" xfId="4816"/>
    <cellStyle name="Note 107 8 2" xfId="4817"/>
    <cellStyle name="Note 107 9" xfId="4818"/>
    <cellStyle name="Note 107 9 2" xfId="4819"/>
    <cellStyle name="Note 108" xfId="4820"/>
    <cellStyle name="Note 108 10" xfId="4821"/>
    <cellStyle name="Note 108 10 2" xfId="4822"/>
    <cellStyle name="Note 108 11" xfId="4823"/>
    <cellStyle name="Note 108 2" xfId="4824"/>
    <cellStyle name="Note 108 2 2" xfId="4825"/>
    <cellStyle name="Note 108 3" xfId="4826"/>
    <cellStyle name="Note 108 3 2" xfId="4827"/>
    <cellStyle name="Note 108 4" xfId="4828"/>
    <cellStyle name="Note 108 4 2" xfId="4829"/>
    <cellStyle name="Note 108 5" xfId="4830"/>
    <cellStyle name="Note 108 5 2" xfId="4831"/>
    <cellStyle name="Note 108 6" xfId="4832"/>
    <cellStyle name="Note 108 6 2" xfId="4833"/>
    <cellStyle name="Note 108 7" xfId="4834"/>
    <cellStyle name="Note 108 7 2" xfId="4835"/>
    <cellStyle name="Note 108 8" xfId="4836"/>
    <cellStyle name="Note 108 8 2" xfId="4837"/>
    <cellStyle name="Note 108 9" xfId="4838"/>
    <cellStyle name="Note 108 9 2" xfId="4839"/>
    <cellStyle name="Note 109" xfId="4840"/>
    <cellStyle name="Note 109 10" xfId="4841"/>
    <cellStyle name="Note 109 10 2" xfId="4842"/>
    <cellStyle name="Note 109 11" xfId="4843"/>
    <cellStyle name="Note 109 2" xfId="4844"/>
    <cellStyle name="Note 109 2 2" xfId="4845"/>
    <cellStyle name="Note 109 3" xfId="4846"/>
    <cellStyle name="Note 109 3 2" xfId="4847"/>
    <cellStyle name="Note 109 4" xfId="4848"/>
    <cellStyle name="Note 109 4 2" xfId="4849"/>
    <cellStyle name="Note 109 5" xfId="4850"/>
    <cellStyle name="Note 109 5 2" xfId="4851"/>
    <cellStyle name="Note 109 6" xfId="4852"/>
    <cellStyle name="Note 109 6 2" xfId="4853"/>
    <cellStyle name="Note 109 7" xfId="4854"/>
    <cellStyle name="Note 109 7 2" xfId="4855"/>
    <cellStyle name="Note 109 8" xfId="4856"/>
    <cellStyle name="Note 109 8 2" xfId="4857"/>
    <cellStyle name="Note 109 9" xfId="4858"/>
    <cellStyle name="Note 109 9 2" xfId="4859"/>
    <cellStyle name="Note 11" xfId="4860"/>
    <cellStyle name="Note 11 10" xfId="4861"/>
    <cellStyle name="Note 11 10 2" xfId="4862"/>
    <cellStyle name="Note 11 11" xfId="4863"/>
    <cellStyle name="Note 11 2" xfId="4864"/>
    <cellStyle name="Note 11 2 2" xfId="4865"/>
    <cellStyle name="Note 11 3" xfId="4866"/>
    <cellStyle name="Note 11 3 2" xfId="4867"/>
    <cellStyle name="Note 11 4" xfId="4868"/>
    <cellStyle name="Note 11 4 2" xfId="4869"/>
    <cellStyle name="Note 11 5" xfId="4870"/>
    <cellStyle name="Note 11 5 2" xfId="4871"/>
    <cellStyle name="Note 11 6" xfId="4872"/>
    <cellStyle name="Note 11 6 2" xfId="4873"/>
    <cellStyle name="Note 11 7" xfId="4874"/>
    <cellStyle name="Note 11 7 2" xfId="4875"/>
    <cellStyle name="Note 11 8" xfId="4876"/>
    <cellStyle name="Note 11 8 2" xfId="4877"/>
    <cellStyle name="Note 11 9" xfId="4878"/>
    <cellStyle name="Note 11 9 2" xfId="4879"/>
    <cellStyle name="Note 110" xfId="4880"/>
    <cellStyle name="Note 110 10" xfId="4881"/>
    <cellStyle name="Note 110 10 2" xfId="4882"/>
    <cellStyle name="Note 110 11" xfId="4883"/>
    <cellStyle name="Note 110 2" xfId="4884"/>
    <cellStyle name="Note 110 2 2" xfId="4885"/>
    <cellStyle name="Note 110 3" xfId="4886"/>
    <cellStyle name="Note 110 3 2" xfId="4887"/>
    <cellStyle name="Note 110 4" xfId="4888"/>
    <cellStyle name="Note 110 4 2" xfId="4889"/>
    <cellStyle name="Note 110 5" xfId="4890"/>
    <cellStyle name="Note 110 5 2" xfId="4891"/>
    <cellStyle name="Note 110 6" xfId="4892"/>
    <cellStyle name="Note 110 6 2" xfId="4893"/>
    <cellStyle name="Note 110 7" xfId="4894"/>
    <cellStyle name="Note 110 7 2" xfId="4895"/>
    <cellStyle name="Note 110 8" xfId="4896"/>
    <cellStyle name="Note 110 8 2" xfId="4897"/>
    <cellStyle name="Note 110 9" xfId="4898"/>
    <cellStyle name="Note 110 9 2" xfId="4899"/>
    <cellStyle name="Note 111" xfId="4900"/>
    <cellStyle name="Note 111 10" xfId="4901"/>
    <cellStyle name="Note 111 10 2" xfId="4902"/>
    <cellStyle name="Note 111 11" xfId="4903"/>
    <cellStyle name="Note 111 2" xfId="4904"/>
    <cellStyle name="Note 111 2 2" xfId="4905"/>
    <cellStyle name="Note 111 3" xfId="4906"/>
    <cellStyle name="Note 111 3 2" xfId="4907"/>
    <cellStyle name="Note 111 4" xfId="4908"/>
    <cellStyle name="Note 111 4 2" xfId="4909"/>
    <cellStyle name="Note 111 5" xfId="4910"/>
    <cellStyle name="Note 111 5 2" xfId="4911"/>
    <cellStyle name="Note 111 6" xfId="4912"/>
    <cellStyle name="Note 111 6 2" xfId="4913"/>
    <cellStyle name="Note 111 7" xfId="4914"/>
    <cellStyle name="Note 111 7 2" xfId="4915"/>
    <cellStyle name="Note 111 8" xfId="4916"/>
    <cellStyle name="Note 111 8 2" xfId="4917"/>
    <cellStyle name="Note 111 9" xfId="4918"/>
    <cellStyle name="Note 111 9 2" xfId="4919"/>
    <cellStyle name="Note 112" xfId="4920"/>
    <cellStyle name="Note 112 10" xfId="4921"/>
    <cellStyle name="Note 112 10 2" xfId="4922"/>
    <cellStyle name="Note 112 11" xfId="4923"/>
    <cellStyle name="Note 112 2" xfId="4924"/>
    <cellStyle name="Note 112 2 2" xfId="4925"/>
    <cellStyle name="Note 112 3" xfId="4926"/>
    <cellStyle name="Note 112 3 2" xfId="4927"/>
    <cellStyle name="Note 112 4" xfId="4928"/>
    <cellStyle name="Note 112 4 2" xfId="4929"/>
    <cellStyle name="Note 112 5" xfId="4930"/>
    <cellStyle name="Note 112 5 2" xfId="4931"/>
    <cellStyle name="Note 112 6" xfId="4932"/>
    <cellStyle name="Note 112 6 2" xfId="4933"/>
    <cellStyle name="Note 112 7" xfId="4934"/>
    <cellStyle name="Note 112 7 2" xfId="4935"/>
    <cellStyle name="Note 112 8" xfId="4936"/>
    <cellStyle name="Note 112 8 2" xfId="4937"/>
    <cellStyle name="Note 112 9" xfId="4938"/>
    <cellStyle name="Note 112 9 2" xfId="4939"/>
    <cellStyle name="Note 113" xfId="4940"/>
    <cellStyle name="Note 113 10" xfId="4941"/>
    <cellStyle name="Note 113 10 2" xfId="4942"/>
    <cellStyle name="Note 113 11" xfId="4943"/>
    <cellStyle name="Note 113 2" xfId="4944"/>
    <cellStyle name="Note 113 2 2" xfId="4945"/>
    <cellStyle name="Note 113 3" xfId="4946"/>
    <cellStyle name="Note 113 3 2" xfId="4947"/>
    <cellStyle name="Note 113 4" xfId="4948"/>
    <cellStyle name="Note 113 4 2" xfId="4949"/>
    <cellStyle name="Note 113 5" xfId="4950"/>
    <cellStyle name="Note 113 5 2" xfId="4951"/>
    <cellStyle name="Note 113 6" xfId="4952"/>
    <cellStyle name="Note 113 6 2" xfId="4953"/>
    <cellStyle name="Note 113 7" xfId="4954"/>
    <cellStyle name="Note 113 7 2" xfId="4955"/>
    <cellStyle name="Note 113 8" xfId="4956"/>
    <cellStyle name="Note 113 8 2" xfId="4957"/>
    <cellStyle name="Note 113 9" xfId="4958"/>
    <cellStyle name="Note 113 9 2" xfId="4959"/>
    <cellStyle name="Note 114" xfId="4960"/>
    <cellStyle name="Note 114 10" xfId="4961"/>
    <cellStyle name="Note 114 10 2" xfId="4962"/>
    <cellStyle name="Note 114 11" xfId="4963"/>
    <cellStyle name="Note 114 2" xfId="4964"/>
    <cellStyle name="Note 114 2 2" xfId="4965"/>
    <cellStyle name="Note 114 3" xfId="4966"/>
    <cellStyle name="Note 114 3 2" xfId="4967"/>
    <cellStyle name="Note 114 4" xfId="4968"/>
    <cellStyle name="Note 114 4 2" xfId="4969"/>
    <cellStyle name="Note 114 5" xfId="4970"/>
    <cellStyle name="Note 114 5 2" xfId="4971"/>
    <cellStyle name="Note 114 6" xfId="4972"/>
    <cellStyle name="Note 114 6 2" xfId="4973"/>
    <cellStyle name="Note 114 7" xfId="4974"/>
    <cellStyle name="Note 114 7 2" xfId="4975"/>
    <cellStyle name="Note 114 8" xfId="4976"/>
    <cellStyle name="Note 114 8 2" xfId="4977"/>
    <cellStyle name="Note 114 9" xfId="4978"/>
    <cellStyle name="Note 114 9 2" xfId="4979"/>
    <cellStyle name="Note 115" xfId="4980"/>
    <cellStyle name="Note 115 10" xfId="4981"/>
    <cellStyle name="Note 115 10 2" xfId="4982"/>
    <cellStyle name="Note 115 11" xfId="4983"/>
    <cellStyle name="Note 115 2" xfId="4984"/>
    <cellStyle name="Note 115 2 2" xfId="4985"/>
    <cellStyle name="Note 115 3" xfId="4986"/>
    <cellStyle name="Note 115 3 2" xfId="4987"/>
    <cellStyle name="Note 115 4" xfId="4988"/>
    <cellStyle name="Note 115 4 2" xfId="4989"/>
    <cellStyle name="Note 115 5" xfId="4990"/>
    <cellStyle name="Note 115 5 2" xfId="4991"/>
    <cellStyle name="Note 115 6" xfId="4992"/>
    <cellStyle name="Note 115 6 2" xfId="4993"/>
    <cellStyle name="Note 115 7" xfId="4994"/>
    <cellStyle name="Note 115 7 2" xfId="4995"/>
    <cellStyle name="Note 115 8" xfId="4996"/>
    <cellStyle name="Note 115 8 2" xfId="4997"/>
    <cellStyle name="Note 115 9" xfId="4998"/>
    <cellStyle name="Note 115 9 2" xfId="4999"/>
    <cellStyle name="Note 116" xfId="5000"/>
    <cellStyle name="Note 116 10" xfId="5001"/>
    <cellStyle name="Note 116 10 2" xfId="5002"/>
    <cellStyle name="Note 116 11" xfId="5003"/>
    <cellStyle name="Note 116 2" xfId="5004"/>
    <cellStyle name="Note 116 2 2" xfId="5005"/>
    <cellStyle name="Note 116 3" xfId="5006"/>
    <cellStyle name="Note 116 3 2" xfId="5007"/>
    <cellStyle name="Note 116 4" xfId="5008"/>
    <cellStyle name="Note 116 4 2" xfId="5009"/>
    <cellStyle name="Note 116 5" xfId="5010"/>
    <cellStyle name="Note 116 5 2" xfId="5011"/>
    <cellStyle name="Note 116 6" xfId="5012"/>
    <cellStyle name="Note 116 6 2" xfId="5013"/>
    <cellStyle name="Note 116 7" xfId="5014"/>
    <cellStyle name="Note 116 7 2" xfId="5015"/>
    <cellStyle name="Note 116 8" xfId="5016"/>
    <cellStyle name="Note 116 8 2" xfId="5017"/>
    <cellStyle name="Note 116 9" xfId="5018"/>
    <cellStyle name="Note 116 9 2" xfId="5019"/>
    <cellStyle name="Note 117" xfId="5020"/>
    <cellStyle name="Note 117 10" xfId="5021"/>
    <cellStyle name="Note 117 10 2" xfId="5022"/>
    <cellStyle name="Note 117 11" xfId="5023"/>
    <cellStyle name="Note 117 2" xfId="5024"/>
    <cellStyle name="Note 117 2 2" xfId="5025"/>
    <cellStyle name="Note 117 3" xfId="5026"/>
    <cellStyle name="Note 117 3 2" xfId="5027"/>
    <cellStyle name="Note 117 4" xfId="5028"/>
    <cellStyle name="Note 117 4 2" xfId="5029"/>
    <cellStyle name="Note 117 5" xfId="5030"/>
    <cellStyle name="Note 117 5 2" xfId="5031"/>
    <cellStyle name="Note 117 6" xfId="5032"/>
    <cellStyle name="Note 117 6 2" xfId="5033"/>
    <cellStyle name="Note 117 7" xfId="5034"/>
    <cellStyle name="Note 117 7 2" xfId="5035"/>
    <cellStyle name="Note 117 8" xfId="5036"/>
    <cellStyle name="Note 117 8 2" xfId="5037"/>
    <cellStyle name="Note 117 9" xfId="5038"/>
    <cellStyle name="Note 117 9 2" xfId="5039"/>
    <cellStyle name="Note 118" xfId="5040"/>
    <cellStyle name="Note 118 10" xfId="5041"/>
    <cellStyle name="Note 118 10 2" xfId="5042"/>
    <cellStyle name="Note 118 11" xfId="5043"/>
    <cellStyle name="Note 118 2" xfId="5044"/>
    <cellStyle name="Note 118 2 2" xfId="5045"/>
    <cellStyle name="Note 118 3" xfId="5046"/>
    <cellStyle name="Note 118 3 2" xfId="5047"/>
    <cellStyle name="Note 118 4" xfId="5048"/>
    <cellStyle name="Note 118 4 2" xfId="5049"/>
    <cellStyle name="Note 118 5" xfId="5050"/>
    <cellStyle name="Note 118 5 2" xfId="5051"/>
    <cellStyle name="Note 118 6" xfId="5052"/>
    <cellStyle name="Note 118 6 2" xfId="5053"/>
    <cellStyle name="Note 118 7" xfId="5054"/>
    <cellStyle name="Note 118 7 2" xfId="5055"/>
    <cellStyle name="Note 118 8" xfId="5056"/>
    <cellStyle name="Note 118 8 2" xfId="5057"/>
    <cellStyle name="Note 118 9" xfId="5058"/>
    <cellStyle name="Note 118 9 2" xfId="5059"/>
    <cellStyle name="Note 119" xfId="5060"/>
    <cellStyle name="Note 119 10" xfId="5061"/>
    <cellStyle name="Note 119 10 2" xfId="5062"/>
    <cellStyle name="Note 119 11" xfId="5063"/>
    <cellStyle name="Note 119 2" xfId="5064"/>
    <cellStyle name="Note 119 2 2" xfId="5065"/>
    <cellStyle name="Note 119 3" xfId="5066"/>
    <cellStyle name="Note 119 3 2" xfId="5067"/>
    <cellStyle name="Note 119 4" xfId="5068"/>
    <cellStyle name="Note 119 4 2" xfId="5069"/>
    <cellStyle name="Note 119 5" xfId="5070"/>
    <cellStyle name="Note 119 5 2" xfId="5071"/>
    <cellStyle name="Note 119 6" xfId="5072"/>
    <cellStyle name="Note 119 6 2" xfId="5073"/>
    <cellStyle name="Note 119 7" xfId="5074"/>
    <cellStyle name="Note 119 7 2" xfId="5075"/>
    <cellStyle name="Note 119 8" xfId="5076"/>
    <cellStyle name="Note 119 8 2" xfId="5077"/>
    <cellStyle name="Note 119 9" xfId="5078"/>
    <cellStyle name="Note 119 9 2" xfId="5079"/>
    <cellStyle name="Note 12" xfId="5080"/>
    <cellStyle name="Note 12 10" xfId="5081"/>
    <cellStyle name="Note 12 10 2" xfId="5082"/>
    <cellStyle name="Note 12 11" xfId="5083"/>
    <cellStyle name="Note 12 2" xfId="5084"/>
    <cellStyle name="Note 12 2 2" xfId="5085"/>
    <cellStyle name="Note 12 3" xfId="5086"/>
    <cellStyle name="Note 12 3 2" xfId="5087"/>
    <cellStyle name="Note 12 4" xfId="5088"/>
    <cellStyle name="Note 12 4 2" xfId="5089"/>
    <cellStyle name="Note 12 5" xfId="5090"/>
    <cellStyle name="Note 12 5 2" xfId="5091"/>
    <cellStyle name="Note 12 6" xfId="5092"/>
    <cellStyle name="Note 12 6 2" xfId="5093"/>
    <cellStyle name="Note 12 7" xfId="5094"/>
    <cellStyle name="Note 12 7 2" xfId="5095"/>
    <cellStyle name="Note 12 8" xfId="5096"/>
    <cellStyle name="Note 12 8 2" xfId="5097"/>
    <cellStyle name="Note 12 9" xfId="5098"/>
    <cellStyle name="Note 12 9 2" xfId="5099"/>
    <cellStyle name="Note 120" xfId="5100"/>
    <cellStyle name="Note 120 10" xfId="5101"/>
    <cellStyle name="Note 120 10 2" xfId="5102"/>
    <cellStyle name="Note 120 11" xfId="5103"/>
    <cellStyle name="Note 120 2" xfId="5104"/>
    <cellStyle name="Note 120 2 2" xfId="5105"/>
    <cellStyle name="Note 120 3" xfId="5106"/>
    <cellStyle name="Note 120 3 2" xfId="5107"/>
    <cellStyle name="Note 120 4" xfId="5108"/>
    <cellStyle name="Note 120 4 2" xfId="5109"/>
    <cellStyle name="Note 120 5" xfId="5110"/>
    <cellStyle name="Note 120 5 2" xfId="5111"/>
    <cellStyle name="Note 120 6" xfId="5112"/>
    <cellStyle name="Note 120 6 2" xfId="5113"/>
    <cellStyle name="Note 120 7" xfId="5114"/>
    <cellStyle name="Note 120 7 2" xfId="5115"/>
    <cellStyle name="Note 120 8" xfId="5116"/>
    <cellStyle name="Note 120 8 2" xfId="5117"/>
    <cellStyle name="Note 120 9" xfId="5118"/>
    <cellStyle name="Note 120 9 2" xfId="5119"/>
    <cellStyle name="Note 121" xfId="5120"/>
    <cellStyle name="Note 121 10" xfId="5121"/>
    <cellStyle name="Note 121 10 2" xfId="5122"/>
    <cellStyle name="Note 121 11" xfId="5123"/>
    <cellStyle name="Note 121 2" xfId="5124"/>
    <cellStyle name="Note 121 2 2" xfId="5125"/>
    <cellStyle name="Note 121 3" xfId="5126"/>
    <cellStyle name="Note 121 3 2" xfId="5127"/>
    <cellStyle name="Note 121 4" xfId="5128"/>
    <cellStyle name="Note 121 4 2" xfId="5129"/>
    <cellStyle name="Note 121 5" xfId="5130"/>
    <cellStyle name="Note 121 5 2" xfId="5131"/>
    <cellStyle name="Note 121 6" xfId="5132"/>
    <cellStyle name="Note 121 6 2" xfId="5133"/>
    <cellStyle name="Note 121 7" xfId="5134"/>
    <cellStyle name="Note 121 7 2" xfId="5135"/>
    <cellStyle name="Note 121 8" xfId="5136"/>
    <cellStyle name="Note 121 8 2" xfId="5137"/>
    <cellStyle name="Note 121 9" xfId="5138"/>
    <cellStyle name="Note 121 9 2" xfId="5139"/>
    <cellStyle name="Note 122" xfId="5140"/>
    <cellStyle name="Note 122 10" xfId="5141"/>
    <cellStyle name="Note 122 10 2" xfId="5142"/>
    <cellStyle name="Note 122 11" xfId="5143"/>
    <cellStyle name="Note 122 2" xfId="5144"/>
    <cellStyle name="Note 122 2 2" xfId="5145"/>
    <cellStyle name="Note 122 3" xfId="5146"/>
    <cellStyle name="Note 122 3 2" xfId="5147"/>
    <cellStyle name="Note 122 4" xfId="5148"/>
    <cellStyle name="Note 122 4 2" xfId="5149"/>
    <cellStyle name="Note 122 5" xfId="5150"/>
    <cellStyle name="Note 122 5 2" xfId="5151"/>
    <cellStyle name="Note 122 6" xfId="5152"/>
    <cellStyle name="Note 122 6 2" xfId="5153"/>
    <cellStyle name="Note 122 7" xfId="5154"/>
    <cellStyle name="Note 122 7 2" xfId="5155"/>
    <cellStyle name="Note 122 8" xfId="5156"/>
    <cellStyle name="Note 122 8 2" xfId="5157"/>
    <cellStyle name="Note 122 9" xfId="5158"/>
    <cellStyle name="Note 122 9 2" xfId="5159"/>
    <cellStyle name="Note 123" xfId="5160"/>
    <cellStyle name="Note 123 10" xfId="5161"/>
    <cellStyle name="Note 123 10 2" xfId="5162"/>
    <cellStyle name="Note 123 11" xfId="5163"/>
    <cellStyle name="Note 123 2" xfId="5164"/>
    <cellStyle name="Note 123 2 2" xfId="5165"/>
    <cellStyle name="Note 123 3" xfId="5166"/>
    <cellStyle name="Note 123 3 2" xfId="5167"/>
    <cellStyle name="Note 123 4" xfId="5168"/>
    <cellStyle name="Note 123 4 2" xfId="5169"/>
    <cellStyle name="Note 123 5" xfId="5170"/>
    <cellStyle name="Note 123 5 2" xfId="5171"/>
    <cellStyle name="Note 123 6" xfId="5172"/>
    <cellStyle name="Note 123 6 2" xfId="5173"/>
    <cellStyle name="Note 123 7" xfId="5174"/>
    <cellStyle name="Note 123 7 2" xfId="5175"/>
    <cellStyle name="Note 123 8" xfId="5176"/>
    <cellStyle name="Note 123 8 2" xfId="5177"/>
    <cellStyle name="Note 123 9" xfId="5178"/>
    <cellStyle name="Note 123 9 2" xfId="5179"/>
    <cellStyle name="Note 124" xfId="5180"/>
    <cellStyle name="Note 124 10" xfId="5181"/>
    <cellStyle name="Note 124 10 2" xfId="5182"/>
    <cellStyle name="Note 124 11" xfId="5183"/>
    <cellStyle name="Note 124 2" xfId="5184"/>
    <cellStyle name="Note 124 2 2" xfId="5185"/>
    <cellStyle name="Note 124 3" xfId="5186"/>
    <cellStyle name="Note 124 3 2" xfId="5187"/>
    <cellStyle name="Note 124 4" xfId="5188"/>
    <cellStyle name="Note 124 4 2" xfId="5189"/>
    <cellStyle name="Note 124 5" xfId="5190"/>
    <cellStyle name="Note 124 5 2" xfId="5191"/>
    <cellStyle name="Note 124 6" xfId="5192"/>
    <cellStyle name="Note 124 6 2" xfId="5193"/>
    <cellStyle name="Note 124 7" xfId="5194"/>
    <cellStyle name="Note 124 7 2" xfId="5195"/>
    <cellStyle name="Note 124 8" xfId="5196"/>
    <cellStyle name="Note 124 8 2" xfId="5197"/>
    <cellStyle name="Note 124 9" xfId="5198"/>
    <cellStyle name="Note 124 9 2" xfId="5199"/>
    <cellStyle name="Note 125" xfId="5200"/>
    <cellStyle name="Note 125 10" xfId="5201"/>
    <cellStyle name="Note 125 10 2" xfId="5202"/>
    <cellStyle name="Note 125 11" xfId="5203"/>
    <cellStyle name="Note 125 2" xfId="5204"/>
    <cellStyle name="Note 125 2 2" xfId="5205"/>
    <cellStyle name="Note 125 3" xfId="5206"/>
    <cellStyle name="Note 125 3 2" xfId="5207"/>
    <cellStyle name="Note 125 4" xfId="5208"/>
    <cellStyle name="Note 125 4 2" xfId="5209"/>
    <cellStyle name="Note 125 5" xfId="5210"/>
    <cellStyle name="Note 125 5 2" xfId="5211"/>
    <cellStyle name="Note 125 6" xfId="5212"/>
    <cellStyle name="Note 125 6 2" xfId="5213"/>
    <cellStyle name="Note 125 7" xfId="5214"/>
    <cellStyle name="Note 125 7 2" xfId="5215"/>
    <cellStyle name="Note 125 8" xfId="5216"/>
    <cellStyle name="Note 125 8 2" xfId="5217"/>
    <cellStyle name="Note 125 9" xfId="5218"/>
    <cellStyle name="Note 125 9 2" xfId="5219"/>
    <cellStyle name="Note 126" xfId="5220"/>
    <cellStyle name="Note 126 10" xfId="5221"/>
    <cellStyle name="Note 126 10 2" xfId="5222"/>
    <cellStyle name="Note 126 11" xfId="5223"/>
    <cellStyle name="Note 126 2" xfId="5224"/>
    <cellStyle name="Note 126 2 2" xfId="5225"/>
    <cellStyle name="Note 126 3" xfId="5226"/>
    <cellStyle name="Note 126 3 2" xfId="5227"/>
    <cellStyle name="Note 126 4" xfId="5228"/>
    <cellStyle name="Note 126 4 2" xfId="5229"/>
    <cellStyle name="Note 126 5" xfId="5230"/>
    <cellStyle name="Note 126 5 2" xfId="5231"/>
    <cellStyle name="Note 126 6" xfId="5232"/>
    <cellStyle name="Note 126 6 2" xfId="5233"/>
    <cellStyle name="Note 126 7" xfId="5234"/>
    <cellStyle name="Note 126 7 2" xfId="5235"/>
    <cellStyle name="Note 126 8" xfId="5236"/>
    <cellStyle name="Note 126 8 2" xfId="5237"/>
    <cellStyle name="Note 126 9" xfId="5238"/>
    <cellStyle name="Note 126 9 2" xfId="5239"/>
    <cellStyle name="Note 127" xfId="5240"/>
    <cellStyle name="Note 127 10" xfId="5241"/>
    <cellStyle name="Note 127 10 2" xfId="5242"/>
    <cellStyle name="Note 127 11" xfId="5243"/>
    <cellStyle name="Note 127 2" xfId="5244"/>
    <cellStyle name="Note 127 2 2" xfId="5245"/>
    <cellStyle name="Note 127 3" xfId="5246"/>
    <cellStyle name="Note 127 3 2" xfId="5247"/>
    <cellStyle name="Note 127 4" xfId="5248"/>
    <cellStyle name="Note 127 4 2" xfId="5249"/>
    <cellStyle name="Note 127 5" xfId="5250"/>
    <cellStyle name="Note 127 5 2" xfId="5251"/>
    <cellStyle name="Note 127 6" xfId="5252"/>
    <cellStyle name="Note 127 6 2" xfId="5253"/>
    <cellStyle name="Note 127 7" xfId="5254"/>
    <cellStyle name="Note 127 7 2" xfId="5255"/>
    <cellStyle name="Note 127 8" xfId="5256"/>
    <cellStyle name="Note 127 8 2" xfId="5257"/>
    <cellStyle name="Note 127 9" xfId="5258"/>
    <cellStyle name="Note 127 9 2" xfId="5259"/>
    <cellStyle name="Note 128" xfId="5260"/>
    <cellStyle name="Note 128 10" xfId="5261"/>
    <cellStyle name="Note 128 10 2" xfId="5262"/>
    <cellStyle name="Note 128 11" xfId="5263"/>
    <cellStyle name="Note 128 2" xfId="5264"/>
    <cellStyle name="Note 128 2 2" xfId="5265"/>
    <cellStyle name="Note 128 3" xfId="5266"/>
    <cellStyle name="Note 128 3 2" xfId="5267"/>
    <cellStyle name="Note 128 4" xfId="5268"/>
    <cellStyle name="Note 128 4 2" xfId="5269"/>
    <cellStyle name="Note 128 5" xfId="5270"/>
    <cellStyle name="Note 128 5 2" xfId="5271"/>
    <cellStyle name="Note 128 6" xfId="5272"/>
    <cellStyle name="Note 128 6 2" xfId="5273"/>
    <cellStyle name="Note 128 7" xfId="5274"/>
    <cellStyle name="Note 128 7 2" xfId="5275"/>
    <cellStyle name="Note 128 8" xfId="5276"/>
    <cellStyle name="Note 128 8 2" xfId="5277"/>
    <cellStyle name="Note 128 9" xfId="5278"/>
    <cellStyle name="Note 128 9 2" xfId="5279"/>
    <cellStyle name="Note 129" xfId="5280"/>
    <cellStyle name="Note 129 10" xfId="5281"/>
    <cellStyle name="Note 129 10 2" xfId="5282"/>
    <cellStyle name="Note 129 11" xfId="5283"/>
    <cellStyle name="Note 129 2" xfId="5284"/>
    <cellStyle name="Note 129 2 2" xfId="5285"/>
    <cellStyle name="Note 129 3" xfId="5286"/>
    <cellStyle name="Note 129 3 2" xfId="5287"/>
    <cellStyle name="Note 129 4" xfId="5288"/>
    <cellStyle name="Note 129 4 2" xfId="5289"/>
    <cellStyle name="Note 129 5" xfId="5290"/>
    <cellStyle name="Note 129 5 2" xfId="5291"/>
    <cellStyle name="Note 129 6" xfId="5292"/>
    <cellStyle name="Note 129 6 2" xfId="5293"/>
    <cellStyle name="Note 129 7" xfId="5294"/>
    <cellStyle name="Note 129 7 2" xfId="5295"/>
    <cellStyle name="Note 129 8" xfId="5296"/>
    <cellStyle name="Note 129 8 2" xfId="5297"/>
    <cellStyle name="Note 129 9" xfId="5298"/>
    <cellStyle name="Note 129 9 2" xfId="5299"/>
    <cellStyle name="Note 13" xfId="5300"/>
    <cellStyle name="Note 13 10" xfId="5301"/>
    <cellStyle name="Note 13 10 2" xfId="5302"/>
    <cellStyle name="Note 13 11" xfId="5303"/>
    <cellStyle name="Note 13 2" xfId="5304"/>
    <cellStyle name="Note 13 2 2" xfId="5305"/>
    <cellStyle name="Note 13 3" xfId="5306"/>
    <cellStyle name="Note 13 3 2" xfId="5307"/>
    <cellStyle name="Note 13 4" xfId="5308"/>
    <cellStyle name="Note 13 4 2" xfId="5309"/>
    <cellStyle name="Note 13 5" xfId="5310"/>
    <cellStyle name="Note 13 5 2" xfId="5311"/>
    <cellStyle name="Note 13 6" xfId="5312"/>
    <cellStyle name="Note 13 6 2" xfId="5313"/>
    <cellStyle name="Note 13 7" xfId="5314"/>
    <cellStyle name="Note 13 7 2" xfId="5315"/>
    <cellStyle name="Note 13 8" xfId="5316"/>
    <cellStyle name="Note 13 8 2" xfId="5317"/>
    <cellStyle name="Note 13 9" xfId="5318"/>
    <cellStyle name="Note 13 9 2" xfId="5319"/>
    <cellStyle name="Note 130" xfId="5320"/>
    <cellStyle name="Note 130 10" xfId="5321"/>
    <cellStyle name="Note 130 10 2" xfId="5322"/>
    <cellStyle name="Note 130 11" xfId="5323"/>
    <cellStyle name="Note 130 2" xfId="5324"/>
    <cellStyle name="Note 130 2 2" xfId="5325"/>
    <cellStyle name="Note 130 3" xfId="5326"/>
    <cellStyle name="Note 130 3 2" xfId="5327"/>
    <cellStyle name="Note 130 4" xfId="5328"/>
    <cellStyle name="Note 130 4 2" xfId="5329"/>
    <cellStyle name="Note 130 5" xfId="5330"/>
    <cellStyle name="Note 130 5 2" xfId="5331"/>
    <cellStyle name="Note 130 6" xfId="5332"/>
    <cellStyle name="Note 130 6 2" xfId="5333"/>
    <cellStyle name="Note 130 7" xfId="5334"/>
    <cellStyle name="Note 130 7 2" xfId="5335"/>
    <cellStyle name="Note 130 8" xfId="5336"/>
    <cellStyle name="Note 130 8 2" xfId="5337"/>
    <cellStyle name="Note 130 9" xfId="5338"/>
    <cellStyle name="Note 130 9 2" xfId="5339"/>
    <cellStyle name="Note 131" xfId="5340"/>
    <cellStyle name="Note 131 10" xfId="5341"/>
    <cellStyle name="Note 131 10 2" xfId="5342"/>
    <cellStyle name="Note 131 11" xfId="5343"/>
    <cellStyle name="Note 131 2" xfId="5344"/>
    <cellStyle name="Note 131 2 2" xfId="5345"/>
    <cellStyle name="Note 131 3" xfId="5346"/>
    <cellStyle name="Note 131 3 2" xfId="5347"/>
    <cellStyle name="Note 131 4" xfId="5348"/>
    <cellStyle name="Note 131 4 2" xfId="5349"/>
    <cellStyle name="Note 131 5" xfId="5350"/>
    <cellStyle name="Note 131 5 2" xfId="5351"/>
    <cellStyle name="Note 131 6" xfId="5352"/>
    <cellStyle name="Note 131 6 2" xfId="5353"/>
    <cellStyle name="Note 131 7" xfId="5354"/>
    <cellStyle name="Note 131 7 2" xfId="5355"/>
    <cellStyle name="Note 131 8" xfId="5356"/>
    <cellStyle name="Note 131 8 2" xfId="5357"/>
    <cellStyle name="Note 131 9" xfId="5358"/>
    <cellStyle name="Note 131 9 2" xfId="5359"/>
    <cellStyle name="Note 132" xfId="5360"/>
    <cellStyle name="Note 132 10" xfId="5361"/>
    <cellStyle name="Note 132 10 2" xfId="5362"/>
    <cellStyle name="Note 132 11" xfId="5363"/>
    <cellStyle name="Note 132 2" xfId="5364"/>
    <cellStyle name="Note 132 2 2" xfId="5365"/>
    <cellStyle name="Note 132 3" xfId="5366"/>
    <cellStyle name="Note 132 3 2" xfId="5367"/>
    <cellStyle name="Note 132 4" xfId="5368"/>
    <cellStyle name="Note 132 4 2" xfId="5369"/>
    <cellStyle name="Note 132 5" xfId="5370"/>
    <cellStyle name="Note 132 5 2" xfId="5371"/>
    <cellStyle name="Note 132 6" xfId="5372"/>
    <cellStyle name="Note 132 6 2" xfId="5373"/>
    <cellStyle name="Note 132 7" xfId="5374"/>
    <cellStyle name="Note 132 7 2" xfId="5375"/>
    <cellStyle name="Note 132 8" xfId="5376"/>
    <cellStyle name="Note 132 8 2" xfId="5377"/>
    <cellStyle name="Note 132 9" xfId="5378"/>
    <cellStyle name="Note 132 9 2" xfId="5379"/>
    <cellStyle name="Note 133" xfId="5380"/>
    <cellStyle name="Note 133 10" xfId="5381"/>
    <cellStyle name="Note 133 10 2" xfId="5382"/>
    <cellStyle name="Note 133 11" xfId="5383"/>
    <cellStyle name="Note 133 2" xfId="5384"/>
    <cellStyle name="Note 133 2 2" xfId="5385"/>
    <cellStyle name="Note 133 3" xfId="5386"/>
    <cellStyle name="Note 133 3 2" xfId="5387"/>
    <cellStyle name="Note 133 4" xfId="5388"/>
    <cellStyle name="Note 133 4 2" xfId="5389"/>
    <cellStyle name="Note 133 5" xfId="5390"/>
    <cellStyle name="Note 133 5 2" xfId="5391"/>
    <cellStyle name="Note 133 6" xfId="5392"/>
    <cellStyle name="Note 133 6 2" xfId="5393"/>
    <cellStyle name="Note 133 7" xfId="5394"/>
    <cellStyle name="Note 133 7 2" xfId="5395"/>
    <cellStyle name="Note 133 8" xfId="5396"/>
    <cellStyle name="Note 133 8 2" xfId="5397"/>
    <cellStyle name="Note 133 9" xfId="5398"/>
    <cellStyle name="Note 133 9 2" xfId="5399"/>
    <cellStyle name="Note 134" xfId="5400"/>
    <cellStyle name="Note 134 10" xfId="5401"/>
    <cellStyle name="Note 134 10 2" xfId="5402"/>
    <cellStyle name="Note 134 11" xfId="5403"/>
    <cellStyle name="Note 134 2" xfId="5404"/>
    <cellStyle name="Note 134 2 2" xfId="5405"/>
    <cellStyle name="Note 134 3" xfId="5406"/>
    <cellStyle name="Note 134 3 2" xfId="5407"/>
    <cellStyle name="Note 134 4" xfId="5408"/>
    <cellStyle name="Note 134 4 2" xfId="5409"/>
    <cellStyle name="Note 134 5" xfId="5410"/>
    <cellStyle name="Note 134 5 2" xfId="5411"/>
    <cellStyle name="Note 134 6" xfId="5412"/>
    <cellStyle name="Note 134 6 2" xfId="5413"/>
    <cellStyle name="Note 134 7" xfId="5414"/>
    <cellStyle name="Note 134 7 2" xfId="5415"/>
    <cellStyle name="Note 134 8" xfId="5416"/>
    <cellStyle name="Note 134 8 2" xfId="5417"/>
    <cellStyle name="Note 134 9" xfId="5418"/>
    <cellStyle name="Note 134 9 2" xfId="5419"/>
    <cellStyle name="Note 135" xfId="5420"/>
    <cellStyle name="Note 135 10" xfId="5421"/>
    <cellStyle name="Note 135 10 2" xfId="5422"/>
    <cellStyle name="Note 135 11" xfId="5423"/>
    <cellStyle name="Note 135 2" xfId="5424"/>
    <cellStyle name="Note 135 2 2" xfId="5425"/>
    <cellStyle name="Note 135 3" xfId="5426"/>
    <cellStyle name="Note 135 3 2" xfId="5427"/>
    <cellStyle name="Note 135 4" xfId="5428"/>
    <cellStyle name="Note 135 4 2" xfId="5429"/>
    <cellStyle name="Note 135 5" xfId="5430"/>
    <cellStyle name="Note 135 5 2" xfId="5431"/>
    <cellStyle name="Note 135 6" xfId="5432"/>
    <cellStyle name="Note 135 6 2" xfId="5433"/>
    <cellStyle name="Note 135 7" xfId="5434"/>
    <cellStyle name="Note 135 7 2" xfId="5435"/>
    <cellStyle name="Note 135 8" xfId="5436"/>
    <cellStyle name="Note 135 8 2" xfId="5437"/>
    <cellStyle name="Note 135 9" xfId="5438"/>
    <cellStyle name="Note 135 9 2" xfId="5439"/>
    <cellStyle name="Note 136" xfId="5440"/>
    <cellStyle name="Note 136 10" xfId="5441"/>
    <cellStyle name="Note 136 10 2" xfId="5442"/>
    <cellStyle name="Note 136 11" xfId="5443"/>
    <cellStyle name="Note 136 2" xfId="5444"/>
    <cellStyle name="Note 136 2 2" xfId="5445"/>
    <cellStyle name="Note 136 3" xfId="5446"/>
    <cellStyle name="Note 136 3 2" xfId="5447"/>
    <cellStyle name="Note 136 4" xfId="5448"/>
    <cellStyle name="Note 136 4 2" xfId="5449"/>
    <cellStyle name="Note 136 5" xfId="5450"/>
    <cellStyle name="Note 136 5 2" xfId="5451"/>
    <cellStyle name="Note 136 6" xfId="5452"/>
    <cellStyle name="Note 136 6 2" xfId="5453"/>
    <cellStyle name="Note 136 7" xfId="5454"/>
    <cellStyle name="Note 136 7 2" xfId="5455"/>
    <cellStyle name="Note 136 8" xfId="5456"/>
    <cellStyle name="Note 136 8 2" xfId="5457"/>
    <cellStyle name="Note 136 9" xfId="5458"/>
    <cellStyle name="Note 136 9 2" xfId="5459"/>
    <cellStyle name="Note 137" xfId="5460"/>
    <cellStyle name="Note 137 10" xfId="5461"/>
    <cellStyle name="Note 137 10 2" xfId="5462"/>
    <cellStyle name="Note 137 11" xfId="5463"/>
    <cellStyle name="Note 137 2" xfId="5464"/>
    <cellStyle name="Note 137 2 2" xfId="5465"/>
    <cellStyle name="Note 137 3" xfId="5466"/>
    <cellStyle name="Note 137 3 2" xfId="5467"/>
    <cellStyle name="Note 137 4" xfId="5468"/>
    <cellStyle name="Note 137 4 2" xfId="5469"/>
    <cellStyle name="Note 137 5" xfId="5470"/>
    <cellStyle name="Note 137 5 2" xfId="5471"/>
    <cellStyle name="Note 137 6" xfId="5472"/>
    <cellStyle name="Note 137 6 2" xfId="5473"/>
    <cellStyle name="Note 137 7" xfId="5474"/>
    <cellStyle name="Note 137 7 2" xfId="5475"/>
    <cellStyle name="Note 137 8" xfId="5476"/>
    <cellStyle name="Note 137 8 2" xfId="5477"/>
    <cellStyle name="Note 137 9" xfId="5478"/>
    <cellStyle name="Note 137 9 2" xfId="5479"/>
    <cellStyle name="Note 138" xfId="5480"/>
    <cellStyle name="Note 138 10" xfId="5481"/>
    <cellStyle name="Note 138 10 2" xfId="5482"/>
    <cellStyle name="Note 138 11" xfId="5483"/>
    <cellStyle name="Note 138 2" xfId="5484"/>
    <cellStyle name="Note 138 2 2" xfId="5485"/>
    <cellStyle name="Note 138 3" xfId="5486"/>
    <cellStyle name="Note 138 3 2" xfId="5487"/>
    <cellStyle name="Note 138 4" xfId="5488"/>
    <cellStyle name="Note 138 4 2" xfId="5489"/>
    <cellStyle name="Note 138 5" xfId="5490"/>
    <cellStyle name="Note 138 5 2" xfId="5491"/>
    <cellStyle name="Note 138 6" xfId="5492"/>
    <cellStyle name="Note 138 6 2" xfId="5493"/>
    <cellStyle name="Note 138 7" xfId="5494"/>
    <cellStyle name="Note 138 7 2" xfId="5495"/>
    <cellStyle name="Note 138 8" xfId="5496"/>
    <cellStyle name="Note 138 8 2" xfId="5497"/>
    <cellStyle name="Note 138 9" xfId="5498"/>
    <cellStyle name="Note 138 9 2" xfId="5499"/>
    <cellStyle name="Note 139" xfId="5500"/>
    <cellStyle name="Note 139 10" xfId="5501"/>
    <cellStyle name="Note 139 10 2" xfId="5502"/>
    <cellStyle name="Note 139 11" xfId="5503"/>
    <cellStyle name="Note 139 2" xfId="5504"/>
    <cellStyle name="Note 139 2 2" xfId="5505"/>
    <cellStyle name="Note 139 3" xfId="5506"/>
    <cellStyle name="Note 139 3 2" xfId="5507"/>
    <cellStyle name="Note 139 4" xfId="5508"/>
    <cellStyle name="Note 139 4 2" xfId="5509"/>
    <cellStyle name="Note 139 5" xfId="5510"/>
    <cellStyle name="Note 139 5 2" xfId="5511"/>
    <cellStyle name="Note 139 6" xfId="5512"/>
    <cellStyle name="Note 139 6 2" xfId="5513"/>
    <cellStyle name="Note 139 7" xfId="5514"/>
    <cellStyle name="Note 139 7 2" xfId="5515"/>
    <cellStyle name="Note 139 8" xfId="5516"/>
    <cellStyle name="Note 139 8 2" xfId="5517"/>
    <cellStyle name="Note 139 9" xfId="5518"/>
    <cellStyle name="Note 139 9 2" xfId="5519"/>
    <cellStyle name="Note 14" xfId="5520"/>
    <cellStyle name="Note 14 10" xfId="5521"/>
    <cellStyle name="Note 14 10 2" xfId="5522"/>
    <cellStyle name="Note 14 11" xfId="5523"/>
    <cellStyle name="Note 14 2" xfId="5524"/>
    <cellStyle name="Note 14 2 2" xfId="5525"/>
    <cellStyle name="Note 14 3" xfId="5526"/>
    <cellStyle name="Note 14 3 2" xfId="5527"/>
    <cellStyle name="Note 14 4" xfId="5528"/>
    <cellStyle name="Note 14 4 2" xfId="5529"/>
    <cellStyle name="Note 14 5" xfId="5530"/>
    <cellStyle name="Note 14 5 2" xfId="5531"/>
    <cellStyle name="Note 14 6" xfId="5532"/>
    <cellStyle name="Note 14 6 2" xfId="5533"/>
    <cellStyle name="Note 14 7" xfId="5534"/>
    <cellStyle name="Note 14 7 2" xfId="5535"/>
    <cellStyle name="Note 14 8" xfId="5536"/>
    <cellStyle name="Note 14 8 2" xfId="5537"/>
    <cellStyle name="Note 14 9" xfId="5538"/>
    <cellStyle name="Note 14 9 2" xfId="5539"/>
    <cellStyle name="Note 140" xfId="5540"/>
    <cellStyle name="Note 140 10" xfId="5541"/>
    <cellStyle name="Note 140 10 2" xfId="5542"/>
    <cellStyle name="Note 140 11" xfId="5543"/>
    <cellStyle name="Note 140 2" xfId="5544"/>
    <cellStyle name="Note 140 2 2" xfId="5545"/>
    <cellStyle name="Note 140 3" xfId="5546"/>
    <cellStyle name="Note 140 3 2" xfId="5547"/>
    <cellStyle name="Note 140 4" xfId="5548"/>
    <cellStyle name="Note 140 4 2" xfId="5549"/>
    <cellStyle name="Note 140 5" xfId="5550"/>
    <cellStyle name="Note 140 5 2" xfId="5551"/>
    <cellStyle name="Note 140 6" xfId="5552"/>
    <cellStyle name="Note 140 6 2" xfId="5553"/>
    <cellStyle name="Note 140 7" xfId="5554"/>
    <cellStyle name="Note 140 7 2" xfId="5555"/>
    <cellStyle name="Note 140 8" xfId="5556"/>
    <cellStyle name="Note 140 8 2" xfId="5557"/>
    <cellStyle name="Note 140 9" xfId="5558"/>
    <cellStyle name="Note 140 9 2" xfId="5559"/>
    <cellStyle name="Note 141" xfId="5560"/>
    <cellStyle name="Note 141 10" xfId="5561"/>
    <cellStyle name="Note 141 10 2" xfId="5562"/>
    <cellStyle name="Note 141 11" xfId="5563"/>
    <cellStyle name="Note 141 2" xfId="5564"/>
    <cellStyle name="Note 141 2 2" xfId="5565"/>
    <cellStyle name="Note 141 3" xfId="5566"/>
    <cellStyle name="Note 141 3 2" xfId="5567"/>
    <cellStyle name="Note 141 4" xfId="5568"/>
    <cellStyle name="Note 141 4 2" xfId="5569"/>
    <cellStyle name="Note 141 5" xfId="5570"/>
    <cellStyle name="Note 141 5 2" xfId="5571"/>
    <cellStyle name="Note 141 6" xfId="5572"/>
    <cellStyle name="Note 141 6 2" xfId="5573"/>
    <cellStyle name="Note 141 7" xfId="5574"/>
    <cellStyle name="Note 141 7 2" xfId="5575"/>
    <cellStyle name="Note 141 8" xfId="5576"/>
    <cellStyle name="Note 141 8 2" xfId="5577"/>
    <cellStyle name="Note 141 9" xfId="5578"/>
    <cellStyle name="Note 141 9 2" xfId="5579"/>
    <cellStyle name="Note 142" xfId="5580"/>
    <cellStyle name="Note 142 10" xfId="5581"/>
    <cellStyle name="Note 142 10 2" xfId="5582"/>
    <cellStyle name="Note 142 11" xfId="5583"/>
    <cellStyle name="Note 142 2" xfId="5584"/>
    <cellStyle name="Note 142 2 2" xfId="5585"/>
    <cellStyle name="Note 142 3" xfId="5586"/>
    <cellStyle name="Note 142 3 2" xfId="5587"/>
    <cellStyle name="Note 142 4" xfId="5588"/>
    <cellStyle name="Note 142 4 2" xfId="5589"/>
    <cellStyle name="Note 142 5" xfId="5590"/>
    <cellStyle name="Note 142 5 2" xfId="5591"/>
    <cellStyle name="Note 142 6" xfId="5592"/>
    <cellStyle name="Note 142 6 2" xfId="5593"/>
    <cellStyle name="Note 142 7" xfId="5594"/>
    <cellStyle name="Note 142 7 2" xfId="5595"/>
    <cellStyle name="Note 142 8" xfId="5596"/>
    <cellStyle name="Note 142 8 2" xfId="5597"/>
    <cellStyle name="Note 142 9" xfId="5598"/>
    <cellStyle name="Note 142 9 2" xfId="5599"/>
    <cellStyle name="Note 143" xfId="5600"/>
    <cellStyle name="Note 143 10" xfId="5601"/>
    <cellStyle name="Note 143 10 2" xfId="5602"/>
    <cellStyle name="Note 143 11" xfId="5603"/>
    <cellStyle name="Note 143 2" xfId="5604"/>
    <cellStyle name="Note 143 2 2" xfId="5605"/>
    <cellStyle name="Note 143 3" xfId="5606"/>
    <cellStyle name="Note 143 3 2" xfId="5607"/>
    <cellStyle name="Note 143 4" xfId="5608"/>
    <cellStyle name="Note 143 4 2" xfId="5609"/>
    <cellStyle name="Note 143 5" xfId="5610"/>
    <cellStyle name="Note 143 5 2" xfId="5611"/>
    <cellStyle name="Note 143 6" xfId="5612"/>
    <cellStyle name="Note 143 6 2" xfId="5613"/>
    <cellStyle name="Note 143 7" xfId="5614"/>
    <cellStyle name="Note 143 7 2" xfId="5615"/>
    <cellStyle name="Note 143 8" xfId="5616"/>
    <cellStyle name="Note 143 8 2" xfId="5617"/>
    <cellStyle name="Note 143 9" xfId="5618"/>
    <cellStyle name="Note 143 9 2" xfId="5619"/>
    <cellStyle name="Note 144" xfId="5620"/>
    <cellStyle name="Note 144 10" xfId="5621"/>
    <cellStyle name="Note 144 10 2" xfId="5622"/>
    <cellStyle name="Note 144 11" xfId="5623"/>
    <cellStyle name="Note 144 2" xfId="5624"/>
    <cellStyle name="Note 144 2 2" xfId="5625"/>
    <cellStyle name="Note 144 3" xfId="5626"/>
    <cellStyle name="Note 144 3 2" xfId="5627"/>
    <cellStyle name="Note 144 4" xfId="5628"/>
    <cellStyle name="Note 144 4 2" xfId="5629"/>
    <cellStyle name="Note 144 5" xfId="5630"/>
    <cellStyle name="Note 144 5 2" xfId="5631"/>
    <cellStyle name="Note 144 6" xfId="5632"/>
    <cellStyle name="Note 144 6 2" xfId="5633"/>
    <cellStyle name="Note 144 7" xfId="5634"/>
    <cellStyle name="Note 144 7 2" xfId="5635"/>
    <cellStyle name="Note 144 8" xfId="5636"/>
    <cellStyle name="Note 144 8 2" xfId="5637"/>
    <cellStyle name="Note 144 9" xfId="5638"/>
    <cellStyle name="Note 144 9 2" xfId="5639"/>
    <cellStyle name="Note 145" xfId="5640"/>
    <cellStyle name="Note 145 10" xfId="5641"/>
    <cellStyle name="Note 145 10 2" xfId="5642"/>
    <cellStyle name="Note 145 11" xfId="5643"/>
    <cellStyle name="Note 145 2" xfId="5644"/>
    <cellStyle name="Note 145 2 2" xfId="5645"/>
    <cellStyle name="Note 145 3" xfId="5646"/>
    <cellStyle name="Note 145 3 2" xfId="5647"/>
    <cellStyle name="Note 145 4" xfId="5648"/>
    <cellStyle name="Note 145 4 2" xfId="5649"/>
    <cellStyle name="Note 145 5" xfId="5650"/>
    <cellStyle name="Note 145 5 2" xfId="5651"/>
    <cellStyle name="Note 145 6" xfId="5652"/>
    <cellStyle name="Note 145 6 2" xfId="5653"/>
    <cellStyle name="Note 145 7" xfId="5654"/>
    <cellStyle name="Note 145 7 2" xfId="5655"/>
    <cellStyle name="Note 145 8" xfId="5656"/>
    <cellStyle name="Note 145 8 2" xfId="5657"/>
    <cellStyle name="Note 145 9" xfId="5658"/>
    <cellStyle name="Note 145 9 2" xfId="5659"/>
    <cellStyle name="Note 146" xfId="5660"/>
    <cellStyle name="Note 146 10" xfId="5661"/>
    <cellStyle name="Note 146 10 2" xfId="5662"/>
    <cellStyle name="Note 146 11" xfId="5663"/>
    <cellStyle name="Note 146 2" xfId="5664"/>
    <cellStyle name="Note 146 2 2" xfId="5665"/>
    <cellStyle name="Note 146 3" xfId="5666"/>
    <cellStyle name="Note 146 3 2" xfId="5667"/>
    <cellStyle name="Note 146 4" xfId="5668"/>
    <cellStyle name="Note 146 4 2" xfId="5669"/>
    <cellStyle name="Note 146 5" xfId="5670"/>
    <cellStyle name="Note 146 5 2" xfId="5671"/>
    <cellStyle name="Note 146 6" xfId="5672"/>
    <cellStyle name="Note 146 6 2" xfId="5673"/>
    <cellStyle name="Note 146 7" xfId="5674"/>
    <cellStyle name="Note 146 7 2" xfId="5675"/>
    <cellStyle name="Note 146 8" xfId="5676"/>
    <cellStyle name="Note 146 8 2" xfId="5677"/>
    <cellStyle name="Note 146 9" xfId="5678"/>
    <cellStyle name="Note 146 9 2" xfId="5679"/>
    <cellStyle name="Note 147" xfId="5680"/>
    <cellStyle name="Note 147 10" xfId="5681"/>
    <cellStyle name="Note 147 10 2" xfId="5682"/>
    <cellStyle name="Note 147 11" xfId="5683"/>
    <cellStyle name="Note 147 2" xfId="5684"/>
    <cellStyle name="Note 147 2 2" xfId="5685"/>
    <cellStyle name="Note 147 3" xfId="5686"/>
    <cellStyle name="Note 147 3 2" xfId="5687"/>
    <cellStyle name="Note 147 4" xfId="5688"/>
    <cellStyle name="Note 147 4 2" xfId="5689"/>
    <cellStyle name="Note 147 5" xfId="5690"/>
    <cellStyle name="Note 147 5 2" xfId="5691"/>
    <cellStyle name="Note 147 6" xfId="5692"/>
    <cellStyle name="Note 147 6 2" xfId="5693"/>
    <cellStyle name="Note 147 7" xfId="5694"/>
    <cellStyle name="Note 147 7 2" xfId="5695"/>
    <cellStyle name="Note 147 8" xfId="5696"/>
    <cellStyle name="Note 147 8 2" xfId="5697"/>
    <cellStyle name="Note 147 9" xfId="5698"/>
    <cellStyle name="Note 147 9 2" xfId="5699"/>
    <cellStyle name="Note 148" xfId="5700"/>
    <cellStyle name="Note 148 10" xfId="5701"/>
    <cellStyle name="Note 148 10 2" xfId="5702"/>
    <cellStyle name="Note 148 11" xfId="5703"/>
    <cellStyle name="Note 148 2" xfId="5704"/>
    <cellStyle name="Note 148 2 2" xfId="5705"/>
    <cellStyle name="Note 148 3" xfId="5706"/>
    <cellStyle name="Note 148 3 2" xfId="5707"/>
    <cellStyle name="Note 148 4" xfId="5708"/>
    <cellStyle name="Note 148 4 2" xfId="5709"/>
    <cellStyle name="Note 148 5" xfId="5710"/>
    <cellStyle name="Note 148 5 2" xfId="5711"/>
    <cellStyle name="Note 148 6" xfId="5712"/>
    <cellStyle name="Note 148 6 2" xfId="5713"/>
    <cellStyle name="Note 148 7" xfId="5714"/>
    <cellStyle name="Note 148 7 2" xfId="5715"/>
    <cellStyle name="Note 148 8" xfId="5716"/>
    <cellStyle name="Note 148 8 2" xfId="5717"/>
    <cellStyle name="Note 148 9" xfId="5718"/>
    <cellStyle name="Note 148 9 2" xfId="5719"/>
    <cellStyle name="Note 149" xfId="5720"/>
    <cellStyle name="Note 149 10" xfId="5721"/>
    <cellStyle name="Note 149 10 2" xfId="5722"/>
    <cellStyle name="Note 149 11" xfId="5723"/>
    <cellStyle name="Note 149 2" xfId="5724"/>
    <cellStyle name="Note 149 2 2" xfId="5725"/>
    <cellStyle name="Note 149 3" xfId="5726"/>
    <cellStyle name="Note 149 3 2" xfId="5727"/>
    <cellStyle name="Note 149 4" xfId="5728"/>
    <cellStyle name="Note 149 4 2" xfId="5729"/>
    <cellStyle name="Note 149 5" xfId="5730"/>
    <cellStyle name="Note 149 5 2" xfId="5731"/>
    <cellStyle name="Note 149 6" xfId="5732"/>
    <cellStyle name="Note 149 6 2" xfId="5733"/>
    <cellStyle name="Note 149 7" xfId="5734"/>
    <cellStyle name="Note 149 7 2" xfId="5735"/>
    <cellStyle name="Note 149 8" xfId="5736"/>
    <cellStyle name="Note 149 8 2" xfId="5737"/>
    <cellStyle name="Note 149 9" xfId="5738"/>
    <cellStyle name="Note 149 9 2" xfId="5739"/>
    <cellStyle name="Note 15" xfId="5740"/>
    <cellStyle name="Note 15 10" xfId="5741"/>
    <cellStyle name="Note 15 10 2" xfId="5742"/>
    <cellStyle name="Note 15 11" xfId="5743"/>
    <cellStyle name="Note 15 2" xfId="5744"/>
    <cellStyle name="Note 15 2 2" xfId="5745"/>
    <cellStyle name="Note 15 3" xfId="5746"/>
    <cellStyle name="Note 15 3 2" xfId="5747"/>
    <cellStyle name="Note 15 4" xfId="5748"/>
    <cellStyle name="Note 15 4 2" xfId="5749"/>
    <cellStyle name="Note 15 5" xfId="5750"/>
    <cellStyle name="Note 15 5 2" xfId="5751"/>
    <cellStyle name="Note 15 6" xfId="5752"/>
    <cellStyle name="Note 15 6 2" xfId="5753"/>
    <cellStyle name="Note 15 7" xfId="5754"/>
    <cellStyle name="Note 15 7 2" xfId="5755"/>
    <cellStyle name="Note 15 8" xfId="5756"/>
    <cellStyle name="Note 15 8 2" xfId="5757"/>
    <cellStyle name="Note 15 9" xfId="5758"/>
    <cellStyle name="Note 15 9 2" xfId="5759"/>
    <cellStyle name="Note 150" xfId="5760"/>
    <cellStyle name="Note 150 10" xfId="5761"/>
    <cellStyle name="Note 150 10 2" xfId="5762"/>
    <cellStyle name="Note 150 11" xfId="5763"/>
    <cellStyle name="Note 150 2" xfId="5764"/>
    <cellStyle name="Note 150 2 2" xfId="5765"/>
    <cellStyle name="Note 150 3" xfId="5766"/>
    <cellStyle name="Note 150 3 2" xfId="5767"/>
    <cellStyle name="Note 150 4" xfId="5768"/>
    <cellStyle name="Note 150 4 2" xfId="5769"/>
    <cellStyle name="Note 150 5" xfId="5770"/>
    <cellStyle name="Note 150 5 2" xfId="5771"/>
    <cellStyle name="Note 150 6" xfId="5772"/>
    <cellStyle name="Note 150 6 2" xfId="5773"/>
    <cellStyle name="Note 150 7" xfId="5774"/>
    <cellStyle name="Note 150 7 2" xfId="5775"/>
    <cellStyle name="Note 150 8" xfId="5776"/>
    <cellStyle name="Note 150 8 2" xfId="5777"/>
    <cellStyle name="Note 150 9" xfId="5778"/>
    <cellStyle name="Note 150 9 2" xfId="5779"/>
    <cellStyle name="Note 151" xfId="5780"/>
    <cellStyle name="Note 151 10" xfId="5781"/>
    <cellStyle name="Note 151 10 2" xfId="5782"/>
    <cellStyle name="Note 151 11" xfId="5783"/>
    <cellStyle name="Note 151 2" xfId="5784"/>
    <cellStyle name="Note 151 2 2" xfId="5785"/>
    <cellStyle name="Note 151 3" xfId="5786"/>
    <cellStyle name="Note 151 3 2" xfId="5787"/>
    <cellStyle name="Note 151 4" xfId="5788"/>
    <cellStyle name="Note 151 4 2" xfId="5789"/>
    <cellStyle name="Note 151 5" xfId="5790"/>
    <cellStyle name="Note 151 5 2" xfId="5791"/>
    <cellStyle name="Note 151 6" xfId="5792"/>
    <cellStyle name="Note 151 6 2" xfId="5793"/>
    <cellStyle name="Note 151 7" xfId="5794"/>
    <cellStyle name="Note 151 7 2" xfId="5795"/>
    <cellStyle name="Note 151 8" xfId="5796"/>
    <cellStyle name="Note 151 8 2" xfId="5797"/>
    <cellStyle name="Note 151 9" xfId="5798"/>
    <cellStyle name="Note 151 9 2" xfId="5799"/>
    <cellStyle name="Note 152" xfId="5800"/>
    <cellStyle name="Note 152 10" xfId="5801"/>
    <cellStyle name="Note 152 10 2" xfId="5802"/>
    <cellStyle name="Note 152 11" xfId="5803"/>
    <cellStyle name="Note 152 2" xfId="5804"/>
    <cellStyle name="Note 152 2 2" xfId="5805"/>
    <cellStyle name="Note 152 3" xfId="5806"/>
    <cellStyle name="Note 152 3 2" xfId="5807"/>
    <cellStyle name="Note 152 4" xfId="5808"/>
    <cellStyle name="Note 152 4 2" xfId="5809"/>
    <cellStyle name="Note 152 5" xfId="5810"/>
    <cellStyle name="Note 152 5 2" xfId="5811"/>
    <cellStyle name="Note 152 6" xfId="5812"/>
    <cellStyle name="Note 152 6 2" xfId="5813"/>
    <cellStyle name="Note 152 7" xfId="5814"/>
    <cellStyle name="Note 152 7 2" xfId="5815"/>
    <cellStyle name="Note 152 8" xfId="5816"/>
    <cellStyle name="Note 152 8 2" xfId="5817"/>
    <cellStyle name="Note 152 9" xfId="5818"/>
    <cellStyle name="Note 152 9 2" xfId="5819"/>
    <cellStyle name="Note 153" xfId="5820"/>
    <cellStyle name="Note 153 10" xfId="5821"/>
    <cellStyle name="Note 153 10 2" xfId="5822"/>
    <cellStyle name="Note 153 11" xfId="5823"/>
    <cellStyle name="Note 153 2" xfId="5824"/>
    <cellStyle name="Note 153 2 2" xfId="5825"/>
    <cellStyle name="Note 153 3" xfId="5826"/>
    <cellStyle name="Note 153 3 2" xfId="5827"/>
    <cellStyle name="Note 153 4" xfId="5828"/>
    <cellStyle name="Note 153 4 2" xfId="5829"/>
    <cellStyle name="Note 153 5" xfId="5830"/>
    <cellStyle name="Note 153 5 2" xfId="5831"/>
    <cellStyle name="Note 153 6" xfId="5832"/>
    <cellStyle name="Note 153 6 2" xfId="5833"/>
    <cellStyle name="Note 153 7" xfId="5834"/>
    <cellStyle name="Note 153 7 2" xfId="5835"/>
    <cellStyle name="Note 153 8" xfId="5836"/>
    <cellStyle name="Note 153 8 2" xfId="5837"/>
    <cellStyle name="Note 153 9" xfId="5838"/>
    <cellStyle name="Note 153 9 2" xfId="5839"/>
    <cellStyle name="Note 154" xfId="5840"/>
    <cellStyle name="Note 154 10" xfId="5841"/>
    <cellStyle name="Note 154 10 2" xfId="5842"/>
    <cellStyle name="Note 154 11" xfId="5843"/>
    <cellStyle name="Note 154 2" xfId="5844"/>
    <cellStyle name="Note 154 2 2" xfId="5845"/>
    <cellStyle name="Note 154 3" xfId="5846"/>
    <cellStyle name="Note 154 3 2" xfId="5847"/>
    <cellStyle name="Note 154 4" xfId="5848"/>
    <cellStyle name="Note 154 4 2" xfId="5849"/>
    <cellStyle name="Note 154 5" xfId="5850"/>
    <cellStyle name="Note 154 5 2" xfId="5851"/>
    <cellStyle name="Note 154 6" xfId="5852"/>
    <cellStyle name="Note 154 6 2" xfId="5853"/>
    <cellStyle name="Note 154 7" xfId="5854"/>
    <cellStyle name="Note 154 7 2" xfId="5855"/>
    <cellStyle name="Note 154 8" xfId="5856"/>
    <cellStyle name="Note 154 8 2" xfId="5857"/>
    <cellStyle name="Note 154 9" xfId="5858"/>
    <cellStyle name="Note 154 9 2" xfId="5859"/>
    <cellStyle name="Note 155" xfId="5860"/>
    <cellStyle name="Note 155 10" xfId="5861"/>
    <cellStyle name="Note 155 10 2" xfId="5862"/>
    <cellStyle name="Note 155 11" xfId="5863"/>
    <cellStyle name="Note 155 2" xfId="5864"/>
    <cellStyle name="Note 155 2 2" xfId="5865"/>
    <cellStyle name="Note 155 3" xfId="5866"/>
    <cellStyle name="Note 155 3 2" xfId="5867"/>
    <cellStyle name="Note 155 4" xfId="5868"/>
    <cellStyle name="Note 155 4 2" xfId="5869"/>
    <cellStyle name="Note 155 5" xfId="5870"/>
    <cellStyle name="Note 155 5 2" xfId="5871"/>
    <cellStyle name="Note 155 6" xfId="5872"/>
    <cellStyle name="Note 155 6 2" xfId="5873"/>
    <cellStyle name="Note 155 7" xfId="5874"/>
    <cellStyle name="Note 155 7 2" xfId="5875"/>
    <cellStyle name="Note 155 8" xfId="5876"/>
    <cellStyle name="Note 155 8 2" xfId="5877"/>
    <cellStyle name="Note 155 9" xfId="5878"/>
    <cellStyle name="Note 155 9 2" xfId="5879"/>
    <cellStyle name="Note 156" xfId="5880"/>
    <cellStyle name="Note 156 10" xfId="5881"/>
    <cellStyle name="Note 156 10 2" xfId="5882"/>
    <cellStyle name="Note 156 11" xfId="5883"/>
    <cellStyle name="Note 156 2" xfId="5884"/>
    <cellStyle name="Note 156 2 2" xfId="5885"/>
    <cellStyle name="Note 156 3" xfId="5886"/>
    <cellStyle name="Note 156 3 2" xfId="5887"/>
    <cellStyle name="Note 156 4" xfId="5888"/>
    <cellStyle name="Note 156 4 2" xfId="5889"/>
    <cellStyle name="Note 156 5" xfId="5890"/>
    <cellStyle name="Note 156 5 2" xfId="5891"/>
    <cellStyle name="Note 156 6" xfId="5892"/>
    <cellStyle name="Note 156 6 2" xfId="5893"/>
    <cellStyle name="Note 156 7" xfId="5894"/>
    <cellStyle name="Note 156 7 2" xfId="5895"/>
    <cellStyle name="Note 156 8" xfId="5896"/>
    <cellStyle name="Note 156 8 2" xfId="5897"/>
    <cellStyle name="Note 156 9" xfId="5898"/>
    <cellStyle name="Note 156 9 2" xfId="5899"/>
    <cellStyle name="Note 157" xfId="5900"/>
    <cellStyle name="Note 157 10" xfId="5901"/>
    <cellStyle name="Note 157 10 2" xfId="5902"/>
    <cellStyle name="Note 157 11" xfId="5903"/>
    <cellStyle name="Note 157 2" xfId="5904"/>
    <cellStyle name="Note 157 2 2" xfId="5905"/>
    <cellStyle name="Note 157 3" xfId="5906"/>
    <cellStyle name="Note 157 3 2" xfId="5907"/>
    <cellStyle name="Note 157 4" xfId="5908"/>
    <cellStyle name="Note 157 4 2" xfId="5909"/>
    <cellStyle name="Note 157 5" xfId="5910"/>
    <cellStyle name="Note 157 5 2" xfId="5911"/>
    <cellStyle name="Note 157 6" xfId="5912"/>
    <cellStyle name="Note 157 6 2" xfId="5913"/>
    <cellStyle name="Note 157 7" xfId="5914"/>
    <cellStyle name="Note 157 7 2" xfId="5915"/>
    <cellStyle name="Note 157 8" xfId="5916"/>
    <cellStyle name="Note 157 8 2" xfId="5917"/>
    <cellStyle name="Note 157 9" xfId="5918"/>
    <cellStyle name="Note 157 9 2" xfId="5919"/>
    <cellStyle name="Note 158" xfId="5920"/>
    <cellStyle name="Note 158 10" xfId="5921"/>
    <cellStyle name="Note 158 10 2" xfId="5922"/>
    <cellStyle name="Note 158 11" xfId="5923"/>
    <cellStyle name="Note 158 2" xfId="5924"/>
    <cellStyle name="Note 158 2 2" xfId="5925"/>
    <cellStyle name="Note 158 3" xfId="5926"/>
    <cellStyle name="Note 158 3 2" xfId="5927"/>
    <cellStyle name="Note 158 4" xfId="5928"/>
    <cellStyle name="Note 158 4 2" xfId="5929"/>
    <cellStyle name="Note 158 5" xfId="5930"/>
    <cellStyle name="Note 158 5 2" xfId="5931"/>
    <cellStyle name="Note 158 6" xfId="5932"/>
    <cellStyle name="Note 158 6 2" xfId="5933"/>
    <cellStyle name="Note 158 7" xfId="5934"/>
    <cellStyle name="Note 158 7 2" xfId="5935"/>
    <cellStyle name="Note 158 8" xfId="5936"/>
    <cellStyle name="Note 158 8 2" xfId="5937"/>
    <cellStyle name="Note 158 9" xfId="5938"/>
    <cellStyle name="Note 158 9 2" xfId="5939"/>
    <cellStyle name="Note 159" xfId="5940"/>
    <cellStyle name="Note 159 10" xfId="5941"/>
    <cellStyle name="Note 159 10 2" xfId="5942"/>
    <cellStyle name="Note 159 11" xfId="5943"/>
    <cellStyle name="Note 159 2" xfId="5944"/>
    <cellStyle name="Note 159 2 2" xfId="5945"/>
    <cellStyle name="Note 159 3" xfId="5946"/>
    <cellStyle name="Note 159 3 2" xfId="5947"/>
    <cellStyle name="Note 159 4" xfId="5948"/>
    <cellStyle name="Note 159 4 2" xfId="5949"/>
    <cellStyle name="Note 159 5" xfId="5950"/>
    <cellStyle name="Note 159 5 2" xfId="5951"/>
    <cellStyle name="Note 159 6" xfId="5952"/>
    <cellStyle name="Note 159 6 2" xfId="5953"/>
    <cellStyle name="Note 159 7" xfId="5954"/>
    <cellStyle name="Note 159 7 2" xfId="5955"/>
    <cellStyle name="Note 159 8" xfId="5956"/>
    <cellStyle name="Note 159 8 2" xfId="5957"/>
    <cellStyle name="Note 159 9" xfId="5958"/>
    <cellStyle name="Note 159 9 2" xfId="5959"/>
    <cellStyle name="Note 16" xfId="5960"/>
    <cellStyle name="Note 16 10" xfId="5961"/>
    <cellStyle name="Note 16 10 2" xfId="5962"/>
    <cellStyle name="Note 16 11" xfId="5963"/>
    <cellStyle name="Note 16 2" xfId="5964"/>
    <cellStyle name="Note 16 2 2" xfId="5965"/>
    <cellStyle name="Note 16 3" xfId="5966"/>
    <cellStyle name="Note 16 3 2" xfId="5967"/>
    <cellStyle name="Note 16 4" xfId="5968"/>
    <cellStyle name="Note 16 4 2" xfId="5969"/>
    <cellStyle name="Note 16 5" xfId="5970"/>
    <cellStyle name="Note 16 5 2" xfId="5971"/>
    <cellStyle name="Note 16 6" xfId="5972"/>
    <cellStyle name="Note 16 6 2" xfId="5973"/>
    <cellStyle name="Note 16 7" xfId="5974"/>
    <cellStyle name="Note 16 7 2" xfId="5975"/>
    <cellStyle name="Note 16 8" xfId="5976"/>
    <cellStyle name="Note 16 8 2" xfId="5977"/>
    <cellStyle name="Note 16 9" xfId="5978"/>
    <cellStyle name="Note 16 9 2" xfId="5979"/>
    <cellStyle name="Note 160" xfId="5980"/>
    <cellStyle name="Note 160 10" xfId="5981"/>
    <cellStyle name="Note 160 10 2" xfId="5982"/>
    <cellStyle name="Note 160 11" xfId="5983"/>
    <cellStyle name="Note 160 2" xfId="5984"/>
    <cellStyle name="Note 160 2 2" xfId="5985"/>
    <cellStyle name="Note 160 3" xfId="5986"/>
    <cellStyle name="Note 160 3 2" xfId="5987"/>
    <cellStyle name="Note 160 4" xfId="5988"/>
    <cellStyle name="Note 160 4 2" xfId="5989"/>
    <cellStyle name="Note 160 5" xfId="5990"/>
    <cellStyle name="Note 160 5 2" xfId="5991"/>
    <cellStyle name="Note 160 6" xfId="5992"/>
    <cellStyle name="Note 160 6 2" xfId="5993"/>
    <cellStyle name="Note 160 7" xfId="5994"/>
    <cellStyle name="Note 160 7 2" xfId="5995"/>
    <cellStyle name="Note 160 8" xfId="5996"/>
    <cellStyle name="Note 160 8 2" xfId="5997"/>
    <cellStyle name="Note 160 9" xfId="5998"/>
    <cellStyle name="Note 160 9 2" xfId="5999"/>
    <cellStyle name="Note 161" xfId="6000"/>
    <cellStyle name="Note 161 10" xfId="6001"/>
    <cellStyle name="Note 161 10 2" xfId="6002"/>
    <cellStyle name="Note 161 11" xfId="6003"/>
    <cellStyle name="Note 161 2" xfId="6004"/>
    <cellStyle name="Note 161 2 2" xfId="6005"/>
    <cellStyle name="Note 161 3" xfId="6006"/>
    <cellStyle name="Note 161 3 2" xfId="6007"/>
    <cellStyle name="Note 161 4" xfId="6008"/>
    <cellStyle name="Note 161 4 2" xfId="6009"/>
    <cellStyle name="Note 161 5" xfId="6010"/>
    <cellStyle name="Note 161 5 2" xfId="6011"/>
    <cellStyle name="Note 161 6" xfId="6012"/>
    <cellStyle name="Note 161 6 2" xfId="6013"/>
    <cellStyle name="Note 161 7" xfId="6014"/>
    <cellStyle name="Note 161 7 2" xfId="6015"/>
    <cellStyle name="Note 161 8" xfId="6016"/>
    <cellStyle name="Note 161 8 2" xfId="6017"/>
    <cellStyle name="Note 161 9" xfId="6018"/>
    <cellStyle name="Note 161 9 2" xfId="6019"/>
    <cellStyle name="Note 162" xfId="6020"/>
    <cellStyle name="Note 162 10" xfId="6021"/>
    <cellStyle name="Note 162 10 2" xfId="6022"/>
    <cellStyle name="Note 162 11" xfId="6023"/>
    <cellStyle name="Note 162 2" xfId="6024"/>
    <cellStyle name="Note 162 2 2" xfId="6025"/>
    <cellStyle name="Note 162 3" xfId="6026"/>
    <cellStyle name="Note 162 3 2" xfId="6027"/>
    <cellStyle name="Note 162 4" xfId="6028"/>
    <cellStyle name="Note 162 4 2" xfId="6029"/>
    <cellStyle name="Note 162 5" xfId="6030"/>
    <cellStyle name="Note 162 5 2" xfId="6031"/>
    <cellStyle name="Note 162 6" xfId="6032"/>
    <cellStyle name="Note 162 6 2" xfId="6033"/>
    <cellStyle name="Note 162 7" xfId="6034"/>
    <cellStyle name="Note 162 7 2" xfId="6035"/>
    <cellStyle name="Note 162 8" xfId="6036"/>
    <cellStyle name="Note 162 8 2" xfId="6037"/>
    <cellStyle name="Note 162 9" xfId="6038"/>
    <cellStyle name="Note 162 9 2" xfId="6039"/>
    <cellStyle name="Note 163" xfId="6040"/>
    <cellStyle name="Note 163 10" xfId="6041"/>
    <cellStyle name="Note 163 10 2" xfId="6042"/>
    <cellStyle name="Note 163 11" xfId="6043"/>
    <cellStyle name="Note 163 2" xfId="6044"/>
    <cellStyle name="Note 163 2 2" xfId="6045"/>
    <cellStyle name="Note 163 3" xfId="6046"/>
    <cellStyle name="Note 163 3 2" xfId="6047"/>
    <cellStyle name="Note 163 4" xfId="6048"/>
    <cellStyle name="Note 163 4 2" xfId="6049"/>
    <cellStyle name="Note 163 5" xfId="6050"/>
    <cellStyle name="Note 163 5 2" xfId="6051"/>
    <cellStyle name="Note 163 6" xfId="6052"/>
    <cellStyle name="Note 163 6 2" xfId="6053"/>
    <cellStyle name="Note 163 7" xfId="6054"/>
    <cellStyle name="Note 163 7 2" xfId="6055"/>
    <cellStyle name="Note 163 8" xfId="6056"/>
    <cellStyle name="Note 163 8 2" xfId="6057"/>
    <cellStyle name="Note 163 9" xfId="6058"/>
    <cellStyle name="Note 163 9 2" xfId="6059"/>
    <cellStyle name="Note 164" xfId="6060"/>
    <cellStyle name="Note 164 10" xfId="6061"/>
    <cellStyle name="Note 164 10 2" xfId="6062"/>
    <cellStyle name="Note 164 11" xfId="6063"/>
    <cellStyle name="Note 164 2" xfId="6064"/>
    <cellStyle name="Note 164 2 2" xfId="6065"/>
    <cellStyle name="Note 164 3" xfId="6066"/>
    <cellStyle name="Note 164 3 2" xfId="6067"/>
    <cellStyle name="Note 164 4" xfId="6068"/>
    <cellStyle name="Note 164 4 2" xfId="6069"/>
    <cellStyle name="Note 164 5" xfId="6070"/>
    <cellStyle name="Note 164 5 2" xfId="6071"/>
    <cellStyle name="Note 164 6" xfId="6072"/>
    <cellStyle name="Note 164 6 2" xfId="6073"/>
    <cellStyle name="Note 164 7" xfId="6074"/>
    <cellStyle name="Note 164 7 2" xfId="6075"/>
    <cellStyle name="Note 164 8" xfId="6076"/>
    <cellStyle name="Note 164 8 2" xfId="6077"/>
    <cellStyle name="Note 164 9" xfId="6078"/>
    <cellStyle name="Note 164 9 2" xfId="6079"/>
    <cellStyle name="Note 165" xfId="6080"/>
    <cellStyle name="Note 165 10" xfId="6081"/>
    <cellStyle name="Note 165 10 2" xfId="6082"/>
    <cellStyle name="Note 165 11" xfId="6083"/>
    <cellStyle name="Note 165 2" xfId="6084"/>
    <cellStyle name="Note 165 2 2" xfId="6085"/>
    <cellStyle name="Note 165 3" xfId="6086"/>
    <cellStyle name="Note 165 3 2" xfId="6087"/>
    <cellStyle name="Note 165 4" xfId="6088"/>
    <cellStyle name="Note 165 4 2" xfId="6089"/>
    <cellStyle name="Note 165 5" xfId="6090"/>
    <cellStyle name="Note 165 5 2" xfId="6091"/>
    <cellStyle name="Note 165 6" xfId="6092"/>
    <cellStyle name="Note 165 6 2" xfId="6093"/>
    <cellStyle name="Note 165 7" xfId="6094"/>
    <cellStyle name="Note 165 7 2" xfId="6095"/>
    <cellStyle name="Note 165 8" xfId="6096"/>
    <cellStyle name="Note 165 8 2" xfId="6097"/>
    <cellStyle name="Note 165 9" xfId="6098"/>
    <cellStyle name="Note 165 9 2" xfId="6099"/>
    <cellStyle name="Note 166" xfId="6100"/>
    <cellStyle name="Note 166 10" xfId="6101"/>
    <cellStyle name="Note 166 10 2" xfId="6102"/>
    <cellStyle name="Note 166 11" xfId="6103"/>
    <cellStyle name="Note 166 2" xfId="6104"/>
    <cellStyle name="Note 166 2 2" xfId="6105"/>
    <cellStyle name="Note 166 3" xfId="6106"/>
    <cellStyle name="Note 166 3 2" xfId="6107"/>
    <cellStyle name="Note 166 4" xfId="6108"/>
    <cellStyle name="Note 166 4 2" xfId="6109"/>
    <cellStyle name="Note 166 5" xfId="6110"/>
    <cellStyle name="Note 166 5 2" xfId="6111"/>
    <cellStyle name="Note 166 6" xfId="6112"/>
    <cellStyle name="Note 166 6 2" xfId="6113"/>
    <cellStyle name="Note 166 7" xfId="6114"/>
    <cellStyle name="Note 166 7 2" xfId="6115"/>
    <cellStyle name="Note 166 8" xfId="6116"/>
    <cellStyle name="Note 166 8 2" xfId="6117"/>
    <cellStyle name="Note 166 9" xfId="6118"/>
    <cellStyle name="Note 166 9 2" xfId="6119"/>
    <cellStyle name="Note 167" xfId="6120"/>
    <cellStyle name="Note 167 10" xfId="6121"/>
    <cellStyle name="Note 167 10 2" xfId="6122"/>
    <cellStyle name="Note 167 11" xfId="6123"/>
    <cellStyle name="Note 167 2" xfId="6124"/>
    <cellStyle name="Note 167 2 2" xfId="6125"/>
    <cellStyle name="Note 167 3" xfId="6126"/>
    <cellStyle name="Note 167 3 2" xfId="6127"/>
    <cellStyle name="Note 167 4" xfId="6128"/>
    <cellStyle name="Note 167 4 2" xfId="6129"/>
    <cellStyle name="Note 167 5" xfId="6130"/>
    <cellStyle name="Note 167 5 2" xfId="6131"/>
    <cellStyle name="Note 167 6" xfId="6132"/>
    <cellStyle name="Note 167 6 2" xfId="6133"/>
    <cellStyle name="Note 167 7" xfId="6134"/>
    <cellStyle name="Note 167 7 2" xfId="6135"/>
    <cellStyle name="Note 167 8" xfId="6136"/>
    <cellStyle name="Note 167 8 2" xfId="6137"/>
    <cellStyle name="Note 167 9" xfId="6138"/>
    <cellStyle name="Note 167 9 2" xfId="6139"/>
    <cellStyle name="Note 168" xfId="6140"/>
    <cellStyle name="Note 168 10" xfId="6141"/>
    <cellStyle name="Note 168 10 2" xfId="6142"/>
    <cellStyle name="Note 168 11" xfId="6143"/>
    <cellStyle name="Note 168 2" xfId="6144"/>
    <cellStyle name="Note 168 2 2" xfId="6145"/>
    <cellStyle name="Note 168 3" xfId="6146"/>
    <cellStyle name="Note 168 3 2" xfId="6147"/>
    <cellStyle name="Note 168 4" xfId="6148"/>
    <cellStyle name="Note 168 4 2" xfId="6149"/>
    <cellStyle name="Note 168 5" xfId="6150"/>
    <cellStyle name="Note 168 5 2" xfId="6151"/>
    <cellStyle name="Note 168 6" xfId="6152"/>
    <cellStyle name="Note 168 6 2" xfId="6153"/>
    <cellStyle name="Note 168 7" xfId="6154"/>
    <cellStyle name="Note 168 7 2" xfId="6155"/>
    <cellStyle name="Note 168 8" xfId="6156"/>
    <cellStyle name="Note 168 8 2" xfId="6157"/>
    <cellStyle name="Note 168 9" xfId="6158"/>
    <cellStyle name="Note 168 9 2" xfId="6159"/>
    <cellStyle name="Note 169" xfId="6160"/>
    <cellStyle name="Note 169 10" xfId="6161"/>
    <cellStyle name="Note 169 10 2" xfId="6162"/>
    <cellStyle name="Note 169 11" xfId="6163"/>
    <cellStyle name="Note 169 2" xfId="6164"/>
    <cellStyle name="Note 169 2 2" xfId="6165"/>
    <cellStyle name="Note 169 3" xfId="6166"/>
    <cellStyle name="Note 169 3 2" xfId="6167"/>
    <cellStyle name="Note 169 4" xfId="6168"/>
    <cellStyle name="Note 169 4 2" xfId="6169"/>
    <cellStyle name="Note 169 5" xfId="6170"/>
    <cellStyle name="Note 169 5 2" xfId="6171"/>
    <cellStyle name="Note 169 6" xfId="6172"/>
    <cellStyle name="Note 169 6 2" xfId="6173"/>
    <cellStyle name="Note 169 7" xfId="6174"/>
    <cellStyle name="Note 169 7 2" xfId="6175"/>
    <cellStyle name="Note 169 8" xfId="6176"/>
    <cellStyle name="Note 169 8 2" xfId="6177"/>
    <cellStyle name="Note 169 9" xfId="6178"/>
    <cellStyle name="Note 169 9 2" xfId="6179"/>
    <cellStyle name="Note 17" xfId="6180"/>
    <cellStyle name="Note 17 10" xfId="6181"/>
    <cellStyle name="Note 17 10 2" xfId="6182"/>
    <cellStyle name="Note 17 11" xfId="6183"/>
    <cellStyle name="Note 17 2" xfId="6184"/>
    <cellStyle name="Note 17 2 2" xfId="6185"/>
    <cellStyle name="Note 17 3" xfId="6186"/>
    <cellStyle name="Note 17 3 2" xfId="6187"/>
    <cellStyle name="Note 17 4" xfId="6188"/>
    <cellStyle name="Note 17 4 2" xfId="6189"/>
    <cellStyle name="Note 17 5" xfId="6190"/>
    <cellStyle name="Note 17 5 2" xfId="6191"/>
    <cellStyle name="Note 17 6" xfId="6192"/>
    <cellStyle name="Note 17 6 2" xfId="6193"/>
    <cellStyle name="Note 17 7" xfId="6194"/>
    <cellStyle name="Note 17 7 2" xfId="6195"/>
    <cellStyle name="Note 17 8" xfId="6196"/>
    <cellStyle name="Note 17 8 2" xfId="6197"/>
    <cellStyle name="Note 17 9" xfId="6198"/>
    <cellStyle name="Note 17 9 2" xfId="6199"/>
    <cellStyle name="Note 170" xfId="6200"/>
    <cellStyle name="Note 170 10" xfId="6201"/>
    <cellStyle name="Note 170 10 2" xfId="6202"/>
    <cellStyle name="Note 170 11" xfId="6203"/>
    <cellStyle name="Note 170 2" xfId="6204"/>
    <cellStyle name="Note 170 2 2" xfId="6205"/>
    <cellStyle name="Note 170 3" xfId="6206"/>
    <cellStyle name="Note 170 3 2" xfId="6207"/>
    <cellStyle name="Note 170 4" xfId="6208"/>
    <cellStyle name="Note 170 4 2" xfId="6209"/>
    <cellStyle name="Note 170 5" xfId="6210"/>
    <cellStyle name="Note 170 5 2" xfId="6211"/>
    <cellStyle name="Note 170 6" xfId="6212"/>
    <cellStyle name="Note 170 6 2" xfId="6213"/>
    <cellStyle name="Note 170 7" xfId="6214"/>
    <cellStyle name="Note 170 7 2" xfId="6215"/>
    <cellStyle name="Note 170 8" xfId="6216"/>
    <cellStyle name="Note 170 8 2" xfId="6217"/>
    <cellStyle name="Note 170 9" xfId="6218"/>
    <cellStyle name="Note 170 9 2" xfId="6219"/>
    <cellStyle name="Note 171" xfId="6220"/>
    <cellStyle name="Note 171 2" xfId="6221"/>
    <cellStyle name="Note 172" xfId="6222"/>
    <cellStyle name="Note 172 2" xfId="6223"/>
    <cellStyle name="Note 173" xfId="6224"/>
    <cellStyle name="Note 173 2" xfId="6225"/>
    <cellStyle name="Note 18" xfId="6226"/>
    <cellStyle name="Note 18 10" xfId="6227"/>
    <cellStyle name="Note 18 10 2" xfId="6228"/>
    <cellStyle name="Note 18 11" xfId="6229"/>
    <cellStyle name="Note 18 2" xfId="6230"/>
    <cellStyle name="Note 18 2 2" xfId="6231"/>
    <cellStyle name="Note 18 3" xfId="6232"/>
    <cellStyle name="Note 18 3 2" xfId="6233"/>
    <cellStyle name="Note 18 4" xfId="6234"/>
    <cellStyle name="Note 18 4 2" xfId="6235"/>
    <cellStyle name="Note 18 5" xfId="6236"/>
    <cellStyle name="Note 18 5 2" xfId="6237"/>
    <cellStyle name="Note 18 6" xfId="6238"/>
    <cellStyle name="Note 18 6 2" xfId="6239"/>
    <cellStyle name="Note 18 7" xfId="6240"/>
    <cellStyle name="Note 18 7 2" xfId="6241"/>
    <cellStyle name="Note 18 8" xfId="6242"/>
    <cellStyle name="Note 18 8 2" xfId="6243"/>
    <cellStyle name="Note 18 9" xfId="6244"/>
    <cellStyle name="Note 18 9 2" xfId="6245"/>
    <cellStyle name="Note 19" xfId="6246"/>
    <cellStyle name="Note 19 10" xfId="6247"/>
    <cellStyle name="Note 19 10 2" xfId="6248"/>
    <cellStyle name="Note 19 11" xfId="6249"/>
    <cellStyle name="Note 19 2" xfId="6250"/>
    <cellStyle name="Note 19 2 2" xfId="6251"/>
    <cellStyle name="Note 19 3" xfId="6252"/>
    <cellStyle name="Note 19 3 2" xfId="6253"/>
    <cellStyle name="Note 19 4" xfId="6254"/>
    <cellStyle name="Note 19 4 2" xfId="6255"/>
    <cellStyle name="Note 19 5" xfId="6256"/>
    <cellStyle name="Note 19 5 2" xfId="6257"/>
    <cellStyle name="Note 19 6" xfId="6258"/>
    <cellStyle name="Note 19 6 2" xfId="6259"/>
    <cellStyle name="Note 19 7" xfId="6260"/>
    <cellStyle name="Note 19 7 2" xfId="6261"/>
    <cellStyle name="Note 19 8" xfId="6262"/>
    <cellStyle name="Note 19 8 2" xfId="6263"/>
    <cellStyle name="Note 19 9" xfId="6264"/>
    <cellStyle name="Note 19 9 2" xfId="6265"/>
    <cellStyle name="Note 2" xfId="6266"/>
    <cellStyle name="Note 2 10" xfId="6267"/>
    <cellStyle name="Note 2 10 2" xfId="6268"/>
    <cellStyle name="Note 2 11" xfId="6269"/>
    <cellStyle name="Note 2 12" xfId="6270"/>
    <cellStyle name="Note 2 2" xfId="6271"/>
    <cellStyle name="Note 2 2 2" xfId="6272"/>
    <cellStyle name="Note 2 3" xfId="6273"/>
    <cellStyle name="Note 2 3 2" xfId="6274"/>
    <cellStyle name="Note 2 4" xfId="6275"/>
    <cellStyle name="Note 2 4 2" xfId="6276"/>
    <cellStyle name="Note 2 5" xfId="6277"/>
    <cellStyle name="Note 2 5 2" xfId="6278"/>
    <cellStyle name="Note 2 6" xfId="6279"/>
    <cellStyle name="Note 2 6 2" xfId="6280"/>
    <cellStyle name="Note 2 7" xfId="6281"/>
    <cellStyle name="Note 2 7 2" xfId="6282"/>
    <cellStyle name="Note 2 8" xfId="6283"/>
    <cellStyle name="Note 2 8 2" xfId="6284"/>
    <cellStyle name="Note 2 9" xfId="6285"/>
    <cellStyle name="Note 2 9 2" xfId="6286"/>
    <cellStyle name="Note 20" xfId="6287"/>
    <cellStyle name="Note 20 10" xfId="6288"/>
    <cellStyle name="Note 20 10 2" xfId="6289"/>
    <cellStyle name="Note 20 11" xfId="6290"/>
    <cellStyle name="Note 20 2" xfId="6291"/>
    <cellStyle name="Note 20 2 2" xfId="6292"/>
    <cellStyle name="Note 20 3" xfId="6293"/>
    <cellStyle name="Note 20 3 2" xfId="6294"/>
    <cellStyle name="Note 20 4" xfId="6295"/>
    <cellStyle name="Note 20 4 2" xfId="6296"/>
    <cellStyle name="Note 20 5" xfId="6297"/>
    <cellStyle name="Note 20 5 2" xfId="6298"/>
    <cellStyle name="Note 20 6" xfId="6299"/>
    <cellStyle name="Note 20 6 2" xfId="6300"/>
    <cellStyle name="Note 20 7" xfId="6301"/>
    <cellStyle name="Note 20 7 2" xfId="6302"/>
    <cellStyle name="Note 20 8" xfId="6303"/>
    <cellStyle name="Note 20 8 2" xfId="6304"/>
    <cellStyle name="Note 20 9" xfId="6305"/>
    <cellStyle name="Note 20 9 2" xfId="6306"/>
    <cellStyle name="Note 21" xfId="6307"/>
    <cellStyle name="Note 21 10" xfId="6308"/>
    <cellStyle name="Note 21 10 2" xfId="6309"/>
    <cellStyle name="Note 21 11" xfId="6310"/>
    <cellStyle name="Note 21 2" xfId="6311"/>
    <cellStyle name="Note 21 2 2" xfId="6312"/>
    <cellStyle name="Note 21 3" xfId="6313"/>
    <cellStyle name="Note 21 3 2" xfId="6314"/>
    <cellStyle name="Note 21 4" xfId="6315"/>
    <cellStyle name="Note 21 4 2" xfId="6316"/>
    <cellStyle name="Note 21 5" xfId="6317"/>
    <cellStyle name="Note 21 5 2" xfId="6318"/>
    <cellStyle name="Note 21 6" xfId="6319"/>
    <cellStyle name="Note 21 6 2" xfId="6320"/>
    <cellStyle name="Note 21 7" xfId="6321"/>
    <cellStyle name="Note 21 7 2" xfId="6322"/>
    <cellStyle name="Note 21 8" xfId="6323"/>
    <cellStyle name="Note 21 8 2" xfId="6324"/>
    <cellStyle name="Note 21 9" xfId="6325"/>
    <cellStyle name="Note 21 9 2" xfId="6326"/>
    <cellStyle name="Note 22" xfId="6327"/>
    <cellStyle name="Note 22 10" xfId="6328"/>
    <cellStyle name="Note 22 10 2" xfId="6329"/>
    <cellStyle name="Note 22 11" xfId="6330"/>
    <cellStyle name="Note 22 2" xfId="6331"/>
    <cellStyle name="Note 22 2 2" xfId="6332"/>
    <cellStyle name="Note 22 3" xfId="6333"/>
    <cellStyle name="Note 22 3 2" xfId="6334"/>
    <cellStyle name="Note 22 4" xfId="6335"/>
    <cellStyle name="Note 22 4 2" xfId="6336"/>
    <cellStyle name="Note 22 5" xfId="6337"/>
    <cellStyle name="Note 22 5 2" xfId="6338"/>
    <cellStyle name="Note 22 6" xfId="6339"/>
    <cellStyle name="Note 22 6 2" xfId="6340"/>
    <cellStyle name="Note 22 7" xfId="6341"/>
    <cellStyle name="Note 22 7 2" xfId="6342"/>
    <cellStyle name="Note 22 8" xfId="6343"/>
    <cellStyle name="Note 22 8 2" xfId="6344"/>
    <cellStyle name="Note 22 9" xfId="6345"/>
    <cellStyle name="Note 22 9 2" xfId="6346"/>
    <cellStyle name="Note 23" xfId="6347"/>
    <cellStyle name="Note 23 10" xfId="6348"/>
    <cellStyle name="Note 23 10 2" xfId="6349"/>
    <cellStyle name="Note 23 11" xfId="6350"/>
    <cellStyle name="Note 23 2" xfId="6351"/>
    <cellStyle name="Note 23 2 2" xfId="6352"/>
    <cellStyle name="Note 23 3" xfId="6353"/>
    <cellStyle name="Note 23 3 2" xfId="6354"/>
    <cellStyle name="Note 23 4" xfId="6355"/>
    <cellStyle name="Note 23 4 2" xfId="6356"/>
    <cellStyle name="Note 23 5" xfId="6357"/>
    <cellStyle name="Note 23 5 2" xfId="6358"/>
    <cellStyle name="Note 23 6" xfId="6359"/>
    <cellStyle name="Note 23 6 2" xfId="6360"/>
    <cellStyle name="Note 23 7" xfId="6361"/>
    <cellStyle name="Note 23 7 2" xfId="6362"/>
    <cellStyle name="Note 23 8" xfId="6363"/>
    <cellStyle name="Note 23 8 2" xfId="6364"/>
    <cellStyle name="Note 23 9" xfId="6365"/>
    <cellStyle name="Note 23 9 2" xfId="6366"/>
    <cellStyle name="Note 24" xfId="6367"/>
    <cellStyle name="Note 24 10" xfId="6368"/>
    <cellStyle name="Note 24 10 2" xfId="6369"/>
    <cellStyle name="Note 24 11" xfId="6370"/>
    <cellStyle name="Note 24 2" xfId="6371"/>
    <cellStyle name="Note 24 2 2" xfId="6372"/>
    <cellStyle name="Note 24 3" xfId="6373"/>
    <cellStyle name="Note 24 3 2" xfId="6374"/>
    <cellStyle name="Note 24 4" xfId="6375"/>
    <cellStyle name="Note 24 4 2" xfId="6376"/>
    <cellStyle name="Note 24 5" xfId="6377"/>
    <cellStyle name="Note 24 5 2" xfId="6378"/>
    <cellStyle name="Note 24 6" xfId="6379"/>
    <cellStyle name="Note 24 6 2" xfId="6380"/>
    <cellStyle name="Note 24 7" xfId="6381"/>
    <cellStyle name="Note 24 7 2" xfId="6382"/>
    <cellStyle name="Note 24 8" xfId="6383"/>
    <cellStyle name="Note 24 8 2" xfId="6384"/>
    <cellStyle name="Note 24 9" xfId="6385"/>
    <cellStyle name="Note 24 9 2" xfId="6386"/>
    <cellStyle name="Note 25" xfId="6387"/>
    <cellStyle name="Note 25 10" xfId="6388"/>
    <cellStyle name="Note 25 10 2" xfId="6389"/>
    <cellStyle name="Note 25 11" xfId="6390"/>
    <cellStyle name="Note 25 2" xfId="6391"/>
    <cellStyle name="Note 25 2 2" xfId="6392"/>
    <cellStyle name="Note 25 3" xfId="6393"/>
    <cellStyle name="Note 25 3 2" xfId="6394"/>
    <cellStyle name="Note 25 4" xfId="6395"/>
    <cellStyle name="Note 25 4 2" xfId="6396"/>
    <cellStyle name="Note 25 5" xfId="6397"/>
    <cellStyle name="Note 25 5 2" xfId="6398"/>
    <cellStyle name="Note 25 6" xfId="6399"/>
    <cellStyle name="Note 25 6 2" xfId="6400"/>
    <cellStyle name="Note 25 7" xfId="6401"/>
    <cellStyle name="Note 25 7 2" xfId="6402"/>
    <cellStyle name="Note 25 8" xfId="6403"/>
    <cellStyle name="Note 25 8 2" xfId="6404"/>
    <cellStyle name="Note 25 9" xfId="6405"/>
    <cellStyle name="Note 25 9 2" xfId="6406"/>
    <cellStyle name="Note 26" xfId="6407"/>
    <cellStyle name="Note 26 10" xfId="6408"/>
    <cellStyle name="Note 26 10 2" xfId="6409"/>
    <cellStyle name="Note 26 11" xfId="6410"/>
    <cellStyle name="Note 26 2" xfId="6411"/>
    <cellStyle name="Note 26 2 2" xfId="6412"/>
    <cellStyle name="Note 26 3" xfId="6413"/>
    <cellStyle name="Note 26 3 2" xfId="6414"/>
    <cellStyle name="Note 26 4" xfId="6415"/>
    <cellStyle name="Note 26 4 2" xfId="6416"/>
    <cellStyle name="Note 26 5" xfId="6417"/>
    <cellStyle name="Note 26 5 2" xfId="6418"/>
    <cellStyle name="Note 26 6" xfId="6419"/>
    <cellStyle name="Note 26 6 2" xfId="6420"/>
    <cellStyle name="Note 26 7" xfId="6421"/>
    <cellStyle name="Note 26 7 2" xfId="6422"/>
    <cellStyle name="Note 26 8" xfId="6423"/>
    <cellStyle name="Note 26 8 2" xfId="6424"/>
    <cellStyle name="Note 26 9" xfId="6425"/>
    <cellStyle name="Note 26 9 2" xfId="6426"/>
    <cellStyle name="Note 27" xfId="6427"/>
    <cellStyle name="Note 27 10" xfId="6428"/>
    <cellStyle name="Note 27 10 2" xfId="6429"/>
    <cellStyle name="Note 27 11" xfId="6430"/>
    <cellStyle name="Note 27 2" xfId="6431"/>
    <cellStyle name="Note 27 2 2" xfId="6432"/>
    <cellStyle name="Note 27 3" xfId="6433"/>
    <cellStyle name="Note 27 3 2" xfId="6434"/>
    <cellStyle name="Note 27 4" xfId="6435"/>
    <cellStyle name="Note 27 4 2" xfId="6436"/>
    <cellStyle name="Note 27 5" xfId="6437"/>
    <cellStyle name="Note 27 5 2" xfId="6438"/>
    <cellStyle name="Note 27 6" xfId="6439"/>
    <cellStyle name="Note 27 6 2" xfId="6440"/>
    <cellStyle name="Note 27 7" xfId="6441"/>
    <cellStyle name="Note 27 7 2" xfId="6442"/>
    <cellStyle name="Note 27 8" xfId="6443"/>
    <cellStyle name="Note 27 8 2" xfId="6444"/>
    <cellStyle name="Note 27 9" xfId="6445"/>
    <cellStyle name="Note 27 9 2" xfId="6446"/>
    <cellStyle name="Note 28" xfId="6447"/>
    <cellStyle name="Note 28 10" xfId="6448"/>
    <cellStyle name="Note 28 10 2" xfId="6449"/>
    <cellStyle name="Note 28 11" xfId="6450"/>
    <cellStyle name="Note 28 2" xfId="6451"/>
    <cellStyle name="Note 28 2 2" xfId="6452"/>
    <cellStyle name="Note 28 3" xfId="6453"/>
    <cellStyle name="Note 28 3 2" xfId="6454"/>
    <cellStyle name="Note 28 4" xfId="6455"/>
    <cellStyle name="Note 28 4 2" xfId="6456"/>
    <cellStyle name="Note 28 5" xfId="6457"/>
    <cellStyle name="Note 28 5 2" xfId="6458"/>
    <cellStyle name="Note 28 6" xfId="6459"/>
    <cellStyle name="Note 28 6 2" xfId="6460"/>
    <cellStyle name="Note 28 7" xfId="6461"/>
    <cellStyle name="Note 28 7 2" xfId="6462"/>
    <cellStyle name="Note 28 8" xfId="6463"/>
    <cellStyle name="Note 28 8 2" xfId="6464"/>
    <cellStyle name="Note 28 9" xfId="6465"/>
    <cellStyle name="Note 28 9 2" xfId="6466"/>
    <cellStyle name="Note 29" xfId="6467"/>
    <cellStyle name="Note 29 10" xfId="6468"/>
    <cellStyle name="Note 29 10 2" xfId="6469"/>
    <cellStyle name="Note 29 11" xfId="6470"/>
    <cellStyle name="Note 29 2" xfId="6471"/>
    <cellStyle name="Note 29 2 2" xfId="6472"/>
    <cellStyle name="Note 29 3" xfId="6473"/>
    <cellStyle name="Note 29 3 2" xfId="6474"/>
    <cellStyle name="Note 29 4" xfId="6475"/>
    <cellStyle name="Note 29 4 2" xfId="6476"/>
    <cellStyle name="Note 29 5" xfId="6477"/>
    <cellStyle name="Note 29 5 2" xfId="6478"/>
    <cellStyle name="Note 29 6" xfId="6479"/>
    <cellStyle name="Note 29 6 2" xfId="6480"/>
    <cellStyle name="Note 29 7" xfId="6481"/>
    <cellStyle name="Note 29 7 2" xfId="6482"/>
    <cellStyle name="Note 29 8" xfId="6483"/>
    <cellStyle name="Note 29 8 2" xfId="6484"/>
    <cellStyle name="Note 29 9" xfId="6485"/>
    <cellStyle name="Note 29 9 2" xfId="6486"/>
    <cellStyle name="Note 3" xfId="6487"/>
    <cellStyle name="Note 3 10" xfId="6488"/>
    <cellStyle name="Note 3 10 2" xfId="6489"/>
    <cellStyle name="Note 3 11" xfId="6490"/>
    <cellStyle name="Note 3 12" xfId="6491"/>
    <cellStyle name="Note 3 2" xfId="6492"/>
    <cellStyle name="Note 3 2 2" xfId="6493"/>
    <cellStyle name="Note 3 3" xfId="6494"/>
    <cellStyle name="Note 3 3 2" xfId="6495"/>
    <cellStyle name="Note 3 4" xfId="6496"/>
    <cellStyle name="Note 3 4 2" xfId="6497"/>
    <cellStyle name="Note 3 5" xfId="6498"/>
    <cellStyle name="Note 3 5 2" xfId="6499"/>
    <cellStyle name="Note 3 6" xfId="6500"/>
    <cellStyle name="Note 3 6 2" xfId="6501"/>
    <cellStyle name="Note 3 7" xfId="6502"/>
    <cellStyle name="Note 3 7 2" xfId="6503"/>
    <cellStyle name="Note 3 8" xfId="6504"/>
    <cellStyle name="Note 3 8 2" xfId="6505"/>
    <cellStyle name="Note 3 9" xfId="6506"/>
    <cellStyle name="Note 3 9 2" xfId="6507"/>
    <cellStyle name="Note 30" xfId="6508"/>
    <cellStyle name="Note 30 10" xfId="6509"/>
    <cellStyle name="Note 30 10 2" xfId="6510"/>
    <cellStyle name="Note 30 11" xfId="6511"/>
    <cellStyle name="Note 30 2" xfId="6512"/>
    <cellStyle name="Note 30 2 2" xfId="6513"/>
    <cellStyle name="Note 30 3" xfId="6514"/>
    <cellStyle name="Note 30 3 2" xfId="6515"/>
    <cellStyle name="Note 30 4" xfId="6516"/>
    <cellStyle name="Note 30 4 2" xfId="6517"/>
    <cellStyle name="Note 30 5" xfId="6518"/>
    <cellStyle name="Note 30 5 2" xfId="6519"/>
    <cellStyle name="Note 30 6" xfId="6520"/>
    <cellStyle name="Note 30 6 2" xfId="6521"/>
    <cellStyle name="Note 30 7" xfId="6522"/>
    <cellStyle name="Note 30 7 2" xfId="6523"/>
    <cellStyle name="Note 30 8" xfId="6524"/>
    <cellStyle name="Note 30 8 2" xfId="6525"/>
    <cellStyle name="Note 30 9" xfId="6526"/>
    <cellStyle name="Note 30 9 2" xfId="6527"/>
    <cellStyle name="Note 31" xfId="6528"/>
    <cellStyle name="Note 31 10" xfId="6529"/>
    <cellStyle name="Note 31 10 2" xfId="6530"/>
    <cellStyle name="Note 31 11" xfId="6531"/>
    <cellStyle name="Note 31 2" xfId="6532"/>
    <cellStyle name="Note 31 2 2" xfId="6533"/>
    <cellStyle name="Note 31 3" xfId="6534"/>
    <cellStyle name="Note 31 3 2" xfId="6535"/>
    <cellStyle name="Note 31 4" xfId="6536"/>
    <cellStyle name="Note 31 4 2" xfId="6537"/>
    <cellStyle name="Note 31 5" xfId="6538"/>
    <cellStyle name="Note 31 5 2" xfId="6539"/>
    <cellStyle name="Note 31 6" xfId="6540"/>
    <cellStyle name="Note 31 6 2" xfId="6541"/>
    <cellStyle name="Note 31 7" xfId="6542"/>
    <cellStyle name="Note 31 7 2" xfId="6543"/>
    <cellStyle name="Note 31 8" xfId="6544"/>
    <cellStyle name="Note 31 8 2" xfId="6545"/>
    <cellStyle name="Note 31 9" xfId="6546"/>
    <cellStyle name="Note 31 9 2" xfId="6547"/>
    <cellStyle name="Note 32" xfId="6548"/>
    <cellStyle name="Note 32 10" xfId="6549"/>
    <cellStyle name="Note 32 10 2" xfId="6550"/>
    <cellStyle name="Note 32 11" xfId="6551"/>
    <cellStyle name="Note 32 2" xfId="6552"/>
    <cellStyle name="Note 32 2 2" xfId="6553"/>
    <cellStyle name="Note 32 3" xfId="6554"/>
    <cellStyle name="Note 32 3 2" xfId="6555"/>
    <cellStyle name="Note 32 4" xfId="6556"/>
    <cellStyle name="Note 32 4 2" xfId="6557"/>
    <cellStyle name="Note 32 5" xfId="6558"/>
    <cellStyle name="Note 32 5 2" xfId="6559"/>
    <cellStyle name="Note 32 6" xfId="6560"/>
    <cellStyle name="Note 32 6 2" xfId="6561"/>
    <cellStyle name="Note 32 7" xfId="6562"/>
    <cellStyle name="Note 32 7 2" xfId="6563"/>
    <cellStyle name="Note 32 8" xfId="6564"/>
    <cellStyle name="Note 32 8 2" xfId="6565"/>
    <cellStyle name="Note 32 9" xfId="6566"/>
    <cellStyle name="Note 32 9 2" xfId="6567"/>
    <cellStyle name="Note 33" xfId="6568"/>
    <cellStyle name="Note 33 10" xfId="6569"/>
    <cellStyle name="Note 33 10 2" xfId="6570"/>
    <cellStyle name="Note 33 11" xfId="6571"/>
    <cellStyle name="Note 33 2" xfId="6572"/>
    <cellStyle name="Note 33 2 2" xfId="6573"/>
    <cellStyle name="Note 33 3" xfId="6574"/>
    <cellStyle name="Note 33 3 2" xfId="6575"/>
    <cellStyle name="Note 33 4" xfId="6576"/>
    <cellStyle name="Note 33 4 2" xfId="6577"/>
    <cellStyle name="Note 33 5" xfId="6578"/>
    <cellStyle name="Note 33 5 2" xfId="6579"/>
    <cellStyle name="Note 33 6" xfId="6580"/>
    <cellStyle name="Note 33 6 2" xfId="6581"/>
    <cellStyle name="Note 33 7" xfId="6582"/>
    <cellStyle name="Note 33 7 2" xfId="6583"/>
    <cellStyle name="Note 33 8" xfId="6584"/>
    <cellStyle name="Note 33 8 2" xfId="6585"/>
    <cellStyle name="Note 33 9" xfId="6586"/>
    <cellStyle name="Note 33 9 2" xfId="6587"/>
    <cellStyle name="Note 34" xfId="6588"/>
    <cellStyle name="Note 34 10" xfId="6589"/>
    <cellStyle name="Note 34 10 2" xfId="6590"/>
    <cellStyle name="Note 34 11" xfId="6591"/>
    <cellStyle name="Note 34 2" xfId="6592"/>
    <cellStyle name="Note 34 2 2" xfId="6593"/>
    <cellStyle name="Note 34 3" xfId="6594"/>
    <cellStyle name="Note 34 3 2" xfId="6595"/>
    <cellStyle name="Note 34 4" xfId="6596"/>
    <cellStyle name="Note 34 4 2" xfId="6597"/>
    <cellStyle name="Note 34 5" xfId="6598"/>
    <cellStyle name="Note 34 5 2" xfId="6599"/>
    <cellStyle name="Note 34 6" xfId="6600"/>
    <cellStyle name="Note 34 6 2" xfId="6601"/>
    <cellStyle name="Note 34 7" xfId="6602"/>
    <cellStyle name="Note 34 7 2" xfId="6603"/>
    <cellStyle name="Note 34 8" xfId="6604"/>
    <cellStyle name="Note 34 8 2" xfId="6605"/>
    <cellStyle name="Note 34 9" xfId="6606"/>
    <cellStyle name="Note 34 9 2" xfId="6607"/>
    <cellStyle name="Note 35" xfId="6608"/>
    <cellStyle name="Note 35 10" xfId="6609"/>
    <cellStyle name="Note 35 10 2" xfId="6610"/>
    <cellStyle name="Note 35 11" xfId="6611"/>
    <cellStyle name="Note 35 2" xfId="6612"/>
    <cellStyle name="Note 35 2 2" xfId="6613"/>
    <cellStyle name="Note 35 3" xfId="6614"/>
    <cellStyle name="Note 35 3 2" xfId="6615"/>
    <cellStyle name="Note 35 4" xfId="6616"/>
    <cellStyle name="Note 35 4 2" xfId="6617"/>
    <cellStyle name="Note 35 5" xfId="6618"/>
    <cellStyle name="Note 35 5 2" xfId="6619"/>
    <cellStyle name="Note 35 6" xfId="6620"/>
    <cellStyle name="Note 35 6 2" xfId="6621"/>
    <cellStyle name="Note 35 7" xfId="6622"/>
    <cellStyle name="Note 35 7 2" xfId="6623"/>
    <cellStyle name="Note 35 8" xfId="6624"/>
    <cellStyle name="Note 35 8 2" xfId="6625"/>
    <cellStyle name="Note 35 9" xfId="6626"/>
    <cellStyle name="Note 35 9 2" xfId="6627"/>
    <cellStyle name="Note 36" xfId="6628"/>
    <cellStyle name="Note 36 10" xfId="6629"/>
    <cellStyle name="Note 36 10 2" xfId="6630"/>
    <cellStyle name="Note 36 11" xfId="6631"/>
    <cellStyle name="Note 36 2" xfId="6632"/>
    <cellStyle name="Note 36 2 2" xfId="6633"/>
    <cellStyle name="Note 36 3" xfId="6634"/>
    <cellStyle name="Note 36 3 2" xfId="6635"/>
    <cellStyle name="Note 36 4" xfId="6636"/>
    <cellStyle name="Note 36 4 2" xfId="6637"/>
    <cellStyle name="Note 36 5" xfId="6638"/>
    <cellStyle name="Note 36 5 2" xfId="6639"/>
    <cellStyle name="Note 36 6" xfId="6640"/>
    <cellStyle name="Note 36 6 2" xfId="6641"/>
    <cellStyle name="Note 36 7" xfId="6642"/>
    <cellStyle name="Note 36 7 2" xfId="6643"/>
    <cellStyle name="Note 36 8" xfId="6644"/>
    <cellStyle name="Note 36 8 2" xfId="6645"/>
    <cellStyle name="Note 36 9" xfId="6646"/>
    <cellStyle name="Note 36 9 2" xfId="6647"/>
    <cellStyle name="Note 37" xfId="6648"/>
    <cellStyle name="Note 37 10" xfId="6649"/>
    <cellStyle name="Note 37 10 2" xfId="6650"/>
    <cellStyle name="Note 37 11" xfId="6651"/>
    <cellStyle name="Note 37 2" xfId="6652"/>
    <cellStyle name="Note 37 2 2" xfId="6653"/>
    <cellStyle name="Note 37 3" xfId="6654"/>
    <cellStyle name="Note 37 3 2" xfId="6655"/>
    <cellStyle name="Note 37 4" xfId="6656"/>
    <cellStyle name="Note 37 4 2" xfId="6657"/>
    <cellStyle name="Note 37 5" xfId="6658"/>
    <cellStyle name="Note 37 5 2" xfId="6659"/>
    <cellStyle name="Note 37 6" xfId="6660"/>
    <cellStyle name="Note 37 6 2" xfId="6661"/>
    <cellStyle name="Note 37 7" xfId="6662"/>
    <cellStyle name="Note 37 7 2" xfId="6663"/>
    <cellStyle name="Note 37 8" xfId="6664"/>
    <cellStyle name="Note 37 8 2" xfId="6665"/>
    <cellStyle name="Note 37 9" xfId="6666"/>
    <cellStyle name="Note 37 9 2" xfId="6667"/>
    <cellStyle name="Note 38" xfId="6668"/>
    <cellStyle name="Note 38 10" xfId="6669"/>
    <cellStyle name="Note 38 10 2" xfId="6670"/>
    <cellStyle name="Note 38 11" xfId="6671"/>
    <cellStyle name="Note 38 2" xfId="6672"/>
    <cellStyle name="Note 38 2 2" xfId="6673"/>
    <cellStyle name="Note 38 3" xfId="6674"/>
    <cellStyle name="Note 38 3 2" xfId="6675"/>
    <cellStyle name="Note 38 4" xfId="6676"/>
    <cellStyle name="Note 38 4 2" xfId="6677"/>
    <cellStyle name="Note 38 5" xfId="6678"/>
    <cellStyle name="Note 38 5 2" xfId="6679"/>
    <cellStyle name="Note 38 6" xfId="6680"/>
    <cellStyle name="Note 38 6 2" xfId="6681"/>
    <cellStyle name="Note 38 7" xfId="6682"/>
    <cellStyle name="Note 38 7 2" xfId="6683"/>
    <cellStyle name="Note 38 8" xfId="6684"/>
    <cellStyle name="Note 38 8 2" xfId="6685"/>
    <cellStyle name="Note 38 9" xfId="6686"/>
    <cellStyle name="Note 38 9 2" xfId="6687"/>
    <cellStyle name="Note 39" xfId="6688"/>
    <cellStyle name="Note 39 10" xfId="6689"/>
    <cellStyle name="Note 39 10 2" xfId="6690"/>
    <cellStyle name="Note 39 11" xfId="6691"/>
    <cellStyle name="Note 39 2" xfId="6692"/>
    <cellStyle name="Note 39 2 2" xfId="6693"/>
    <cellStyle name="Note 39 3" xfId="6694"/>
    <cellStyle name="Note 39 3 2" xfId="6695"/>
    <cellStyle name="Note 39 4" xfId="6696"/>
    <cellStyle name="Note 39 4 2" xfId="6697"/>
    <cellStyle name="Note 39 5" xfId="6698"/>
    <cellStyle name="Note 39 5 2" xfId="6699"/>
    <cellStyle name="Note 39 6" xfId="6700"/>
    <cellStyle name="Note 39 6 2" xfId="6701"/>
    <cellStyle name="Note 39 7" xfId="6702"/>
    <cellStyle name="Note 39 7 2" xfId="6703"/>
    <cellStyle name="Note 39 8" xfId="6704"/>
    <cellStyle name="Note 39 8 2" xfId="6705"/>
    <cellStyle name="Note 39 9" xfId="6706"/>
    <cellStyle name="Note 39 9 2" xfId="6707"/>
    <cellStyle name="Note 4" xfId="6708"/>
    <cellStyle name="Note 4 10" xfId="6709"/>
    <cellStyle name="Note 4 10 2" xfId="6710"/>
    <cellStyle name="Note 4 11" xfId="6711"/>
    <cellStyle name="Note 4 12" xfId="6712"/>
    <cellStyle name="Note 4 12 2" xfId="6713"/>
    <cellStyle name="Note 4 2" xfId="6714"/>
    <cellStyle name="Note 4 2 2" xfId="6715"/>
    <cellStyle name="Note 4 3" xfId="6716"/>
    <cellStyle name="Note 4 3 2" xfId="6717"/>
    <cellStyle name="Note 4 4" xfId="6718"/>
    <cellStyle name="Note 4 4 2" xfId="6719"/>
    <cellStyle name="Note 4 5" xfId="6720"/>
    <cellStyle name="Note 4 5 2" xfId="6721"/>
    <cellStyle name="Note 4 6" xfId="6722"/>
    <cellStyle name="Note 4 6 2" xfId="6723"/>
    <cellStyle name="Note 4 7" xfId="6724"/>
    <cellStyle name="Note 4 7 2" xfId="6725"/>
    <cellStyle name="Note 4 8" xfId="6726"/>
    <cellStyle name="Note 4 8 2" xfId="6727"/>
    <cellStyle name="Note 4 9" xfId="6728"/>
    <cellStyle name="Note 4 9 2" xfId="6729"/>
    <cellStyle name="Note 40" xfId="6730"/>
    <cellStyle name="Note 40 10" xfId="6731"/>
    <cellStyle name="Note 40 10 2" xfId="6732"/>
    <cellStyle name="Note 40 11" xfId="6733"/>
    <cellStyle name="Note 40 2" xfId="6734"/>
    <cellStyle name="Note 40 2 2" xfId="6735"/>
    <cellStyle name="Note 40 3" xfId="6736"/>
    <cellStyle name="Note 40 3 2" xfId="6737"/>
    <cellStyle name="Note 40 4" xfId="6738"/>
    <cellStyle name="Note 40 4 2" xfId="6739"/>
    <cellStyle name="Note 40 5" xfId="6740"/>
    <cellStyle name="Note 40 5 2" xfId="6741"/>
    <cellStyle name="Note 40 6" xfId="6742"/>
    <cellStyle name="Note 40 6 2" xfId="6743"/>
    <cellStyle name="Note 40 7" xfId="6744"/>
    <cellStyle name="Note 40 7 2" xfId="6745"/>
    <cellStyle name="Note 40 8" xfId="6746"/>
    <cellStyle name="Note 40 8 2" xfId="6747"/>
    <cellStyle name="Note 40 9" xfId="6748"/>
    <cellStyle name="Note 40 9 2" xfId="6749"/>
    <cellStyle name="Note 41" xfId="6750"/>
    <cellStyle name="Note 41 10" xfId="6751"/>
    <cellStyle name="Note 41 10 2" xfId="6752"/>
    <cellStyle name="Note 41 11" xfId="6753"/>
    <cellStyle name="Note 41 2" xfId="6754"/>
    <cellStyle name="Note 41 2 2" xfId="6755"/>
    <cellStyle name="Note 41 3" xfId="6756"/>
    <cellStyle name="Note 41 3 2" xfId="6757"/>
    <cellStyle name="Note 41 4" xfId="6758"/>
    <cellStyle name="Note 41 4 2" xfId="6759"/>
    <cellStyle name="Note 41 5" xfId="6760"/>
    <cellStyle name="Note 41 5 2" xfId="6761"/>
    <cellStyle name="Note 41 6" xfId="6762"/>
    <cellStyle name="Note 41 6 2" xfId="6763"/>
    <cellStyle name="Note 41 7" xfId="6764"/>
    <cellStyle name="Note 41 7 2" xfId="6765"/>
    <cellStyle name="Note 41 8" xfId="6766"/>
    <cellStyle name="Note 41 8 2" xfId="6767"/>
    <cellStyle name="Note 41 9" xfId="6768"/>
    <cellStyle name="Note 41 9 2" xfId="6769"/>
    <cellStyle name="Note 42" xfId="6770"/>
    <cellStyle name="Note 42 10" xfId="6771"/>
    <cellStyle name="Note 42 10 2" xfId="6772"/>
    <cellStyle name="Note 42 11" xfId="6773"/>
    <cellStyle name="Note 42 2" xfId="6774"/>
    <cellStyle name="Note 42 2 2" xfId="6775"/>
    <cellStyle name="Note 42 3" xfId="6776"/>
    <cellStyle name="Note 42 3 2" xfId="6777"/>
    <cellStyle name="Note 42 4" xfId="6778"/>
    <cellStyle name="Note 42 4 2" xfId="6779"/>
    <cellStyle name="Note 42 5" xfId="6780"/>
    <cellStyle name="Note 42 5 2" xfId="6781"/>
    <cellStyle name="Note 42 6" xfId="6782"/>
    <cellStyle name="Note 42 6 2" xfId="6783"/>
    <cellStyle name="Note 42 7" xfId="6784"/>
    <cellStyle name="Note 42 7 2" xfId="6785"/>
    <cellStyle name="Note 42 8" xfId="6786"/>
    <cellStyle name="Note 42 8 2" xfId="6787"/>
    <cellStyle name="Note 42 9" xfId="6788"/>
    <cellStyle name="Note 42 9 2" xfId="6789"/>
    <cellStyle name="Note 43" xfId="6790"/>
    <cellStyle name="Note 43 10" xfId="6791"/>
    <cellStyle name="Note 43 10 2" xfId="6792"/>
    <cellStyle name="Note 43 11" xfId="6793"/>
    <cellStyle name="Note 43 2" xfId="6794"/>
    <cellStyle name="Note 43 2 2" xfId="6795"/>
    <cellStyle name="Note 43 3" xfId="6796"/>
    <cellStyle name="Note 43 3 2" xfId="6797"/>
    <cellStyle name="Note 43 4" xfId="6798"/>
    <cellStyle name="Note 43 4 2" xfId="6799"/>
    <cellStyle name="Note 43 5" xfId="6800"/>
    <cellStyle name="Note 43 5 2" xfId="6801"/>
    <cellStyle name="Note 43 6" xfId="6802"/>
    <cellStyle name="Note 43 6 2" xfId="6803"/>
    <cellStyle name="Note 43 7" xfId="6804"/>
    <cellStyle name="Note 43 7 2" xfId="6805"/>
    <cellStyle name="Note 43 8" xfId="6806"/>
    <cellStyle name="Note 43 8 2" xfId="6807"/>
    <cellStyle name="Note 43 9" xfId="6808"/>
    <cellStyle name="Note 43 9 2" xfId="6809"/>
    <cellStyle name="Note 44" xfId="6810"/>
    <cellStyle name="Note 44 10" xfId="6811"/>
    <cellStyle name="Note 44 10 2" xfId="6812"/>
    <cellStyle name="Note 44 11" xfId="6813"/>
    <cellStyle name="Note 44 2" xfId="6814"/>
    <cellStyle name="Note 44 2 2" xfId="6815"/>
    <cellStyle name="Note 44 3" xfId="6816"/>
    <cellStyle name="Note 44 3 2" xfId="6817"/>
    <cellStyle name="Note 44 4" xfId="6818"/>
    <cellStyle name="Note 44 4 2" xfId="6819"/>
    <cellStyle name="Note 44 5" xfId="6820"/>
    <cellStyle name="Note 44 5 2" xfId="6821"/>
    <cellStyle name="Note 44 6" xfId="6822"/>
    <cellStyle name="Note 44 6 2" xfId="6823"/>
    <cellStyle name="Note 44 7" xfId="6824"/>
    <cellStyle name="Note 44 7 2" xfId="6825"/>
    <cellStyle name="Note 44 8" xfId="6826"/>
    <cellStyle name="Note 44 8 2" xfId="6827"/>
    <cellStyle name="Note 44 9" xfId="6828"/>
    <cellStyle name="Note 44 9 2" xfId="6829"/>
    <cellStyle name="Note 45" xfId="6830"/>
    <cellStyle name="Note 45 10" xfId="6831"/>
    <cellStyle name="Note 45 10 2" xfId="6832"/>
    <cellStyle name="Note 45 11" xfId="6833"/>
    <cellStyle name="Note 45 2" xfId="6834"/>
    <cellStyle name="Note 45 2 2" xfId="6835"/>
    <cellStyle name="Note 45 3" xfId="6836"/>
    <cellStyle name="Note 45 3 2" xfId="6837"/>
    <cellStyle name="Note 45 4" xfId="6838"/>
    <cellStyle name="Note 45 4 2" xfId="6839"/>
    <cellStyle name="Note 45 5" xfId="6840"/>
    <cellStyle name="Note 45 5 2" xfId="6841"/>
    <cellStyle name="Note 45 6" xfId="6842"/>
    <cellStyle name="Note 45 6 2" xfId="6843"/>
    <cellStyle name="Note 45 7" xfId="6844"/>
    <cellStyle name="Note 45 7 2" xfId="6845"/>
    <cellStyle name="Note 45 8" xfId="6846"/>
    <cellStyle name="Note 45 8 2" xfId="6847"/>
    <cellStyle name="Note 45 9" xfId="6848"/>
    <cellStyle name="Note 45 9 2" xfId="6849"/>
    <cellStyle name="Note 46" xfId="6850"/>
    <cellStyle name="Note 46 10" xfId="6851"/>
    <cellStyle name="Note 46 10 2" xfId="6852"/>
    <cellStyle name="Note 46 11" xfId="6853"/>
    <cellStyle name="Note 46 2" xfId="6854"/>
    <cellStyle name="Note 46 2 2" xfId="6855"/>
    <cellStyle name="Note 46 3" xfId="6856"/>
    <cellStyle name="Note 46 3 2" xfId="6857"/>
    <cellStyle name="Note 46 4" xfId="6858"/>
    <cellStyle name="Note 46 4 2" xfId="6859"/>
    <cellStyle name="Note 46 5" xfId="6860"/>
    <cellStyle name="Note 46 5 2" xfId="6861"/>
    <cellStyle name="Note 46 6" xfId="6862"/>
    <cellStyle name="Note 46 6 2" xfId="6863"/>
    <cellStyle name="Note 46 7" xfId="6864"/>
    <cellStyle name="Note 46 7 2" xfId="6865"/>
    <cellStyle name="Note 46 8" xfId="6866"/>
    <cellStyle name="Note 46 8 2" xfId="6867"/>
    <cellStyle name="Note 46 9" xfId="6868"/>
    <cellStyle name="Note 46 9 2" xfId="6869"/>
    <cellStyle name="Note 47" xfId="6870"/>
    <cellStyle name="Note 47 10" xfId="6871"/>
    <cellStyle name="Note 47 10 2" xfId="6872"/>
    <cellStyle name="Note 47 11" xfId="6873"/>
    <cellStyle name="Note 47 2" xfId="6874"/>
    <cellStyle name="Note 47 2 2" xfId="6875"/>
    <cellStyle name="Note 47 3" xfId="6876"/>
    <cellStyle name="Note 47 3 2" xfId="6877"/>
    <cellStyle name="Note 47 4" xfId="6878"/>
    <cellStyle name="Note 47 4 2" xfId="6879"/>
    <cellStyle name="Note 47 5" xfId="6880"/>
    <cellStyle name="Note 47 5 2" xfId="6881"/>
    <cellStyle name="Note 47 6" xfId="6882"/>
    <cellStyle name="Note 47 6 2" xfId="6883"/>
    <cellStyle name="Note 47 7" xfId="6884"/>
    <cellStyle name="Note 47 7 2" xfId="6885"/>
    <cellStyle name="Note 47 8" xfId="6886"/>
    <cellStyle name="Note 47 8 2" xfId="6887"/>
    <cellStyle name="Note 47 9" xfId="6888"/>
    <cellStyle name="Note 47 9 2" xfId="6889"/>
    <cellStyle name="Note 48" xfId="6890"/>
    <cellStyle name="Note 48 10" xfId="6891"/>
    <cellStyle name="Note 48 10 2" xfId="6892"/>
    <cellStyle name="Note 48 11" xfId="6893"/>
    <cellStyle name="Note 48 2" xfId="6894"/>
    <cellStyle name="Note 48 2 2" xfId="6895"/>
    <cellStyle name="Note 48 3" xfId="6896"/>
    <cellStyle name="Note 48 3 2" xfId="6897"/>
    <cellStyle name="Note 48 4" xfId="6898"/>
    <cellStyle name="Note 48 4 2" xfId="6899"/>
    <cellStyle name="Note 48 5" xfId="6900"/>
    <cellStyle name="Note 48 5 2" xfId="6901"/>
    <cellStyle name="Note 48 6" xfId="6902"/>
    <cellStyle name="Note 48 6 2" xfId="6903"/>
    <cellStyle name="Note 48 7" xfId="6904"/>
    <cellStyle name="Note 48 7 2" xfId="6905"/>
    <cellStyle name="Note 48 8" xfId="6906"/>
    <cellStyle name="Note 48 8 2" xfId="6907"/>
    <cellStyle name="Note 48 9" xfId="6908"/>
    <cellStyle name="Note 48 9 2" xfId="6909"/>
    <cellStyle name="Note 49" xfId="6910"/>
    <cellStyle name="Note 49 10" xfId="6911"/>
    <cellStyle name="Note 49 10 2" xfId="6912"/>
    <cellStyle name="Note 49 11" xfId="6913"/>
    <cellStyle name="Note 49 2" xfId="6914"/>
    <cellStyle name="Note 49 2 2" xfId="6915"/>
    <cellStyle name="Note 49 3" xfId="6916"/>
    <cellStyle name="Note 49 3 2" xfId="6917"/>
    <cellStyle name="Note 49 4" xfId="6918"/>
    <cellStyle name="Note 49 4 2" xfId="6919"/>
    <cellStyle name="Note 49 5" xfId="6920"/>
    <cellStyle name="Note 49 5 2" xfId="6921"/>
    <cellStyle name="Note 49 6" xfId="6922"/>
    <cellStyle name="Note 49 6 2" xfId="6923"/>
    <cellStyle name="Note 49 7" xfId="6924"/>
    <cellStyle name="Note 49 7 2" xfId="6925"/>
    <cellStyle name="Note 49 8" xfId="6926"/>
    <cellStyle name="Note 49 8 2" xfId="6927"/>
    <cellStyle name="Note 49 9" xfId="6928"/>
    <cellStyle name="Note 49 9 2" xfId="6929"/>
    <cellStyle name="Note 5" xfId="6930"/>
    <cellStyle name="Note 5 10" xfId="6931"/>
    <cellStyle name="Note 5 10 2" xfId="6932"/>
    <cellStyle name="Note 5 11" xfId="6933"/>
    <cellStyle name="Note 5 2" xfId="6934"/>
    <cellStyle name="Note 5 2 2" xfId="6935"/>
    <cellStyle name="Note 5 3" xfId="6936"/>
    <cellStyle name="Note 5 3 2" xfId="6937"/>
    <cellStyle name="Note 5 4" xfId="6938"/>
    <cellStyle name="Note 5 4 2" xfId="6939"/>
    <cellStyle name="Note 5 5" xfId="6940"/>
    <cellStyle name="Note 5 5 2" xfId="6941"/>
    <cellStyle name="Note 5 6" xfId="6942"/>
    <cellStyle name="Note 5 6 2" xfId="6943"/>
    <cellStyle name="Note 5 7" xfId="6944"/>
    <cellStyle name="Note 5 7 2" xfId="6945"/>
    <cellStyle name="Note 5 8" xfId="6946"/>
    <cellStyle name="Note 5 8 2" xfId="6947"/>
    <cellStyle name="Note 5 9" xfId="6948"/>
    <cellStyle name="Note 5 9 2" xfId="6949"/>
    <cellStyle name="Note 50" xfId="6950"/>
    <cellStyle name="Note 50 10" xfId="6951"/>
    <cellStyle name="Note 50 10 2" xfId="6952"/>
    <cellStyle name="Note 50 11" xfId="6953"/>
    <cellStyle name="Note 50 2" xfId="6954"/>
    <cellStyle name="Note 50 2 2" xfId="6955"/>
    <cellStyle name="Note 50 3" xfId="6956"/>
    <cellStyle name="Note 50 3 2" xfId="6957"/>
    <cellStyle name="Note 50 4" xfId="6958"/>
    <cellStyle name="Note 50 4 2" xfId="6959"/>
    <cellStyle name="Note 50 5" xfId="6960"/>
    <cellStyle name="Note 50 5 2" xfId="6961"/>
    <cellStyle name="Note 50 6" xfId="6962"/>
    <cellStyle name="Note 50 6 2" xfId="6963"/>
    <cellStyle name="Note 50 7" xfId="6964"/>
    <cellStyle name="Note 50 7 2" xfId="6965"/>
    <cellStyle name="Note 50 8" xfId="6966"/>
    <cellStyle name="Note 50 8 2" xfId="6967"/>
    <cellStyle name="Note 50 9" xfId="6968"/>
    <cellStyle name="Note 50 9 2" xfId="6969"/>
    <cellStyle name="Note 51" xfId="6970"/>
    <cellStyle name="Note 51 10" xfId="6971"/>
    <cellStyle name="Note 51 10 2" xfId="6972"/>
    <cellStyle name="Note 51 11" xfId="6973"/>
    <cellStyle name="Note 51 2" xfId="6974"/>
    <cellStyle name="Note 51 2 2" xfId="6975"/>
    <cellStyle name="Note 51 3" xfId="6976"/>
    <cellStyle name="Note 51 3 2" xfId="6977"/>
    <cellStyle name="Note 51 4" xfId="6978"/>
    <cellStyle name="Note 51 4 2" xfId="6979"/>
    <cellStyle name="Note 51 5" xfId="6980"/>
    <cellStyle name="Note 51 5 2" xfId="6981"/>
    <cellStyle name="Note 51 6" xfId="6982"/>
    <cellStyle name="Note 51 6 2" xfId="6983"/>
    <cellStyle name="Note 51 7" xfId="6984"/>
    <cellStyle name="Note 51 7 2" xfId="6985"/>
    <cellStyle name="Note 51 8" xfId="6986"/>
    <cellStyle name="Note 51 8 2" xfId="6987"/>
    <cellStyle name="Note 51 9" xfId="6988"/>
    <cellStyle name="Note 51 9 2" xfId="6989"/>
    <cellStyle name="Note 52" xfId="6990"/>
    <cellStyle name="Note 52 10" xfId="6991"/>
    <cellStyle name="Note 52 10 2" xfId="6992"/>
    <cellStyle name="Note 52 11" xfId="6993"/>
    <cellStyle name="Note 52 2" xfId="6994"/>
    <cellStyle name="Note 52 2 2" xfId="6995"/>
    <cellStyle name="Note 52 3" xfId="6996"/>
    <cellStyle name="Note 52 3 2" xfId="6997"/>
    <cellStyle name="Note 52 4" xfId="6998"/>
    <cellStyle name="Note 52 4 2" xfId="6999"/>
    <cellStyle name="Note 52 5" xfId="7000"/>
    <cellStyle name="Note 52 5 2" xfId="7001"/>
    <cellStyle name="Note 52 6" xfId="7002"/>
    <cellStyle name="Note 52 6 2" xfId="7003"/>
    <cellStyle name="Note 52 7" xfId="7004"/>
    <cellStyle name="Note 52 7 2" xfId="7005"/>
    <cellStyle name="Note 52 8" xfId="7006"/>
    <cellStyle name="Note 52 8 2" xfId="7007"/>
    <cellStyle name="Note 52 9" xfId="7008"/>
    <cellStyle name="Note 52 9 2" xfId="7009"/>
    <cellStyle name="Note 53" xfId="7010"/>
    <cellStyle name="Note 53 10" xfId="7011"/>
    <cellStyle name="Note 53 10 2" xfId="7012"/>
    <cellStyle name="Note 53 11" xfId="7013"/>
    <cellStyle name="Note 53 2" xfId="7014"/>
    <cellStyle name="Note 53 2 2" xfId="7015"/>
    <cellStyle name="Note 53 3" xfId="7016"/>
    <cellStyle name="Note 53 3 2" xfId="7017"/>
    <cellStyle name="Note 53 4" xfId="7018"/>
    <cellStyle name="Note 53 4 2" xfId="7019"/>
    <cellStyle name="Note 53 5" xfId="7020"/>
    <cellStyle name="Note 53 5 2" xfId="7021"/>
    <cellStyle name="Note 53 6" xfId="7022"/>
    <cellStyle name="Note 53 6 2" xfId="7023"/>
    <cellStyle name="Note 53 7" xfId="7024"/>
    <cellStyle name="Note 53 7 2" xfId="7025"/>
    <cellStyle name="Note 53 8" xfId="7026"/>
    <cellStyle name="Note 53 8 2" xfId="7027"/>
    <cellStyle name="Note 53 9" xfId="7028"/>
    <cellStyle name="Note 53 9 2" xfId="7029"/>
    <cellStyle name="Note 54" xfId="7030"/>
    <cellStyle name="Note 54 10" xfId="7031"/>
    <cellStyle name="Note 54 10 2" xfId="7032"/>
    <cellStyle name="Note 54 11" xfId="7033"/>
    <cellStyle name="Note 54 2" xfId="7034"/>
    <cellStyle name="Note 54 2 2" xfId="7035"/>
    <cellStyle name="Note 54 3" xfId="7036"/>
    <cellStyle name="Note 54 3 2" xfId="7037"/>
    <cellStyle name="Note 54 4" xfId="7038"/>
    <cellStyle name="Note 54 4 2" xfId="7039"/>
    <cellStyle name="Note 54 5" xfId="7040"/>
    <cellStyle name="Note 54 5 2" xfId="7041"/>
    <cellStyle name="Note 54 6" xfId="7042"/>
    <cellStyle name="Note 54 6 2" xfId="7043"/>
    <cellStyle name="Note 54 7" xfId="7044"/>
    <cellStyle name="Note 54 7 2" xfId="7045"/>
    <cellStyle name="Note 54 8" xfId="7046"/>
    <cellStyle name="Note 54 8 2" xfId="7047"/>
    <cellStyle name="Note 54 9" xfId="7048"/>
    <cellStyle name="Note 54 9 2" xfId="7049"/>
    <cellStyle name="Note 55" xfId="7050"/>
    <cellStyle name="Note 55 10" xfId="7051"/>
    <cellStyle name="Note 55 10 2" xfId="7052"/>
    <cellStyle name="Note 55 11" xfId="7053"/>
    <cellStyle name="Note 55 2" xfId="7054"/>
    <cellStyle name="Note 55 2 2" xfId="7055"/>
    <cellStyle name="Note 55 3" xfId="7056"/>
    <cellStyle name="Note 55 3 2" xfId="7057"/>
    <cellStyle name="Note 55 4" xfId="7058"/>
    <cellStyle name="Note 55 4 2" xfId="7059"/>
    <cellStyle name="Note 55 5" xfId="7060"/>
    <cellStyle name="Note 55 5 2" xfId="7061"/>
    <cellStyle name="Note 55 6" xfId="7062"/>
    <cellStyle name="Note 55 6 2" xfId="7063"/>
    <cellStyle name="Note 55 7" xfId="7064"/>
    <cellStyle name="Note 55 7 2" xfId="7065"/>
    <cellStyle name="Note 55 8" xfId="7066"/>
    <cellStyle name="Note 55 8 2" xfId="7067"/>
    <cellStyle name="Note 55 9" xfId="7068"/>
    <cellStyle name="Note 55 9 2" xfId="7069"/>
    <cellStyle name="Note 56" xfId="7070"/>
    <cellStyle name="Note 56 10" xfId="7071"/>
    <cellStyle name="Note 56 10 2" xfId="7072"/>
    <cellStyle name="Note 56 11" xfId="7073"/>
    <cellStyle name="Note 56 2" xfId="7074"/>
    <cellStyle name="Note 56 2 2" xfId="7075"/>
    <cellStyle name="Note 56 3" xfId="7076"/>
    <cellStyle name="Note 56 3 2" xfId="7077"/>
    <cellStyle name="Note 56 4" xfId="7078"/>
    <cellStyle name="Note 56 4 2" xfId="7079"/>
    <cellStyle name="Note 56 5" xfId="7080"/>
    <cellStyle name="Note 56 5 2" xfId="7081"/>
    <cellStyle name="Note 56 6" xfId="7082"/>
    <cellStyle name="Note 56 6 2" xfId="7083"/>
    <cellStyle name="Note 56 7" xfId="7084"/>
    <cellStyle name="Note 56 7 2" xfId="7085"/>
    <cellStyle name="Note 56 8" xfId="7086"/>
    <cellStyle name="Note 56 8 2" xfId="7087"/>
    <cellStyle name="Note 56 9" xfId="7088"/>
    <cellStyle name="Note 56 9 2" xfId="7089"/>
    <cellStyle name="Note 57" xfId="7090"/>
    <cellStyle name="Note 57 10" xfId="7091"/>
    <cellStyle name="Note 57 10 2" xfId="7092"/>
    <cellStyle name="Note 57 11" xfId="7093"/>
    <cellStyle name="Note 57 2" xfId="7094"/>
    <cellStyle name="Note 57 2 2" xfId="7095"/>
    <cellStyle name="Note 57 3" xfId="7096"/>
    <cellStyle name="Note 57 3 2" xfId="7097"/>
    <cellStyle name="Note 57 4" xfId="7098"/>
    <cellStyle name="Note 57 4 2" xfId="7099"/>
    <cellStyle name="Note 57 5" xfId="7100"/>
    <cellStyle name="Note 57 5 2" xfId="7101"/>
    <cellStyle name="Note 57 6" xfId="7102"/>
    <cellStyle name="Note 57 6 2" xfId="7103"/>
    <cellStyle name="Note 57 7" xfId="7104"/>
    <cellStyle name="Note 57 7 2" xfId="7105"/>
    <cellStyle name="Note 57 8" xfId="7106"/>
    <cellStyle name="Note 57 8 2" xfId="7107"/>
    <cellStyle name="Note 57 9" xfId="7108"/>
    <cellStyle name="Note 57 9 2" xfId="7109"/>
    <cellStyle name="Note 58" xfId="7110"/>
    <cellStyle name="Note 58 10" xfId="7111"/>
    <cellStyle name="Note 58 10 2" xfId="7112"/>
    <cellStyle name="Note 58 11" xfId="7113"/>
    <cellStyle name="Note 58 2" xfId="7114"/>
    <cellStyle name="Note 58 2 2" xfId="7115"/>
    <cellStyle name="Note 58 3" xfId="7116"/>
    <cellStyle name="Note 58 3 2" xfId="7117"/>
    <cellStyle name="Note 58 4" xfId="7118"/>
    <cellStyle name="Note 58 4 2" xfId="7119"/>
    <cellStyle name="Note 58 5" xfId="7120"/>
    <cellStyle name="Note 58 5 2" xfId="7121"/>
    <cellStyle name="Note 58 6" xfId="7122"/>
    <cellStyle name="Note 58 6 2" xfId="7123"/>
    <cellStyle name="Note 58 7" xfId="7124"/>
    <cellStyle name="Note 58 7 2" xfId="7125"/>
    <cellStyle name="Note 58 8" xfId="7126"/>
    <cellStyle name="Note 58 8 2" xfId="7127"/>
    <cellStyle name="Note 58 9" xfId="7128"/>
    <cellStyle name="Note 58 9 2" xfId="7129"/>
    <cellStyle name="Note 59" xfId="7130"/>
    <cellStyle name="Note 59 10" xfId="7131"/>
    <cellStyle name="Note 59 10 2" xfId="7132"/>
    <cellStyle name="Note 59 11" xfId="7133"/>
    <cellStyle name="Note 59 2" xfId="7134"/>
    <cellStyle name="Note 59 2 2" xfId="7135"/>
    <cellStyle name="Note 59 3" xfId="7136"/>
    <cellStyle name="Note 59 3 2" xfId="7137"/>
    <cellStyle name="Note 59 4" xfId="7138"/>
    <cellStyle name="Note 59 4 2" xfId="7139"/>
    <cellStyle name="Note 59 5" xfId="7140"/>
    <cellStyle name="Note 59 5 2" xfId="7141"/>
    <cellStyle name="Note 59 6" xfId="7142"/>
    <cellStyle name="Note 59 6 2" xfId="7143"/>
    <cellStyle name="Note 59 7" xfId="7144"/>
    <cellStyle name="Note 59 7 2" xfId="7145"/>
    <cellStyle name="Note 59 8" xfId="7146"/>
    <cellStyle name="Note 59 8 2" xfId="7147"/>
    <cellStyle name="Note 59 9" xfId="7148"/>
    <cellStyle name="Note 59 9 2" xfId="7149"/>
    <cellStyle name="Note 6" xfId="7150"/>
    <cellStyle name="Note 6 10" xfId="7151"/>
    <cellStyle name="Note 6 10 2" xfId="7152"/>
    <cellStyle name="Note 6 11" xfId="7153"/>
    <cellStyle name="Note 6 2" xfId="7154"/>
    <cellStyle name="Note 6 2 2" xfId="7155"/>
    <cellStyle name="Note 6 3" xfId="7156"/>
    <cellStyle name="Note 6 3 2" xfId="7157"/>
    <cellStyle name="Note 6 4" xfId="7158"/>
    <cellStyle name="Note 6 4 2" xfId="7159"/>
    <cellStyle name="Note 6 5" xfId="7160"/>
    <cellStyle name="Note 6 5 2" xfId="7161"/>
    <cellStyle name="Note 6 6" xfId="7162"/>
    <cellStyle name="Note 6 6 2" xfId="7163"/>
    <cellStyle name="Note 6 7" xfId="7164"/>
    <cellStyle name="Note 6 7 2" xfId="7165"/>
    <cellStyle name="Note 6 8" xfId="7166"/>
    <cellStyle name="Note 6 8 2" xfId="7167"/>
    <cellStyle name="Note 6 9" xfId="7168"/>
    <cellStyle name="Note 6 9 2" xfId="7169"/>
    <cellStyle name="Note 60" xfId="7170"/>
    <cellStyle name="Note 60 10" xfId="7171"/>
    <cellStyle name="Note 60 10 2" xfId="7172"/>
    <cellStyle name="Note 60 11" xfId="7173"/>
    <cellStyle name="Note 60 2" xfId="7174"/>
    <cellStyle name="Note 60 2 2" xfId="7175"/>
    <cellStyle name="Note 60 3" xfId="7176"/>
    <cellStyle name="Note 60 3 2" xfId="7177"/>
    <cellStyle name="Note 60 4" xfId="7178"/>
    <cellStyle name="Note 60 4 2" xfId="7179"/>
    <cellStyle name="Note 60 5" xfId="7180"/>
    <cellStyle name="Note 60 5 2" xfId="7181"/>
    <cellStyle name="Note 60 6" xfId="7182"/>
    <cellStyle name="Note 60 6 2" xfId="7183"/>
    <cellStyle name="Note 60 7" xfId="7184"/>
    <cellStyle name="Note 60 7 2" xfId="7185"/>
    <cellStyle name="Note 60 8" xfId="7186"/>
    <cellStyle name="Note 60 8 2" xfId="7187"/>
    <cellStyle name="Note 60 9" xfId="7188"/>
    <cellStyle name="Note 60 9 2" xfId="7189"/>
    <cellStyle name="Note 61" xfId="7190"/>
    <cellStyle name="Note 61 10" xfId="7191"/>
    <cellStyle name="Note 61 10 2" xfId="7192"/>
    <cellStyle name="Note 61 11" xfId="7193"/>
    <cellStyle name="Note 61 2" xfId="7194"/>
    <cellStyle name="Note 61 2 2" xfId="7195"/>
    <cellStyle name="Note 61 3" xfId="7196"/>
    <cellStyle name="Note 61 3 2" xfId="7197"/>
    <cellStyle name="Note 61 4" xfId="7198"/>
    <cellStyle name="Note 61 4 2" xfId="7199"/>
    <cellStyle name="Note 61 5" xfId="7200"/>
    <cellStyle name="Note 61 5 2" xfId="7201"/>
    <cellStyle name="Note 61 6" xfId="7202"/>
    <cellStyle name="Note 61 6 2" xfId="7203"/>
    <cellStyle name="Note 61 7" xfId="7204"/>
    <cellStyle name="Note 61 7 2" xfId="7205"/>
    <cellStyle name="Note 61 8" xfId="7206"/>
    <cellStyle name="Note 61 8 2" xfId="7207"/>
    <cellStyle name="Note 61 9" xfId="7208"/>
    <cellStyle name="Note 61 9 2" xfId="7209"/>
    <cellStyle name="Note 62" xfId="7210"/>
    <cellStyle name="Note 62 10" xfId="7211"/>
    <cellStyle name="Note 62 10 2" xfId="7212"/>
    <cellStyle name="Note 62 11" xfId="7213"/>
    <cellStyle name="Note 62 2" xfId="7214"/>
    <cellStyle name="Note 62 2 2" xfId="7215"/>
    <cellStyle name="Note 62 3" xfId="7216"/>
    <cellStyle name="Note 62 3 2" xfId="7217"/>
    <cellStyle name="Note 62 4" xfId="7218"/>
    <cellStyle name="Note 62 4 2" xfId="7219"/>
    <cellStyle name="Note 62 5" xfId="7220"/>
    <cellStyle name="Note 62 5 2" xfId="7221"/>
    <cellStyle name="Note 62 6" xfId="7222"/>
    <cellStyle name="Note 62 6 2" xfId="7223"/>
    <cellStyle name="Note 62 7" xfId="7224"/>
    <cellStyle name="Note 62 7 2" xfId="7225"/>
    <cellStyle name="Note 62 8" xfId="7226"/>
    <cellStyle name="Note 62 8 2" xfId="7227"/>
    <cellStyle name="Note 62 9" xfId="7228"/>
    <cellStyle name="Note 62 9 2" xfId="7229"/>
    <cellStyle name="Note 63" xfId="7230"/>
    <cellStyle name="Note 63 10" xfId="7231"/>
    <cellStyle name="Note 63 10 2" xfId="7232"/>
    <cellStyle name="Note 63 11" xfId="7233"/>
    <cellStyle name="Note 63 2" xfId="7234"/>
    <cellStyle name="Note 63 2 2" xfId="7235"/>
    <cellStyle name="Note 63 3" xfId="7236"/>
    <cellStyle name="Note 63 3 2" xfId="7237"/>
    <cellStyle name="Note 63 4" xfId="7238"/>
    <cellStyle name="Note 63 4 2" xfId="7239"/>
    <cellStyle name="Note 63 5" xfId="7240"/>
    <cellStyle name="Note 63 5 2" xfId="7241"/>
    <cellStyle name="Note 63 6" xfId="7242"/>
    <cellStyle name="Note 63 6 2" xfId="7243"/>
    <cellStyle name="Note 63 7" xfId="7244"/>
    <cellStyle name="Note 63 7 2" xfId="7245"/>
    <cellStyle name="Note 63 8" xfId="7246"/>
    <cellStyle name="Note 63 8 2" xfId="7247"/>
    <cellStyle name="Note 63 9" xfId="7248"/>
    <cellStyle name="Note 63 9 2" xfId="7249"/>
    <cellStyle name="Note 64" xfId="7250"/>
    <cellStyle name="Note 64 10" xfId="7251"/>
    <cellStyle name="Note 64 10 2" xfId="7252"/>
    <cellStyle name="Note 64 11" xfId="7253"/>
    <cellStyle name="Note 64 2" xfId="7254"/>
    <cellStyle name="Note 64 2 2" xfId="7255"/>
    <cellStyle name="Note 64 3" xfId="7256"/>
    <cellStyle name="Note 64 3 2" xfId="7257"/>
    <cellStyle name="Note 64 4" xfId="7258"/>
    <cellStyle name="Note 64 4 2" xfId="7259"/>
    <cellStyle name="Note 64 5" xfId="7260"/>
    <cellStyle name="Note 64 5 2" xfId="7261"/>
    <cellStyle name="Note 64 6" xfId="7262"/>
    <cellStyle name="Note 64 6 2" xfId="7263"/>
    <cellStyle name="Note 64 7" xfId="7264"/>
    <cellStyle name="Note 64 7 2" xfId="7265"/>
    <cellStyle name="Note 64 8" xfId="7266"/>
    <cellStyle name="Note 64 8 2" xfId="7267"/>
    <cellStyle name="Note 64 9" xfId="7268"/>
    <cellStyle name="Note 64 9 2" xfId="7269"/>
    <cellStyle name="Note 65" xfId="7270"/>
    <cellStyle name="Note 65 10" xfId="7271"/>
    <cellStyle name="Note 65 10 2" xfId="7272"/>
    <cellStyle name="Note 65 11" xfId="7273"/>
    <cellStyle name="Note 65 2" xfId="7274"/>
    <cellStyle name="Note 65 2 2" xfId="7275"/>
    <cellStyle name="Note 65 3" xfId="7276"/>
    <cellStyle name="Note 65 3 2" xfId="7277"/>
    <cellStyle name="Note 65 4" xfId="7278"/>
    <cellStyle name="Note 65 4 2" xfId="7279"/>
    <cellStyle name="Note 65 5" xfId="7280"/>
    <cellStyle name="Note 65 5 2" xfId="7281"/>
    <cellStyle name="Note 65 6" xfId="7282"/>
    <cellStyle name="Note 65 6 2" xfId="7283"/>
    <cellStyle name="Note 65 7" xfId="7284"/>
    <cellStyle name="Note 65 7 2" xfId="7285"/>
    <cellStyle name="Note 65 8" xfId="7286"/>
    <cellStyle name="Note 65 8 2" xfId="7287"/>
    <cellStyle name="Note 65 9" xfId="7288"/>
    <cellStyle name="Note 65 9 2" xfId="7289"/>
    <cellStyle name="Note 66" xfId="7290"/>
    <cellStyle name="Note 66 10" xfId="7291"/>
    <cellStyle name="Note 66 10 2" xfId="7292"/>
    <cellStyle name="Note 66 11" xfId="7293"/>
    <cellStyle name="Note 66 2" xfId="7294"/>
    <cellStyle name="Note 66 2 2" xfId="7295"/>
    <cellStyle name="Note 66 3" xfId="7296"/>
    <cellStyle name="Note 66 3 2" xfId="7297"/>
    <cellStyle name="Note 66 4" xfId="7298"/>
    <cellStyle name="Note 66 4 2" xfId="7299"/>
    <cellStyle name="Note 66 5" xfId="7300"/>
    <cellStyle name="Note 66 5 2" xfId="7301"/>
    <cellStyle name="Note 66 6" xfId="7302"/>
    <cellStyle name="Note 66 6 2" xfId="7303"/>
    <cellStyle name="Note 66 7" xfId="7304"/>
    <cellStyle name="Note 66 7 2" xfId="7305"/>
    <cellStyle name="Note 66 8" xfId="7306"/>
    <cellStyle name="Note 66 8 2" xfId="7307"/>
    <cellStyle name="Note 66 9" xfId="7308"/>
    <cellStyle name="Note 66 9 2" xfId="7309"/>
    <cellStyle name="Note 67" xfId="7310"/>
    <cellStyle name="Note 67 10" xfId="7311"/>
    <cellStyle name="Note 67 10 2" xfId="7312"/>
    <cellStyle name="Note 67 11" xfId="7313"/>
    <cellStyle name="Note 67 2" xfId="7314"/>
    <cellStyle name="Note 67 2 2" xfId="7315"/>
    <cellStyle name="Note 67 3" xfId="7316"/>
    <cellStyle name="Note 67 3 2" xfId="7317"/>
    <cellStyle name="Note 67 4" xfId="7318"/>
    <cellStyle name="Note 67 4 2" xfId="7319"/>
    <cellStyle name="Note 67 5" xfId="7320"/>
    <cellStyle name="Note 67 5 2" xfId="7321"/>
    <cellStyle name="Note 67 6" xfId="7322"/>
    <cellStyle name="Note 67 6 2" xfId="7323"/>
    <cellStyle name="Note 67 7" xfId="7324"/>
    <cellStyle name="Note 67 7 2" xfId="7325"/>
    <cellStyle name="Note 67 8" xfId="7326"/>
    <cellStyle name="Note 67 8 2" xfId="7327"/>
    <cellStyle name="Note 67 9" xfId="7328"/>
    <cellStyle name="Note 67 9 2" xfId="7329"/>
    <cellStyle name="Note 68" xfId="7330"/>
    <cellStyle name="Note 68 10" xfId="7331"/>
    <cellStyle name="Note 68 10 2" xfId="7332"/>
    <cellStyle name="Note 68 11" xfId="7333"/>
    <cellStyle name="Note 68 2" xfId="7334"/>
    <cellStyle name="Note 68 2 2" xfId="7335"/>
    <cellStyle name="Note 68 3" xfId="7336"/>
    <cellStyle name="Note 68 3 2" xfId="7337"/>
    <cellStyle name="Note 68 4" xfId="7338"/>
    <cellStyle name="Note 68 4 2" xfId="7339"/>
    <cellStyle name="Note 68 5" xfId="7340"/>
    <cellStyle name="Note 68 5 2" xfId="7341"/>
    <cellStyle name="Note 68 6" xfId="7342"/>
    <cellStyle name="Note 68 6 2" xfId="7343"/>
    <cellStyle name="Note 68 7" xfId="7344"/>
    <cellStyle name="Note 68 7 2" xfId="7345"/>
    <cellStyle name="Note 68 8" xfId="7346"/>
    <cellStyle name="Note 68 8 2" xfId="7347"/>
    <cellStyle name="Note 68 9" xfId="7348"/>
    <cellStyle name="Note 68 9 2" xfId="7349"/>
    <cellStyle name="Note 69" xfId="7350"/>
    <cellStyle name="Note 69 10" xfId="7351"/>
    <cellStyle name="Note 69 10 2" xfId="7352"/>
    <cellStyle name="Note 69 11" xfId="7353"/>
    <cellStyle name="Note 69 2" xfId="7354"/>
    <cellStyle name="Note 69 2 2" xfId="7355"/>
    <cellStyle name="Note 69 3" xfId="7356"/>
    <cellStyle name="Note 69 3 2" xfId="7357"/>
    <cellStyle name="Note 69 4" xfId="7358"/>
    <cellStyle name="Note 69 4 2" xfId="7359"/>
    <cellStyle name="Note 69 5" xfId="7360"/>
    <cellStyle name="Note 69 5 2" xfId="7361"/>
    <cellStyle name="Note 69 6" xfId="7362"/>
    <cellStyle name="Note 69 6 2" xfId="7363"/>
    <cellStyle name="Note 69 7" xfId="7364"/>
    <cellStyle name="Note 69 7 2" xfId="7365"/>
    <cellStyle name="Note 69 8" xfId="7366"/>
    <cellStyle name="Note 69 8 2" xfId="7367"/>
    <cellStyle name="Note 69 9" xfId="7368"/>
    <cellStyle name="Note 69 9 2" xfId="7369"/>
    <cellStyle name="Note 7" xfId="7370"/>
    <cellStyle name="Note 7 10" xfId="7371"/>
    <cellStyle name="Note 7 10 2" xfId="7372"/>
    <cellStyle name="Note 7 11" xfId="7373"/>
    <cellStyle name="Note 7 2" xfId="7374"/>
    <cellStyle name="Note 7 2 2" xfId="7375"/>
    <cellStyle name="Note 7 3" xfId="7376"/>
    <cellStyle name="Note 7 3 2" xfId="7377"/>
    <cellStyle name="Note 7 4" xfId="7378"/>
    <cellStyle name="Note 7 4 2" xfId="7379"/>
    <cellStyle name="Note 7 5" xfId="7380"/>
    <cellStyle name="Note 7 5 2" xfId="7381"/>
    <cellStyle name="Note 7 6" xfId="7382"/>
    <cellStyle name="Note 7 6 2" xfId="7383"/>
    <cellStyle name="Note 7 7" xfId="7384"/>
    <cellStyle name="Note 7 7 2" xfId="7385"/>
    <cellStyle name="Note 7 8" xfId="7386"/>
    <cellStyle name="Note 7 8 2" xfId="7387"/>
    <cellStyle name="Note 7 9" xfId="7388"/>
    <cellStyle name="Note 7 9 2" xfId="7389"/>
    <cellStyle name="Note 70" xfId="7390"/>
    <cellStyle name="Note 70 10" xfId="7391"/>
    <cellStyle name="Note 70 10 2" xfId="7392"/>
    <cellStyle name="Note 70 11" xfId="7393"/>
    <cellStyle name="Note 70 2" xfId="7394"/>
    <cellStyle name="Note 70 2 2" xfId="7395"/>
    <cellStyle name="Note 70 3" xfId="7396"/>
    <cellStyle name="Note 70 3 2" xfId="7397"/>
    <cellStyle name="Note 70 4" xfId="7398"/>
    <cellStyle name="Note 70 4 2" xfId="7399"/>
    <cellStyle name="Note 70 5" xfId="7400"/>
    <cellStyle name="Note 70 5 2" xfId="7401"/>
    <cellStyle name="Note 70 6" xfId="7402"/>
    <cellStyle name="Note 70 6 2" xfId="7403"/>
    <cellStyle name="Note 70 7" xfId="7404"/>
    <cellStyle name="Note 70 7 2" xfId="7405"/>
    <cellStyle name="Note 70 8" xfId="7406"/>
    <cellStyle name="Note 70 8 2" xfId="7407"/>
    <cellStyle name="Note 70 9" xfId="7408"/>
    <cellStyle name="Note 70 9 2" xfId="7409"/>
    <cellStyle name="Note 71" xfId="7410"/>
    <cellStyle name="Note 71 10" xfId="7411"/>
    <cellStyle name="Note 71 10 2" xfId="7412"/>
    <cellStyle name="Note 71 11" xfId="7413"/>
    <cellStyle name="Note 71 2" xfId="7414"/>
    <cellStyle name="Note 71 2 2" xfId="7415"/>
    <cellStyle name="Note 71 3" xfId="7416"/>
    <cellStyle name="Note 71 3 2" xfId="7417"/>
    <cellStyle name="Note 71 4" xfId="7418"/>
    <cellStyle name="Note 71 4 2" xfId="7419"/>
    <cellStyle name="Note 71 5" xfId="7420"/>
    <cellStyle name="Note 71 5 2" xfId="7421"/>
    <cellStyle name="Note 71 6" xfId="7422"/>
    <cellStyle name="Note 71 6 2" xfId="7423"/>
    <cellStyle name="Note 71 7" xfId="7424"/>
    <cellStyle name="Note 71 7 2" xfId="7425"/>
    <cellStyle name="Note 71 8" xfId="7426"/>
    <cellStyle name="Note 71 8 2" xfId="7427"/>
    <cellStyle name="Note 71 9" xfId="7428"/>
    <cellStyle name="Note 71 9 2" xfId="7429"/>
    <cellStyle name="Note 72" xfId="7430"/>
    <cellStyle name="Note 72 10" xfId="7431"/>
    <cellStyle name="Note 72 10 2" xfId="7432"/>
    <cellStyle name="Note 72 11" xfId="7433"/>
    <cellStyle name="Note 72 2" xfId="7434"/>
    <cellStyle name="Note 72 2 2" xfId="7435"/>
    <cellStyle name="Note 72 3" xfId="7436"/>
    <cellStyle name="Note 72 3 2" xfId="7437"/>
    <cellStyle name="Note 72 4" xfId="7438"/>
    <cellStyle name="Note 72 4 2" xfId="7439"/>
    <cellStyle name="Note 72 5" xfId="7440"/>
    <cellStyle name="Note 72 5 2" xfId="7441"/>
    <cellStyle name="Note 72 6" xfId="7442"/>
    <cellStyle name="Note 72 6 2" xfId="7443"/>
    <cellStyle name="Note 72 7" xfId="7444"/>
    <cellStyle name="Note 72 7 2" xfId="7445"/>
    <cellStyle name="Note 72 8" xfId="7446"/>
    <cellStyle name="Note 72 8 2" xfId="7447"/>
    <cellStyle name="Note 72 9" xfId="7448"/>
    <cellStyle name="Note 72 9 2" xfId="7449"/>
    <cellStyle name="Note 73" xfId="7450"/>
    <cellStyle name="Note 73 10" xfId="7451"/>
    <cellStyle name="Note 73 10 2" xfId="7452"/>
    <cellStyle name="Note 73 11" xfId="7453"/>
    <cellStyle name="Note 73 2" xfId="7454"/>
    <cellStyle name="Note 73 2 2" xfId="7455"/>
    <cellStyle name="Note 73 3" xfId="7456"/>
    <cellStyle name="Note 73 3 2" xfId="7457"/>
    <cellStyle name="Note 73 4" xfId="7458"/>
    <cellStyle name="Note 73 4 2" xfId="7459"/>
    <cellStyle name="Note 73 5" xfId="7460"/>
    <cellStyle name="Note 73 5 2" xfId="7461"/>
    <cellStyle name="Note 73 6" xfId="7462"/>
    <cellStyle name="Note 73 6 2" xfId="7463"/>
    <cellStyle name="Note 73 7" xfId="7464"/>
    <cellStyle name="Note 73 7 2" xfId="7465"/>
    <cellStyle name="Note 73 8" xfId="7466"/>
    <cellStyle name="Note 73 8 2" xfId="7467"/>
    <cellStyle name="Note 73 9" xfId="7468"/>
    <cellStyle name="Note 73 9 2" xfId="7469"/>
    <cellStyle name="Note 74" xfId="7470"/>
    <cellStyle name="Note 74 10" xfId="7471"/>
    <cellStyle name="Note 74 10 2" xfId="7472"/>
    <cellStyle name="Note 74 11" xfId="7473"/>
    <cellStyle name="Note 74 2" xfId="7474"/>
    <cellStyle name="Note 74 2 2" xfId="7475"/>
    <cellStyle name="Note 74 3" xfId="7476"/>
    <cellStyle name="Note 74 3 2" xfId="7477"/>
    <cellStyle name="Note 74 4" xfId="7478"/>
    <cellStyle name="Note 74 4 2" xfId="7479"/>
    <cellStyle name="Note 74 5" xfId="7480"/>
    <cellStyle name="Note 74 5 2" xfId="7481"/>
    <cellStyle name="Note 74 6" xfId="7482"/>
    <cellStyle name="Note 74 6 2" xfId="7483"/>
    <cellStyle name="Note 74 7" xfId="7484"/>
    <cellStyle name="Note 74 7 2" xfId="7485"/>
    <cellStyle name="Note 74 8" xfId="7486"/>
    <cellStyle name="Note 74 8 2" xfId="7487"/>
    <cellStyle name="Note 74 9" xfId="7488"/>
    <cellStyle name="Note 74 9 2" xfId="7489"/>
    <cellStyle name="Note 75" xfId="7490"/>
    <cellStyle name="Note 75 10" xfId="7491"/>
    <cellStyle name="Note 75 10 2" xfId="7492"/>
    <cellStyle name="Note 75 11" xfId="7493"/>
    <cellStyle name="Note 75 2" xfId="7494"/>
    <cellStyle name="Note 75 2 2" xfId="7495"/>
    <cellStyle name="Note 75 3" xfId="7496"/>
    <cellStyle name="Note 75 3 2" xfId="7497"/>
    <cellStyle name="Note 75 4" xfId="7498"/>
    <cellStyle name="Note 75 4 2" xfId="7499"/>
    <cellStyle name="Note 75 5" xfId="7500"/>
    <cellStyle name="Note 75 5 2" xfId="7501"/>
    <cellStyle name="Note 75 6" xfId="7502"/>
    <cellStyle name="Note 75 6 2" xfId="7503"/>
    <cellStyle name="Note 75 7" xfId="7504"/>
    <cellStyle name="Note 75 7 2" xfId="7505"/>
    <cellStyle name="Note 75 8" xfId="7506"/>
    <cellStyle name="Note 75 8 2" xfId="7507"/>
    <cellStyle name="Note 75 9" xfId="7508"/>
    <cellStyle name="Note 75 9 2" xfId="7509"/>
    <cellStyle name="Note 76" xfId="7510"/>
    <cellStyle name="Note 76 10" xfId="7511"/>
    <cellStyle name="Note 76 10 2" xfId="7512"/>
    <cellStyle name="Note 76 11" xfId="7513"/>
    <cellStyle name="Note 76 2" xfId="7514"/>
    <cellStyle name="Note 76 2 2" xfId="7515"/>
    <cellStyle name="Note 76 3" xfId="7516"/>
    <cellStyle name="Note 76 3 2" xfId="7517"/>
    <cellStyle name="Note 76 4" xfId="7518"/>
    <cellStyle name="Note 76 4 2" xfId="7519"/>
    <cellStyle name="Note 76 5" xfId="7520"/>
    <cellStyle name="Note 76 5 2" xfId="7521"/>
    <cellStyle name="Note 76 6" xfId="7522"/>
    <cellStyle name="Note 76 6 2" xfId="7523"/>
    <cellStyle name="Note 76 7" xfId="7524"/>
    <cellStyle name="Note 76 7 2" xfId="7525"/>
    <cellStyle name="Note 76 8" xfId="7526"/>
    <cellStyle name="Note 76 8 2" xfId="7527"/>
    <cellStyle name="Note 76 9" xfId="7528"/>
    <cellStyle name="Note 76 9 2" xfId="7529"/>
    <cellStyle name="Note 77" xfId="7530"/>
    <cellStyle name="Note 77 10" xfId="7531"/>
    <cellStyle name="Note 77 10 2" xfId="7532"/>
    <cellStyle name="Note 77 11" xfId="7533"/>
    <cellStyle name="Note 77 2" xfId="7534"/>
    <cellStyle name="Note 77 2 2" xfId="7535"/>
    <cellStyle name="Note 77 3" xfId="7536"/>
    <cellStyle name="Note 77 3 2" xfId="7537"/>
    <cellStyle name="Note 77 4" xfId="7538"/>
    <cellStyle name="Note 77 4 2" xfId="7539"/>
    <cellStyle name="Note 77 5" xfId="7540"/>
    <cellStyle name="Note 77 5 2" xfId="7541"/>
    <cellStyle name="Note 77 6" xfId="7542"/>
    <cellStyle name="Note 77 6 2" xfId="7543"/>
    <cellStyle name="Note 77 7" xfId="7544"/>
    <cellStyle name="Note 77 7 2" xfId="7545"/>
    <cellStyle name="Note 77 8" xfId="7546"/>
    <cellStyle name="Note 77 8 2" xfId="7547"/>
    <cellStyle name="Note 77 9" xfId="7548"/>
    <cellStyle name="Note 77 9 2" xfId="7549"/>
    <cellStyle name="Note 78" xfId="7550"/>
    <cellStyle name="Note 78 10" xfId="7551"/>
    <cellStyle name="Note 78 10 2" xfId="7552"/>
    <cellStyle name="Note 78 11" xfId="7553"/>
    <cellStyle name="Note 78 2" xfId="7554"/>
    <cellStyle name="Note 78 2 2" xfId="7555"/>
    <cellStyle name="Note 78 3" xfId="7556"/>
    <cellStyle name="Note 78 3 2" xfId="7557"/>
    <cellStyle name="Note 78 4" xfId="7558"/>
    <cellStyle name="Note 78 4 2" xfId="7559"/>
    <cellStyle name="Note 78 5" xfId="7560"/>
    <cellStyle name="Note 78 5 2" xfId="7561"/>
    <cellStyle name="Note 78 6" xfId="7562"/>
    <cellStyle name="Note 78 6 2" xfId="7563"/>
    <cellStyle name="Note 78 7" xfId="7564"/>
    <cellStyle name="Note 78 7 2" xfId="7565"/>
    <cellStyle name="Note 78 8" xfId="7566"/>
    <cellStyle name="Note 78 8 2" xfId="7567"/>
    <cellStyle name="Note 78 9" xfId="7568"/>
    <cellStyle name="Note 78 9 2" xfId="7569"/>
    <cellStyle name="Note 79" xfId="7570"/>
    <cellStyle name="Note 79 10" xfId="7571"/>
    <cellStyle name="Note 79 10 2" xfId="7572"/>
    <cellStyle name="Note 79 11" xfId="7573"/>
    <cellStyle name="Note 79 2" xfId="7574"/>
    <cellStyle name="Note 79 2 2" xfId="7575"/>
    <cellStyle name="Note 79 3" xfId="7576"/>
    <cellStyle name="Note 79 3 2" xfId="7577"/>
    <cellStyle name="Note 79 4" xfId="7578"/>
    <cellStyle name="Note 79 4 2" xfId="7579"/>
    <cellStyle name="Note 79 5" xfId="7580"/>
    <cellStyle name="Note 79 5 2" xfId="7581"/>
    <cellStyle name="Note 79 6" xfId="7582"/>
    <cellStyle name="Note 79 6 2" xfId="7583"/>
    <cellStyle name="Note 79 7" xfId="7584"/>
    <cellStyle name="Note 79 7 2" xfId="7585"/>
    <cellStyle name="Note 79 8" xfId="7586"/>
    <cellStyle name="Note 79 8 2" xfId="7587"/>
    <cellStyle name="Note 79 9" xfId="7588"/>
    <cellStyle name="Note 79 9 2" xfId="7589"/>
    <cellStyle name="Note 8" xfId="7590"/>
    <cellStyle name="Note 8 10" xfId="7591"/>
    <cellStyle name="Note 8 10 2" xfId="7592"/>
    <cellStyle name="Note 8 11" xfId="7593"/>
    <cellStyle name="Note 8 2" xfId="7594"/>
    <cellStyle name="Note 8 2 2" xfId="7595"/>
    <cellStyle name="Note 8 3" xfId="7596"/>
    <cellStyle name="Note 8 3 2" xfId="7597"/>
    <cellStyle name="Note 8 4" xfId="7598"/>
    <cellStyle name="Note 8 4 2" xfId="7599"/>
    <cellStyle name="Note 8 5" xfId="7600"/>
    <cellStyle name="Note 8 5 2" xfId="7601"/>
    <cellStyle name="Note 8 6" xfId="7602"/>
    <cellStyle name="Note 8 6 2" xfId="7603"/>
    <cellStyle name="Note 8 7" xfId="7604"/>
    <cellStyle name="Note 8 7 2" xfId="7605"/>
    <cellStyle name="Note 8 8" xfId="7606"/>
    <cellStyle name="Note 8 8 2" xfId="7607"/>
    <cellStyle name="Note 8 9" xfId="7608"/>
    <cellStyle name="Note 8 9 2" xfId="7609"/>
    <cellStyle name="Note 80" xfId="7610"/>
    <cellStyle name="Note 80 10" xfId="7611"/>
    <cellStyle name="Note 80 10 2" xfId="7612"/>
    <cellStyle name="Note 80 11" xfId="7613"/>
    <cellStyle name="Note 80 2" xfId="7614"/>
    <cellStyle name="Note 80 2 2" xfId="7615"/>
    <cellStyle name="Note 80 3" xfId="7616"/>
    <cellStyle name="Note 80 3 2" xfId="7617"/>
    <cellStyle name="Note 80 4" xfId="7618"/>
    <cellStyle name="Note 80 4 2" xfId="7619"/>
    <cellStyle name="Note 80 5" xfId="7620"/>
    <cellStyle name="Note 80 5 2" xfId="7621"/>
    <cellStyle name="Note 80 6" xfId="7622"/>
    <cellStyle name="Note 80 6 2" xfId="7623"/>
    <cellStyle name="Note 80 7" xfId="7624"/>
    <cellStyle name="Note 80 7 2" xfId="7625"/>
    <cellStyle name="Note 80 8" xfId="7626"/>
    <cellStyle name="Note 80 8 2" xfId="7627"/>
    <cellStyle name="Note 80 9" xfId="7628"/>
    <cellStyle name="Note 80 9 2" xfId="7629"/>
    <cellStyle name="Note 81" xfId="7630"/>
    <cellStyle name="Note 81 10" xfId="7631"/>
    <cellStyle name="Note 81 10 2" xfId="7632"/>
    <cellStyle name="Note 81 11" xfId="7633"/>
    <cellStyle name="Note 81 2" xfId="7634"/>
    <cellStyle name="Note 81 2 2" xfId="7635"/>
    <cellStyle name="Note 81 3" xfId="7636"/>
    <cellStyle name="Note 81 3 2" xfId="7637"/>
    <cellStyle name="Note 81 4" xfId="7638"/>
    <cellStyle name="Note 81 4 2" xfId="7639"/>
    <cellStyle name="Note 81 5" xfId="7640"/>
    <cellStyle name="Note 81 5 2" xfId="7641"/>
    <cellStyle name="Note 81 6" xfId="7642"/>
    <cellStyle name="Note 81 6 2" xfId="7643"/>
    <cellStyle name="Note 81 7" xfId="7644"/>
    <cellStyle name="Note 81 7 2" xfId="7645"/>
    <cellStyle name="Note 81 7 3" xfId="7646"/>
    <cellStyle name="Note 81 8" xfId="7647"/>
    <cellStyle name="Note 81 8 2" xfId="7648"/>
    <cellStyle name="Note 81 8 3" xfId="7649"/>
    <cellStyle name="Note 81 9" xfId="7650"/>
    <cellStyle name="Note 81 9 2" xfId="7651"/>
    <cellStyle name="Note 81 9 3" xfId="7652"/>
    <cellStyle name="Note 82" xfId="7653"/>
    <cellStyle name="Note 82 10" xfId="7654"/>
    <cellStyle name="Note 82 10 2" xfId="7655"/>
    <cellStyle name="Note 82 10 3" xfId="7656"/>
    <cellStyle name="Note 82 11" xfId="7657"/>
    <cellStyle name="Note 82 12" xfId="7658"/>
    <cellStyle name="Note 82 2" xfId="7659"/>
    <cellStyle name="Note 82 2 2" xfId="7660"/>
    <cellStyle name="Note 82 2 3" xfId="7661"/>
    <cellStyle name="Note 82 3" xfId="7662"/>
    <cellStyle name="Note 82 3 2" xfId="7663"/>
    <cellStyle name="Note 82 3 3" xfId="7664"/>
    <cellStyle name="Note 82 4" xfId="7665"/>
    <cellStyle name="Note 82 4 2" xfId="7666"/>
    <cellStyle name="Note 82 4 3" xfId="7667"/>
    <cellStyle name="Note 82 5" xfId="7668"/>
    <cellStyle name="Note 82 5 2" xfId="7669"/>
    <cellStyle name="Note 82 5 3" xfId="7670"/>
    <cellStyle name="Note 82 6" xfId="7671"/>
    <cellStyle name="Note 82 6 2" xfId="7672"/>
    <cellStyle name="Note 82 6 3" xfId="7673"/>
    <cellStyle name="Note 82 7" xfId="7674"/>
    <cellStyle name="Note 82 7 2" xfId="7675"/>
    <cellStyle name="Note 82 7 3" xfId="7676"/>
    <cellStyle name="Note 82 8" xfId="7677"/>
    <cellStyle name="Note 82 8 2" xfId="7678"/>
    <cellStyle name="Note 82 8 3" xfId="7679"/>
    <cellStyle name="Note 82 9" xfId="7680"/>
    <cellStyle name="Note 82 9 2" xfId="7681"/>
    <cellStyle name="Note 82 9 3" xfId="7682"/>
    <cellStyle name="Note 83" xfId="7683"/>
    <cellStyle name="Note 83 10" xfId="7684"/>
    <cellStyle name="Note 83 10 2" xfId="7685"/>
    <cellStyle name="Note 83 10 3" xfId="7686"/>
    <cellStyle name="Note 83 11" xfId="7687"/>
    <cellStyle name="Note 83 12" xfId="7688"/>
    <cellStyle name="Note 83 2" xfId="7689"/>
    <cellStyle name="Note 83 2 2" xfId="7690"/>
    <cellStyle name="Note 83 2 3" xfId="7691"/>
    <cellStyle name="Note 83 3" xfId="7692"/>
    <cellStyle name="Note 83 3 2" xfId="7693"/>
    <cellStyle name="Note 83 3 3" xfId="7694"/>
    <cellStyle name="Note 83 4" xfId="7695"/>
    <cellStyle name="Note 83 4 2" xfId="7696"/>
    <cellStyle name="Note 83 4 3" xfId="7697"/>
    <cellStyle name="Note 83 5" xfId="7698"/>
    <cellStyle name="Note 83 5 2" xfId="7699"/>
    <cellStyle name="Note 83 6" xfId="7700"/>
    <cellStyle name="Note 83 6 2" xfId="7701"/>
    <cellStyle name="Note 83 7" xfId="7702"/>
    <cellStyle name="Note 83 7 2" xfId="7703"/>
    <cellStyle name="Note 83 8" xfId="7704"/>
    <cellStyle name="Note 83 8 2" xfId="7705"/>
    <cellStyle name="Note 83 9" xfId="7706"/>
    <cellStyle name="Note 83 9 2" xfId="7707"/>
    <cellStyle name="Note 84" xfId="7708"/>
    <cellStyle name="Note 84 10" xfId="7709"/>
    <cellStyle name="Note 84 10 2" xfId="7710"/>
    <cellStyle name="Note 84 11" xfId="7711"/>
    <cellStyle name="Note 84 2" xfId="7712"/>
    <cellStyle name="Note 84 2 2" xfId="7713"/>
    <cellStyle name="Note 84 3" xfId="7714"/>
    <cellStyle name="Note 84 3 2" xfId="7715"/>
    <cellStyle name="Note 84 4" xfId="7716"/>
    <cellStyle name="Note 84 4 2" xfId="7717"/>
    <cellStyle name="Note 84 5" xfId="7718"/>
    <cellStyle name="Note 84 5 2" xfId="7719"/>
    <cellStyle name="Note 84 6" xfId="7720"/>
    <cellStyle name="Note 84 6 2" xfId="7721"/>
    <cellStyle name="Note 84 7" xfId="7722"/>
    <cellStyle name="Note 84 7 2" xfId="7723"/>
    <cellStyle name="Note 84 8" xfId="7724"/>
    <cellStyle name="Note 84 8 2" xfId="7725"/>
    <cellStyle name="Note 84 9" xfId="7726"/>
    <cellStyle name="Note 84 9 2" xfId="7727"/>
    <cellStyle name="Note 85" xfId="7728"/>
    <cellStyle name="Note 85 10" xfId="7729"/>
    <cellStyle name="Note 85 10 2" xfId="7730"/>
    <cellStyle name="Note 85 11" xfId="7731"/>
    <cellStyle name="Note 85 2" xfId="7732"/>
    <cellStyle name="Note 85 2 2" xfId="7733"/>
    <cellStyle name="Note 85 3" xfId="7734"/>
    <cellStyle name="Note 85 3 2" xfId="7735"/>
    <cellStyle name="Note 85 4" xfId="7736"/>
    <cellStyle name="Note 85 4 2" xfId="7737"/>
    <cellStyle name="Note 85 5" xfId="7738"/>
    <cellStyle name="Note 85 5 2" xfId="7739"/>
    <cellStyle name="Note 85 6" xfId="7740"/>
    <cellStyle name="Note 85 6 2" xfId="7741"/>
    <cellStyle name="Note 85 7" xfId="7742"/>
    <cellStyle name="Note 85 7 2" xfId="7743"/>
    <cellStyle name="Note 85 8" xfId="7744"/>
    <cellStyle name="Note 85 8 2" xfId="7745"/>
    <cellStyle name="Note 85 9" xfId="7746"/>
    <cellStyle name="Note 85 9 2" xfId="7747"/>
    <cellStyle name="Note 86" xfId="7748"/>
    <cellStyle name="Note 86 10" xfId="7749"/>
    <cellStyle name="Note 86 10 2" xfId="7750"/>
    <cellStyle name="Note 86 11" xfId="7751"/>
    <cellStyle name="Note 86 2" xfId="7752"/>
    <cellStyle name="Note 86 2 2" xfId="7753"/>
    <cellStyle name="Note 86 3" xfId="7754"/>
    <cellStyle name="Note 86 3 2" xfId="7755"/>
    <cellStyle name="Note 86 4" xfId="7756"/>
    <cellStyle name="Note 86 4 2" xfId="7757"/>
    <cellStyle name="Note 86 5" xfId="7758"/>
    <cellStyle name="Note 86 5 2" xfId="7759"/>
    <cellStyle name="Note 86 6" xfId="7760"/>
    <cellStyle name="Note 86 6 2" xfId="7761"/>
    <cellStyle name="Note 86 7" xfId="7762"/>
    <cellStyle name="Note 86 7 2" xfId="7763"/>
    <cellStyle name="Note 86 8" xfId="7764"/>
    <cellStyle name="Note 86 8 2" xfId="7765"/>
    <cellStyle name="Note 86 9" xfId="7766"/>
    <cellStyle name="Note 86 9 2" xfId="7767"/>
    <cellStyle name="Note 87" xfId="7768"/>
    <cellStyle name="Note 87 10" xfId="7769"/>
    <cellStyle name="Note 87 10 2" xfId="7770"/>
    <cellStyle name="Note 87 11" xfId="7771"/>
    <cellStyle name="Note 87 2" xfId="7772"/>
    <cellStyle name="Note 87 2 2" xfId="7773"/>
    <cellStyle name="Note 87 3" xfId="7774"/>
    <cellStyle name="Note 87 3 2" xfId="7775"/>
    <cellStyle name="Note 87 4" xfId="7776"/>
    <cellStyle name="Note 87 4 2" xfId="7777"/>
    <cellStyle name="Note 87 5" xfId="7778"/>
    <cellStyle name="Note 87 5 2" xfId="7779"/>
    <cellStyle name="Note 87 6" xfId="7780"/>
    <cellStyle name="Note 87 6 2" xfId="7781"/>
    <cellStyle name="Note 87 7" xfId="7782"/>
    <cellStyle name="Note 87 7 2" xfId="7783"/>
    <cellStyle name="Note 87 8" xfId="7784"/>
    <cellStyle name="Note 87 8 2" xfId="7785"/>
    <cellStyle name="Note 87 9" xfId="7786"/>
    <cellStyle name="Note 87 9 2" xfId="7787"/>
    <cellStyle name="Note 88" xfId="7788"/>
    <cellStyle name="Note 88 10" xfId="7789"/>
    <cellStyle name="Note 88 10 2" xfId="7790"/>
    <cellStyle name="Note 88 11" xfId="7791"/>
    <cellStyle name="Note 88 2" xfId="7792"/>
    <cellStyle name="Note 88 2 2" xfId="7793"/>
    <cellStyle name="Note 88 3" xfId="7794"/>
    <cellStyle name="Note 88 3 2" xfId="7795"/>
    <cellStyle name="Note 88 4" xfId="7796"/>
    <cellStyle name="Note 88 4 2" xfId="7797"/>
    <cellStyle name="Note 88 5" xfId="7798"/>
    <cellStyle name="Note 88 5 2" xfId="7799"/>
    <cellStyle name="Note 88 6" xfId="7800"/>
    <cellStyle name="Note 88 6 2" xfId="7801"/>
    <cellStyle name="Note 88 7" xfId="7802"/>
    <cellStyle name="Note 88 7 2" xfId="7803"/>
    <cellStyle name="Note 88 8" xfId="7804"/>
    <cellStyle name="Note 88 8 2" xfId="7805"/>
    <cellStyle name="Note 88 9" xfId="7806"/>
    <cellStyle name="Note 88 9 2" xfId="7807"/>
    <cellStyle name="Note 89" xfId="7808"/>
    <cellStyle name="Note 89 10" xfId="7809"/>
    <cellStyle name="Note 89 10 2" xfId="7810"/>
    <cellStyle name="Note 89 11" xfId="7811"/>
    <cellStyle name="Note 89 2" xfId="7812"/>
    <cellStyle name="Note 89 2 2" xfId="7813"/>
    <cellStyle name="Note 89 3" xfId="7814"/>
    <cellStyle name="Note 89 3 2" xfId="7815"/>
    <cellStyle name="Note 89 4" xfId="7816"/>
    <cellStyle name="Note 89 4 2" xfId="7817"/>
    <cellStyle name="Note 89 5" xfId="7818"/>
    <cellStyle name="Note 89 5 2" xfId="7819"/>
    <cellStyle name="Note 89 6" xfId="7820"/>
    <cellStyle name="Note 89 6 2" xfId="7821"/>
    <cellStyle name="Note 89 7" xfId="7822"/>
    <cellStyle name="Note 89 7 2" xfId="7823"/>
    <cellStyle name="Note 89 8" xfId="7824"/>
    <cellStyle name="Note 89 8 2" xfId="7825"/>
    <cellStyle name="Note 89 9" xfId="7826"/>
    <cellStyle name="Note 89 9 2" xfId="7827"/>
    <cellStyle name="Note 9" xfId="7828"/>
    <cellStyle name="Note 9 10" xfId="7829"/>
    <cellStyle name="Note 9 10 2" xfId="7830"/>
    <cellStyle name="Note 9 11" xfId="7831"/>
    <cellStyle name="Note 9 2" xfId="7832"/>
    <cellStyle name="Note 9 2 2" xfId="7833"/>
    <cellStyle name="Note 9 3" xfId="7834"/>
    <cellStyle name="Note 9 3 2" xfId="7835"/>
    <cellStyle name="Note 9 4" xfId="7836"/>
    <cellStyle name="Note 9 4 2" xfId="7837"/>
    <cellStyle name="Note 9 5" xfId="7838"/>
    <cellStyle name="Note 9 5 2" xfId="7839"/>
    <cellStyle name="Note 9 6" xfId="7840"/>
    <cellStyle name="Note 9 6 2" xfId="7841"/>
    <cellStyle name="Note 9 7" xfId="7842"/>
    <cellStyle name="Note 9 7 2" xfId="7843"/>
    <cellStyle name="Note 9 8" xfId="7844"/>
    <cellStyle name="Note 9 8 2" xfId="7845"/>
    <cellStyle name="Note 9 9" xfId="7846"/>
    <cellStyle name="Note 9 9 2" xfId="7847"/>
    <cellStyle name="Note 90" xfId="7848"/>
    <cellStyle name="Note 90 10" xfId="7849"/>
    <cellStyle name="Note 90 10 2" xfId="7850"/>
    <cellStyle name="Note 90 11" xfId="7851"/>
    <cellStyle name="Note 90 2" xfId="7852"/>
    <cellStyle name="Note 90 2 2" xfId="7853"/>
    <cellStyle name="Note 90 3" xfId="7854"/>
    <cellStyle name="Note 90 3 2" xfId="7855"/>
    <cellStyle name="Note 90 4" xfId="7856"/>
    <cellStyle name="Note 90 4 2" xfId="7857"/>
    <cellStyle name="Note 90 5" xfId="7858"/>
    <cellStyle name="Note 90 5 2" xfId="7859"/>
    <cellStyle name="Note 90 6" xfId="7860"/>
    <cellStyle name="Note 90 6 2" xfId="7861"/>
    <cellStyle name="Note 90 7" xfId="7862"/>
    <cellStyle name="Note 90 7 2" xfId="7863"/>
    <cellStyle name="Note 90 8" xfId="7864"/>
    <cellStyle name="Note 90 8 2" xfId="7865"/>
    <cellStyle name="Note 90 9" xfId="7866"/>
    <cellStyle name="Note 90 9 2" xfId="7867"/>
    <cellStyle name="Note 91" xfId="7868"/>
    <cellStyle name="Note 91 10" xfId="7869"/>
    <cellStyle name="Note 91 10 2" xfId="7870"/>
    <cellStyle name="Note 91 11" xfId="7871"/>
    <cellStyle name="Note 91 2" xfId="7872"/>
    <cellStyle name="Note 91 2 2" xfId="7873"/>
    <cellStyle name="Note 91 3" xfId="7874"/>
    <cellStyle name="Note 91 3 2" xfId="7875"/>
    <cellStyle name="Note 91 4" xfId="7876"/>
    <cellStyle name="Note 91 4 2" xfId="7877"/>
    <cellStyle name="Note 91 5" xfId="7878"/>
    <cellStyle name="Note 91 5 2" xfId="7879"/>
    <cellStyle name="Note 91 6" xfId="7880"/>
    <cellStyle name="Note 91 6 2" xfId="7881"/>
    <cellStyle name="Note 91 7" xfId="7882"/>
    <cellStyle name="Note 91 7 2" xfId="7883"/>
    <cellStyle name="Note 91 8" xfId="7884"/>
    <cellStyle name="Note 91 8 2" xfId="7885"/>
    <cellStyle name="Note 91 9" xfId="7886"/>
    <cellStyle name="Note 91 9 2" xfId="7887"/>
    <cellStyle name="Note 92" xfId="7888"/>
    <cellStyle name="Note 92 10" xfId="7889"/>
    <cellStyle name="Note 92 10 2" xfId="7890"/>
    <cellStyle name="Note 92 11" xfId="7891"/>
    <cellStyle name="Note 92 2" xfId="7892"/>
    <cellStyle name="Note 92 2 2" xfId="7893"/>
    <cellStyle name="Note 92 3" xfId="7894"/>
    <cellStyle name="Note 92 3 2" xfId="7895"/>
    <cellStyle name="Note 92 4" xfId="7896"/>
    <cellStyle name="Note 92 4 2" xfId="7897"/>
    <cellStyle name="Note 92 5" xfId="7898"/>
    <cellStyle name="Note 92 5 2" xfId="7899"/>
    <cellStyle name="Note 92 6" xfId="7900"/>
    <cellStyle name="Note 92 6 2" xfId="7901"/>
    <cellStyle name="Note 92 7" xfId="7902"/>
    <cellStyle name="Note 92 7 2" xfId="7903"/>
    <cellStyle name="Note 92 8" xfId="7904"/>
    <cellStyle name="Note 92 8 2" xfId="7905"/>
    <cellStyle name="Note 92 9" xfId="7906"/>
    <cellStyle name="Note 92 9 2" xfId="7907"/>
    <cellStyle name="Note 93" xfId="7908"/>
    <cellStyle name="Note 93 10" xfId="7909"/>
    <cellStyle name="Note 93 10 2" xfId="7910"/>
    <cellStyle name="Note 93 11" xfId="7911"/>
    <cellStyle name="Note 93 2" xfId="7912"/>
    <cellStyle name="Note 93 2 2" xfId="7913"/>
    <cellStyle name="Note 93 3" xfId="7914"/>
    <cellStyle name="Note 93 3 2" xfId="7915"/>
    <cellStyle name="Note 93 4" xfId="7916"/>
    <cellStyle name="Note 93 4 2" xfId="7917"/>
    <cellStyle name="Note 93 5" xfId="7918"/>
    <cellStyle name="Note 93 5 2" xfId="7919"/>
    <cellStyle name="Note 93 6" xfId="7920"/>
    <cellStyle name="Note 93 6 2" xfId="7921"/>
    <cellStyle name="Note 93 7" xfId="7922"/>
    <cellStyle name="Note 93 7 2" xfId="7923"/>
    <cellStyle name="Note 93 8" xfId="7924"/>
    <cellStyle name="Note 93 8 2" xfId="7925"/>
    <cellStyle name="Note 93 9" xfId="7926"/>
    <cellStyle name="Note 93 9 2" xfId="7927"/>
    <cellStyle name="Note 94" xfId="7928"/>
    <cellStyle name="Note 94 10" xfId="7929"/>
    <cellStyle name="Note 94 10 2" xfId="7930"/>
    <cellStyle name="Note 94 11" xfId="7931"/>
    <cellStyle name="Note 94 2" xfId="7932"/>
    <cellStyle name="Note 94 2 2" xfId="7933"/>
    <cellStyle name="Note 94 3" xfId="7934"/>
    <cellStyle name="Note 94 3 2" xfId="7935"/>
    <cellStyle name="Note 94 4" xfId="7936"/>
    <cellStyle name="Note 94 4 2" xfId="7937"/>
    <cellStyle name="Note 94 5" xfId="7938"/>
    <cellStyle name="Note 94 5 2" xfId="7939"/>
    <cellStyle name="Note 94 6" xfId="7940"/>
    <cellStyle name="Note 94 6 2" xfId="7941"/>
    <cellStyle name="Note 94 7" xfId="7942"/>
    <cellStyle name="Note 94 7 2" xfId="7943"/>
    <cellStyle name="Note 94 8" xfId="7944"/>
    <cellStyle name="Note 94 8 2" xfId="7945"/>
    <cellStyle name="Note 94 9" xfId="7946"/>
    <cellStyle name="Note 94 9 2" xfId="7947"/>
    <cellStyle name="Note 95" xfId="7948"/>
    <cellStyle name="Note 95 10" xfId="7949"/>
    <cellStyle name="Note 95 10 2" xfId="7950"/>
    <cellStyle name="Note 95 11" xfId="7951"/>
    <cellStyle name="Note 95 2" xfId="7952"/>
    <cellStyle name="Note 95 2 2" xfId="7953"/>
    <cellStyle name="Note 95 3" xfId="7954"/>
    <cellStyle name="Note 95 3 2" xfId="7955"/>
    <cellStyle name="Note 95 4" xfId="7956"/>
    <cellStyle name="Note 95 4 2" xfId="7957"/>
    <cellStyle name="Note 95 5" xfId="7958"/>
    <cellStyle name="Note 95 5 2" xfId="7959"/>
    <cellStyle name="Note 95 6" xfId="7960"/>
    <cellStyle name="Note 95 6 2" xfId="7961"/>
    <cellStyle name="Note 95 7" xfId="7962"/>
    <cellStyle name="Note 95 7 2" xfId="7963"/>
    <cellStyle name="Note 95 8" xfId="7964"/>
    <cellStyle name="Note 95 8 2" xfId="7965"/>
    <cellStyle name="Note 95 9" xfId="7966"/>
    <cellStyle name="Note 95 9 2" xfId="7967"/>
    <cellStyle name="Note 96" xfId="7968"/>
    <cellStyle name="Note 96 10" xfId="7969"/>
    <cellStyle name="Note 96 10 2" xfId="7970"/>
    <cellStyle name="Note 96 11" xfId="7971"/>
    <cellStyle name="Note 96 2" xfId="7972"/>
    <cellStyle name="Note 96 2 2" xfId="7973"/>
    <cellStyle name="Note 96 3" xfId="7974"/>
    <cellStyle name="Note 96 3 2" xfId="7975"/>
    <cellStyle name="Note 96 4" xfId="7976"/>
    <cellStyle name="Note 96 4 2" xfId="7977"/>
    <cellStyle name="Note 96 5" xfId="7978"/>
    <cellStyle name="Note 96 5 2" xfId="7979"/>
    <cellStyle name="Note 96 6" xfId="7980"/>
    <cellStyle name="Note 96 6 2" xfId="7981"/>
    <cellStyle name="Note 96 7" xfId="7982"/>
    <cellStyle name="Note 96 7 2" xfId="7983"/>
    <cellStyle name="Note 96 8" xfId="7984"/>
    <cellStyle name="Note 96 8 2" xfId="7985"/>
    <cellStyle name="Note 96 9" xfId="7986"/>
    <cellStyle name="Note 96 9 2" xfId="7987"/>
    <cellStyle name="Note 97" xfId="7988"/>
    <cellStyle name="Note 97 10" xfId="7989"/>
    <cellStyle name="Note 97 10 2" xfId="7990"/>
    <cellStyle name="Note 97 11" xfId="7991"/>
    <cellStyle name="Note 97 2" xfId="7992"/>
    <cellStyle name="Note 97 2 2" xfId="7993"/>
    <cellStyle name="Note 97 3" xfId="7994"/>
    <cellStyle name="Note 97 3 2" xfId="7995"/>
    <cellStyle name="Note 97 4" xfId="7996"/>
    <cellStyle name="Note 97 4 2" xfId="7997"/>
    <cellStyle name="Note 97 5" xfId="7998"/>
    <cellStyle name="Note 97 5 2" xfId="7999"/>
    <cellStyle name="Note 97 6" xfId="8000"/>
    <cellStyle name="Note 97 6 2" xfId="8001"/>
    <cellStyle name="Note 97 7" xfId="8002"/>
    <cellStyle name="Note 97 7 2" xfId="8003"/>
    <cellStyle name="Note 97 8" xfId="8004"/>
    <cellStyle name="Note 97 8 2" xfId="8005"/>
    <cellStyle name="Note 97 9" xfId="8006"/>
    <cellStyle name="Note 97 9 2" xfId="8007"/>
    <cellStyle name="Note 98" xfId="8008"/>
    <cellStyle name="Note 98 10" xfId="8009"/>
    <cellStyle name="Note 98 10 2" xfId="8010"/>
    <cellStyle name="Note 98 11" xfId="8011"/>
    <cellStyle name="Note 98 2" xfId="8012"/>
    <cellStyle name="Note 98 2 2" xfId="8013"/>
    <cellStyle name="Note 98 3" xfId="8014"/>
    <cellStyle name="Note 98 3 2" xfId="8015"/>
    <cellStyle name="Note 98 4" xfId="8016"/>
    <cellStyle name="Note 98 4 2" xfId="8017"/>
    <cellStyle name="Note 98 5" xfId="8018"/>
    <cellStyle name="Note 98 5 2" xfId="8019"/>
    <cellStyle name="Note 98 6" xfId="8020"/>
    <cellStyle name="Note 98 6 2" xfId="8021"/>
    <cellStyle name="Note 98 7" xfId="8022"/>
    <cellStyle name="Note 98 7 2" xfId="8023"/>
    <cellStyle name="Note 98 8" xfId="8024"/>
    <cellStyle name="Note 98 8 2" xfId="8025"/>
    <cellStyle name="Note 98 9" xfId="8026"/>
    <cellStyle name="Note 98 9 2" xfId="8027"/>
    <cellStyle name="Note 99" xfId="8028"/>
    <cellStyle name="Note 99 10" xfId="8029"/>
    <cellStyle name="Note 99 10 2" xfId="8030"/>
    <cellStyle name="Note 99 11" xfId="8031"/>
    <cellStyle name="Note 99 2" xfId="8032"/>
    <cellStyle name="Note 99 2 2" xfId="8033"/>
    <cellStyle name="Note 99 3" xfId="8034"/>
    <cellStyle name="Note 99 3 2" xfId="8035"/>
    <cellStyle name="Note 99 4" xfId="8036"/>
    <cellStyle name="Note 99 4 2" xfId="8037"/>
    <cellStyle name="Note 99 5" xfId="8038"/>
    <cellStyle name="Note 99 5 2" xfId="8039"/>
    <cellStyle name="Note 99 6" xfId="8040"/>
    <cellStyle name="Note 99 6 2" xfId="8041"/>
    <cellStyle name="Note 99 7" xfId="8042"/>
    <cellStyle name="Note 99 7 2" xfId="8043"/>
    <cellStyle name="Note 99 8" xfId="8044"/>
    <cellStyle name="Note 99 8 2" xfId="8045"/>
    <cellStyle name="Note 99 9" xfId="8046"/>
    <cellStyle name="Note 99 9 2" xfId="8047"/>
    <cellStyle name="Note heading" xfId="8048"/>
    <cellStyle name="Note heading 2" xfId="8049"/>
    <cellStyle name="Num0" xfId="8051"/>
    <cellStyle name="Num0 2" xfId="8052"/>
    <cellStyle name="Num1" xfId="8053"/>
    <cellStyle name="Num1 2" xfId="8054"/>
    <cellStyle name="num1Style" xfId="8055"/>
    <cellStyle name="num1Style 2" xfId="8056"/>
    <cellStyle name="num1Styleb" xfId="8057"/>
    <cellStyle name="num1Styleb 2" xfId="8058"/>
    <cellStyle name="Num2" xfId="8059"/>
    <cellStyle name="Num2 2" xfId="8060"/>
    <cellStyle name="Num3" xfId="8061"/>
    <cellStyle name="Num3 2" xfId="8062"/>
    <cellStyle name="Num4" xfId="8063"/>
    <cellStyle name="Num4 2" xfId="8064"/>
    <cellStyle name="num4Style" xfId="8065"/>
    <cellStyle name="num4Style 2" xfId="8066"/>
    <cellStyle name="num4Styleb" xfId="8067"/>
    <cellStyle name="num4Styleb 2" xfId="8068"/>
    <cellStyle name="Number" xfId="8069"/>
    <cellStyle name="Number 2" xfId="8070"/>
    <cellStyle name="NumberGeneral" xfId="8071"/>
    <cellStyle name="NumberGeneral 2" xfId="8072"/>
    <cellStyle name="NumberGeneral2Dec." xfId="8073"/>
    <cellStyle name="NumberGeneral2Dec. 2" xfId="8074"/>
    <cellStyle name="Numbers" xfId="8075"/>
    <cellStyle name="Numbers - Bold" xfId="8076"/>
    <cellStyle name="Numbers - Bold - Italic" xfId="8077"/>
    <cellStyle name="Numbers - Bold - Italic 2" xfId="8078"/>
    <cellStyle name="Numbers - Bold 10" xfId="8079"/>
    <cellStyle name="Numbers - Bold 11" xfId="8080"/>
    <cellStyle name="Numbers - Bold 12" xfId="8081"/>
    <cellStyle name="Numbers - Bold 13" xfId="8082"/>
    <cellStyle name="Numbers - Bold 14" xfId="8083"/>
    <cellStyle name="Numbers - Bold 15" xfId="8084"/>
    <cellStyle name="Numbers - Bold 16" xfId="8085"/>
    <cellStyle name="Numbers - Bold 17" xfId="8086"/>
    <cellStyle name="Numbers - Bold 18" xfId="8087"/>
    <cellStyle name="Numbers - Bold 19" xfId="8088"/>
    <cellStyle name="Numbers - Bold 2" xfId="8089"/>
    <cellStyle name="Numbers - Bold 20" xfId="8090"/>
    <cellStyle name="Numbers - Bold 21" xfId="8091"/>
    <cellStyle name="Numbers - Bold 22" xfId="8092"/>
    <cellStyle name="Numbers - Bold 23" xfId="8093"/>
    <cellStyle name="Numbers - Bold 24" xfId="8094"/>
    <cellStyle name="Numbers - Bold 25" xfId="8095"/>
    <cellStyle name="Numbers - Bold 3" xfId="8096"/>
    <cellStyle name="Numbers - Bold 4" xfId="8097"/>
    <cellStyle name="Numbers - Bold 5" xfId="8098"/>
    <cellStyle name="Numbers - Bold 6" xfId="8099"/>
    <cellStyle name="Numbers - Bold 7" xfId="8100"/>
    <cellStyle name="Numbers - Bold 8" xfId="8101"/>
    <cellStyle name="Numbers - Bold 9" xfId="8102"/>
    <cellStyle name="Numbers 10" xfId="8103"/>
    <cellStyle name="Numbers 11" xfId="8104"/>
    <cellStyle name="Numbers 12" xfId="8105"/>
    <cellStyle name="Numbers 13" xfId="8106"/>
    <cellStyle name="Numbers 14" xfId="8107"/>
    <cellStyle name="Numbers 15" xfId="8108"/>
    <cellStyle name="Numbers 16" xfId="8109"/>
    <cellStyle name="Numbers 17" xfId="8110"/>
    <cellStyle name="Numbers 18" xfId="8111"/>
    <cellStyle name="Numbers 19" xfId="8112"/>
    <cellStyle name="Numbers 2" xfId="8113"/>
    <cellStyle name="Numbers 20" xfId="8114"/>
    <cellStyle name="Numbers 21" xfId="8115"/>
    <cellStyle name="Numbers 22" xfId="8116"/>
    <cellStyle name="Numbers 23" xfId="8117"/>
    <cellStyle name="Numbers 24" xfId="8118"/>
    <cellStyle name="Numbers 25" xfId="8119"/>
    <cellStyle name="Numbers 3" xfId="8120"/>
    <cellStyle name="Numbers 4" xfId="8121"/>
    <cellStyle name="Numbers 5" xfId="8122"/>
    <cellStyle name="Numbers 6" xfId="8123"/>
    <cellStyle name="Numbers 7" xfId="8124"/>
    <cellStyle name="Numbers 8" xfId="8125"/>
    <cellStyle name="Numbers 9" xfId="8126"/>
    <cellStyle name="Numbers_6079BX" xfId="8127"/>
    <cellStyle name="numPStyle" xfId="8128"/>
    <cellStyle name="numPStyle 2" xfId="8129"/>
    <cellStyle name="numPStyleb" xfId="8130"/>
    <cellStyle name="numPStyleb 2" xfId="8131"/>
    <cellStyle name="numXStyle" xfId="8132"/>
    <cellStyle name="numXStyle 2" xfId="8133"/>
    <cellStyle name="numXStyleb" xfId="8134"/>
    <cellStyle name="numXStyleb 2" xfId="8135"/>
    <cellStyle name="Nᳯrmal_wademan2" xfId="8050"/>
    <cellStyle name="OBOTAN" xfId="8136"/>
    <cellStyle name="OBOTAN 2" xfId="8137"/>
    <cellStyle name="Œ…‹æØ‚è [0.00]_Region Orders (2)" xfId="8138"/>
    <cellStyle name="Œ…‹æØ‚è_Region Orders (2)" xfId="8139"/>
    <cellStyle name="OffSheet" xfId="8140"/>
    <cellStyle name="OffSheet 2" xfId="8141"/>
    <cellStyle name="onedec" xfId="8142"/>
    <cellStyle name="onedec 2" xfId="8143"/>
    <cellStyle name="OptionSelect" xfId="8144"/>
    <cellStyle name="OptionSelect 2" xfId="8145"/>
    <cellStyle name="Outline" xfId="8146"/>
    <cellStyle name="Outline 2" xfId="8147"/>
    <cellStyle name="Output 2" xfId="8148"/>
    <cellStyle name="Output 2 2" xfId="8149"/>
    <cellStyle name="Output 2 3" xfId="8150"/>
    <cellStyle name="Output Amounts" xfId="8151"/>
    <cellStyle name="Output Amounts 2" xfId="8152"/>
    <cellStyle name="Output Column Headings" xfId="8153"/>
    <cellStyle name="Output Column Headings 2" xfId="8154"/>
    <cellStyle name="output header" xfId="8155"/>
    <cellStyle name="output header 2" xfId="8156"/>
    <cellStyle name="Output Line Items" xfId="8157"/>
    <cellStyle name="Output Line Items 2" xfId="8158"/>
    <cellStyle name="Output Report Heading" xfId="8159"/>
    <cellStyle name="Output Report Heading 2" xfId="8160"/>
    <cellStyle name="Output Report Title" xfId="8161"/>
    <cellStyle name="Output Report Title 2" xfId="8162"/>
    <cellStyle name="Outstanding" xfId="8163"/>
    <cellStyle name="Outstanding 2" xfId="8164"/>
    <cellStyle name="OVER" xfId="8165"/>
    <cellStyle name="OVER 2" xfId="8166"/>
    <cellStyle name="p" xfId="8167"/>
    <cellStyle name="p " xfId="8168"/>
    <cellStyle name="p  2" xfId="8169"/>
    <cellStyle name="p 10" xfId="8170"/>
    <cellStyle name="p 11" xfId="8171"/>
    <cellStyle name="p 12" xfId="8172"/>
    <cellStyle name="p 13" xfId="8173"/>
    <cellStyle name="p 14" xfId="8174"/>
    <cellStyle name="p 15" xfId="8175"/>
    <cellStyle name="p 16" xfId="8176"/>
    <cellStyle name="p 17" xfId="8177"/>
    <cellStyle name="p 18" xfId="8178"/>
    <cellStyle name="p 19" xfId="8179"/>
    <cellStyle name="p 2" xfId="8180"/>
    <cellStyle name="p 20" xfId="8181"/>
    <cellStyle name="p 21" xfId="8182"/>
    <cellStyle name="p 22" xfId="8183"/>
    <cellStyle name="p 23" xfId="8184"/>
    <cellStyle name="p 24" xfId="8185"/>
    <cellStyle name="p 25" xfId="8186"/>
    <cellStyle name="p 3" xfId="8187"/>
    <cellStyle name="p 4" xfId="8188"/>
    <cellStyle name="p 5" xfId="8189"/>
    <cellStyle name="p 6" xfId="8190"/>
    <cellStyle name="p 7" xfId="8191"/>
    <cellStyle name="p 8" xfId="8192"/>
    <cellStyle name="p 9" xfId="8193"/>
    <cellStyle name="p_DCF" xfId="8194"/>
    <cellStyle name="p_DCF 2" xfId="8195"/>
    <cellStyle name="p_DCF_Springboard model (85)" xfId="8196"/>
    <cellStyle name="p_DCF_Springboard model (85) 2" xfId="8197"/>
    <cellStyle name="p_DCF_Springboard model (85)_FQML BMO CP Model Ver11 Ab Values Scenario 2 (2)" xfId="8198"/>
    <cellStyle name="p_DCF_Springboard model (85)_FQML BMO CP Model Ver11 Ab Values Scenario 2 (2) 2" xfId="8199"/>
    <cellStyle name="p_DCF_Springboard model (85)_Project CP Financial Model_v39" xfId="8200"/>
    <cellStyle name="p_DCF_Springboard model (85)_Project CP Financial Model_v39 2" xfId="8201"/>
    <cellStyle name="p_Springboard model (85)" xfId="8202"/>
    <cellStyle name="p_Springboard model (85) 2" xfId="8203"/>
    <cellStyle name="p_Springboard model (85)_FQML BMO CP Model Ver11 Ab Values Scenario 2 (2)" xfId="8204"/>
    <cellStyle name="p_Springboard model (85)_FQML BMO CP Model Ver11 Ab Values Scenario 2 (2) 2" xfId="8205"/>
    <cellStyle name="p_Springboard model (85)_Project CP Financial Model_v39" xfId="8206"/>
    <cellStyle name="p_Springboard model (85)_Project CP Financial Model_v39 2" xfId="8207"/>
    <cellStyle name="Page Number" xfId="8208"/>
    <cellStyle name="Page Number 2" xfId="8209"/>
    <cellStyle name="Page Title" xfId="8210"/>
    <cellStyle name="Page Title 2" xfId="8211"/>
    <cellStyle name="Page_Top1" xfId="8212"/>
    <cellStyle name="PageSubTitle" xfId="8213"/>
    <cellStyle name="PageSubTitle 2" xfId="8214"/>
    <cellStyle name="PageTitle" xfId="8215"/>
    <cellStyle name="PageTitle 2" xfId="8216"/>
    <cellStyle name="patterns" xfId="8217"/>
    <cellStyle name="patterns 2" xfId="8218"/>
    <cellStyle name="pc1" xfId="8219"/>
    <cellStyle name="pc1 2" xfId="8220"/>
    <cellStyle name="pcent" xfId="8221"/>
    <cellStyle name="pcent 2" xfId="8222"/>
    <cellStyle name="pct_sub" xfId="8223"/>
    <cellStyle name="pe" xfId="8224"/>
    <cellStyle name="pe 2" xfId="8225"/>
    <cellStyle name="PEG" xfId="8226"/>
    <cellStyle name="PEG 2" xfId="8227"/>
    <cellStyle name="Per share" xfId="8228"/>
    <cellStyle name="Per share 2" xfId="8229"/>
    <cellStyle name="per.style" xfId="8230"/>
    <cellStyle name="per.style 2" xfId="8231"/>
    <cellStyle name="Perc 0" xfId="8232"/>
    <cellStyle name="Perc 0 2" xfId="8233"/>
    <cellStyle name="Perc 1" xfId="8234"/>
    <cellStyle name="Perc 1 2" xfId="8235"/>
    <cellStyle name="Perc 2" xfId="8236"/>
    <cellStyle name="Perc 2 2" xfId="8237"/>
    <cellStyle name="Perc 3" xfId="8238"/>
    <cellStyle name="Perc 3 2" xfId="8239"/>
    <cellStyle name="Percent (0)" xfId="8240"/>
    <cellStyle name="Percent .00" xfId="8241"/>
    <cellStyle name="Percent [0]" xfId="8242"/>
    <cellStyle name="Percent [0] 2" xfId="2"/>
    <cellStyle name="Percent [0] Total" xfId="8243"/>
    <cellStyle name="Percent [0] Total 2" xfId="8244"/>
    <cellStyle name="Percent [0]_Copy of Northern Orion Profile Excel Backup_3" xfId="8245"/>
    <cellStyle name="Percent [00]" xfId="8246"/>
    <cellStyle name="Percent [00] 2" xfId="8247"/>
    <cellStyle name="Percent [1]" xfId="8248"/>
    <cellStyle name="Percent [1] 2" xfId="8249"/>
    <cellStyle name="Percent [1] Total" xfId="8250"/>
    <cellStyle name="Percent [1] Total 2" xfId="8251"/>
    <cellStyle name="Percent [1]_Copy of Northern Orion Profile Excel Backup_3" xfId="8252"/>
    <cellStyle name="Percent [2]" xfId="8253"/>
    <cellStyle name="Percent [2] 2" xfId="8254"/>
    <cellStyle name="Percent [2] Total" xfId="8255"/>
    <cellStyle name="Percent [2] Total 2" xfId="8256"/>
    <cellStyle name="Percent [2]_GP_NEM_4" xfId="8257"/>
    <cellStyle name="Percent [3]" xfId="8258"/>
    <cellStyle name="Percent [3] 2" xfId="8259"/>
    <cellStyle name="Percent 1" xfId="8260"/>
    <cellStyle name="Percent 1 2" xfId="8261"/>
    <cellStyle name="Percent 1 Subtotal" xfId="8262"/>
    <cellStyle name="Percent 1 Subtotal 2" xfId="8263"/>
    <cellStyle name="Percent 1 Total" xfId="8264"/>
    <cellStyle name="Percent 1 Total 2" xfId="8265"/>
    <cellStyle name="Percent 10" xfId="8266"/>
    <cellStyle name="Percent 10 2" xfId="8267"/>
    <cellStyle name="Percent 11" xfId="8268"/>
    <cellStyle name="Percent 11 2" xfId="8269"/>
    <cellStyle name="Percent 11 2 2" xfId="8270"/>
    <cellStyle name="Percent 11 3" xfId="8271"/>
    <cellStyle name="Percent 12" xfId="8272"/>
    <cellStyle name="Percent 12 2" xfId="8273"/>
    <cellStyle name="Percent 13" xfId="8274"/>
    <cellStyle name="Percent 13 2" xfId="8275"/>
    <cellStyle name="Percent 14" xfId="8276"/>
    <cellStyle name="Percent 14 2" xfId="8277"/>
    <cellStyle name="Percent 14 2 2" xfId="8278"/>
    <cellStyle name="Percent 14 3" xfId="8279"/>
    <cellStyle name="Percent 15" xfId="8280"/>
    <cellStyle name="Percent 15 2" xfId="8281"/>
    <cellStyle name="Percent 15 2 2" xfId="8282"/>
    <cellStyle name="Percent 15 3" xfId="8283"/>
    <cellStyle name="Percent 16" xfId="8284"/>
    <cellStyle name="Percent 16 2" xfId="8285"/>
    <cellStyle name="Percent 17" xfId="8286"/>
    <cellStyle name="Percent 18" xfId="8287"/>
    <cellStyle name="Percent 19" xfId="8288"/>
    <cellStyle name="Percent 2" xfId="8289"/>
    <cellStyle name="Percent 2 10" xfId="8290"/>
    <cellStyle name="Percent 2 10 2" xfId="8291"/>
    <cellStyle name="Percent 2 2" xfId="8292"/>
    <cellStyle name="Percent 2 2 2" xfId="8293"/>
    <cellStyle name="Percent 2 2 2 2" xfId="8294"/>
    <cellStyle name="Percent 2 2 2 2 2" xfId="8295"/>
    <cellStyle name="Percent 2 2 2 2 3" xfId="8296"/>
    <cellStyle name="Percent 2 3" xfId="8297"/>
    <cellStyle name="Percent 2 3 2" xfId="8298"/>
    <cellStyle name="Percent 2 4" xfId="8299"/>
    <cellStyle name="Percent 2 4 2" xfId="8300"/>
    <cellStyle name="Percent 2 5" xfId="8301"/>
    <cellStyle name="Percent 2 5 2" xfId="8302"/>
    <cellStyle name="Percent 2 6" xfId="8303"/>
    <cellStyle name="Percent 2 6 2" xfId="8304"/>
    <cellStyle name="Percent 2 7" xfId="8305"/>
    <cellStyle name="Percent 2 7 2" xfId="8306"/>
    <cellStyle name="Percent 2 8" xfId="8307"/>
    <cellStyle name="Percent 2 8 2" xfId="8308"/>
    <cellStyle name="Percent 2 9" xfId="8309"/>
    <cellStyle name="Percent 2 9 2" xfId="8310"/>
    <cellStyle name="Percent 2 DP" xfId="8311"/>
    <cellStyle name="Percent 2 DP 2" xfId="8312"/>
    <cellStyle name="Percent 20" xfId="8313"/>
    <cellStyle name="Percent 3" xfId="8314"/>
    <cellStyle name="Percent 3 2" xfId="8315"/>
    <cellStyle name="Percent 3 2 2" xfId="8316"/>
    <cellStyle name="Percent 3 2 2 2" xfId="8317"/>
    <cellStyle name="Percent 3 2 2 3" xfId="8318"/>
    <cellStyle name="Percent 3 2 3" xfId="8319"/>
    <cellStyle name="Percent 3 3" xfId="8320"/>
    <cellStyle name="Percent 3 3 2" xfId="8321"/>
    <cellStyle name="Percent 3 4" xfId="8322"/>
    <cellStyle name="Percent 4" xfId="8323"/>
    <cellStyle name="Percent 4 2" xfId="8324"/>
    <cellStyle name="Percent 4 2 2" xfId="8325"/>
    <cellStyle name="Percent 4 3" xfId="8326"/>
    <cellStyle name="Percent 5" xfId="8327"/>
    <cellStyle name="Percent 5 10" xfId="8328"/>
    <cellStyle name="Percent 5 10 2" xfId="8329"/>
    <cellStyle name="Percent 5 11" xfId="8330"/>
    <cellStyle name="Percent 5 2" xfId="8331"/>
    <cellStyle name="Percent 5 2 2" xfId="8332"/>
    <cellStyle name="Percent 5 3" xfId="8333"/>
    <cellStyle name="Percent 5 3 2" xfId="8334"/>
    <cellStyle name="Percent 5 4" xfId="8335"/>
    <cellStyle name="Percent 5 4 2" xfId="8336"/>
    <cellStyle name="Percent 5 5" xfId="8337"/>
    <cellStyle name="Percent 5 5 2" xfId="8338"/>
    <cellStyle name="Percent 5 6" xfId="8339"/>
    <cellStyle name="Percent 5 6 2" xfId="8340"/>
    <cellStyle name="Percent 5 7" xfId="8341"/>
    <cellStyle name="Percent 5 7 2" xfId="8342"/>
    <cellStyle name="Percent 5 8" xfId="8343"/>
    <cellStyle name="Percent 5 8 2" xfId="8344"/>
    <cellStyle name="Percent 5 9" xfId="8345"/>
    <cellStyle name="Percent 5 9 2" xfId="8346"/>
    <cellStyle name="Percent 6" xfId="8347"/>
    <cellStyle name="Percent 6 2" xfId="8348"/>
    <cellStyle name="Percent 7" xfId="8349"/>
    <cellStyle name="Percent 7 2" xfId="8350"/>
    <cellStyle name="Percent 8" xfId="8351"/>
    <cellStyle name="Percent 8 2" xfId="8352"/>
    <cellStyle name="Percent 8 2 2" xfId="8353"/>
    <cellStyle name="Percent 8 3" xfId="8354"/>
    <cellStyle name="Percent 9" xfId="8355"/>
    <cellStyle name="Percent 9 2" xfId="8356"/>
    <cellStyle name="Percent Comma" xfId="8357"/>
    <cellStyle name="Percent Comma 2" xfId="8358"/>
    <cellStyle name="Percent Input" xfId="8359"/>
    <cellStyle name="Percent Input 2" xfId="8360"/>
    <cellStyle name="Percent*" xfId="8361"/>
    <cellStyle name="Percent* 2" xfId="8362"/>
    <cellStyle name="Percent[1]" xfId="8363"/>
    <cellStyle name="Percent[1] 2" xfId="8364"/>
    <cellStyle name="Percent[2]" xfId="8365"/>
    <cellStyle name="Percent[2] 2" xfId="8366"/>
    <cellStyle name="Percent1" xfId="8367"/>
    <cellStyle name="Percent1 2" xfId="8368"/>
    <cellStyle name="Percent2" xfId="8369"/>
    <cellStyle name="Percent2 2" xfId="8370"/>
    <cellStyle name="Percent3" xfId="8371"/>
    <cellStyle name="Percent3 2" xfId="8372"/>
    <cellStyle name="percentage" xfId="8373"/>
    <cellStyle name="percentage 2" xfId="8374"/>
    <cellStyle name="PivotStyle" xfId="8375"/>
    <cellStyle name="Porcentaje" xfId="8376"/>
    <cellStyle name="Porcentaje 2" xfId="8377"/>
    <cellStyle name="Porcentaje 2 2" xfId="8378"/>
    <cellStyle name="Porcentaje 2 2 2" xfId="8379"/>
    <cellStyle name="Porcentaje 2 3" xfId="8380"/>
    <cellStyle name="Porcentaje 3" xfId="8381"/>
    <cellStyle name="Porcentaje_Case10" xfId="8382"/>
    <cellStyle name="Pounds Total 2" xfId="8383"/>
    <cellStyle name="Pounds Total 2 2" xfId="8384"/>
    <cellStyle name="PrePop Currency (0)" xfId="8385"/>
    <cellStyle name="PrePop Currency (0) 2" xfId="8386"/>
    <cellStyle name="PrePop Currency (2)" xfId="8387"/>
    <cellStyle name="PrePop Currency (2) 2" xfId="8388"/>
    <cellStyle name="PrePop Units (0)" xfId="8389"/>
    <cellStyle name="PrePop Units (0) 2" xfId="8390"/>
    <cellStyle name="PrePop Units (1)" xfId="8391"/>
    <cellStyle name="PrePop Units (1) 2" xfId="8392"/>
    <cellStyle name="PrePop Units (2)" xfId="8393"/>
    <cellStyle name="PrePop Units (2) 2" xfId="8394"/>
    <cellStyle name="Price" xfId="8395"/>
    <cellStyle name="Price 2" xfId="8396"/>
    <cellStyle name="PRICIPAL" xfId="8397"/>
    <cellStyle name="Private" xfId="8398"/>
    <cellStyle name="Private 2" xfId="8399"/>
    <cellStyle name="Private1" xfId="8400"/>
    <cellStyle name="Private1 2" xfId="8401"/>
    <cellStyle name="PROJECT TITLE" xfId="8402"/>
    <cellStyle name="PROTECTED CELLS" xfId="8403"/>
    <cellStyle name="PSChar" xfId="8404"/>
    <cellStyle name="PSChar 2" xfId="8405"/>
    <cellStyle name="PSDate" xfId="8406"/>
    <cellStyle name="PSDate 2" xfId="8407"/>
    <cellStyle name="PSDec" xfId="8408"/>
    <cellStyle name="PSDec 2" xfId="8409"/>
    <cellStyle name="PSHeading" xfId="8410"/>
    <cellStyle name="PSHeading 2" xfId="8411"/>
    <cellStyle name="PSInt" xfId="8412"/>
    <cellStyle name="PSInt 2" xfId="8413"/>
    <cellStyle name="PSSpacer" xfId="8414"/>
    <cellStyle name="PSSpacer 2" xfId="8415"/>
    <cellStyle name="Punto" xfId="8416"/>
    <cellStyle name="Punto 2" xfId="8417"/>
    <cellStyle name="Punto 2 2" xfId="8418"/>
    <cellStyle name="Punto 2 2 2" xfId="8419"/>
    <cellStyle name="Punto 2 3" xfId="8420"/>
    <cellStyle name="Punto 3" xfId="8421"/>
    <cellStyle name="Punto_Case10" xfId="8422"/>
    <cellStyle name="Punto0" xfId="8423"/>
    <cellStyle name="Punto0 2" xfId="8424"/>
    <cellStyle name="Punto0 2 2" xfId="8425"/>
    <cellStyle name="Punto0 2 2 2" xfId="8426"/>
    <cellStyle name="Punto0 2 3" xfId="8427"/>
    <cellStyle name="Punto0 3" xfId="8428"/>
    <cellStyle name="q" xfId="8429"/>
    <cellStyle name="q 2" xfId="8430"/>
    <cellStyle name="QEPS-h" xfId="8431"/>
    <cellStyle name="QEPS-h 2" xfId="8432"/>
    <cellStyle name="QEPS-H1" xfId="8433"/>
    <cellStyle name="QEPS-H1 2" xfId="8434"/>
    <cellStyle name="Query" xfId="8435"/>
    <cellStyle name="Query 2" xfId="8436"/>
    <cellStyle name="QvB" xfId="8437"/>
    <cellStyle name="QvB 2" xfId="8438"/>
    <cellStyle name="Rand [0]" xfId="8439"/>
    <cellStyle name="Rand [0] 2" xfId="8440"/>
    <cellStyle name="range" xfId="8441"/>
    <cellStyle name="range 2" xfId="8442"/>
    <cellStyle name="rate" xfId="8443"/>
    <cellStyle name="rate 2" xfId="8444"/>
    <cellStyle name="Ratio" xfId="8445"/>
    <cellStyle name="Ratio 2" xfId="8446"/>
    <cellStyle name="Ratio Comma" xfId="8447"/>
    <cellStyle name="Ratio Comma 2" xfId="8448"/>
    <cellStyle name="Ratio_Alaska DCF_040701d" xfId="8449"/>
    <cellStyle name="regstoresfromspecstores" xfId="8450"/>
    <cellStyle name="regstoresfromspecstores 2" xfId="8451"/>
    <cellStyle name="REMARKS" xfId="8452"/>
    <cellStyle name="ReportTitlePrompt" xfId="8453"/>
    <cellStyle name="ReportTitlePrompt 2" xfId="8454"/>
    <cellStyle name="ReportTitleValue" xfId="8455"/>
    <cellStyle name="ReportTitleValue 2" xfId="8456"/>
    <cellStyle name="RevList" xfId="8457"/>
    <cellStyle name="RevList 2" xfId="8458"/>
    <cellStyle name="Right" xfId="8459"/>
    <cellStyle name="Right 2" xfId="8460"/>
    <cellStyle name="Right Border" xfId="8461"/>
    <cellStyle name="Right Border 2" xfId="8462"/>
    <cellStyle name="Right Number" xfId="8463"/>
    <cellStyle name="Right Number 2" xfId="8464"/>
    <cellStyle name="RightAlign" xfId="8465"/>
    <cellStyle name="RightAlign 2" xfId="8466"/>
    <cellStyle name="RISKbigPercent" xfId="8467"/>
    <cellStyle name="RISKbigPercent 2" xfId="8468"/>
    <cellStyle name="RISKbigPercent 2 2" xfId="8469"/>
    <cellStyle name="RISKbigPercent 2 2 2" xfId="8470"/>
    <cellStyle name="RISKbigPercent 2 3" xfId="8471"/>
    <cellStyle name="RISKbigPercent 3" xfId="8472"/>
    <cellStyle name="RISKblandrEdge" xfId="8473"/>
    <cellStyle name="RISKblandrEdge 2" xfId="8474"/>
    <cellStyle name="RISKblandrEdge 2 2" xfId="8475"/>
    <cellStyle name="RISKblandrEdge 2 2 2" xfId="8476"/>
    <cellStyle name="RISKblandrEdge 2 3" xfId="8477"/>
    <cellStyle name="RISKblandrEdge 3" xfId="8478"/>
    <cellStyle name="RISKblCorner" xfId="8479"/>
    <cellStyle name="RISKblCorner 2" xfId="8480"/>
    <cellStyle name="RISKblCorner 2 2" xfId="8481"/>
    <cellStyle name="RISKblCorner 2 2 2" xfId="8482"/>
    <cellStyle name="RISKblCorner 2 3" xfId="8483"/>
    <cellStyle name="RISKblCorner 3" xfId="8484"/>
    <cellStyle name="RISKbottomEdge" xfId="8485"/>
    <cellStyle name="RISKbottomEdge 2" xfId="8486"/>
    <cellStyle name="RISKbottomEdge 2 2" xfId="8487"/>
    <cellStyle name="RISKbottomEdge 2 2 2" xfId="8488"/>
    <cellStyle name="RISKbottomEdge 2 3" xfId="8489"/>
    <cellStyle name="RISKbottomEdge 3" xfId="8490"/>
    <cellStyle name="RISKbrCorner" xfId="8491"/>
    <cellStyle name="RISKbrCorner 2" xfId="8492"/>
    <cellStyle name="RISKbrCorner 2 2" xfId="8493"/>
    <cellStyle name="RISKbrCorner 2 2 2" xfId="8494"/>
    <cellStyle name="RISKbrCorner 2 3" xfId="8495"/>
    <cellStyle name="RISKbrCorner 3" xfId="8496"/>
    <cellStyle name="RISKdarkBoxed" xfId="8497"/>
    <cellStyle name="RISKdarkBoxed 2" xfId="8498"/>
    <cellStyle name="RISKdarkBoxed 2 2" xfId="8499"/>
    <cellStyle name="RISKdarkBoxed 2 2 2" xfId="8500"/>
    <cellStyle name="RISKdarkBoxed 2 3" xfId="8501"/>
    <cellStyle name="RISKdarkBoxed 2 3 2" xfId="8502"/>
    <cellStyle name="RISKdarkBoxed 2 4" xfId="8503"/>
    <cellStyle name="RISKdarkBoxed 3" xfId="8504"/>
    <cellStyle name="RISKdarkBoxed 3 2" xfId="8505"/>
    <cellStyle name="RISKdarkBoxed 4" xfId="8506"/>
    <cellStyle name="RISKdarkBoxed 4 2" xfId="8507"/>
    <cellStyle name="RISKdarkBoxed 5" xfId="8508"/>
    <cellStyle name="RISKdarkShade" xfId="8509"/>
    <cellStyle name="RISKdarkShade 2" xfId="8510"/>
    <cellStyle name="RISKdarkShade 2 2" xfId="8511"/>
    <cellStyle name="RISKdarkShade 2 2 2" xfId="8512"/>
    <cellStyle name="RISKdarkShade 2 3" xfId="8513"/>
    <cellStyle name="RISKdarkShade 3" xfId="8514"/>
    <cellStyle name="RISKdbottomEdge" xfId="8515"/>
    <cellStyle name="RISKdbottomEdge 2" xfId="8516"/>
    <cellStyle name="RISKdbottomEdge 2 2" xfId="8517"/>
    <cellStyle name="RISKdbottomEdge 2 2 2" xfId="8518"/>
    <cellStyle name="RISKdbottomEdge 2 3" xfId="8519"/>
    <cellStyle name="RISKdbottomEdge 3" xfId="8520"/>
    <cellStyle name="RISKdrightEdge" xfId="8521"/>
    <cellStyle name="RISKdrightEdge 2" xfId="8522"/>
    <cellStyle name="RISKdrightEdge 2 2" xfId="8523"/>
    <cellStyle name="RISKdrightEdge 2 2 2" xfId="8524"/>
    <cellStyle name="RISKdrightEdge 2 3" xfId="8525"/>
    <cellStyle name="RISKdrightEdge 3" xfId="8526"/>
    <cellStyle name="RISKdurationTime" xfId="8527"/>
    <cellStyle name="RISKdurationTime 2" xfId="8528"/>
    <cellStyle name="RISKdurationTime 2 2" xfId="8529"/>
    <cellStyle name="RISKdurationTime 2 2 2" xfId="8530"/>
    <cellStyle name="RISKdurationTime 2 3" xfId="8531"/>
    <cellStyle name="RISKdurationTime 3" xfId="8532"/>
    <cellStyle name="RISKinNumber" xfId="8533"/>
    <cellStyle name="RISKinNumber 2" xfId="8534"/>
    <cellStyle name="RISKlandrEdge" xfId="8535"/>
    <cellStyle name="RISKlandrEdge 2" xfId="8536"/>
    <cellStyle name="RISKlandrEdge 2 2" xfId="8537"/>
    <cellStyle name="RISKlandrEdge 2 2 2" xfId="8538"/>
    <cellStyle name="RISKlandrEdge 2 3" xfId="8539"/>
    <cellStyle name="RISKlandrEdge 3" xfId="8540"/>
    <cellStyle name="RISKleftEdge" xfId="8541"/>
    <cellStyle name="RISKleftEdge 2" xfId="8542"/>
    <cellStyle name="RISKleftEdge 2 2" xfId="8543"/>
    <cellStyle name="RISKleftEdge 2 2 2" xfId="8544"/>
    <cellStyle name="RISKleftEdge 2 3" xfId="8545"/>
    <cellStyle name="RISKleftEdge 3" xfId="8546"/>
    <cellStyle name="RISKlightBoxed" xfId="8547"/>
    <cellStyle name="RISKlightBoxed 2" xfId="8548"/>
    <cellStyle name="RISKlightBoxed 2 2" xfId="8549"/>
    <cellStyle name="RISKlightBoxed 2 2 2" xfId="8550"/>
    <cellStyle name="RISKlightBoxed 2 3" xfId="8551"/>
    <cellStyle name="RISKlightBoxed 2 3 2" xfId="8552"/>
    <cellStyle name="RISKlightBoxed 2 4" xfId="8553"/>
    <cellStyle name="RISKlightBoxed 3" xfId="8554"/>
    <cellStyle name="RISKlightBoxed 3 2" xfId="8555"/>
    <cellStyle name="RISKlightBoxed 4" xfId="8556"/>
    <cellStyle name="RISKlightBoxed 4 2" xfId="8557"/>
    <cellStyle name="RISKlightBoxed 5" xfId="8558"/>
    <cellStyle name="RISKltandbEdge" xfId="8559"/>
    <cellStyle name="RISKltandbEdge 2" xfId="8560"/>
    <cellStyle name="RISKltandbEdge 2 2" xfId="8561"/>
    <cellStyle name="RISKltandbEdge 2 2 2" xfId="8562"/>
    <cellStyle name="RISKltandbEdge 2 3" xfId="8563"/>
    <cellStyle name="RISKltandbEdge 2 3 2" xfId="8564"/>
    <cellStyle name="RISKltandbEdge 2 4" xfId="8565"/>
    <cellStyle name="RISKltandbEdge 3" xfId="8566"/>
    <cellStyle name="RISKltandbEdge 3 2" xfId="8567"/>
    <cellStyle name="RISKltandbEdge 4" xfId="8568"/>
    <cellStyle name="RISKltandbEdge 4 2" xfId="8569"/>
    <cellStyle name="RISKltandbEdge 5" xfId="8570"/>
    <cellStyle name="RISKnormBoxed" xfId="8571"/>
    <cellStyle name="RISKnormBoxed 2" xfId="8572"/>
    <cellStyle name="RISKnormBoxed 2 2" xfId="8573"/>
    <cellStyle name="RISKnormBoxed 2 2 2" xfId="8574"/>
    <cellStyle name="RISKnormBoxed 2 3" xfId="8575"/>
    <cellStyle name="RISKnormBoxed 2 3 2" xfId="8576"/>
    <cellStyle name="RISKnormBoxed 2 4" xfId="8577"/>
    <cellStyle name="RISKnormBoxed 3" xfId="8578"/>
    <cellStyle name="RISKnormBoxed 3 2" xfId="8579"/>
    <cellStyle name="RISKnormBoxed 4" xfId="8580"/>
    <cellStyle name="RISKnormBoxed 4 2" xfId="8581"/>
    <cellStyle name="RISKnormBoxed 5" xfId="8582"/>
    <cellStyle name="RISKnormCenter" xfId="8583"/>
    <cellStyle name="RISKnormCenter 2" xfId="8584"/>
    <cellStyle name="RISKnormCenter 2 2" xfId="8585"/>
    <cellStyle name="RISKnormCenter 2 2 2" xfId="8586"/>
    <cellStyle name="RISKnormCenter 2 3" xfId="8587"/>
    <cellStyle name="RISKnormCenter 3" xfId="8588"/>
    <cellStyle name="RISKnormHeading" xfId="8589"/>
    <cellStyle name="RISKnormHeading 10" xfId="8590"/>
    <cellStyle name="RISKnormHeading 10 2" xfId="8591"/>
    <cellStyle name="RISKnormHeading 11" xfId="8592"/>
    <cellStyle name="RISKnormHeading 11 2" xfId="8593"/>
    <cellStyle name="RISKnormHeading 12" xfId="8594"/>
    <cellStyle name="RISKnormHeading 2" xfId="8595"/>
    <cellStyle name="RISKnormHeading 2 2" xfId="8596"/>
    <cellStyle name="RISKnormHeading 2 2 2" xfId="8597"/>
    <cellStyle name="RISKnormHeading 2 3" xfId="8598"/>
    <cellStyle name="RISKnormHeading 3" xfId="8599"/>
    <cellStyle name="RISKnormHeading 3 2" xfId="8600"/>
    <cellStyle name="RISKnormHeading 4" xfId="8601"/>
    <cellStyle name="RISKnormHeading 4 2" xfId="8602"/>
    <cellStyle name="RISKnormHeading 5" xfId="8603"/>
    <cellStyle name="RISKnormHeading 5 2" xfId="8604"/>
    <cellStyle name="RISKnormHeading 6" xfId="8605"/>
    <cellStyle name="RISKnormHeading 6 2" xfId="8606"/>
    <cellStyle name="RISKnormHeading 7" xfId="8607"/>
    <cellStyle name="RISKnormHeading 7 2" xfId="8608"/>
    <cellStyle name="RISKnormHeading 8" xfId="8609"/>
    <cellStyle name="RISKnormHeading 8 2" xfId="8610"/>
    <cellStyle name="RISKnormHeading 9" xfId="8611"/>
    <cellStyle name="RISKnormHeading 9 2" xfId="8612"/>
    <cellStyle name="RISKnormItal" xfId="8613"/>
    <cellStyle name="RISKnormItal 2" xfId="8614"/>
    <cellStyle name="RISKnormLabel" xfId="8615"/>
    <cellStyle name="RISKnormLabel 2" xfId="8616"/>
    <cellStyle name="RISKnormShade" xfId="8617"/>
    <cellStyle name="RISKnormShade 2" xfId="8618"/>
    <cellStyle name="RISKnormShade 2 2" xfId="8619"/>
    <cellStyle name="RISKnormShade 2 2 2" xfId="8620"/>
    <cellStyle name="RISKnormShade 2 3" xfId="8621"/>
    <cellStyle name="RISKnormShade 3" xfId="8622"/>
    <cellStyle name="RISKnormTitle" xfId="8623"/>
    <cellStyle name="RISKnormTitle 2" xfId="8624"/>
    <cellStyle name="RISKoutNumber" xfId="8625"/>
    <cellStyle name="RISKoutNumber 2" xfId="8626"/>
    <cellStyle name="RISKrightEdge" xfId="8627"/>
    <cellStyle name="RISKrightEdge 2" xfId="8628"/>
    <cellStyle name="RISKrightEdge 2 2" xfId="8629"/>
    <cellStyle name="RISKrightEdge 2 2 2" xfId="8630"/>
    <cellStyle name="RISKrightEdge 2 3" xfId="8631"/>
    <cellStyle name="RISKrightEdge 3" xfId="8632"/>
    <cellStyle name="RISKrtandbEdge" xfId="8633"/>
    <cellStyle name="RISKrtandbEdge 2" xfId="8634"/>
    <cellStyle name="RISKrtandbEdge 2 2" xfId="8635"/>
    <cellStyle name="RISKrtandbEdge 2 2 2" xfId="8636"/>
    <cellStyle name="RISKrtandbEdge 2 3" xfId="8637"/>
    <cellStyle name="RISKrtandbEdge 2 3 2" xfId="8638"/>
    <cellStyle name="RISKrtandbEdge 2 4" xfId="8639"/>
    <cellStyle name="RISKrtandbEdge 3" xfId="8640"/>
    <cellStyle name="RISKrtandbEdge 3 2" xfId="8641"/>
    <cellStyle name="RISKrtandbEdge 4" xfId="8642"/>
    <cellStyle name="RISKrtandbEdge 4 2" xfId="8643"/>
    <cellStyle name="RISKrtandbEdge 5" xfId="8644"/>
    <cellStyle name="RISKssTime" xfId="8645"/>
    <cellStyle name="RISKssTime 2" xfId="8646"/>
    <cellStyle name="RISKssTime 2 2" xfId="8647"/>
    <cellStyle name="RISKssTime 2 2 2" xfId="8648"/>
    <cellStyle name="RISKssTime 2 3" xfId="8649"/>
    <cellStyle name="RISKssTime 3" xfId="8650"/>
    <cellStyle name="RISKtandbEdge" xfId="8651"/>
    <cellStyle name="RISKtandbEdge 2" xfId="8652"/>
    <cellStyle name="RISKtandbEdge 2 2" xfId="8653"/>
    <cellStyle name="RISKtandbEdge 2 2 2" xfId="8654"/>
    <cellStyle name="RISKtandbEdge 2 3" xfId="8655"/>
    <cellStyle name="RISKtandbEdge 2 3 2" xfId="8656"/>
    <cellStyle name="RISKtandbEdge 2 4" xfId="8657"/>
    <cellStyle name="RISKtandbEdge 3" xfId="8658"/>
    <cellStyle name="RISKtandbEdge 3 2" xfId="8659"/>
    <cellStyle name="RISKtandbEdge 4" xfId="8660"/>
    <cellStyle name="RISKtandbEdge 4 2" xfId="8661"/>
    <cellStyle name="RISKtandbEdge 5" xfId="8662"/>
    <cellStyle name="RISKtlandrEdge" xfId="8663"/>
    <cellStyle name="RISKtlandrEdge 2" xfId="8664"/>
    <cellStyle name="RISKtlandrEdge 2 2" xfId="8665"/>
    <cellStyle name="RISKtlandrEdge 2 2 2" xfId="8666"/>
    <cellStyle name="RISKtlandrEdge 2 3" xfId="8667"/>
    <cellStyle name="RISKtlandrEdge 2 3 2" xfId="8668"/>
    <cellStyle name="RISKtlandrEdge 2 4" xfId="8669"/>
    <cellStyle name="RISKtlandrEdge 3" xfId="8670"/>
    <cellStyle name="RISKtlandrEdge 3 2" xfId="8671"/>
    <cellStyle name="RISKtlandrEdge 4" xfId="8672"/>
    <cellStyle name="RISKtlandrEdge 4 2" xfId="8673"/>
    <cellStyle name="RISKtlandrEdge 5" xfId="8674"/>
    <cellStyle name="RISKtlCorner" xfId="8675"/>
    <cellStyle name="RISKtlCorner 2" xfId="8676"/>
    <cellStyle name="RISKtlCorner 2 2" xfId="8677"/>
    <cellStyle name="RISKtlCorner 2 2 2" xfId="8678"/>
    <cellStyle name="RISKtlCorner 2 3" xfId="8679"/>
    <cellStyle name="RISKtlCorner 2 3 2" xfId="8680"/>
    <cellStyle name="RISKtlCorner 2 4" xfId="8681"/>
    <cellStyle name="RISKtlCorner 3" xfId="8682"/>
    <cellStyle name="RISKtlCorner 3 2" xfId="8683"/>
    <cellStyle name="RISKtlCorner 4" xfId="8684"/>
    <cellStyle name="RISKtlCorner 4 2" xfId="8685"/>
    <cellStyle name="RISKtlCorner 5" xfId="8686"/>
    <cellStyle name="RISKtopEdge" xfId="8687"/>
    <cellStyle name="RISKtopEdge 2" xfId="8688"/>
    <cellStyle name="RISKtopEdge 2 2" xfId="8689"/>
    <cellStyle name="RISKtopEdge 2 2 2" xfId="8690"/>
    <cellStyle name="RISKtopEdge 2 3" xfId="8691"/>
    <cellStyle name="RISKtopEdge 2 3 2" xfId="8692"/>
    <cellStyle name="RISKtopEdge 2 4" xfId="8693"/>
    <cellStyle name="RISKtopEdge 3" xfId="8694"/>
    <cellStyle name="RISKtopEdge 3 2" xfId="8695"/>
    <cellStyle name="RISKtopEdge 4" xfId="8696"/>
    <cellStyle name="RISKtopEdge 4 2" xfId="8697"/>
    <cellStyle name="RISKtopEdge 5" xfId="8698"/>
    <cellStyle name="RISKtrCorner" xfId="8699"/>
    <cellStyle name="RISKtrCorner 2" xfId="8700"/>
    <cellStyle name="RISKtrCorner 2 2" xfId="8701"/>
    <cellStyle name="RISKtrCorner 2 2 2" xfId="8702"/>
    <cellStyle name="RISKtrCorner 2 3" xfId="8703"/>
    <cellStyle name="RISKtrCorner 2 3 2" xfId="8704"/>
    <cellStyle name="RISKtrCorner 2 4" xfId="8705"/>
    <cellStyle name="RISKtrCorner 3" xfId="8706"/>
    <cellStyle name="RISKtrCorner 3 2" xfId="8707"/>
    <cellStyle name="RISKtrCorner 4" xfId="8708"/>
    <cellStyle name="RISKtrCorner 4 2" xfId="8709"/>
    <cellStyle name="RISKtrCorner 5" xfId="8710"/>
    <cellStyle name="Rounding" xfId="8711"/>
    <cellStyle name="Rounding 2" xfId="8712"/>
    <cellStyle name="RowAcctAbovePrompt" xfId="8713"/>
    <cellStyle name="RowAcctAbovePrompt 2" xfId="8714"/>
    <cellStyle name="RowAcctSOBAbovePrompt" xfId="8715"/>
    <cellStyle name="RowAcctSOBAbovePrompt 2" xfId="8716"/>
    <cellStyle name="RowAcctSOBValue" xfId="8717"/>
    <cellStyle name="RowAcctSOBValue 2" xfId="8718"/>
    <cellStyle name="RowAcctValue" xfId="8719"/>
    <cellStyle name="RowAcctValue 2" xfId="8720"/>
    <cellStyle name="RowAttrAbovePrompt" xfId="8721"/>
    <cellStyle name="RowAttrAbovePrompt 2" xfId="8722"/>
    <cellStyle name="RowAttrValue" xfId="8723"/>
    <cellStyle name="RowAttrValue 2" xfId="8724"/>
    <cellStyle name="RowColSetAbovePrompt" xfId="8725"/>
    <cellStyle name="RowColSetAbovePrompt 2" xfId="8726"/>
    <cellStyle name="RowColSetLeftPrompt" xfId="8727"/>
    <cellStyle name="RowColSetLeftPrompt 2" xfId="8728"/>
    <cellStyle name="RowColSetValue" xfId="8729"/>
    <cellStyle name="RowColSetValue 2" xfId="8730"/>
    <cellStyle name="Rowheading" xfId="8731"/>
    <cellStyle name="Rowheading 2" xfId="8732"/>
    <cellStyle name="RowLeftPrompt" xfId="8733"/>
    <cellStyle name="RowLeftPrompt 2" xfId="8734"/>
    <cellStyle name="RowLevel_1 2" xfId="8735"/>
    <cellStyle name="RTL" xfId="8736"/>
    <cellStyle name="RTL 2" xfId="8737"/>
    <cellStyle name="s8" xfId="8738"/>
    <cellStyle name="s8 2" xfId="8739"/>
    <cellStyle name="Salida" xfId="8740"/>
    <cellStyle name="Salida 2" xfId="8741"/>
    <cellStyle name="Salida 2 2" xfId="8742"/>
    <cellStyle name="Salida 3" xfId="8743"/>
    <cellStyle name="Salomon Logo" xfId="8744"/>
    <cellStyle name="Salomon Logo 2" xfId="8745"/>
    <cellStyle name="SampleUsingFormatMask" xfId="8746"/>
    <cellStyle name="SampleUsingFormatMask 2" xfId="8747"/>
    <cellStyle name="SampleWithNoFormatMask" xfId="8748"/>
    <cellStyle name="SampleWithNoFormatMask 2" xfId="8749"/>
    <cellStyle name="Scenario Heading" xfId="8750"/>
    <cellStyle name="Scenario Heading 2" xfId="8751"/>
    <cellStyle name="Scorecard_Flag" xfId="8752"/>
    <cellStyle name="Section" xfId="8753"/>
    <cellStyle name="Section 2" xfId="8754"/>
    <cellStyle name="Separador de milhares_ORC0996" xfId="8755"/>
    <cellStyle name="SHADEDSTORES" xfId="8756"/>
    <cellStyle name="SHADEDSTORES 2" xfId="8757"/>
    <cellStyle name="Shading" xfId="8758"/>
    <cellStyle name="Shading 2" xfId="8759"/>
    <cellStyle name="Sheet Title" xfId="8760"/>
    <cellStyle name="Sheet Title 2" xfId="8761"/>
    <cellStyle name="SheetButton1" xfId="8762"/>
    <cellStyle name="SheetButton1 2" xfId="8763"/>
    <cellStyle name="SheetButton2" xfId="8764"/>
    <cellStyle name="SheetButton2 2" xfId="8765"/>
    <cellStyle name="SheetHeader1" xfId="8766"/>
    <cellStyle name="SheetHeader1 2" xfId="8767"/>
    <cellStyle name="SheetHeader2" xfId="8768"/>
    <cellStyle name="SheetHeader2 2" xfId="8769"/>
    <cellStyle name="SheetHeader3" xfId="8770"/>
    <cellStyle name="SheetHeader3 2" xfId="8771"/>
    <cellStyle name="SheetHeader4" xfId="8772"/>
    <cellStyle name="SheetHeader4 2" xfId="8773"/>
    <cellStyle name="Sheetmult" xfId="8774"/>
    <cellStyle name="Sheetmult 2" xfId="8775"/>
    <cellStyle name="ShtLink" xfId="8776"/>
    <cellStyle name="Shtmultx" xfId="8777"/>
    <cellStyle name="Shtmultx 2" xfId="8778"/>
    <cellStyle name="Single Accounting" xfId="8779"/>
    <cellStyle name="Single Accounting 2" xfId="8780"/>
    <cellStyle name="Single Border" xfId="8781"/>
    <cellStyle name="Single Border 2" xfId="8782"/>
    <cellStyle name="Single Underline" xfId="8783"/>
    <cellStyle name="Single Underline 2" xfId="8784"/>
    <cellStyle name="Small" xfId="8785"/>
    <cellStyle name="Small 2" xfId="8786"/>
    <cellStyle name="specstores" xfId="8787"/>
    <cellStyle name="specstores 2" xfId="8788"/>
    <cellStyle name="Standaard_balance" xfId="8789"/>
    <cellStyle name="Standard_Anpassen der Amortisation" xfId="8790"/>
    <cellStyle name="Stock Comma" xfId="8791"/>
    <cellStyle name="Stock Comma 2" xfId="8792"/>
    <cellStyle name="Stock Price" xfId="8793"/>
    <cellStyle name="Stock Price 2" xfId="8794"/>
    <cellStyle name="Style 1" xfId="8795"/>
    <cellStyle name="Style 1 2" xfId="8796"/>
    <cellStyle name="Style 1 2 2" xfId="8797"/>
    <cellStyle name="Style 1 2 2 2" xfId="8798"/>
    <cellStyle name="Style 1 2 3" xfId="8799"/>
    <cellStyle name="Style 1 3" xfId="8800"/>
    <cellStyle name="Style 1 3 2" xfId="8801"/>
    <cellStyle name="Style 1 3 2 2" xfId="8802"/>
    <cellStyle name="Style 1 3 3" xfId="8803"/>
    <cellStyle name="Style 1 4" xfId="8804"/>
    <cellStyle name="Style 1_Case10" xfId="8805"/>
    <cellStyle name="Style 2" xfId="8806"/>
    <cellStyle name="Style 2 2" xfId="8807"/>
    <cellStyle name="Style 2 3" xfId="8808"/>
    <cellStyle name="Style 21" xfId="8809"/>
    <cellStyle name="Style 21 2" xfId="8810"/>
    <cellStyle name="Style 22" xfId="8811"/>
    <cellStyle name="Style 22 2" xfId="8812"/>
    <cellStyle name="Style 23" xfId="8813"/>
    <cellStyle name="Style 23 2" xfId="8814"/>
    <cellStyle name="Style 24" xfId="8815"/>
    <cellStyle name="Style 24 2" xfId="8816"/>
    <cellStyle name="Style 25" xfId="8817"/>
    <cellStyle name="Style 25 2" xfId="8818"/>
    <cellStyle name="Style 26" xfId="8819"/>
    <cellStyle name="Style 26 2" xfId="8820"/>
    <cellStyle name="Style 27" xfId="8821"/>
    <cellStyle name="Style 27 2" xfId="8822"/>
    <cellStyle name="Style 28" xfId="8823"/>
    <cellStyle name="Style 28 2" xfId="8824"/>
    <cellStyle name="Style 29" xfId="8825"/>
    <cellStyle name="Style 29 2" xfId="8826"/>
    <cellStyle name="Style 30" xfId="8827"/>
    <cellStyle name="Style 30 2" xfId="8828"/>
    <cellStyle name="Style 31" xfId="8829"/>
    <cellStyle name="Style 31 2" xfId="8830"/>
    <cellStyle name="Style 32" xfId="8831"/>
    <cellStyle name="Style 32 2" xfId="8832"/>
    <cellStyle name="Style 33" xfId="8833"/>
    <cellStyle name="Style 33 2" xfId="8834"/>
    <cellStyle name="Style 34" xfId="8835"/>
    <cellStyle name="Style 34 2" xfId="8836"/>
    <cellStyle name="Style 35" xfId="8837"/>
    <cellStyle name="Style 35 2" xfId="8838"/>
    <cellStyle name="Style 36" xfId="8839"/>
    <cellStyle name="Style 36 2" xfId="8840"/>
    <cellStyle name="Style 37" xfId="8841"/>
    <cellStyle name="Style 37 2" xfId="8842"/>
    <cellStyle name="Style 38" xfId="8843"/>
    <cellStyle name="Style 38 2" xfId="8844"/>
    <cellStyle name="Style 39" xfId="8845"/>
    <cellStyle name="Style 39 2" xfId="8846"/>
    <cellStyle name="Style 40" xfId="8847"/>
    <cellStyle name="Style 40 2" xfId="8848"/>
    <cellStyle name="Style 41" xfId="8849"/>
    <cellStyle name="Style 41 2" xfId="8850"/>
    <cellStyle name="Style 42" xfId="8851"/>
    <cellStyle name="Style 42 2" xfId="8852"/>
    <cellStyle name="Style 43" xfId="8853"/>
    <cellStyle name="Style 43 2" xfId="8854"/>
    <cellStyle name="Style 44" xfId="8855"/>
    <cellStyle name="Style 44 2" xfId="8856"/>
    <cellStyle name="Style 45" xfId="8857"/>
    <cellStyle name="Style 45 2" xfId="8858"/>
    <cellStyle name="Style 46" xfId="8859"/>
    <cellStyle name="Style 46 2" xfId="8860"/>
    <cellStyle name="Style 47" xfId="8861"/>
    <cellStyle name="Style 47 2" xfId="8862"/>
    <cellStyle name="Style 48" xfId="8863"/>
    <cellStyle name="Style 48 2" xfId="8864"/>
    <cellStyle name="Style 49" xfId="8865"/>
    <cellStyle name="Style 49 2" xfId="8866"/>
    <cellStyle name="Style 50" xfId="8867"/>
    <cellStyle name="Style 50 2" xfId="8868"/>
    <cellStyle name="Style 51" xfId="8869"/>
    <cellStyle name="Style 51 2" xfId="8870"/>
    <cellStyle name="Style 52" xfId="8871"/>
    <cellStyle name="Style 52 2" xfId="8872"/>
    <cellStyle name="Style 53" xfId="8873"/>
    <cellStyle name="Style 53 2" xfId="8874"/>
    <cellStyle name="Style 54" xfId="8875"/>
    <cellStyle name="Style 54 2" xfId="8876"/>
    <cellStyle name="Style 55" xfId="8877"/>
    <cellStyle name="Style 55 2" xfId="8878"/>
    <cellStyle name="Style 56" xfId="8879"/>
    <cellStyle name="Style 56 2" xfId="8880"/>
    <cellStyle name="Style 57" xfId="8881"/>
    <cellStyle name="Style 57 2" xfId="8882"/>
    <cellStyle name="Style 58" xfId="8883"/>
    <cellStyle name="Style 58 2" xfId="8884"/>
    <cellStyle name="Style 59" xfId="8885"/>
    <cellStyle name="Style 59 2" xfId="8886"/>
    <cellStyle name="Style 60" xfId="8887"/>
    <cellStyle name="Style 60 2" xfId="8888"/>
    <cellStyle name="Style 61" xfId="8889"/>
    <cellStyle name="Style 61 2" xfId="8890"/>
    <cellStyle name="Style 62" xfId="8891"/>
    <cellStyle name="Style 62 2" xfId="8892"/>
    <cellStyle name="Style 63" xfId="8893"/>
    <cellStyle name="Style 63 2" xfId="8894"/>
    <cellStyle name="Style 64" xfId="8895"/>
    <cellStyle name="Style 64 2" xfId="8896"/>
    <cellStyle name="Style 65" xfId="8897"/>
    <cellStyle name="Style 65 2" xfId="8898"/>
    <cellStyle name="Style 66" xfId="8899"/>
    <cellStyle name="Style 66 2" xfId="8900"/>
    <cellStyle name="Style 67" xfId="8901"/>
    <cellStyle name="Style 67 2" xfId="8902"/>
    <cellStyle name="Style 68" xfId="8903"/>
    <cellStyle name="Style 68 2" xfId="8904"/>
    <cellStyle name="Style 69" xfId="8905"/>
    <cellStyle name="Style 69 2" xfId="8906"/>
    <cellStyle name="Style 70" xfId="8907"/>
    <cellStyle name="Style 70 2" xfId="8908"/>
    <cellStyle name="Style 71" xfId="8909"/>
    <cellStyle name="Style 71 2" xfId="8910"/>
    <cellStyle name="Style 72" xfId="8911"/>
    <cellStyle name="Style 72 2" xfId="8912"/>
    <cellStyle name="Style 73" xfId="8913"/>
    <cellStyle name="Style 73 2" xfId="8914"/>
    <cellStyle name="Style 74" xfId="8915"/>
    <cellStyle name="Style 74 2" xfId="8916"/>
    <cellStyle name="Style 75" xfId="8917"/>
    <cellStyle name="Style 75 2" xfId="8918"/>
    <cellStyle name="Style 76" xfId="8919"/>
    <cellStyle name="Style 76 2" xfId="8920"/>
    <cellStyle name="Style 77" xfId="8921"/>
    <cellStyle name="Style 77 2" xfId="8922"/>
    <cellStyle name="Style 78" xfId="8923"/>
    <cellStyle name="Style 78 2" xfId="8924"/>
    <cellStyle name="Style 79" xfId="8925"/>
    <cellStyle name="Style 79 2" xfId="8926"/>
    <cellStyle name="Style 80" xfId="8927"/>
    <cellStyle name="Style 80 2" xfId="8928"/>
    <cellStyle name="Style 81" xfId="8929"/>
    <cellStyle name="Style 81 2" xfId="8930"/>
    <cellStyle name="Style 82" xfId="8931"/>
    <cellStyle name="Style 82 2" xfId="8932"/>
    <cellStyle name="Style 83" xfId="8933"/>
    <cellStyle name="Style 83 2" xfId="8934"/>
    <cellStyle name="Style 84" xfId="8935"/>
    <cellStyle name="Style 84 2" xfId="8936"/>
    <cellStyle name="Style 85" xfId="8937"/>
    <cellStyle name="Style 85 2" xfId="8938"/>
    <cellStyle name="Style 86" xfId="8939"/>
    <cellStyle name="Style 86 2" xfId="8940"/>
    <cellStyle name="Style 87" xfId="8941"/>
    <cellStyle name="Style 87 2" xfId="8942"/>
    <cellStyle name="Style 88" xfId="8943"/>
    <cellStyle name="Style 88 2" xfId="8944"/>
    <cellStyle name="Style 89" xfId="8945"/>
    <cellStyle name="Style 89 2" xfId="8946"/>
    <cellStyle name="Style 90" xfId="8947"/>
    <cellStyle name="Style 90 2" xfId="8948"/>
    <cellStyle name="Style 91" xfId="8949"/>
    <cellStyle name="Style 91 2" xfId="8950"/>
    <cellStyle name="Style 92" xfId="8951"/>
    <cellStyle name="Style 92 2" xfId="8952"/>
    <cellStyle name="Style 93" xfId="8953"/>
    <cellStyle name="Style 93 2" xfId="8954"/>
    <cellStyle name="Style 94" xfId="8955"/>
    <cellStyle name="Style 94 2" xfId="8956"/>
    <cellStyle name="Style 95" xfId="8957"/>
    <cellStyle name="Style 95 2" xfId="8958"/>
    <cellStyle name="Style 96" xfId="8959"/>
    <cellStyle name="Style 96 2" xfId="8960"/>
    <cellStyle name="Style 97" xfId="8961"/>
    <cellStyle name="Style 97 2" xfId="8962"/>
    <cellStyle name="StyleName1" xfId="8963"/>
    <cellStyle name="StyleName1 2" xfId="8964"/>
    <cellStyle name="StyleName2" xfId="8965"/>
    <cellStyle name="StyleName2 2" xfId="8966"/>
    <cellStyle name="StyleName3" xfId="8967"/>
    <cellStyle name="StyleName3 2" xfId="8968"/>
    <cellStyle name="StyleName4" xfId="8969"/>
    <cellStyle name="StyleName4 2" xfId="8970"/>
    <cellStyle name="StyleName5" xfId="8971"/>
    <cellStyle name="StyleName5 2" xfId="8972"/>
    <cellStyle name="StyleName6" xfId="8973"/>
    <cellStyle name="StyleName6 2" xfId="8974"/>
    <cellStyle name="StyleName7" xfId="8975"/>
    <cellStyle name="StyleName7 2" xfId="8976"/>
    <cellStyle name="StyleName8" xfId="8977"/>
    <cellStyle name="StyleName8 2" xfId="8978"/>
    <cellStyle name="Subhead" xfId="8979"/>
    <cellStyle name="Subhead 2" xfId="8980"/>
    <cellStyle name="Subscribers" xfId="8981"/>
    <cellStyle name="Subscribers 2" xfId="8982"/>
    <cellStyle name="Subtotal" xfId="8983"/>
    <cellStyle name="Subtotal 2" xfId="8984"/>
    <cellStyle name="Summary" xfId="8985"/>
    <cellStyle name="Summary 2" xfId="8986"/>
    <cellStyle name="t" xfId="8987"/>
    <cellStyle name="t 2" xfId="8988"/>
    <cellStyle name="t_FQML BMO CP Model Ver11 Ab Values Scenario 2 (2)" xfId="8989"/>
    <cellStyle name="t_FQML BMO CP Model Ver11 Ab Values Scenario 2 (2) 2" xfId="8990"/>
    <cellStyle name="t3" xfId="8991"/>
    <cellStyle name="t3 2" xfId="8992"/>
    <cellStyle name="Table Footnotes" xfId="8993"/>
    <cellStyle name="Table Footnotes 2" xfId="8994"/>
    <cellStyle name="Table Head" xfId="8995"/>
    <cellStyle name="Table Head 2" xfId="8996"/>
    <cellStyle name="Table Head Aligned" xfId="8997"/>
    <cellStyle name="Table Head Aligned 2" xfId="8998"/>
    <cellStyle name="Table Head Blue" xfId="8999"/>
    <cellStyle name="Table Head Blue 2" xfId="9000"/>
    <cellStyle name="Table Head Green" xfId="9001"/>
    <cellStyle name="Table Head Green 2" xfId="9002"/>
    <cellStyle name="Table Head_% Change" xfId="9003"/>
    <cellStyle name="Table Heading" xfId="9004"/>
    <cellStyle name="Table Heading 2" xfId="9005"/>
    <cellStyle name="Table Source" xfId="9006"/>
    <cellStyle name="Table Source 2" xfId="9007"/>
    <cellStyle name="Table Text" xfId="9008"/>
    <cellStyle name="Table Text 2" xfId="9009"/>
    <cellStyle name="Table Title" xfId="9010"/>
    <cellStyle name="Table Title 2" xfId="9011"/>
    <cellStyle name="Table Units" xfId="9012"/>
    <cellStyle name="Table Units 2" xfId="9013"/>
    <cellStyle name="Table_Header" xfId="9014"/>
    <cellStyle name="TableBase" xfId="9015"/>
    <cellStyle name="TableBase 2" xfId="9016"/>
    <cellStyle name="TableBody" xfId="9017"/>
    <cellStyle name="TableBody 2" xfId="9018"/>
    <cellStyle name="TableColHeads" xfId="9019"/>
    <cellStyle name="TableColHeads 2" xfId="9020"/>
    <cellStyle name="TableHead" xfId="9021"/>
    <cellStyle name="TableHead 2" xfId="9022"/>
    <cellStyle name="Tavola" xfId="9023"/>
    <cellStyle name="Tavola 2" xfId="9024"/>
    <cellStyle name="tcn" xfId="9025"/>
    <cellStyle name="tcn 2" xfId="9026"/>
    <cellStyle name="Technical_Input" xfId="9027"/>
    <cellStyle name="TechSection_Divider" xfId="9028"/>
    <cellStyle name="Test" xfId="9029"/>
    <cellStyle name="Test 2" xfId="9030"/>
    <cellStyle name="Text" xfId="9031"/>
    <cellStyle name="Text [4]" xfId="9032"/>
    <cellStyle name="Text [4] 2" xfId="9033"/>
    <cellStyle name="Text [8]" xfId="9034"/>
    <cellStyle name="Text [8] 2" xfId="9035"/>
    <cellStyle name="Text [Bullet]" xfId="9036"/>
    <cellStyle name="Text [Bullet] 2" xfId="9037"/>
    <cellStyle name="Text [Dash]" xfId="9038"/>
    <cellStyle name="Text [Dash] 2" xfId="9039"/>
    <cellStyle name="Text [Em-Dash]" xfId="9040"/>
    <cellStyle name="Text [Em-Dash] 2" xfId="9041"/>
    <cellStyle name="Text 1" xfId="9042"/>
    <cellStyle name="Text 1 2" xfId="9043"/>
    <cellStyle name="Text 10" xfId="9044"/>
    <cellStyle name="Text 11" xfId="9045"/>
    <cellStyle name="Text 12" xfId="9046"/>
    <cellStyle name="Text 13" xfId="9047"/>
    <cellStyle name="Text 14" xfId="9048"/>
    <cellStyle name="Text 15" xfId="9049"/>
    <cellStyle name="Text 16" xfId="9050"/>
    <cellStyle name="Text 17" xfId="9051"/>
    <cellStyle name="Text 18" xfId="9052"/>
    <cellStyle name="Text 19" xfId="9053"/>
    <cellStyle name="Text 2" xfId="9054"/>
    <cellStyle name="Text 2 2" xfId="9055"/>
    <cellStyle name="Text 20" xfId="9056"/>
    <cellStyle name="Text 21" xfId="9057"/>
    <cellStyle name="Text 22" xfId="9058"/>
    <cellStyle name="Text 23" xfId="9059"/>
    <cellStyle name="Text 24" xfId="9060"/>
    <cellStyle name="Text 25" xfId="9061"/>
    <cellStyle name="Text 26" xfId="9062"/>
    <cellStyle name="Text 3" xfId="9063"/>
    <cellStyle name="Text 4" xfId="9064"/>
    <cellStyle name="Text 5" xfId="9065"/>
    <cellStyle name="Text 6" xfId="9066"/>
    <cellStyle name="Text 7" xfId="9067"/>
    <cellStyle name="Text 8" xfId="9068"/>
    <cellStyle name="Text 9" xfId="9069"/>
    <cellStyle name="Text Head" xfId="9070"/>
    <cellStyle name="Text Head 1" xfId="9071"/>
    <cellStyle name="Text Head 1 2" xfId="9072"/>
    <cellStyle name="Text Head 2" xfId="9073"/>
    <cellStyle name="Text Head 2 2" xfId="9074"/>
    <cellStyle name="Text Head 3" xfId="9075"/>
    <cellStyle name="Text Head_GenMar Modelv9" xfId="9076"/>
    <cellStyle name="Text Indent 1" xfId="9077"/>
    <cellStyle name="Text Indent 1 2" xfId="9078"/>
    <cellStyle name="Text Indent 2" xfId="9079"/>
    <cellStyle name="Text Indent 2 2" xfId="9080"/>
    <cellStyle name="Text Indent A" xfId="9081"/>
    <cellStyle name="Text Indent A 2" xfId="9082"/>
    <cellStyle name="Text Indent B" xfId="9083"/>
    <cellStyle name="Text Indent B 2" xfId="9084"/>
    <cellStyle name="Text Indent C" xfId="9085"/>
    <cellStyle name="Text Indent C 2" xfId="9086"/>
    <cellStyle name="Text Wrap" xfId="9087"/>
    <cellStyle name="Text Wrap 2" xfId="9088"/>
    <cellStyle name="Text_Copy of Northern Orion Profile Excel Backup_3" xfId="9089"/>
    <cellStyle name="Texto de advertencia" xfId="9090"/>
    <cellStyle name="Texto explicativo" xfId="9091"/>
    <cellStyle name="Texto explicativo 2" xfId="9092"/>
    <cellStyle name="Time" xfId="9093"/>
    <cellStyle name="Time 2" xfId="9094"/>
    <cellStyle name="Times" xfId="9095"/>
    <cellStyle name="Times [1]" xfId="9096"/>
    <cellStyle name="Times [1] 2" xfId="9097"/>
    <cellStyle name="Times [1] Total" xfId="9098"/>
    <cellStyle name="Times [1] Total 2" xfId="9099"/>
    <cellStyle name="Times [1]_GP_NEM_4" xfId="9100"/>
    <cellStyle name="Times [2]" xfId="9101"/>
    <cellStyle name="Times [2] 2" xfId="9102"/>
    <cellStyle name="Times [2] Total" xfId="9103"/>
    <cellStyle name="Times [2] Total 2" xfId="9104"/>
    <cellStyle name="Times [2]_GP_NEM_4" xfId="9105"/>
    <cellStyle name="Times [3]" xfId="9106"/>
    <cellStyle name="Times [3] 2" xfId="9107"/>
    <cellStyle name="Times 10" xfId="9108"/>
    <cellStyle name="Times 10 2" xfId="9109"/>
    <cellStyle name="Times 11" xfId="9110"/>
    <cellStyle name="Times 12" xfId="9111"/>
    <cellStyle name="Times 12 2" xfId="9112"/>
    <cellStyle name="Times 13" xfId="9113"/>
    <cellStyle name="Times 14" xfId="9114"/>
    <cellStyle name="Times 15" xfId="9115"/>
    <cellStyle name="Times 16" xfId="9116"/>
    <cellStyle name="Times 17" xfId="9117"/>
    <cellStyle name="Times 18" xfId="9118"/>
    <cellStyle name="Times 19" xfId="9119"/>
    <cellStyle name="Times 2" xfId="9120"/>
    <cellStyle name="Times 20" xfId="9121"/>
    <cellStyle name="Times 21" xfId="9122"/>
    <cellStyle name="Times 22" xfId="9123"/>
    <cellStyle name="Times 23" xfId="9124"/>
    <cellStyle name="Times 24" xfId="9125"/>
    <cellStyle name="Times 25" xfId="9126"/>
    <cellStyle name="Times 26" xfId="9127"/>
    <cellStyle name="Times 27" xfId="9128"/>
    <cellStyle name="Times 3" xfId="9129"/>
    <cellStyle name="Times 4" xfId="9130"/>
    <cellStyle name="Times 5" xfId="9131"/>
    <cellStyle name="Times 6" xfId="9132"/>
    <cellStyle name="Times 7" xfId="9133"/>
    <cellStyle name="Times 8" xfId="9134"/>
    <cellStyle name="Times 9" xfId="9135"/>
    <cellStyle name="Times New Roman" xfId="9136"/>
    <cellStyle name="Times New Roman 2" xfId="9137"/>
    <cellStyle name="Title - PROJECT" xfId="9138"/>
    <cellStyle name="Title - PROJECT 2" xfId="9139"/>
    <cellStyle name="Title - Underline" xfId="9140"/>
    <cellStyle name="Title - Underline 2" xfId="9141"/>
    <cellStyle name="Title 1" xfId="9142"/>
    <cellStyle name="Title 1 2" xfId="9143"/>
    <cellStyle name="Title 1 on black" xfId="9144"/>
    <cellStyle name="Title 1 on black 2" xfId="9145"/>
    <cellStyle name="Title 1 on blue" xfId="9146"/>
    <cellStyle name="Title 1 on blue 2" xfId="9147"/>
    <cellStyle name="Title 1 reversed" xfId="9148"/>
    <cellStyle name="Title 1 reversed 2" xfId="9149"/>
    <cellStyle name="Title 1_WACC Calculator" xfId="9150"/>
    <cellStyle name="Title 2" xfId="9151"/>
    <cellStyle name="Title 2 2" xfId="9152"/>
    <cellStyle name="Title 2a" xfId="9153"/>
    <cellStyle name="Title 2a 2" xfId="9154"/>
    <cellStyle name="Title 2b" xfId="9155"/>
    <cellStyle name="Title 2b 2" xfId="9156"/>
    <cellStyle name="Title 3a" xfId="9157"/>
    <cellStyle name="Title 3a 2" xfId="9158"/>
    <cellStyle name="Title 3b" xfId="9159"/>
    <cellStyle name="Title 3b 2" xfId="9160"/>
    <cellStyle name="Title(1)" xfId="9161"/>
    <cellStyle name="Title(1) 2" xfId="9162"/>
    <cellStyle name="title1" xfId="9163"/>
    <cellStyle name="title1 2" xfId="9164"/>
    <cellStyle name="title2" xfId="9165"/>
    <cellStyle name="title2 2" xfId="9166"/>
    <cellStyle name="TitleBlock" xfId="9167"/>
    <cellStyle name="Titles - Col. Headings" xfId="9168"/>
    <cellStyle name="Titles - Col. Headings 2" xfId="9169"/>
    <cellStyle name="Titles - Other" xfId="9170"/>
    <cellStyle name="Titles - Other 2" xfId="9171"/>
    <cellStyle name="Título" xfId="9172"/>
    <cellStyle name="Título 1" xfId="9173"/>
    <cellStyle name="Título 2" xfId="9174"/>
    <cellStyle name="Título 3" xfId="9175"/>
    <cellStyle name="Título de hoja" xfId="9176"/>
    <cellStyle name="tn" xfId="9177"/>
    <cellStyle name="tn 2" xfId="9178"/>
    <cellStyle name="TOC 1" xfId="9179"/>
    <cellStyle name="TOC 1 2" xfId="9180"/>
    <cellStyle name="TOC 2" xfId="9181"/>
    <cellStyle name="TOC 2 2" xfId="9182"/>
    <cellStyle name="Tonnes" xfId="9183"/>
    <cellStyle name="Tonnes 2" xfId="9184"/>
    <cellStyle name="TOP" xfId="9185"/>
    <cellStyle name="Top and Bottom Border" xfId="9186"/>
    <cellStyle name="Top and Bottom Border 2" xfId="9187"/>
    <cellStyle name="Top bold border" xfId="9188"/>
    <cellStyle name="Top bold border 2" xfId="9189"/>
    <cellStyle name="Top Border" xfId="9190"/>
    <cellStyle name="Top Border 2" xfId="9191"/>
    <cellStyle name="Top Edge" xfId="9192"/>
    <cellStyle name="Top Edge 2" xfId="9193"/>
    <cellStyle name="Top single border" xfId="9194"/>
    <cellStyle name="Top single border 2" xfId="9195"/>
    <cellStyle name="Total 2" xfId="9196"/>
    <cellStyle name="Total 2 2" xfId="9197"/>
    <cellStyle name="Total 2 2 2" xfId="9198"/>
    <cellStyle name="Total 2 3" xfId="9199"/>
    <cellStyle name="Total 2 3 2" xfId="9200"/>
    <cellStyle name="Total 2 4" xfId="9201"/>
    <cellStyle name="Total 2 4 2" xfId="9202"/>
    <cellStyle name="Total 2 5" xfId="9203"/>
    <cellStyle name="Total 2 5 2" xfId="9204"/>
    <cellStyle name="Total 2 6" xfId="9205"/>
    <cellStyle name="Total 3" xfId="9206"/>
    <cellStyle name="Total 3 2" xfId="9207"/>
    <cellStyle name="Total 4" xfId="9208"/>
    <cellStyle name="Total 4 2" xfId="9209"/>
    <cellStyle name="Total 5" xfId="9210"/>
    <cellStyle name="Total 5 2" xfId="9211"/>
    <cellStyle name="Total Currency" xfId="9212"/>
    <cellStyle name="Total Currency 2" xfId="9213"/>
    <cellStyle name="Total Line" xfId="9214"/>
    <cellStyle name="Total Line 2" xfId="9215"/>
    <cellStyle name="Total Normal" xfId="9216"/>
    <cellStyle name="Total Normal 2" xfId="9217"/>
    <cellStyle name="TotalCurrency" xfId="9218"/>
    <cellStyle name="TotalCurrency 2" xfId="9219"/>
    <cellStyle name="TR Big" xfId="9220"/>
    <cellStyle name="TR Big 2" xfId="9221"/>
    <cellStyle name="TR NORMAL" xfId="9222"/>
    <cellStyle name="TR NORMAL 2" xfId="9223"/>
    <cellStyle name="Transfer out" xfId="9224"/>
    <cellStyle name="Transfer out 2" xfId="9225"/>
    <cellStyle name="tratacom" xfId="9226"/>
    <cellStyle name="tratacom 2" xfId="9227"/>
    <cellStyle name="Tusental (0)_pldt" xfId="9228"/>
    <cellStyle name="Tusental_pldt" xfId="9229"/>
    <cellStyle name="ubmitted" xfId="9230"/>
    <cellStyle name="ubmitted 2" xfId="9231"/>
    <cellStyle name="ubordinated Debt" xfId="9232"/>
    <cellStyle name="ubordinated Debt 2" xfId="9233"/>
    <cellStyle name="Undefiniert" xfId="9234"/>
    <cellStyle name="Undefiniert 2" xfId="9235"/>
    <cellStyle name="Underline" xfId="9236"/>
    <cellStyle name="Underline 2" xfId="9237"/>
    <cellStyle name="unit" xfId="9238"/>
    <cellStyle name="unit 2" xfId="9239"/>
    <cellStyle name="Units" xfId="9240"/>
    <cellStyle name="Units 2" xfId="9241"/>
    <cellStyle name="units 3" xfId="9242"/>
    <cellStyle name="Unprotected" xfId="9243"/>
    <cellStyle name="Unprotected 2" xfId="9244"/>
    <cellStyle name="Untis" xfId="9245"/>
    <cellStyle name="Untis 2" xfId="9246"/>
    <cellStyle name="UploadThisRowValue" xfId="9247"/>
    <cellStyle name="UploadThisRowValue 2" xfId="9248"/>
    <cellStyle name="User_Defined_A" xfId="9249"/>
    <cellStyle name="Validation" xfId="9250"/>
    <cellStyle name="Validation 2" xfId="9251"/>
    <cellStyle name="Valuta (0)_BoAQPrelim" xfId="9252"/>
    <cellStyle name="Valuta [0]_laroux" xfId="9253"/>
    <cellStyle name="Valuta_BoAQPrelim" xfId="9254"/>
    <cellStyle name="W„hrung" xfId="9255"/>
    <cellStyle name="W„hrung 2" xfId="9256"/>
    <cellStyle name="weekly" xfId="9257"/>
    <cellStyle name="years" xfId="9258"/>
    <cellStyle name="뒤에 오는 하이퍼링크_insul for equip_areaA" xfId="9259"/>
    <cellStyle name="콤마 [0]_95년총괄수량 " xfId="9260"/>
    <cellStyle name="콤마_95년총괄수량 " xfId="9261"/>
    <cellStyle name="표준_5Q83-BM" xfId="9262"/>
    <cellStyle name="하이퍼링크_insul for equip_areaA" xfId="9263"/>
    <cellStyle name="標準_Book2" xfId="9264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topLeftCell="B1" workbookViewId="0">
      <selection activeCell="H17" sqref="H17"/>
    </sheetView>
  </sheetViews>
  <sheetFormatPr defaultRowHeight="12.75"/>
  <cols>
    <col min="3" max="3" width="35.28515625" style="22" bestFit="1" customWidth="1"/>
    <col min="29" max="29" width="9.140625" style="13"/>
  </cols>
  <sheetData>
    <row r="1" spans="1:29">
      <c r="A1" t="s">
        <v>11</v>
      </c>
      <c r="B1" t="s">
        <v>66</v>
      </c>
      <c r="C1" s="20" t="s">
        <v>5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51</v>
      </c>
      <c r="S1" s="6" t="s">
        <v>52</v>
      </c>
      <c r="T1" s="6" t="s">
        <v>53</v>
      </c>
      <c r="U1" s="6" t="s">
        <v>54</v>
      </c>
      <c r="V1" s="6" t="s">
        <v>55</v>
      </c>
      <c r="W1" s="6" t="s">
        <v>56</v>
      </c>
      <c r="X1" s="6" t="s">
        <v>57</v>
      </c>
      <c r="Y1" s="6" t="s">
        <v>58</v>
      </c>
      <c r="Z1" s="6" t="s">
        <v>59</v>
      </c>
      <c r="AA1" s="6" t="s">
        <v>60</v>
      </c>
      <c r="AB1" s="6" t="s">
        <v>61</v>
      </c>
      <c r="AC1" s="14" t="s">
        <v>4</v>
      </c>
    </row>
    <row r="2" spans="1:29" ht="15">
      <c r="A2" s="13">
        <f>'Pit1'!$C$46</f>
        <v>0.25877899999999998</v>
      </c>
      <c r="B2" s="13">
        <f>A2-AC2</f>
        <v>-2.2100000000002673E-4</v>
      </c>
      <c r="C2" s="21" t="s">
        <v>17</v>
      </c>
      <c r="D2" s="13">
        <v>0.25900000000000001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>
        <f>SUM(D2:AB2)</f>
        <v>0.25900000000000001</v>
      </c>
    </row>
    <row r="3" spans="1:29" ht="15">
      <c r="A3" s="13">
        <f>'Pit2'!$C$46</f>
        <v>90.702862999999979</v>
      </c>
      <c r="B3" s="13">
        <f t="shared" ref="B3:B21" si="0">A3-AC3</f>
        <v>-1.3700000000937962E-4</v>
      </c>
      <c r="C3" s="21" t="s">
        <v>18</v>
      </c>
      <c r="D3" s="13"/>
      <c r="E3" s="13">
        <f>4.41+1.578+24.572</f>
        <v>30.56</v>
      </c>
      <c r="F3" s="13">
        <f>7.247+32.864</f>
        <v>40.110999999999997</v>
      </c>
      <c r="G3" s="13">
        <f>3.941+11.02</f>
        <v>14.960999999999999</v>
      </c>
      <c r="H3" s="13">
        <f>1.936+2.82</f>
        <v>4.7560000000000002</v>
      </c>
      <c r="I3" s="13">
        <f>0.11+0.205</f>
        <v>0.315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>
        <f t="shared" ref="AC3:AC24" si="1">SUM(D3:AB3)</f>
        <v>90.702999999999989</v>
      </c>
    </row>
    <row r="4" spans="1:29" ht="15">
      <c r="A4" s="13">
        <f>'Pit3'!$C$46</f>
        <v>0.88571300000000008</v>
      </c>
      <c r="B4" s="13">
        <f t="shared" si="0"/>
        <v>-2.869999999999262E-4</v>
      </c>
      <c r="C4" s="21" t="s">
        <v>19</v>
      </c>
      <c r="D4" s="13">
        <v>0.44</v>
      </c>
      <c r="E4" s="13">
        <f>0.444+0.002</f>
        <v>0.44600000000000001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>
        <f t="shared" si="1"/>
        <v>0.88600000000000001</v>
      </c>
    </row>
    <row r="5" spans="1:29" ht="15">
      <c r="A5" s="13">
        <f>'Pit4'!$C$46</f>
        <v>48.24470800000001</v>
      </c>
      <c r="B5" s="13">
        <f t="shared" si="0"/>
        <v>-2.9199999998752446E-4</v>
      </c>
      <c r="C5" s="21" t="s">
        <v>20</v>
      </c>
      <c r="D5" s="13"/>
      <c r="E5" s="13"/>
      <c r="F5" s="13"/>
      <c r="G5" s="13">
        <f>3.097+24.69</f>
        <v>27.787000000000003</v>
      </c>
      <c r="H5" s="13">
        <f>4.444+12.489</f>
        <v>16.933</v>
      </c>
      <c r="I5" s="13">
        <f>1.042+0.051+2.432</f>
        <v>3.5249999999999999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>
        <f t="shared" si="1"/>
        <v>48.244999999999997</v>
      </c>
    </row>
    <row r="6" spans="1:29" ht="15">
      <c r="A6" s="13">
        <f>'Pit5'!$C$46</f>
        <v>3.8883890000000001</v>
      </c>
      <c r="B6" s="13">
        <f t="shared" si="0"/>
        <v>3.8900000000019475E-4</v>
      </c>
      <c r="C6" s="21" t="s">
        <v>21</v>
      </c>
      <c r="D6" s="13"/>
      <c r="E6" s="13"/>
      <c r="F6" s="13"/>
      <c r="G6" s="13">
        <f>0.003+3.885</f>
        <v>3.8879999999999999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>
        <f t="shared" si="1"/>
        <v>3.8879999999999999</v>
      </c>
    </row>
    <row r="7" spans="1:29" ht="15">
      <c r="A7" s="13">
        <f>'Pit6'!$C$46</f>
        <v>43.950191000000004</v>
      </c>
      <c r="B7" s="13">
        <f t="shared" si="0"/>
        <v>1.9100000000094042E-4</v>
      </c>
      <c r="C7" s="21" t="s">
        <v>22</v>
      </c>
      <c r="D7" s="13"/>
      <c r="E7" s="13"/>
      <c r="F7" s="13"/>
      <c r="G7" s="13"/>
      <c r="H7" s="13">
        <f>1.138+14.645</f>
        <v>15.782999999999999</v>
      </c>
      <c r="I7" s="13">
        <f>1.863+0.8+13.965</f>
        <v>16.628</v>
      </c>
      <c r="J7" s="13">
        <f>1.663+1.08+5.535</f>
        <v>8.2780000000000005</v>
      </c>
      <c r="K7" s="13">
        <f>1.654+1.607</f>
        <v>3.2610000000000001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>
        <f t="shared" si="1"/>
        <v>43.95</v>
      </c>
    </row>
    <row r="8" spans="1:29" ht="15">
      <c r="A8" s="13">
        <f>'Pit7'!$C$46</f>
        <v>0.206703</v>
      </c>
      <c r="B8" s="13">
        <f t="shared" si="0"/>
        <v>-2.9699999999999172E-4</v>
      </c>
      <c r="C8" s="21" t="s">
        <v>23</v>
      </c>
      <c r="D8" s="13">
        <v>0.20699999999999999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>
        <f t="shared" si="1"/>
        <v>0.20699999999999999</v>
      </c>
    </row>
    <row r="9" spans="1:29" ht="15">
      <c r="A9" s="13">
        <f>'Pit8'!$C$46</f>
        <v>96.308247000000023</v>
      </c>
      <c r="B9" s="13">
        <f t="shared" si="0"/>
        <v>2.4700000003008427E-4</v>
      </c>
      <c r="C9" s="21" t="s">
        <v>24</v>
      </c>
      <c r="D9" s="13"/>
      <c r="E9" s="13">
        <f>1.426+9.467</f>
        <v>10.893000000000001</v>
      </c>
      <c r="F9" s="13">
        <f>4.035+54.487</f>
        <v>58.522000000000006</v>
      </c>
      <c r="G9" s="13">
        <f>1.998+13.168</f>
        <v>15.165999999999999</v>
      </c>
      <c r="H9" s="13">
        <f>1.359+5.504</f>
        <v>6.8629999999999995</v>
      </c>
      <c r="I9" s="13">
        <f>1.26+3.489</f>
        <v>4.7489999999999997</v>
      </c>
      <c r="J9" s="13"/>
      <c r="K9" s="13">
        <v>0.115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>
        <f t="shared" si="1"/>
        <v>96.307999999999993</v>
      </c>
    </row>
    <row r="10" spans="1:29" ht="15">
      <c r="A10" s="13">
        <f>'Pit9'!$C$46</f>
        <v>0.22065799999999999</v>
      </c>
      <c r="B10" s="13">
        <f t="shared" si="0"/>
        <v>-3.4200000000000896E-4</v>
      </c>
      <c r="C10" s="21" t="s">
        <v>62</v>
      </c>
      <c r="D10" s="13">
        <v>0.221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>
        <f t="shared" si="1"/>
        <v>0.221</v>
      </c>
    </row>
    <row r="11" spans="1:29" ht="15">
      <c r="A11" s="13">
        <f>'Pit10'!$C$46</f>
        <v>99.650272999999999</v>
      </c>
      <c r="B11" s="13">
        <f t="shared" si="0"/>
        <v>2.7300000000707314E-4</v>
      </c>
      <c r="C11" s="21" t="s">
        <v>63</v>
      </c>
      <c r="D11" s="13"/>
      <c r="E11" s="13"/>
      <c r="F11" s="13">
        <f>1.408+12.375</f>
        <v>13.782999999999999</v>
      </c>
      <c r="G11" s="13">
        <f>4.114+42.149</f>
        <v>46.262999999999998</v>
      </c>
      <c r="H11" s="13">
        <f>5.647+27.199</f>
        <v>32.846000000000004</v>
      </c>
      <c r="I11" s="13">
        <f>2.281+4.477</f>
        <v>6.7580000000000009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>
        <f t="shared" si="1"/>
        <v>99.649999999999991</v>
      </c>
    </row>
    <row r="12" spans="1:29" ht="15">
      <c r="A12" s="13">
        <f>'Pit11'!$C$46</f>
        <v>9.1190000000000004E-3</v>
      </c>
      <c r="B12" s="13">
        <f t="shared" si="0"/>
        <v>1.1900000000000105E-4</v>
      </c>
      <c r="C12" s="21" t="s">
        <v>27</v>
      </c>
      <c r="D12" s="13">
        <v>8.9999999999999993E-3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>
        <f t="shared" si="1"/>
        <v>8.9999999999999993E-3</v>
      </c>
    </row>
    <row r="13" spans="1:29" ht="15">
      <c r="A13" s="13">
        <f>'Pit12'!$C$46</f>
        <v>19.773776999999995</v>
      </c>
      <c r="B13" s="13">
        <f t="shared" si="0"/>
        <v>-2.2300000000896603E-4</v>
      </c>
      <c r="C13" s="21" t="s">
        <v>28</v>
      </c>
      <c r="D13" s="13"/>
      <c r="E13" s="13"/>
      <c r="F13" s="13">
        <f>0.501+4.837</f>
        <v>5.3380000000000001</v>
      </c>
      <c r="G13" s="13">
        <f>1.154+6.665</f>
        <v>7.819</v>
      </c>
      <c r="H13" s="13">
        <f>0.768+2.425</f>
        <v>3.1929999999999996</v>
      </c>
      <c r="I13" s="13">
        <f>0.781+0.118+2.457</f>
        <v>3.3559999999999999</v>
      </c>
      <c r="J13" s="13"/>
      <c r="K13" s="13">
        <v>6.8000000000000005E-2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>
        <f t="shared" si="1"/>
        <v>19.774000000000004</v>
      </c>
    </row>
    <row r="14" spans="1:29" ht="15">
      <c r="A14" s="13">
        <f>'Pit13'!$C$46</f>
        <v>9.6692999999999987E-2</v>
      </c>
      <c r="B14" s="13">
        <f t="shared" si="0"/>
        <v>-3.0700000000000172E-4</v>
      </c>
      <c r="C14" s="21" t="s">
        <v>64</v>
      </c>
      <c r="D14" s="13">
        <v>7.0999999999999994E-2</v>
      </c>
      <c r="E14" s="13">
        <v>2.5999999999999999E-2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>
        <f t="shared" si="1"/>
        <v>9.6999999999999989E-2</v>
      </c>
    </row>
    <row r="15" spans="1:29" ht="15">
      <c r="A15" s="13">
        <f>'Pit14'!$C$46</f>
        <v>31.438976</v>
      </c>
      <c r="B15" s="13">
        <f t="shared" si="0"/>
        <v>-2.3999999999801958E-5</v>
      </c>
      <c r="C15" s="21" t="s">
        <v>65</v>
      </c>
      <c r="D15" s="13"/>
      <c r="E15" s="13"/>
      <c r="F15" s="13">
        <f>0.012+0.305</f>
        <v>0.317</v>
      </c>
      <c r="G15" s="13">
        <f>0.655+8.97</f>
        <v>9.625</v>
      </c>
      <c r="H15" s="13"/>
      <c r="I15" s="13"/>
      <c r="J15" s="13"/>
      <c r="K15" s="13">
        <f>2.415+19.082</f>
        <v>21.497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>
        <f t="shared" si="1"/>
        <v>31.439</v>
      </c>
    </row>
    <row r="16" spans="1:29" ht="15">
      <c r="A16" s="13">
        <f>'Pit15'!$C$46</f>
        <v>0.11035400000000001</v>
      </c>
      <c r="B16" s="13">
        <f t="shared" si="0"/>
        <v>3.5400000000000709E-4</v>
      </c>
      <c r="C16" s="21" t="s">
        <v>31</v>
      </c>
      <c r="D16" s="13"/>
      <c r="E16" s="13">
        <v>0.11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>
        <f t="shared" si="1"/>
        <v>0.11</v>
      </c>
    </row>
    <row r="17" spans="1:29" ht="15">
      <c r="A17" s="13">
        <f>'Pit16'!$C$46</f>
        <v>5.8280179999999993</v>
      </c>
      <c r="B17" s="13">
        <f t="shared" si="0"/>
        <v>1.799999999896329E-5</v>
      </c>
      <c r="C17" s="21" t="s">
        <v>32</v>
      </c>
      <c r="D17" s="13"/>
      <c r="E17" s="13"/>
      <c r="F17" s="13"/>
      <c r="G17" s="13"/>
      <c r="H17" s="13"/>
      <c r="I17" s="13"/>
      <c r="J17" s="13"/>
      <c r="K17" s="13">
        <f>0.428+5.4</f>
        <v>5.8280000000000003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>
        <f t="shared" si="1"/>
        <v>5.8280000000000003</v>
      </c>
    </row>
    <row r="18" spans="1:29" ht="15">
      <c r="A18" s="13">
        <f>'Pit17'!$C$46</f>
        <v>9.4063999999999995E-2</v>
      </c>
      <c r="B18" s="13">
        <f t="shared" si="0"/>
        <v>6.3999999999994617E-5</v>
      </c>
      <c r="C18" s="21" t="s">
        <v>33</v>
      </c>
      <c r="D18" s="13"/>
      <c r="E18" s="13">
        <v>9.4E-2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>
        <f t="shared" si="1"/>
        <v>9.4E-2</v>
      </c>
    </row>
    <row r="19" spans="1:29" ht="15">
      <c r="A19" s="13">
        <f>'Pit18'!$C$46</f>
        <v>7.3359209999999999</v>
      </c>
      <c r="B19" s="13">
        <f t="shared" si="0"/>
        <v>-7.9000000000384318E-5</v>
      </c>
      <c r="C19" s="21" t="s">
        <v>34</v>
      </c>
      <c r="D19" s="13"/>
      <c r="E19" s="13"/>
      <c r="F19" s="13">
        <f>0.156+2.205</f>
        <v>2.3610000000000002</v>
      </c>
      <c r="G19" s="13"/>
      <c r="H19" s="13"/>
      <c r="I19" s="13"/>
      <c r="J19" s="13">
        <f>0.612+0.011+4.079</f>
        <v>4.702</v>
      </c>
      <c r="K19" s="13">
        <f>0.149+0.124</f>
        <v>0.27300000000000002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>
        <f t="shared" si="1"/>
        <v>7.3360000000000003</v>
      </c>
    </row>
    <row r="20" spans="1:29" ht="15">
      <c r="A20" s="13">
        <f>'Pit19'!$C$46</f>
        <v>6.3518999999999992E-2</v>
      </c>
      <c r="B20" s="13">
        <f t="shared" si="0"/>
        <v>-4.810000000000092E-4</v>
      </c>
      <c r="C20" s="21" t="s">
        <v>35</v>
      </c>
      <c r="D20" s="13"/>
      <c r="E20" s="13">
        <v>6.4000000000000001E-2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>
        <f t="shared" si="1"/>
        <v>6.4000000000000001E-2</v>
      </c>
    </row>
    <row r="21" spans="1:29" ht="15">
      <c r="A21" s="13">
        <f>'Pit20'!$C$46</f>
        <v>14.627332000000001</v>
      </c>
      <c r="B21" s="13">
        <f t="shared" si="0"/>
        <v>3.3200000000022101E-4</v>
      </c>
      <c r="C21" s="21" t="s">
        <v>36</v>
      </c>
      <c r="D21" s="13"/>
      <c r="E21" s="13"/>
      <c r="F21" s="13"/>
      <c r="G21" s="13"/>
      <c r="H21" s="13"/>
      <c r="I21" s="13"/>
      <c r="J21" s="13"/>
      <c r="K21" s="13">
        <f>1.955+12.672</f>
        <v>14.627000000000001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>
        <f t="shared" si="1"/>
        <v>14.627000000000001</v>
      </c>
    </row>
    <row r="22" spans="1:29">
      <c r="A22" s="13">
        <f>SUM(A2:A21)</f>
        <v>463.69429700000006</v>
      </c>
      <c r="B22" s="13">
        <f>SUM(B2:B21)</f>
        <v>-7.0299999996854129E-4</v>
      </c>
      <c r="C22" s="22" t="s">
        <v>9</v>
      </c>
      <c r="D22" s="13">
        <f>'Pit1'!K47+'Pit2'!K47+'Pit3'!K47+'Pit4'!K47+'Pit5'!K47+'Pit6'!K47+'Pit7'!K47+'Pit8'!K47+'Pit9'!K47+'Pit10'!K47+'Pit11'!K47+'Pit12'!K47+'Pit13'!K47+'Pit14'!K47+'Pit15'!K47+'Pit16'!K47+'Pit17'!K47+'Pit18'!K47+'Pit19'!K47+'Pit20'!K47</f>
        <v>1.2061399999999998</v>
      </c>
      <c r="E22" s="13">
        <f>'Pit1'!L47+'Pit2'!L47+'Pit3'!L47+'Pit4'!L47+'Pit5'!L47+'Pit6'!L47+'Pit7'!L47+'Pit8'!L47+'Pit9'!L47+'Pit10'!L47+'Pit11'!L47+'Pit12'!L47+'Pit13'!L47+'Pit14'!L47+'Pit15'!L47+'Pit16'!L47+'Pit17'!L47+'Pit18'!L47+'Pit19'!L47+'Pit20'!L47</f>
        <v>42.191924999999998</v>
      </c>
      <c r="F22" s="13">
        <f>'Pit1'!M47+'Pit2'!M47+'Pit3'!M47+'Pit4'!M47+'Pit5'!M47+'Pit6'!M47+'Pit7'!M47+'Pit8'!M47+'Pit9'!M47+'Pit10'!M47+'Pit11'!M47+'Pit12'!M47+'Pit13'!M47+'Pit14'!M47+'Pit15'!M47+'Pit16'!M47+'Pit17'!M47+'Pit18'!M47+'Pit19'!M47+'Pit20'!M47</f>
        <v>120.432</v>
      </c>
      <c r="G22" s="13">
        <f>'Pit1'!N47+'Pit2'!N47+'Pit3'!N47+'Pit4'!N47+'Pit5'!N47+'Pit6'!N47+'Pit7'!N47+'Pit8'!N47+'Pit9'!N47+'Pit10'!N47+'Pit11'!N47+'Pit12'!N47+'Pit13'!N47+'Pit14'!N47+'Pit15'!N47+'Pit16'!N47+'Pit17'!N47+'Pit18'!N47+'Pit19'!N47+'Pit20'!N47</f>
        <v>125.509</v>
      </c>
      <c r="H22" s="13">
        <f>'Pit1'!O47+'Pit2'!O47+'Pit3'!O47+'Pit4'!O47+'Pit5'!O47+'Pit6'!O47+'Pit7'!O47+'Pit8'!O47+'Pit9'!O47+'Pit10'!O47+'Pit11'!O47+'Pit12'!O47+'Pit13'!O47+'Pit14'!O47+'Pit15'!O47+'Pit16'!O47+'Pit17'!O47+'Pit18'!O47+'Pit19'!O47+'Pit20'!O47</f>
        <v>80.374000000000009</v>
      </c>
      <c r="I22" s="13">
        <f>'Pit1'!P47+'Pit2'!P47+'Pit3'!P47+'Pit4'!P47+'Pit5'!P47+'Pit6'!P47+'Pit7'!P47+'Pit8'!P47+'Pit9'!P47+'Pit10'!P47+'Pit11'!P47+'Pit12'!P47+'Pit13'!P47+'Pit14'!P47+'Pit15'!P47+'Pit16'!P47+'Pit17'!P47+'Pit18'!P47+'Pit19'!P47+'Pit20'!P47</f>
        <v>35.330570999999999</v>
      </c>
      <c r="J22" s="13">
        <f>'Pit1'!Q47+'Pit2'!Q47+'Pit3'!Q47+'Pit4'!Q47+'Pit5'!Q47+'Pit6'!Q47+'Pit7'!Q47+'Pit8'!Q47+'Pit9'!Q47+'Pit10'!Q47+'Pit11'!Q47+'Pit12'!Q47+'Pit13'!Q47+'Pit14'!Q47+'Pit15'!Q47+'Pit16'!Q47+'Pit17'!Q47+'Pit18'!Q47+'Pit19'!Q47+'Pit20'!Q47</f>
        <v>12.98</v>
      </c>
      <c r="K22" s="13">
        <f>'Pit1'!R47+'Pit2'!R47+'Pit3'!R47+'Pit4'!R47+'Pit5'!R47+'Pit6'!R47+'Pit7'!R47+'Pit8'!R47+'Pit9'!R47+'Pit10'!R47+'Pit11'!R47+'Pit12'!R47+'Pit13'!R47+'Pit14'!R47+'Pit15'!R47+'Pit16'!R47+'Pit17'!R47+'Pit18'!R47+'Pit19'!R47+'Pit20'!R47</f>
        <v>45.668673999999996</v>
      </c>
      <c r="L22" s="13">
        <f>'Pit1'!S47+'Pit2'!S47+'Pit3'!S47+'Pit4'!S47+'Pit5'!S47+'Pit6'!S47+'Pit7'!S47+'Pit8'!S47+'Pit9'!S47+'Pit10'!S47+'Pit11'!S47+'Pit12'!S47+'Pit13'!S47+'Pit14'!S47+'Pit15'!S47+'Pit16'!S47+'Pit17'!S47+'Pit18'!S47+'Pit19'!S47+'Pit20'!S47</f>
        <v>0</v>
      </c>
      <c r="M22" s="13">
        <f>'Pit1'!T47+'Pit2'!T47+'Pit3'!T47+'Pit4'!T47+'Pit5'!T47+'Pit6'!T47+'Pit7'!T47+'Pit8'!T47+'Pit9'!T47+'Pit10'!T47+'Pit11'!T47+'Pit12'!T47+'Pit13'!T47+'Pit14'!T47+'Pit15'!T47+'Pit16'!T47+'Pit17'!T47+'Pit18'!T47+'Pit19'!T47+'Pit20'!T47</f>
        <v>0</v>
      </c>
      <c r="N22" s="13">
        <f>'Pit1'!U47+'Pit2'!U47+'Pit3'!U47+'Pit4'!U47+'Pit5'!U47+'Pit6'!U47+'Pit7'!U47+'Pit8'!U47+'Pit9'!U47+'Pit10'!U47+'Pit11'!U47+'Pit12'!U47+'Pit13'!U47+'Pit14'!U47+'Pit15'!U47+'Pit16'!U47+'Pit17'!U47+'Pit18'!U47+'Pit19'!U47+'Pit20'!U47</f>
        <v>0</v>
      </c>
      <c r="O22" s="13">
        <f>'Pit1'!V47+'Pit2'!V47+'Pit3'!V47+'Pit4'!V47+'Pit5'!V47+'Pit6'!V47+'Pit7'!V47+'Pit8'!V47+'Pit9'!V47+'Pit10'!V47+'Pit11'!V47+'Pit12'!V47+'Pit13'!V47+'Pit14'!V47+'Pit15'!V47+'Pit16'!V47+'Pit17'!V47+'Pit18'!V47+'Pit19'!V47+'Pit20'!V47</f>
        <v>0</v>
      </c>
      <c r="P22" s="13">
        <f>'Pit1'!W47+'Pit2'!W47+'Pit3'!W47+'Pit4'!W47+'Pit5'!W47+'Pit6'!W47+'Pit7'!W47+'Pit8'!W47+'Pit9'!W47+'Pit10'!W47+'Pit11'!W47+'Pit12'!W47+'Pit13'!W47+'Pit14'!W47+'Pit15'!W47+'Pit16'!W47+'Pit17'!W47+'Pit18'!W47+'Pit19'!W47+'Pit20'!W47</f>
        <v>0</v>
      </c>
      <c r="Q22" s="13">
        <f>'Pit1'!X47+'Pit2'!X47+'Pit3'!X47+'Pit4'!X47+'Pit5'!X47+'Pit6'!X47+'Pit7'!X47+'Pit8'!X47+'Pit9'!X47+'Pit10'!X47+'Pit11'!X47+'Pit12'!X47+'Pit13'!X47+'Pit14'!X47+'Pit15'!X47+'Pit16'!X47+'Pit17'!X47+'Pit18'!X47+'Pit19'!X47+'Pit20'!X47</f>
        <v>0</v>
      </c>
      <c r="R22" s="13">
        <f>'Pit1'!Y47+'Pit2'!Y47+'Pit3'!Y47+'Pit4'!Y47+'Pit5'!Y47+'Pit6'!Y47+'Pit7'!Y47+'Pit8'!Y47+'Pit9'!Y47+'Pit10'!Y47+'Pit11'!Y47+'Pit12'!Y47+'Pit13'!Y47+'Pit14'!Y47+'Pit15'!Y47+'Pit16'!Y47+'Pit17'!Y47+'Pit18'!Y47+'Pit19'!Y47+'Pit20'!Y47</f>
        <v>0</v>
      </c>
      <c r="S22" s="13">
        <f>'Pit1'!Z47+'Pit2'!Z47+'Pit3'!Z47+'Pit4'!Z47+'Pit5'!Z47+'Pit6'!Z47+'Pit7'!Z47+'Pit8'!Z47+'Pit9'!Z47+'Pit10'!Z47+'Pit11'!Z47+'Pit12'!Z47+'Pit13'!Z47+'Pit14'!Z47+'Pit15'!Z47+'Pit16'!Z47+'Pit17'!Z47+'Pit18'!Z47+'Pit19'!Z47+'Pit20'!Z47</f>
        <v>0</v>
      </c>
      <c r="T22" s="13">
        <f>'Pit1'!AA47+'Pit2'!AA47+'Pit3'!AA47+'Pit4'!AA47+'Pit5'!AA47+'Pit6'!AA47+'Pit7'!AA47+'Pit8'!AA47+'Pit9'!AA47+'Pit10'!AA47+'Pit11'!AA47+'Pit12'!AA47+'Pit13'!AA47+'Pit14'!AA47+'Pit15'!AA47+'Pit16'!AA47+'Pit17'!AA47+'Pit18'!AA47+'Pit19'!AA47+'Pit20'!AA47</f>
        <v>0</v>
      </c>
      <c r="U22" s="13">
        <f>'Pit1'!AB47+'Pit2'!AB47+'Pit3'!AB47+'Pit4'!AB47+'Pit5'!AB47+'Pit6'!AB47+'Pit7'!AB47+'Pit8'!AB47+'Pit9'!AB47+'Pit10'!AB47+'Pit11'!AB47+'Pit12'!AB47+'Pit13'!AB47+'Pit14'!AB47+'Pit15'!AB47+'Pit16'!AB47+'Pit17'!AB47+'Pit18'!AB47+'Pit19'!AB47+'Pit20'!AB47</f>
        <v>0</v>
      </c>
      <c r="V22" s="13">
        <f>'Pit1'!AC47+'Pit2'!AC47+'Pit3'!AC47+'Pit4'!AC47+'Pit5'!AC47+'Pit6'!AC47+'Pit7'!AC47+'Pit8'!AC47+'Pit9'!AC47+'Pit10'!AC47+'Pit11'!AC47+'Pit12'!AC47+'Pit13'!AC47+'Pit14'!AC47+'Pit15'!AC47+'Pit16'!AC47+'Pit17'!AC47+'Pit18'!AC47+'Pit19'!AC47+'Pit20'!AC47</f>
        <v>0</v>
      </c>
      <c r="W22" s="13">
        <f>'Pit1'!AD47+'Pit2'!AD47+'Pit3'!AD47+'Pit4'!AD47+'Pit5'!AD47+'Pit6'!AD47+'Pit7'!AD47+'Pit8'!AD47+'Pit9'!AD47+'Pit10'!AD47+'Pit11'!AD47+'Pit12'!AD47+'Pit13'!AD47+'Pit14'!AD47+'Pit15'!AD47+'Pit16'!AD47+'Pit17'!AD47+'Pit18'!AD47+'Pit19'!AD47+'Pit20'!AD47</f>
        <v>0</v>
      </c>
      <c r="X22" s="13">
        <f>'Pit1'!AE47+'Pit2'!AE47+'Pit3'!AE47+'Pit4'!AE47+'Pit5'!AE47+'Pit6'!AE47+'Pit7'!AE47+'Pit8'!AE47+'Pit9'!AE47+'Pit10'!AE47+'Pit11'!AE47+'Pit12'!AE47+'Pit13'!AE47+'Pit14'!AE47+'Pit15'!AE47+'Pit16'!AE47+'Pit17'!AE47+'Pit18'!AE47+'Pit19'!AE47+'Pit20'!AE47</f>
        <v>0</v>
      </c>
      <c r="Y22" s="13">
        <f>'Pit1'!AF47+'Pit2'!AF47+'Pit3'!AF47+'Pit4'!AF47+'Pit5'!AF47+'Pit6'!AF47+'Pit7'!AF47+'Pit8'!AF47+'Pit9'!AF47+'Pit10'!AF47+'Pit11'!AF47+'Pit12'!AF47+'Pit13'!AF47+'Pit14'!AF47+'Pit15'!AF47+'Pit16'!AF47+'Pit17'!AF47+'Pit18'!AF47+'Pit19'!AF47+'Pit20'!AF47</f>
        <v>0</v>
      </c>
      <c r="Z22" s="13">
        <f>'Pit1'!AG47+'Pit2'!AG47+'Pit3'!AG47+'Pit4'!AG47+'Pit5'!AG47+'Pit6'!AG47+'Pit7'!AG47+'Pit8'!AG47+'Pit9'!AG47+'Pit10'!AG47+'Pit11'!AG47+'Pit12'!AG47+'Pit13'!AG47+'Pit14'!AG47+'Pit15'!AG47+'Pit16'!AG47+'Pit17'!AG47+'Pit18'!AG47+'Pit19'!AG47+'Pit20'!AG47</f>
        <v>0</v>
      </c>
      <c r="AA22" s="13">
        <f>'Pit1'!AH47+'Pit2'!AH47+'Pit3'!AH47+'Pit4'!AH47+'Pit5'!AH47+'Pit6'!AH47+'Pit7'!AH47+'Pit8'!AH47+'Pit9'!AH47+'Pit10'!AH47+'Pit11'!AH47+'Pit12'!AH47+'Pit13'!AH47+'Pit14'!AH47+'Pit15'!AH47+'Pit16'!AH47+'Pit17'!AH47+'Pit18'!AH47+'Pit19'!AH47+'Pit20'!AH47</f>
        <v>0</v>
      </c>
      <c r="AB22" s="13">
        <f>'Pit1'!AI47+'Pit2'!AI47+'Pit3'!AI47+'Pit4'!AI47+'Pit5'!AI47+'Pit6'!AI47+'Pit7'!AI47+'Pit8'!AI47+'Pit9'!AI47+'Pit10'!AI47+'Pit11'!AI47+'Pit12'!AI47+'Pit13'!AI47+'Pit14'!AI47+'Pit15'!AI47+'Pit16'!AI47+'Pit17'!AI47+'Pit18'!AI47+'Pit19'!AI47+'Pit20'!AI47</f>
        <v>0</v>
      </c>
      <c r="AC22" s="13">
        <f t="shared" si="1"/>
        <v>463.69231000000008</v>
      </c>
    </row>
    <row r="23" spans="1:29">
      <c r="A23" s="13"/>
      <c r="B23" s="13"/>
      <c r="C23" s="22" t="s">
        <v>16</v>
      </c>
      <c r="D23" s="13">
        <f>'Pit1'!K48+'Pit2'!K48+'Pit3'!K48+'Pit4'!K48+'Pit5'!K48+'Pit6'!K48+'Pit7'!K48+'Pit8'!K48+'Pit9'!K48+'Pit10'!K48+'Pit11'!K48+'Pit12'!K48+'Pit13'!K48+'Pit14'!K48+'Pit15'!K48+'Pit16'!K48+'Pit17'!K48+'Pit18'!K48+'Pit19'!K48+'Pit20'!K48</f>
        <v>1.1508258008684473</v>
      </c>
      <c r="E23" s="13">
        <f>'Pit1'!L48+'Pit2'!L48+'Pit3'!L48+'Pit4'!L48+'Pit5'!L48+'Pit6'!L48+'Pit7'!L48+'Pit8'!L48+'Pit9'!L48+'Pit10'!L48+'Pit11'!L48+'Pit12'!L48+'Pit13'!L48+'Pit14'!L48+'Pit15'!L48+'Pit16'!L48+'Pit17'!L48+'Pit18'!L48+'Pit19'!L48+'Pit20'!L48</f>
        <v>34.777018083934223</v>
      </c>
      <c r="F23" s="13">
        <f>'Pit1'!M48+'Pit2'!M48+'Pit3'!M48+'Pit4'!M48+'Pit5'!M48+'Pit6'!M48+'Pit7'!M48+'Pit8'!M48+'Pit9'!M48+'Pit10'!M48+'Pit11'!M48+'Pit12'!M48+'Pit13'!M48+'Pit14'!M48+'Pit15'!M48+'Pit16'!M48+'Pit17'!M48+'Pit18'!M48+'Pit19'!M48+'Pit20'!M48</f>
        <v>107.09390950235917</v>
      </c>
      <c r="G23" s="13">
        <f>'Pit1'!N48+'Pit2'!N48+'Pit3'!N48+'Pit4'!N48+'Pit5'!N48+'Pit6'!N48+'Pit7'!N48+'Pit8'!N48+'Pit9'!N48+'Pit10'!N48+'Pit11'!N48+'Pit12'!N48+'Pit13'!N48+'Pit14'!N48+'Pit15'!N48+'Pit16'!N48+'Pit17'!N48+'Pit18'!N48+'Pit19'!N48+'Pit20'!N48</f>
        <v>110.58758615709519</v>
      </c>
      <c r="H23" s="13">
        <f>'Pit1'!O48+'Pit2'!O48+'Pit3'!O48+'Pit4'!O48+'Pit5'!O48+'Pit6'!O48+'Pit7'!O48+'Pit8'!O48+'Pit9'!O48+'Pit10'!O48+'Pit11'!O48+'Pit12'!O48+'Pit13'!O48+'Pit14'!O48+'Pit15'!O48+'Pit16'!O48+'Pit17'!O48+'Pit18'!O48+'Pit19'!O48+'Pit20'!O48</f>
        <v>65.032336924020143</v>
      </c>
      <c r="I23" s="13">
        <f>'Pit1'!P48+'Pit2'!P48+'Pit3'!P48+'Pit4'!P48+'Pit5'!P48+'Pit6'!P48+'Pit7'!P48+'Pit8'!P48+'Pit9'!P48+'Pit10'!P48+'Pit11'!P48+'Pit12'!P48+'Pit13'!P48+'Pit14'!P48+'Pit15'!P48+'Pit16'!P48+'Pit17'!P48+'Pit18'!P48+'Pit19'!P48+'Pit20'!P48</f>
        <v>27.011789688010367</v>
      </c>
      <c r="J23" s="13">
        <f>'Pit1'!Q48+'Pit2'!Q48+'Pit3'!Q48+'Pit4'!Q48+'Pit5'!Q48+'Pit6'!Q48+'Pit7'!Q48+'Pit8'!Q48+'Pit9'!Q48+'Pit10'!Q48+'Pit11'!Q48+'Pit12'!Q48+'Pit13'!Q48+'Pit14'!Q48+'Pit15'!Q48+'Pit16'!Q48+'Pit17'!Q48+'Pit18'!Q48+'Pit19'!Q48+'Pit20'!Q48</f>
        <v>9.6134064638516161</v>
      </c>
      <c r="K23" s="13">
        <f>'Pit1'!R48+'Pit2'!R48+'Pit3'!R48+'Pit4'!R48+'Pit5'!R48+'Pit6'!R48+'Pit7'!R48+'Pit8'!R48+'Pit9'!R48+'Pit10'!R48+'Pit11'!R48+'Pit12'!R48+'Pit13'!R48+'Pit14'!R48+'Pit15'!R48+'Pit16'!R48+'Pit17'!R48+'Pit18'!R48+'Pit19'!R48+'Pit20'!R48</f>
        <v>38.992180705866296</v>
      </c>
      <c r="L23" s="13">
        <f>'Pit1'!S48+'Pit2'!S48+'Pit3'!S48+'Pit4'!S48+'Pit5'!S48+'Pit6'!S48+'Pit7'!S48+'Pit8'!S48+'Pit9'!S48+'Pit10'!S48+'Pit11'!S48+'Pit12'!S48+'Pit13'!S48+'Pit14'!S48+'Pit15'!S48+'Pit16'!S48+'Pit17'!S48+'Pit18'!S48+'Pit19'!S48+'Pit20'!S48</f>
        <v>0</v>
      </c>
      <c r="M23" s="13">
        <f>'Pit1'!T48+'Pit2'!T48+'Pit3'!T48+'Pit4'!T48+'Pit5'!T48+'Pit6'!T48+'Pit7'!T48+'Pit8'!T48+'Pit9'!T48+'Pit10'!T48+'Pit11'!T48+'Pit12'!T48+'Pit13'!T48+'Pit14'!T48+'Pit15'!T48+'Pit16'!T48+'Pit17'!T48+'Pit18'!T48+'Pit19'!T48+'Pit20'!T48</f>
        <v>0</v>
      </c>
      <c r="N23" s="13">
        <f>'Pit1'!U48+'Pit2'!U48+'Pit3'!U48+'Pit4'!U48+'Pit5'!U48+'Pit6'!U48+'Pit7'!U48+'Pit8'!U48+'Pit9'!U48+'Pit10'!U48+'Pit11'!U48+'Pit12'!U48+'Pit13'!U48+'Pit14'!U48+'Pit15'!U48+'Pit16'!U48+'Pit17'!U48+'Pit18'!U48+'Pit19'!U48+'Pit20'!U48</f>
        <v>0</v>
      </c>
      <c r="O23" s="13">
        <f>'Pit1'!V48+'Pit2'!V48+'Pit3'!V48+'Pit4'!V48+'Pit5'!V48+'Pit6'!V48+'Pit7'!V48+'Pit8'!V48+'Pit9'!V48+'Pit10'!V48+'Pit11'!V48+'Pit12'!V48+'Pit13'!V48+'Pit14'!V48+'Pit15'!V48+'Pit16'!V48+'Pit17'!V48+'Pit18'!V48+'Pit19'!V48+'Pit20'!V48</f>
        <v>0</v>
      </c>
      <c r="P23" s="13">
        <f>'Pit1'!W48+'Pit2'!W48+'Pit3'!W48+'Pit4'!W48+'Pit5'!W48+'Pit6'!W48+'Pit7'!W48+'Pit8'!W48+'Pit9'!W48+'Pit10'!W48+'Pit11'!W48+'Pit12'!W48+'Pit13'!W48+'Pit14'!W48+'Pit15'!W48+'Pit16'!W48+'Pit17'!W48+'Pit18'!W48+'Pit19'!W48+'Pit20'!W48</f>
        <v>0</v>
      </c>
      <c r="Q23" s="13">
        <f>'Pit1'!X48+'Pit2'!X48+'Pit3'!X48+'Pit4'!X48+'Pit5'!X48+'Pit6'!X48+'Pit7'!X48+'Pit8'!X48+'Pit9'!X48+'Pit10'!X48+'Pit11'!X48+'Pit12'!X48+'Pit13'!X48+'Pit14'!X48+'Pit15'!X48+'Pit16'!X48+'Pit17'!X48+'Pit18'!X48+'Pit19'!X48+'Pit20'!X48</f>
        <v>0</v>
      </c>
      <c r="R23" s="13">
        <f>'Pit1'!Y48+'Pit2'!Y48+'Pit3'!Y48+'Pit4'!Y48+'Pit5'!Y48+'Pit6'!Y48+'Pit7'!Y48+'Pit8'!Y48+'Pit9'!Y48+'Pit10'!Y48+'Pit11'!Y48+'Pit12'!Y48+'Pit13'!Y48+'Pit14'!Y48+'Pit15'!Y48+'Pit16'!Y48+'Pit17'!Y48+'Pit18'!Y48+'Pit19'!Y48+'Pit20'!Y48</f>
        <v>0</v>
      </c>
      <c r="S23" s="13">
        <f>'Pit1'!Z48+'Pit2'!Z48+'Pit3'!Z48+'Pit4'!Z48+'Pit5'!Z48+'Pit6'!Z48+'Pit7'!Z48+'Pit8'!Z48+'Pit9'!Z48+'Pit10'!Z48+'Pit11'!Z48+'Pit12'!Z48+'Pit13'!Z48+'Pit14'!Z48+'Pit15'!Z48+'Pit16'!Z48+'Pit17'!Z48+'Pit18'!Z48+'Pit19'!Z48+'Pit20'!Z48</f>
        <v>0</v>
      </c>
      <c r="T23" s="13">
        <f>'Pit1'!AA48+'Pit2'!AA48+'Pit3'!AA48+'Pit4'!AA48+'Pit5'!AA48+'Pit6'!AA48+'Pit7'!AA48+'Pit8'!AA48+'Pit9'!AA48+'Pit10'!AA48+'Pit11'!AA48+'Pit12'!AA48+'Pit13'!AA48+'Pit14'!AA48+'Pit15'!AA48+'Pit16'!AA48+'Pit17'!AA48+'Pit18'!AA48+'Pit19'!AA48+'Pit20'!AA48</f>
        <v>0</v>
      </c>
      <c r="U23" s="13">
        <f>'Pit1'!AB48+'Pit2'!AB48+'Pit3'!AB48+'Pit4'!AB48+'Pit5'!AB48+'Pit6'!AB48+'Pit7'!AB48+'Pit8'!AB48+'Pit9'!AB48+'Pit10'!AB48+'Pit11'!AB48+'Pit12'!AB48+'Pit13'!AB48+'Pit14'!AB48+'Pit15'!AB48+'Pit16'!AB48+'Pit17'!AB48+'Pit18'!AB48+'Pit19'!AB48+'Pit20'!AB48</f>
        <v>0</v>
      </c>
      <c r="V23" s="13">
        <f>'Pit1'!AC48+'Pit2'!AC48+'Pit3'!AC48+'Pit4'!AC48+'Pit5'!AC48+'Pit6'!AC48+'Pit7'!AC48+'Pit8'!AC48+'Pit9'!AC48+'Pit10'!AC48+'Pit11'!AC48+'Pit12'!AC48+'Pit13'!AC48+'Pit14'!AC48+'Pit15'!AC48+'Pit16'!AC48+'Pit17'!AC48+'Pit18'!AC48+'Pit19'!AC48+'Pit20'!AC48</f>
        <v>0</v>
      </c>
      <c r="W23" s="13">
        <f>'Pit1'!AD48+'Pit2'!AD48+'Pit3'!AD48+'Pit4'!AD48+'Pit5'!AD48+'Pit6'!AD48+'Pit7'!AD48+'Pit8'!AD48+'Pit9'!AD48+'Pit10'!AD48+'Pit11'!AD48+'Pit12'!AD48+'Pit13'!AD48+'Pit14'!AD48+'Pit15'!AD48+'Pit16'!AD48+'Pit17'!AD48+'Pit18'!AD48+'Pit19'!AD48+'Pit20'!AD48</f>
        <v>0</v>
      </c>
      <c r="X23" s="13">
        <f>'Pit1'!AE48+'Pit2'!AE48+'Pit3'!AE48+'Pit4'!AE48+'Pit5'!AE48+'Pit6'!AE48+'Pit7'!AE48+'Pit8'!AE48+'Pit9'!AE48+'Pit10'!AE48+'Pit11'!AE48+'Pit12'!AE48+'Pit13'!AE48+'Pit14'!AE48+'Pit15'!AE48+'Pit16'!AE48+'Pit17'!AE48+'Pit18'!AE48+'Pit19'!AE48+'Pit20'!AE48</f>
        <v>0</v>
      </c>
      <c r="Y23" s="13">
        <f>'Pit1'!AF48+'Pit2'!AF48+'Pit3'!AF48+'Pit4'!AF48+'Pit5'!AF48+'Pit6'!AF48+'Pit7'!AF48+'Pit8'!AF48+'Pit9'!AF48+'Pit10'!AF48+'Pit11'!AF48+'Pit12'!AF48+'Pit13'!AF48+'Pit14'!AF48+'Pit15'!AF48+'Pit16'!AF48+'Pit17'!AF48+'Pit18'!AF48+'Pit19'!AF48+'Pit20'!AF48</f>
        <v>0</v>
      </c>
      <c r="Z23" s="13">
        <f>'Pit1'!AG48+'Pit2'!AG48+'Pit3'!AG48+'Pit4'!AG48+'Pit5'!AG48+'Pit6'!AG48+'Pit7'!AG48+'Pit8'!AG48+'Pit9'!AG48+'Pit10'!AG48+'Pit11'!AG48+'Pit12'!AG48+'Pit13'!AG48+'Pit14'!AG48+'Pit15'!AG48+'Pit16'!AG48+'Pit17'!AG48+'Pit18'!AG48+'Pit19'!AG48+'Pit20'!AG48</f>
        <v>0</v>
      </c>
      <c r="AA23" s="13">
        <f>'Pit1'!AH48+'Pit2'!AH48+'Pit3'!AH48+'Pit4'!AH48+'Pit5'!AH48+'Pit6'!AH48+'Pit7'!AH48+'Pit8'!AH48+'Pit9'!AH48+'Pit10'!AH48+'Pit11'!AH48+'Pit12'!AH48+'Pit13'!AH48+'Pit14'!AH48+'Pit15'!AH48+'Pit16'!AH48+'Pit17'!AH48+'Pit18'!AH48+'Pit19'!AH48+'Pit20'!AH48</f>
        <v>0</v>
      </c>
      <c r="AB23" s="13">
        <f>'Pit1'!AI48+'Pit2'!AI48+'Pit3'!AI48+'Pit4'!AI48+'Pit5'!AI48+'Pit6'!AI48+'Pit7'!AI48+'Pit8'!AI48+'Pit9'!AI48+'Pit10'!AI48+'Pit11'!AI48+'Pit12'!AI48+'Pit13'!AI48+'Pit14'!AI48+'Pit15'!AI48+'Pit16'!AI48+'Pit17'!AI48+'Pit18'!AI48+'Pit19'!AI48+'Pit20'!AI48</f>
        <v>0</v>
      </c>
      <c r="AC23" s="13">
        <f t="shared" si="1"/>
        <v>394.25905332600547</v>
      </c>
    </row>
    <row r="24" spans="1:29">
      <c r="A24" s="13"/>
      <c r="B24" s="13"/>
      <c r="C24" s="22" t="s">
        <v>10</v>
      </c>
      <c r="D24" s="13">
        <f>'Pit1'!K49+'Pit2'!K49+'Pit3'!K49+'Pit4'!K49+'Pit5'!K49+'Pit6'!K49+'Pit7'!K49+'Pit8'!K49+'Pit9'!K49+'Pit10'!K49+'Pit11'!K49+'Pit12'!K49+'Pit13'!K49+'Pit14'!K49+'Pit15'!K49+'Pit16'!K49+'Pit17'!K49+'Pit18'!K49+'Pit19'!K49+'Pit20'!K49</f>
        <v>5.5314199131552354E-2</v>
      </c>
      <c r="E24" s="13">
        <f>'Pit1'!L49+'Pit2'!L49+'Pit3'!L49+'Pit4'!L49+'Pit5'!L49+'Pit6'!L49+'Pit7'!L49+'Pit8'!L49+'Pit9'!L49+'Pit10'!L49+'Pit11'!L49+'Pit12'!L49+'Pit13'!L49+'Pit14'!L49+'Pit15'!L49+'Pit16'!L49+'Pit17'!L49+'Pit18'!L49+'Pit19'!L49+'Pit20'!L49</f>
        <v>7.4149069160657808</v>
      </c>
      <c r="F24" s="13">
        <f>'Pit1'!M49+'Pit2'!M49+'Pit3'!M49+'Pit4'!M49+'Pit5'!M49+'Pit6'!M49+'Pit7'!M49+'Pit8'!M49+'Pit9'!M49+'Pit10'!M49+'Pit11'!M49+'Pit12'!M49+'Pit13'!M49+'Pit14'!M49+'Pit15'!M49+'Pit16'!M49+'Pit17'!M49+'Pit18'!M49+'Pit19'!M49+'Pit20'!M49</f>
        <v>13.338090497640845</v>
      </c>
      <c r="G24" s="13">
        <f>'Pit1'!N49+'Pit2'!N49+'Pit3'!N49+'Pit4'!N49+'Pit5'!N49+'Pit6'!N49+'Pit7'!N49+'Pit8'!N49+'Pit9'!N49+'Pit10'!N49+'Pit11'!N49+'Pit12'!N49+'Pit13'!N49+'Pit14'!N49+'Pit15'!N49+'Pit16'!N49+'Pit17'!N49+'Pit18'!N49+'Pit19'!N49+'Pit20'!N49</f>
        <v>14.921413842904814</v>
      </c>
      <c r="H24" s="13">
        <f>'Pit1'!O49+'Pit2'!O49+'Pit3'!O49+'Pit4'!O49+'Pit5'!O49+'Pit6'!O49+'Pit7'!O49+'Pit8'!O49+'Pit9'!O49+'Pit10'!O49+'Pit11'!O49+'Pit12'!O49+'Pit13'!O49+'Pit14'!O49+'Pit15'!O49+'Pit16'!O49+'Pit17'!O49+'Pit18'!O49+'Pit19'!O49+'Pit20'!O49</f>
        <v>15.341663075979866</v>
      </c>
      <c r="I24" s="13">
        <f>'Pit1'!P49+'Pit2'!P49+'Pit3'!P49+'Pit4'!P49+'Pit5'!P49+'Pit6'!P49+'Pit7'!P49+'Pit8'!P49+'Pit9'!P49+'Pit10'!P49+'Pit11'!P49+'Pit12'!P49+'Pit13'!P49+'Pit14'!P49+'Pit15'!P49+'Pit16'!P49+'Pit17'!P49+'Pit18'!P49+'Pit19'!P49+'Pit20'!P49</f>
        <v>8.3187813119896372</v>
      </c>
      <c r="J24" s="13">
        <f>'Pit1'!Q49+'Pit2'!Q49+'Pit3'!Q49+'Pit4'!Q49+'Pit5'!Q49+'Pit6'!Q49+'Pit7'!Q49+'Pit8'!Q49+'Pit9'!Q49+'Pit10'!Q49+'Pit11'!Q49+'Pit12'!Q49+'Pit13'!Q49+'Pit14'!Q49+'Pit15'!Q49+'Pit16'!Q49+'Pit17'!Q49+'Pit18'!Q49+'Pit19'!Q49+'Pit20'!Q49</f>
        <v>3.3665935361483843</v>
      </c>
      <c r="K24" s="13">
        <f>'Pit1'!R49+'Pit2'!R49+'Pit3'!R49+'Pit4'!R49+'Pit5'!R49+'Pit6'!R49+'Pit7'!R49+'Pit8'!R49+'Pit9'!R49+'Pit10'!R49+'Pit11'!R49+'Pit12'!R49+'Pit13'!R49+'Pit14'!R49+'Pit15'!R49+'Pit16'!R49+'Pit17'!R49+'Pit18'!R49+'Pit19'!R49+'Pit20'!R49</f>
        <v>6.6764932941337083</v>
      </c>
      <c r="L24" s="13">
        <f>'Pit1'!S49+'Pit2'!S49+'Pit3'!S49+'Pit4'!S49+'Pit5'!S49+'Pit6'!S49+'Pit7'!S49+'Pit8'!S49+'Pit9'!S49+'Pit10'!S49+'Pit11'!S49+'Pit12'!S49+'Pit13'!S49+'Pit14'!S49+'Pit15'!S49+'Pit16'!S49+'Pit17'!S49+'Pit18'!S49+'Pit19'!S49+'Pit20'!S49</f>
        <v>0</v>
      </c>
      <c r="M24" s="13">
        <f>'Pit1'!T49+'Pit2'!T49+'Pit3'!T49+'Pit4'!T49+'Pit5'!T49+'Pit6'!T49+'Pit7'!T49+'Pit8'!T49+'Pit9'!T49+'Pit10'!T49+'Pit11'!T49+'Pit12'!T49+'Pit13'!T49+'Pit14'!T49+'Pit15'!T49+'Pit16'!T49+'Pit17'!T49+'Pit18'!T49+'Pit19'!T49+'Pit20'!T49</f>
        <v>0</v>
      </c>
      <c r="N24" s="13">
        <f>'Pit1'!U49+'Pit2'!U49+'Pit3'!U49+'Pit4'!U49+'Pit5'!U49+'Pit6'!U49+'Pit7'!U49+'Pit8'!U49+'Pit9'!U49+'Pit10'!U49+'Pit11'!U49+'Pit12'!U49+'Pit13'!U49+'Pit14'!U49+'Pit15'!U49+'Pit16'!U49+'Pit17'!U49+'Pit18'!U49+'Pit19'!U49+'Pit20'!U49</f>
        <v>0</v>
      </c>
      <c r="O24" s="13">
        <f>'Pit1'!V49+'Pit2'!V49+'Pit3'!V49+'Pit4'!V49+'Pit5'!V49+'Pit6'!V49+'Pit7'!V49+'Pit8'!V49+'Pit9'!V49+'Pit10'!V49+'Pit11'!V49+'Pit12'!V49+'Pit13'!V49+'Pit14'!V49+'Pit15'!V49+'Pit16'!V49+'Pit17'!V49+'Pit18'!V49+'Pit19'!V49+'Pit20'!V49</f>
        <v>0</v>
      </c>
      <c r="P24" s="13">
        <f>'Pit1'!W49+'Pit2'!W49+'Pit3'!W49+'Pit4'!W49+'Pit5'!W49+'Pit6'!W49+'Pit7'!W49+'Pit8'!W49+'Pit9'!W49+'Pit10'!W49+'Pit11'!W49+'Pit12'!W49+'Pit13'!W49+'Pit14'!W49+'Pit15'!W49+'Pit16'!W49+'Pit17'!W49+'Pit18'!W49+'Pit19'!W49+'Pit20'!W49</f>
        <v>0</v>
      </c>
      <c r="Q24" s="13">
        <f>'Pit1'!X49+'Pit2'!X49+'Pit3'!X49+'Pit4'!X49+'Pit5'!X49+'Pit6'!X49+'Pit7'!X49+'Pit8'!X49+'Pit9'!X49+'Pit10'!X49+'Pit11'!X49+'Pit12'!X49+'Pit13'!X49+'Pit14'!X49+'Pit15'!X49+'Pit16'!X49+'Pit17'!X49+'Pit18'!X49+'Pit19'!X49+'Pit20'!X49</f>
        <v>0</v>
      </c>
      <c r="R24" s="13">
        <f>'Pit1'!Y49+'Pit2'!Y49+'Pit3'!Y49+'Pit4'!Y49+'Pit5'!Y49+'Pit6'!Y49+'Pit7'!Y49+'Pit8'!Y49+'Pit9'!Y49+'Pit10'!Y49+'Pit11'!Y49+'Pit12'!Y49+'Pit13'!Y49+'Pit14'!Y49+'Pit15'!Y49+'Pit16'!Y49+'Pit17'!Y49+'Pit18'!Y49+'Pit19'!Y49+'Pit20'!Y49</f>
        <v>0</v>
      </c>
      <c r="S24" s="13">
        <f>'Pit1'!Z49+'Pit2'!Z49+'Pit3'!Z49+'Pit4'!Z49+'Pit5'!Z49+'Pit6'!Z49+'Pit7'!Z49+'Pit8'!Z49+'Pit9'!Z49+'Pit10'!Z49+'Pit11'!Z49+'Pit12'!Z49+'Pit13'!Z49+'Pit14'!Z49+'Pit15'!Z49+'Pit16'!Z49+'Pit17'!Z49+'Pit18'!Z49+'Pit19'!Z49+'Pit20'!Z49</f>
        <v>0</v>
      </c>
      <c r="T24" s="13">
        <f>'Pit1'!AA49+'Pit2'!AA49+'Pit3'!AA49+'Pit4'!AA49+'Pit5'!AA49+'Pit6'!AA49+'Pit7'!AA49+'Pit8'!AA49+'Pit9'!AA49+'Pit10'!AA49+'Pit11'!AA49+'Pit12'!AA49+'Pit13'!AA49+'Pit14'!AA49+'Pit15'!AA49+'Pit16'!AA49+'Pit17'!AA49+'Pit18'!AA49+'Pit19'!AA49+'Pit20'!AA49</f>
        <v>0</v>
      </c>
      <c r="U24" s="13">
        <f>'Pit1'!AB49+'Pit2'!AB49+'Pit3'!AB49+'Pit4'!AB49+'Pit5'!AB49+'Pit6'!AB49+'Pit7'!AB49+'Pit8'!AB49+'Pit9'!AB49+'Pit10'!AB49+'Pit11'!AB49+'Pit12'!AB49+'Pit13'!AB49+'Pit14'!AB49+'Pit15'!AB49+'Pit16'!AB49+'Pit17'!AB49+'Pit18'!AB49+'Pit19'!AB49+'Pit20'!AB49</f>
        <v>0</v>
      </c>
      <c r="V24" s="13">
        <f>'Pit1'!AC49+'Pit2'!AC49+'Pit3'!AC49+'Pit4'!AC49+'Pit5'!AC49+'Pit6'!AC49+'Pit7'!AC49+'Pit8'!AC49+'Pit9'!AC49+'Pit10'!AC49+'Pit11'!AC49+'Pit12'!AC49+'Pit13'!AC49+'Pit14'!AC49+'Pit15'!AC49+'Pit16'!AC49+'Pit17'!AC49+'Pit18'!AC49+'Pit19'!AC49+'Pit20'!AC49</f>
        <v>0</v>
      </c>
      <c r="W24" s="13">
        <f>'Pit1'!AD49+'Pit2'!AD49+'Pit3'!AD49+'Pit4'!AD49+'Pit5'!AD49+'Pit6'!AD49+'Pit7'!AD49+'Pit8'!AD49+'Pit9'!AD49+'Pit10'!AD49+'Pit11'!AD49+'Pit12'!AD49+'Pit13'!AD49+'Pit14'!AD49+'Pit15'!AD49+'Pit16'!AD49+'Pit17'!AD49+'Pit18'!AD49+'Pit19'!AD49+'Pit20'!AD49</f>
        <v>0</v>
      </c>
      <c r="X24" s="13">
        <f>'Pit1'!AE49+'Pit2'!AE49+'Pit3'!AE49+'Pit4'!AE49+'Pit5'!AE49+'Pit6'!AE49+'Pit7'!AE49+'Pit8'!AE49+'Pit9'!AE49+'Pit10'!AE49+'Pit11'!AE49+'Pit12'!AE49+'Pit13'!AE49+'Pit14'!AE49+'Pit15'!AE49+'Pit16'!AE49+'Pit17'!AE49+'Pit18'!AE49+'Pit19'!AE49+'Pit20'!AE49</f>
        <v>0</v>
      </c>
      <c r="Y24" s="13">
        <f>'Pit1'!AF49+'Pit2'!AF49+'Pit3'!AF49+'Pit4'!AF49+'Pit5'!AF49+'Pit6'!AF49+'Pit7'!AF49+'Pit8'!AF49+'Pit9'!AF49+'Pit10'!AF49+'Pit11'!AF49+'Pit12'!AF49+'Pit13'!AF49+'Pit14'!AF49+'Pit15'!AF49+'Pit16'!AF49+'Pit17'!AF49+'Pit18'!AF49+'Pit19'!AF49+'Pit20'!AF49</f>
        <v>0</v>
      </c>
      <c r="Z24" s="13">
        <f>'Pit1'!AG49+'Pit2'!AG49+'Pit3'!AG49+'Pit4'!AG49+'Pit5'!AG49+'Pit6'!AG49+'Pit7'!AG49+'Pit8'!AG49+'Pit9'!AG49+'Pit10'!AG49+'Pit11'!AG49+'Pit12'!AG49+'Pit13'!AG49+'Pit14'!AG49+'Pit15'!AG49+'Pit16'!AG49+'Pit17'!AG49+'Pit18'!AG49+'Pit19'!AG49+'Pit20'!AG49</f>
        <v>0</v>
      </c>
      <c r="AA24" s="13">
        <f>'Pit1'!AH49+'Pit2'!AH49+'Pit3'!AH49+'Pit4'!AH49+'Pit5'!AH49+'Pit6'!AH49+'Pit7'!AH49+'Pit8'!AH49+'Pit9'!AH49+'Pit10'!AH49+'Pit11'!AH49+'Pit12'!AH49+'Pit13'!AH49+'Pit14'!AH49+'Pit15'!AH49+'Pit16'!AH49+'Pit17'!AH49+'Pit18'!AH49+'Pit19'!AH49+'Pit20'!AH49</f>
        <v>0</v>
      </c>
      <c r="AB24" s="13">
        <f>'Pit1'!AI49+'Pit2'!AI49+'Pit3'!AI49+'Pit4'!AI49+'Pit5'!AI49+'Pit6'!AI49+'Pit7'!AI49+'Pit8'!AI49+'Pit9'!AI49+'Pit10'!AI49+'Pit11'!AI49+'Pit12'!AI49+'Pit13'!AI49+'Pit14'!AI49+'Pit15'!AI49+'Pit16'!AI49+'Pit17'!AI49+'Pit18'!AI49+'Pit19'!AI49+'Pit20'!AI49</f>
        <v>0</v>
      </c>
      <c r="AC24" s="13">
        <f>'Pit1'!AJ49+'Pit2'!AJ49+'Pit3'!AJ49+'Pit4'!AJ49+'Pit5'!AJ49+'Pit6'!AJ49+'Pit7'!AJ49+'Pit8'!AJ49+'Pit9'!AJ49+'Pit10'!AJ49+'Pit11'!AJ49+'Pit12'!AJ49+'Pit13'!AJ49+'Pit14'!AJ49+'Pit15'!AJ49+'Pit16'!AJ49+'Pit17'!AJ49+'Pit18'!AJ49+'Pit19'!AJ49+'Pit20'!AJ49</f>
        <v>69.433256673994606</v>
      </c>
    </row>
    <row r="25" spans="1:29">
      <c r="A25" s="13"/>
      <c r="B25" s="13"/>
      <c r="C25" s="22" t="s">
        <v>12</v>
      </c>
      <c r="D25" s="13">
        <f>IF('Pit1'!K$49+'Pit2'!K$49+'Pit3'!K$49+'Pit4'!K$49+'Pit5'!K$49+'Pit6'!K$49+'Pit7'!K$49+'Pit8'!K$49+'Pit9'!K$49+'Pit10'!K$49+'Pit11'!K$49+'Pit12'!K$49+'Pit13'!K$49+'Pit14'!K$49+'Pit15'!K$49+'Pit16'!K$49+'Pit17'!K$49+'Pit18'!K$49+'Pit19'!K$49+'Pit20'!K$49&gt;0,('Pit1'!K$49*'Pit1'!K50+'Pit2'!K$49*'Pit2'!K50+'Pit3'!K$49*'Pit3'!K50+'Pit4'!K$49*'Pit4'!K50+'Pit5'!K$49*'Pit5'!K50+'Pit6'!K$49*'Pit6'!K50+'Pit7'!K$49*'Pit7'!K50+'Pit8'!K$49*'Pit8'!K50+'Pit9'!K$49*'Pit9'!K50+'Pit10'!K$49*'Pit10'!K50+'Pit11'!K$49*'Pit11'!K50+'Pit12'!K$49*'Pit12'!K50+'Pit13'!K$49*'Pit13'!K50+'Pit14'!K$49*'Pit14'!K50+'Pit15'!K$49*'Pit15'!K50+'Pit16'!K$49*'Pit16'!K50+'Pit17'!K$49*'Pit17'!K50+'Pit18'!K$49*'Pit18'!K50+'Pit19'!K$49*'Pit19'!K50+'Pit20'!K$49*'Pit20'!K50)/('Pit1'!K$49+'Pit2'!K$49+'Pit3'!K$49+'Pit4'!K$49+'Pit5'!K$49+'Pit6'!K$49+'Pit7'!K$49+'Pit8'!K$49+'Pit9'!K$49+'Pit10'!K$49+'Pit11'!K$49+'Pit12'!K$49+'Pit13'!K$49+'Pit14'!K$49+'Pit15'!K$49+'Pit16'!K$49+'Pit17'!K$49+'Pit18'!K$49+'Pit19'!K$49+'Pit20'!K$49),0)</f>
        <v>59.868978488316621</v>
      </c>
      <c r="E25" s="13">
        <f>IF('Pit1'!L$49+'Pit2'!L$49+'Pit3'!L$49+'Pit4'!L$49+'Pit5'!L$49+'Pit6'!L$49+'Pit7'!L$49+'Pit8'!L$49+'Pit9'!L$49+'Pit10'!L$49+'Pit11'!L$49+'Pit12'!L$49+'Pit13'!L$49+'Pit14'!L$49+'Pit15'!L$49+'Pit16'!L$49+'Pit17'!L$49+'Pit18'!L$49+'Pit19'!L$49+'Pit20'!L$49&gt;0,('Pit1'!L$49*'Pit1'!L50+'Pit2'!L$49*'Pit2'!L50+'Pit3'!L$49*'Pit3'!L50+'Pit4'!L$49*'Pit4'!L50+'Pit5'!L$49*'Pit5'!L50+'Pit6'!L$49*'Pit6'!L50+'Pit7'!L$49*'Pit7'!L50+'Pit8'!L$49*'Pit8'!L50+'Pit9'!L$49*'Pit9'!L50+'Pit10'!L$49*'Pit10'!L50+'Pit11'!L$49*'Pit11'!L50+'Pit12'!L$49*'Pit12'!L50+'Pit13'!L$49*'Pit13'!L50+'Pit14'!L$49*'Pit14'!L50+'Pit15'!L$49*'Pit15'!L50+'Pit16'!L$49*'Pit16'!L50+'Pit17'!L$49*'Pit17'!L50+'Pit18'!L$49*'Pit18'!L50+'Pit19'!L$49*'Pit19'!L50+'Pit20'!L$49*'Pit20'!L50)/('Pit1'!L$49+'Pit2'!L$49+'Pit3'!L$49+'Pit4'!L$49+'Pit5'!L$49+'Pit6'!L$49+'Pit7'!L$49+'Pit8'!L$49+'Pit9'!L$49+'Pit10'!L$49+'Pit11'!L$49+'Pit12'!L$49+'Pit13'!L$49+'Pit14'!L$49+'Pit15'!L$49+'Pit16'!L$49+'Pit17'!L$49+'Pit18'!L$49+'Pit19'!L$49+'Pit20'!L$49),0)</f>
        <v>60.045173432643097</v>
      </c>
      <c r="F25" s="13">
        <f>IF('Pit1'!M$49+'Pit2'!M$49+'Pit3'!M$49+'Pit4'!M$49+'Pit5'!M$49+'Pit6'!M$49+'Pit7'!M$49+'Pit8'!M$49+'Pit9'!M$49+'Pit10'!M$49+'Pit11'!M$49+'Pit12'!M$49+'Pit13'!M$49+'Pit14'!M$49+'Pit15'!M$49+'Pit16'!M$49+'Pit17'!M$49+'Pit18'!M$49+'Pit19'!M$49+'Pit20'!M$49&gt;0,('Pit1'!M$49*'Pit1'!M50+'Pit2'!M$49*'Pit2'!M50+'Pit3'!M$49*'Pit3'!M50+'Pit4'!M$49*'Pit4'!M50+'Pit5'!M$49*'Pit5'!M50+'Pit6'!M$49*'Pit6'!M50+'Pit7'!M$49*'Pit7'!M50+'Pit8'!M$49*'Pit8'!M50+'Pit9'!M$49*'Pit9'!M50+'Pit10'!M$49*'Pit10'!M50+'Pit11'!M$49*'Pit11'!M50+'Pit12'!M$49*'Pit12'!M50+'Pit13'!M$49*'Pit13'!M50+'Pit14'!M$49*'Pit14'!M50+'Pit15'!M$49*'Pit15'!M50+'Pit16'!M$49*'Pit16'!M50+'Pit17'!M$49*'Pit17'!M50+'Pit18'!M$49*'Pit18'!M50+'Pit19'!M$49*'Pit19'!M50+'Pit20'!M$49*'Pit20'!M50)/('Pit1'!M$49+'Pit2'!M$49+'Pit3'!M$49+'Pit4'!M$49+'Pit5'!M$49+'Pit6'!M$49+'Pit7'!M$49+'Pit8'!M$49+'Pit9'!M$49+'Pit10'!M$49+'Pit11'!M$49+'Pit12'!M$49+'Pit13'!M$49+'Pit14'!M$49+'Pit15'!M$49+'Pit16'!M$49+'Pit17'!M$49+'Pit18'!M$49+'Pit19'!M$49+'Pit20'!M$49),0)</f>
        <v>61.058209584772143</v>
      </c>
      <c r="G25" s="13">
        <f>IF('Pit1'!N$49+'Pit2'!N$49+'Pit3'!N$49+'Pit4'!N$49+'Pit5'!N$49+'Pit6'!N$49+'Pit7'!N$49+'Pit8'!N$49+'Pit9'!N$49+'Pit10'!N$49+'Pit11'!N$49+'Pit12'!N$49+'Pit13'!N$49+'Pit14'!N$49+'Pit15'!N$49+'Pit16'!N$49+'Pit17'!N$49+'Pit18'!N$49+'Pit19'!N$49+'Pit20'!N$49&gt;0,('Pit1'!N$49*'Pit1'!N50+'Pit2'!N$49*'Pit2'!N50+'Pit3'!N$49*'Pit3'!N50+'Pit4'!N$49*'Pit4'!N50+'Pit5'!N$49*'Pit5'!N50+'Pit6'!N$49*'Pit6'!N50+'Pit7'!N$49*'Pit7'!N50+'Pit8'!N$49*'Pit8'!N50+'Pit9'!N$49*'Pit9'!N50+'Pit10'!N$49*'Pit10'!N50+'Pit11'!N$49*'Pit11'!N50+'Pit12'!N$49*'Pit12'!N50+'Pit13'!N$49*'Pit13'!N50+'Pit14'!N$49*'Pit14'!N50+'Pit15'!N$49*'Pit15'!N50+'Pit16'!N$49*'Pit16'!N50+'Pit17'!N$49*'Pit17'!N50+'Pit18'!N$49*'Pit18'!N50+'Pit19'!N$49*'Pit19'!N50+'Pit20'!N$49*'Pit20'!N50)/('Pit1'!N$49+'Pit2'!N$49+'Pit3'!N$49+'Pit4'!N$49+'Pit5'!N$49+'Pit6'!N$49+'Pit7'!N$49+'Pit8'!N$49+'Pit9'!N$49+'Pit10'!N$49+'Pit11'!N$49+'Pit12'!N$49+'Pit13'!N$49+'Pit14'!N$49+'Pit15'!N$49+'Pit16'!N$49+'Pit17'!N$49+'Pit18'!N$49+'Pit19'!N$49+'Pit20'!N$49),0)</f>
        <v>60.221955043901524</v>
      </c>
      <c r="H25" s="13">
        <f>IF('Pit1'!O$49+'Pit2'!O$49+'Pit3'!O$49+'Pit4'!O$49+'Pit5'!O$49+'Pit6'!O$49+'Pit7'!O$49+'Pit8'!O$49+'Pit9'!O$49+'Pit10'!O$49+'Pit11'!O$49+'Pit12'!O$49+'Pit13'!O$49+'Pit14'!O$49+'Pit15'!O$49+'Pit16'!O$49+'Pit17'!O$49+'Pit18'!O$49+'Pit19'!O$49+'Pit20'!O$49&gt;0,('Pit1'!O$49*'Pit1'!O50+'Pit2'!O$49*'Pit2'!O50+'Pit3'!O$49*'Pit3'!O50+'Pit4'!O$49*'Pit4'!O50+'Pit5'!O$49*'Pit5'!O50+'Pit6'!O$49*'Pit6'!O50+'Pit7'!O$49*'Pit7'!O50+'Pit8'!O$49*'Pit8'!O50+'Pit9'!O$49*'Pit9'!O50+'Pit10'!O$49*'Pit10'!O50+'Pit11'!O$49*'Pit11'!O50+'Pit12'!O$49*'Pit12'!O50+'Pit13'!O$49*'Pit13'!O50+'Pit14'!O$49*'Pit14'!O50+'Pit15'!O$49*'Pit15'!O50+'Pit16'!O$49*'Pit16'!O50+'Pit17'!O$49*'Pit17'!O50+'Pit18'!O$49*'Pit18'!O50+'Pit19'!O$49*'Pit19'!O50+'Pit20'!O$49*'Pit20'!O50)/('Pit1'!O$49+'Pit2'!O$49+'Pit3'!O$49+'Pit4'!O$49+'Pit5'!O$49+'Pit6'!O$49+'Pit7'!O$49+'Pit8'!O$49+'Pit9'!O$49+'Pit10'!O$49+'Pit11'!O$49+'Pit12'!O$49+'Pit13'!O$49+'Pit14'!O$49+'Pit15'!O$49+'Pit16'!O$49+'Pit17'!O$49+'Pit18'!O$49+'Pit19'!O$49+'Pit20'!O$49),0)</f>
        <v>59.990730395281503</v>
      </c>
      <c r="I25" s="13">
        <f>IF('Pit1'!P$49+'Pit2'!P$49+'Pit3'!P$49+'Pit4'!P$49+'Pit5'!P$49+'Pit6'!P$49+'Pit7'!P$49+'Pit8'!P$49+'Pit9'!P$49+'Pit10'!P$49+'Pit11'!P$49+'Pit12'!P$49+'Pit13'!P$49+'Pit14'!P$49+'Pit15'!P$49+'Pit16'!P$49+'Pit17'!P$49+'Pit18'!P$49+'Pit19'!P$49+'Pit20'!P$49&gt;0,('Pit1'!P$49*'Pit1'!P50+'Pit2'!P$49*'Pit2'!P50+'Pit3'!P$49*'Pit3'!P50+'Pit4'!P$49*'Pit4'!P50+'Pit5'!P$49*'Pit5'!P50+'Pit6'!P$49*'Pit6'!P50+'Pit7'!P$49*'Pit7'!P50+'Pit8'!P$49*'Pit8'!P50+'Pit9'!P$49*'Pit9'!P50+'Pit10'!P$49*'Pit10'!P50+'Pit11'!P$49*'Pit11'!P50+'Pit12'!P$49*'Pit12'!P50+'Pit13'!P$49*'Pit13'!P50+'Pit14'!P$49*'Pit14'!P50+'Pit15'!P$49*'Pit15'!P50+'Pit16'!P$49*'Pit16'!P50+'Pit17'!P$49*'Pit17'!P50+'Pit18'!P$49*'Pit18'!P50+'Pit19'!P$49*'Pit19'!P50+'Pit20'!P$49*'Pit20'!P50)/('Pit1'!P$49+'Pit2'!P$49+'Pit3'!P$49+'Pit4'!P$49+'Pit5'!P$49+'Pit6'!P$49+'Pit7'!P$49+'Pit8'!P$49+'Pit9'!P$49+'Pit10'!P$49+'Pit11'!P$49+'Pit12'!P$49+'Pit13'!P$49+'Pit14'!P$49+'Pit15'!P$49+'Pit16'!P$49+'Pit17'!P$49+'Pit18'!P$49+'Pit19'!P$49+'Pit20'!P$49),0)</f>
        <v>59.763106428166346</v>
      </c>
      <c r="J25" s="13">
        <f>IF('Pit1'!Q$49+'Pit2'!Q$49+'Pit3'!Q$49+'Pit4'!Q$49+'Pit5'!Q$49+'Pit6'!Q$49+'Pit7'!Q$49+'Pit8'!Q$49+'Pit9'!Q$49+'Pit10'!Q$49+'Pit11'!Q$49+'Pit12'!Q$49+'Pit13'!Q$49+'Pit14'!Q$49+'Pit15'!Q$49+'Pit16'!Q$49+'Pit17'!Q$49+'Pit18'!Q$49+'Pit19'!Q$49+'Pit20'!Q$49&gt;0,('Pit1'!Q$49*'Pit1'!Q50+'Pit2'!Q$49*'Pit2'!Q50+'Pit3'!Q$49*'Pit3'!Q50+'Pit4'!Q$49*'Pit4'!Q50+'Pit5'!Q$49*'Pit5'!Q50+'Pit6'!Q$49*'Pit6'!Q50+'Pit7'!Q$49*'Pit7'!Q50+'Pit8'!Q$49*'Pit8'!Q50+'Pit9'!Q$49*'Pit9'!Q50+'Pit10'!Q$49*'Pit10'!Q50+'Pit11'!Q$49*'Pit11'!Q50+'Pit12'!Q$49*'Pit12'!Q50+'Pit13'!Q$49*'Pit13'!Q50+'Pit14'!Q$49*'Pit14'!Q50+'Pit15'!Q$49*'Pit15'!Q50+'Pit16'!Q$49*'Pit16'!Q50+'Pit17'!Q$49*'Pit17'!Q50+'Pit18'!Q$49*'Pit18'!Q50+'Pit19'!Q$49*'Pit19'!Q50+'Pit20'!Q$49*'Pit20'!Q50)/('Pit1'!Q$49+'Pit2'!Q$49+'Pit3'!Q$49+'Pit4'!Q$49+'Pit5'!Q$49+'Pit6'!Q$49+'Pit7'!Q$49+'Pit8'!Q$49+'Pit9'!Q$49+'Pit10'!Q$49+'Pit11'!Q$49+'Pit12'!Q$49+'Pit13'!Q$49+'Pit14'!Q$49+'Pit15'!Q$49+'Pit16'!Q$49+'Pit17'!Q$49+'Pit18'!Q$49+'Pit19'!Q$49+'Pit20'!Q$49),0)</f>
        <v>58.400199979567951</v>
      </c>
      <c r="K25" s="13">
        <f>IF('Pit1'!R$49+'Pit2'!R$49+'Pit3'!R$49+'Pit4'!R$49+'Pit5'!R$49+'Pit6'!R$49+'Pit7'!R$49+'Pit8'!R$49+'Pit9'!R$49+'Pit10'!R$49+'Pit11'!R$49+'Pit12'!R$49+'Pit13'!R$49+'Pit14'!R$49+'Pit15'!R$49+'Pit16'!R$49+'Pit17'!R$49+'Pit18'!R$49+'Pit19'!R$49+'Pit20'!R$49&gt;0,('Pit1'!R$49*'Pit1'!R50+'Pit2'!R$49*'Pit2'!R50+'Pit3'!R$49*'Pit3'!R50+'Pit4'!R$49*'Pit4'!R50+'Pit5'!R$49*'Pit5'!R50+'Pit6'!R$49*'Pit6'!R50+'Pit7'!R$49*'Pit7'!R50+'Pit8'!R$49*'Pit8'!R50+'Pit9'!R$49*'Pit9'!R50+'Pit10'!R$49*'Pit10'!R50+'Pit11'!R$49*'Pit11'!R50+'Pit12'!R$49*'Pit12'!R50+'Pit13'!R$49*'Pit13'!R50+'Pit14'!R$49*'Pit14'!R50+'Pit15'!R$49*'Pit15'!R50+'Pit16'!R$49*'Pit16'!R50+'Pit17'!R$49*'Pit17'!R50+'Pit18'!R$49*'Pit18'!R50+'Pit19'!R$49*'Pit19'!R50+'Pit20'!R$49*'Pit20'!R50)/('Pit1'!R$49+'Pit2'!R$49+'Pit3'!R$49+'Pit4'!R$49+'Pit5'!R$49+'Pit6'!R$49+'Pit7'!R$49+'Pit8'!R$49+'Pit9'!R$49+'Pit10'!R$49+'Pit11'!R$49+'Pit12'!R$49+'Pit13'!R$49+'Pit14'!R$49+'Pit15'!R$49+'Pit16'!R$49+'Pit17'!R$49+'Pit18'!R$49+'Pit19'!R$49+'Pit20'!R$49),0)</f>
        <v>58.505186555146601</v>
      </c>
      <c r="L25" s="13">
        <f>IF('Pit1'!S$49+'Pit2'!S$49+'Pit3'!S$49+'Pit4'!S$49+'Pit5'!S$49+'Pit6'!S$49+'Pit7'!S$49+'Pit8'!S$49+'Pit9'!S$49+'Pit10'!S$49+'Pit11'!S$49+'Pit12'!S$49+'Pit13'!S$49+'Pit14'!S$49+'Pit15'!S$49+'Pit16'!S$49+'Pit17'!S$49+'Pit18'!S$49+'Pit19'!S$49+'Pit20'!S$49&gt;0,('Pit1'!S$49*'Pit1'!S50+'Pit2'!S$49*'Pit2'!S50+'Pit3'!S$49*'Pit3'!S50+'Pit4'!S$49*'Pit4'!S50+'Pit5'!S$49*'Pit5'!S50+'Pit6'!S$49*'Pit6'!S50+'Pit7'!S$49*'Pit7'!S50+'Pit8'!S$49*'Pit8'!S50+'Pit9'!S$49*'Pit9'!S50+'Pit10'!S$49*'Pit10'!S50+'Pit11'!S$49*'Pit11'!S50+'Pit12'!S$49*'Pit12'!S50+'Pit13'!S$49*'Pit13'!S50+'Pit14'!S$49*'Pit14'!S50+'Pit15'!S$49*'Pit15'!S50+'Pit16'!S$49*'Pit16'!S50+'Pit17'!S$49*'Pit17'!S50+'Pit18'!S$49*'Pit18'!S50+'Pit19'!S$49*'Pit19'!S50+'Pit20'!S$49*'Pit20'!S50)/('Pit1'!S$49+'Pit2'!S$49+'Pit3'!S$49+'Pit4'!S$49+'Pit5'!S$49+'Pit6'!S$49+'Pit7'!S$49+'Pit8'!S$49+'Pit9'!S$49+'Pit10'!S$49+'Pit11'!S$49+'Pit12'!S$49+'Pit13'!S$49+'Pit14'!S$49+'Pit15'!S$49+'Pit16'!S$49+'Pit17'!S$49+'Pit18'!S$49+'Pit19'!S$49+'Pit20'!S$49),0)</f>
        <v>0</v>
      </c>
      <c r="M25" s="13">
        <f>IF('Pit1'!T$49+'Pit2'!T$49+'Pit3'!T$49+'Pit4'!T$49+'Pit5'!T$49+'Pit6'!T$49+'Pit7'!T$49+'Pit8'!T$49+'Pit9'!T$49+'Pit10'!T$49+'Pit11'!T$49+'Pit12'!T$49+'Pit13'!T$49+'Pit14'!T$49+'Pit15'!T$49+'Pit16'!T$49+'Pit17'!T$49+'Pit18'!T$49+'Pit19'!T$49+'Pit20'!T$49&gt;0,('Pit1'!T$49*'Pit1'!T50+'Pit2'!T$49*'Pit2'!T50+'Pit3'!T$49*'Pit3'!T50+'Pit4'!T$49*'Pit4'!T50+'Pit5'!T$49*'Pit5'!T50+'Pit6'!T$49*'Pit6'!T50+'Pit7'!T$49*'Pit7'!T50+'Pit8'!T$49*'Pit8'!T50+'Pit9'!T$49*'Pit9'!T50+'Pit10'!T$49*'Pit10'!T50+'Pit11'!T$49*'Pit11'!T50+'Pit12'!T$49*'Pit12'!T50+'Pit13'!T$49*'Pit13'!T50+'Pit14'!T$49*'Pit14'!T50+'Pit15'!T$49*'Pit15'!T50+'Pit16'!T$49*'Pit16'!T50+'Pit17'!T$49*'Pit17'!T50+'Pit18'!T$49*'Pit18'!T50+'Pit19'!T$49*'Pit19'!T50+'Pit20'!T$49*'Pit20'!T50)/('Pit1'!T$49+'Pit2'!T$49+'Pit3'!T$49+'Pit4'!T$49+'Pit5'!T$49+'Pit6'!T$49+'Pit7'!T$49+'Pit8'!T$49+'Pit9'!T$49+'Pit10'!T$49+'Pit11'!T$49+'Pit12'!T$49+'Pit13'!T$49+'Pit14'!T$49+'Pit15'!T$49+'Pit16'!T$49+'Pit17'!T$49+'Pit18'!T$49+'Pit19'!T$49+'Pit20'!T$49),0)</f>
        <v>0</v>
      </c>
      <c r="N25" s="13">
        <f>IF('Pit1'!U$49+'Pit2'!U$49+'Pit3'!U$49+'Pit4'!U$49+'Pit5'!U$49+'Pit6'!U$49+'Pit7'!U$49+'Pit8'!U$49+'Pit9'!U$49+'Pit10'!U$49+'Pit11'!U$49+'Pit12'!U$49+'Pit13'!U$49+'Pit14'!U$49+'Pit15'!U$49+'Pit16'!U$49+'Pit17'!U$49+'Pit18'!U$49+'Pit19'!U$49+'Pit20'!U$49&gt;0,('Pit1'!U$49*'Pit1'!U50+'Pit2'!U$49*'Pit2'!U50+'Pit3'!U$49*'Pit3'!U50+'Pit4'!U$49*'Pit4'!U50+'Pit5'!U$49*'Pit5'!U50+'Pit6'!U$49*'Pit6'!U50+'Pit7'!U$49*'Pit7'!U50+'Pit8'!U$49*'Pit8'!U50+'Pit9'!U$49*'Pit9'!U50+'Pit10'!U$49*'Pit10'!U50+'Pit11'!U$49*'Pit11'!U50+'Pit12'!U$49*'Pit12'!U50+'Pit13'!U$49*'Pit13'!U50+'Pit14'!U$49*'Pit14'!U50+'Pit15'!U$49*'Pit15'!U50+'Pit16'!U$49*'Pit16'!U50+'Pit17'!U$49*'Pit17'!U50+'Pit18'!U$49*'Pit18'!U50+'Pit19'!U$49*'Pit19'!U50+'Pit20'!U$49*'Pit20'!U50)/('Pit1'!U$49+'Pit2'!U$49+'Pit3'!U$49+'Pit4'!U$49+'Pit5'!U$49+'Pit6'!U$49+'Pit7'!U$49+'Pit8'!U$49+'Pit9'!U$49+'Pit10'!U$49+'Pit11'!U$49+'Pit12'!U$49+'Pit13'!U$49+'Pit14'!U$49+'Pit15'!U$49+'Pit16'!U$49+'Pit17'!U$49+'Pit18'!U$49+'Pit19'!U$49+'Pit20'!U$49),0)</f>
        <v>0</v>
      </c>
      <c r="O25" s="13">
        <f>IF('Pit1'!V$49+'Pit2'!V$49+'Pit3'!V$49+'Pit4'!V$49+'Pit5'!V$49+'Pit6'!V$49+'Pit7'!V$49+'Pit8'!V$49+'Pit9'!V$49+'Pit10'!V$49+'Pit11'!V$49+'Pit12'!V$49+'Pit13'!V$49+'Pit14'!V$49+'Pit15'!V$49+'Pit16'!V$49+'Pit17'!V$49+'Pit18'!V$49+'Pit19'!V$49+'Pit20'!V$49&gt;0,('Pit1'!V$49*'Pit1'!V50+'Pit2'!V$49*'Pit2'!V50+'Pit3'!V$49*'Pit3'!V50+'Pit4'!V$49*'Pit4'!V50+'Pit5'!V$49*'Pit5'!V50+'Pit6'!V$49*'Pit6'!V50+'Pit7'!V$49*'Pit7'!V50+'Pit8'!V$49*'Pit8'!V50+'Pit9'!V$49*'Pit9'!V50+'Pit10'!V$49*'Pit10'!V50+'Pit11'!V$49*'Pit11'!V50+'Pit12'!V$49*'Pit12'!V50+'Pit13'!V$49*'Pit13'!V50+'Pit14'!V$49*'Pit14'!V50+'Pit15'!V$49*'Pit15'!V50+'Pit16'!V$49*'Pit16'!V50+'Pit17'!V$49*'Pit17'!V50+'Pit18'!V$49*'Pit18'!V50+'Pit19'!V$49*'Pit19'!V50+'Pit20'!V$49*'Pit20'!V50)/('Pit1'!V$49+'Pit2'!V$49+'Pit3'!V$49+'Pit4'!V$49+'Pit5'!V$49+'Pit6'!V$49+'Pit7'!V$49+'Pit8'!V$49+'Pit9'!V$49+'Pit10'!V$49+'Pit11'!V$49+'Pit12'!V$49+'Pit13'!V$49+'Pit14'!V$49+'Pit15'!V$49+'Pit16'!V$49+'Pit17'!V$49+'Pit18'!V$49+'Pit19'!V$49+'Pit20'!V$49),0)</f>
        <v>0</v>
      </c>
      <c r="P25" s="13">
        <f>IF('Pit1'!W$49+'Pit2'!W$49+'Pit3'!W$49+'Pit4'!W$49+'Pit5'!W$49+'Pit6'!W$49+'Pit7'!W$49+'Pit8'!W$49+'Pit9'!W$49+'Pit10'!W$49+'Pit11'!W$49+'Pit12'!W$49+'Pit13'!W$49+'Pit14'!W$49+'Pit15'!W$49+'Pit16'!W$49+'Pit17'!W$49+'Pit18'!W$49+'Pit19'!W$49+'Pit20'!W$49&gt;0,('Pit1'!W$49*'Pit1'!W50+'Pit2'!W$49*'Pit2'!W50+'Pit3'!W$49*'Pit3'!W50+'Pit4'!W$49*'Pit4'!W50+'Pit5'!W$49*'Pit5'!W50+'Pit6'!W$49*'Pit6'!W50+'Pit7'!W$49*'Pit7'!W50+'Pit8'!W$49*'Pit8'!W50+'Pit9'!W$49*'Pit9'!W50+'Pit10'!W$49*'Pit10'!W50+'Pit11'!W$49*'Pit11'!W50+'Pit12'!W$49*'Pit12'!W50+'Pit13'!W$49*'Pit13'!W50+'Pit14'!W$49*'Pit14'!W50+'Pit15'!W$49*'Pit15'!W50+'Pit16'!W$49*'Pit16'!W50+'Pit17'!W$49*'Pit17'!W50+'Pit18'!W$49*'Pit18'!W50+'Pit19'!W$49*'Pit19'!W50+'Pit20'!W$49*'Pit20'!W50)/('Pit1'!W$49+'Pit2'!W$49+'Pit3'!W$49+'Pit4'!W$49+'Pit5'!W$49+'Pit6'!W$49+'Pit7'!W$49+'Pit8'!W$49+'Pit9'!W$49+'Pit10'!W$49+'Pit11'!W$49+'Pit12'!W$49+'Pit13'!W$49+'Pit14'!W$49+'Pit15'!W$49+'Pit16'!W$49+'Pit17'!W$49+'Pit18'!W$49+'Pit19'!W$49+'Pit20'!W$49),0)</f>
        <v>0</v>
      </c>
      <c r="Q25" s="13">
        <f>IF('Pit1'!X$49+'Pit2'!X$49+'Pit3'!X$49+'Pit4'!X$49+'Pit5'!X$49+'Pit6'!X$49+'Pit7'!X$49+'Pit8'!X$49+'Pit9'!X$49+'Pit10'!X$49+'Pit11'!X$49+'Pit12'!X$49+'Pit13'!X$49+'Pit14'!X$49+'Pit15'!X$49+'Pit16'!X$49+'Pit17'!X$49+'Pit18'!X$49+'Pit19'!X$49+'Pit20'!X$49&gt;0,('Pit1'!X$49*'Pit1'!X50+'Pit2'!X$49*'Pit2'!X50+'Pit3'!X$49*'Pit3'!X50+'Pit4'!X$49*'Pit4'!X50+'Pit5'!X$49*'Pit5'!X50+'Pit6'!X$49*'Pit6'!X50+'Pit7'!X$49*'Pit7'!X50+'Pit8'!X$49*'Pit8'!X50+'Pit9'!X$49*'Pit9'!X50+'Pit10'!X$49*'Pit10'!X50+'Pit11'!X$49*'Pit11'!X50+'Pit12'!X$49*'Pit12'!X50+'Pit13'!X$49*'Pit13'!X50+'Pit14'!X$49*'Pit14'!X50+'Pit15'!X$49*'Pit15'!X50+'Pit16'!X$49*'Pit16'!X50+'Pit17'!X$49*'Pit17'!X50+'Pit18'!X$49*'Pit18'!X50+'Pit19'!X$49*'Pit19'!X50+'Pit20'!X$49*'Pit20'!X50)/('Pit1'!X$49+'Pit2'!X$49+'Pit3'!X$49+'Pit4'!X$49+'Pit5'!X$49+'Pit6'!X$49+'Pit7'!X$49+'Pit8'!X$49+'Pit9'!X$49+'Pit10'!X$49+'Pit11'!X$49+'Pit12'!X$49+'Pit13'!X$49+'Pit14'!X$49+'Pit15'!X$49+'Pit16'!X$49+'Pit17'!X$49+'Pit18'!X$49+'Pit19'!X$49+'Pit20'!X$49),0)</f>
        <v>0</v>
      </c>
      <c r="R25" s="13">
        <f>IF('Pit1'!Y$49+'Pit2'!Y$49+'Pit3'!Y$49+'Pit4'!Y$49+'Pit5'!Y$49+'Pit6'!Y$49+'Pit7'!Y$49+'Pit8'!Y$49+'Pit9'!Y$49+'Pit10'!Y$49+'Pit11'!Y$49+'Pit12'!Y$49+'Pit13'!Y$49+'Pit14'!Y$49+'Pit15'!Y$49+'Pit16'!Y$49+'Pit17'!Y$49+'Pit18'!Y$49+'Pit19'!Y$49+'Pit20'!Y$49&gt;0,('Pit1'!Y$49*'Pit1'!Y50+'Pit2'!Y$49*'Pit2'!Y50+'Pit3'!Y$49*'Pit3'!Y50+'Pit4'!Y$49*'Pit4'!Y50+'Pit5'!Y$49*'Pit5'!Y50+'Pit6'!Y$49*'Pit6'!Y50+'Pit7'!Y$49*'Pit7'!Y50+'Pit8'!Y$49*'Pit8'!Y50+'Pit9'!Y$49*'Pit9'!Y50+'Pit10'!Y$49*'Pit10'!Y50+'Pit11'!Y$49*'Pit11'!Y50+'Pit12'!Y$49*'Pit12'!Y50+'Pit13'!Y$49*'Pit13'!Y50+'Pit14'!Y$49*'Pit14'!Y50+'Pit15'!Y$49*'Pit15'!Y50+'Pit16'!Y$49*'Pit16'!Y50+'Pit17'!Y$49*'Pit17'!Y50+'Pit18'!Y$49*'Pit18'!Y50+'Pit19'!Y$49*'Pit19'!Y50+'Pit20'!Y$49*'Pit20'!Y50)/('Pit1'!Y$49+'Pit2'!Y$49+'Pit3'!Y$49+'Pit4'!Y$49+'Pit5'!Y$49+'Pit6'!Y$49+'Pit7'!Y$49+'Pit8'!Y$49+'Pit9'!Y$49+'Pit10'!Y$49+'Pit11'!Y$49+'Pit12'!Y$49+'Pit13'!Y$49+'Pit14'!Y$49+'Pit15'!Y$49+'Pit16'!Y$49+'Pit17'!Y$49+'Pit18'!Y$49+'Pit19'!Y$49+'Pit20'!Y$49),0)</f>
        <v>0</v>
      </c>
      <c r="S25" s="13">
        <f>IF('Pit1'!Z$49+'Pit2'!Z$49+'Pit3'!Z$49+'Pit4'!Z$49+'Pit5'!Z$49+'Pit6'!Z$49+'Pit7'!Z$49+'Pit8'!Z$49+'Pit9'!Z$49+'Pit10'!Z$49+'Pit11'!Z$49+'Pit12'!Z$49+'Pit13'!Z$49+'Pit14'!Z$49+'Pit15'!Z$49+'Pit16'!Z$49+'Pit17'!Z$49+'Pit18'!Z$49+'Pit19'!Z$49+'Pit20'!Z$49&gt;0,('Pit1'!Z$49*'Pit1'!Z50+'Pit2'!Z$49*'Pit2'!Z50+'Pit3'!Z$49*'Pit3'!Z50+'Pit4'!Z$49*'Pit4'!Z50+'Pit5'!Z$49*'Pit5'!Z50+'Pit6'!Z$49*'Pit6'!Z50+'Pit7'!Z$49*'Pit7'!Z50+'Pit8'!Z$49*'Pit8'!Z50+'Pit9'!Z$49*'Pit9'!Z50+'Pit10'!Z$49*'Pit10'!Z50+'Pit11'!Z$49*'Pit11'!Z50+'Pit12'!Z$49*'Pit12'!Z50+'Pit13'!Z$49*'Pit13'!Z50+'Pit14'!Z$49*'Pit14'!Z50+'Pit15'!Z$49*'Pit15'!Z50+'Pit16'!Z$49*'Pit16'!Z50+'Pit17'!Z$49*'Pit17'!Z50+'Pit18'!Z$49*'Pit18'!Z50+'Pit19'!Z$49*'Pit19'!Z50+'Pit20'!Z$49*'Pit20'!Z50)/('Pit1'!Z$49+'Pit2'!Z$49+'Pit3'!Z$49+'Pit4'!Z$49+'Pit5'!Z$49+'Pit6'!Z$49+'Pit7'!Z$49+'Pit8'!Z$49+'Pit9'!Z$49+'Pit10'!Z$49+'Pit11'!Z$49+'Pit12'!Z$49+'Pit13'!Z$49+'Pit14'!Z$49+'Pit15'!Z$49+'Pit16'!Z$49+'Pit17'!Z$49+'Pit18'!Z$49+'Pit19'!Z$49+'Pit20'!Z$49),0)</f>
        <v>0</v>
      </c>
      <c r="T25" s="13">
        <f>IF('Pit1'!AA$49+'Pit2'!AA$49+'Pit3'!AA$49+'Pit4'!AA$49+'Pit5'!AA$49+'Pit6'!AA$49+'Pit7'!AA$49+'Pit8'!AA$49+'Pit9'!AA$49+'Pit10'!AA$49+'Pit11'!AA$49+'Pit12'!AA$49+'Pit13'!AA$49+'Pit14'!AA$49+'Pit15'!AA$49+'Pit16'!AA$49+'Pit17'!AA$49+'Pit18'!AA$49+'Pit19'!AA$49+'Pit20'!AA$49&gt;0,('Pit1'!AA$49*'Pit1'!AA50+'Pit2'!AA$49*'Pit2'!AA50+'Pit3'!AA$49*'Pit3'!AA50+'Pit4'!AA$49*'Pit4'!AA50+'Pit5'!AA$49*'Pit5'!AA50+'Pit6'!AA$49*'Pit6'!AA50+'Pit7'!AA$49*'Pit7'!AA50+'Pit8'!AA$49*'Pit8'!AA50+'Pit9'!AA$49*'Pit9'!AA50+'Pit10'!AA$49*'Pit10'!AA50+'Pit11'!AA$49*'Pit11'!AA50+'Pit12'!AA$49*'Pit12'!AA50+'Pit13'!AA$49*'Pit13'!AA50+'Pit14'!AA$49*'Pit14'!AA50+'Pit15'!AA$49*'Pit15'!AA50+'Pit16'!AA$49*'Pit16'!AA50+'Pit17'!AA$49*'Pit17'!AA50+'Pit18'!AA$49*'Pit18'!AA50+'Pit19'!AA$49*'Pit19'!AA50+'Pit20'!AA$49*'Pit20'!AA50)/('Pit1'!AA$49+'Pit2'!AA$49+'Pit3'!AA$49+'Pit4'!AA$49+'Pit5'!AA$49+'Pit6'!AA$49+'Pit7'!AA$49+'Pit8'!AA$49+'Pit9'!AA$49+'Pit10'!AA$49+'Pit11'!AA$49+'Pit12'!AA$49+'Pit13'!AA$49+'Pit14'!AA$49+'Pit15'!AA$49+'Pit16'!AA$49+'Pit17'!AA$49+'Pit18'!AA$49+'Pit19'!AA$49+'Pit20'!AA$49),0)</f>
        <v>0</v>
      </c>
      <c r="U25" s="13">
        <f>IF('Pit1'!AB$49+'Pit2'!AB$49+'Pit3'!AB$49+'Pit4'!AB$49+'Pit5'!AB$49+'Pit6'!AB$49+'Pit7'!AB$49+'Pit8'!AB$49+'Pit9'!AB$49+'Pit10'!AB$49+'Pit11'!AB$49+'Pit12'!AB$49+'Pit13'!AB$49+'Pit14'!AB$49+'Pit15'!AB$49+'Pit16'!AB$49+'Pit17'!AB$49+'Pit18'!AB$49+'Pit19'!AB$49+'Pit20'!AB$49&gt;0,('Pit1'!AB$49*'Pit1'!AB50+'Pit2'!AB$49*'Pit2'!AB50+'Pit3'!AB$49*'Pit3'!AB50+'Pit4'!AB$49*'Pit4'!AB50+'Pit5'!AB$49*'Pit5'!AB50+'Pit6'!AB$49*'Pit6'!AB50+'Pit7'!AB$49*'Pit7'!AB50+'Pit8'!AB$49*'Pit8'!AB50+'Pit9'!AB$49*'Pit9'!AB50+'Pit10'!AB$49*'Pit10'!AB50+'Pit11'!AB$49*'Pit11'!AB50+'Pit12'!AB$49*'Pit12'!AB50+'Pit13'!AB$49*'Pit13'!AB50+'Pit14'!AB$49*'Pit14'!AB50+'Pit15'!AB$49*'Pit15'!AB50+'Pit16'!AB$49*'Pit16'!AB50+'Pit17'!AB$49*'Pit17'!AB50+'Pit18'!AB$49*'Pit18'!AB50+'Pit19'!AB$49*'Pit19'!AB50+'Pit20'!AB$49*'Pit20'!AB50)/('Pit1'!AB$49+'Pit2'!AB$49+'Pit3'!AB$49+'Pit4'!AB$49+'Pit5'!AB$49+'Pit6'!AB$49+'Pit7'!AB$49+'Pit8'!AB$49+'Pit9'!AB$49+'Pit10'!AB$49+'Pit11'!AB$49+'Pit12'!AB$49+'Pit13'!AB$49+'Pit14'!AB$49+'Pit15'!AB$49+'Pit16'!AB$49+'Pit17'!AB$49+'Pit18'!AB$49+'Pit19'!AB$49+'Pit20'!AB$49),0)</f>
        <v>0</v>
      </c>
      <c r="V25" s="13">
        <f>IF('Pit1'!AC$49+'Pit2'!AC$49+'Pit3'!AC$49+'Pit4'!AC$49+'Pit5'!AC$49+'Pit6'!AC$49+'Pit7'!AC$49+'Pit8'!AC$49+'Pit9'!AC$49+'Pit10'!AC$49+'Pit11'!AC$49+'Pit12'!AC$49+'Pit13'!AC$49+'Pit14'!AC$49+'Pit15'!AC$49+'Pit16'!AC$49+'Pit17'!AC$49+'Pit18'!AC$49+'Pit19'!AC$49+'Pit20'!AC$49&gt;0,('Pit1'!AC$49*'Pit1'!AC50+'Pit2'!AC$49*'Pit2'!AC50+'Pit3'!AC$49*'Pit3'!AC50+'Pit4'!AC$49*'Pit4'!AC50+'Pit5'!AC$49*'Pit5'!AC50+'Pit6'!AC$49*'Pit6'!AC50+'Pit7'!AC$49*'Pit7'!AC50+'Pit8'!AC$49*'Pit8'!AC50+'Pit9'!AC$49*'Pit9'!AC50+'Pit10'!AC$49*'Pit10'!AC50+'Pit11'!AC$49*'Pit11'!AC50+'Pit12'!AC$49*'Pit12'!AC50+'Pit13'!AC$49*'Pit13'!AC50+'Pit14'!AC$49*'Pit14'!AC50+'Pit15'!AC$49*'Pit15'!AC50+'Pit16'!AC$49*'Pit16'!AC50+'Pit17'!AC$49*'Pit17'!AC50+'Pit18'!AC$49*'Pit18'!AC50+'Pit19'!AC$49*'Pit19'!AC50+'Pit20'!AC$49*'Pit20'!AC50)/('Pit1'!AC$49+'Pit2'!AC$49+'Pit3'!AC$49+'Pit4'!AC$49+'Pit5'!AC$49+'Pit6'!AC$49+'Pit7'!AC$49+'Pit8'!AC$49+'Pit9'!AC$49+'Pit10'!AC$49+'Pit11'!AC$49+'Pit12'!AC$49+'Pit13'!AC$49+'Pit14'!AC$49+'Pit15'!AC$49+'Pit16'!AC$49+'Pit17'!AC$49+'Pit18'!AC$49+'Pit19'!AC$49+'Pit20'!AC$49),0)</f>
        <v>0</v>
      </c>
      <c r="W25" s="13">
        <f>IF('Pit1'!AD$49+'Pit2'!AD$49+'Pit3'!AD$49+'Pit4'!AD$49+'Pit5'!AD$49+'Pit6'!AD$49+'Pit7'!AD$49+'Pit8'!AD$49+'Pit9'!AD$49+'Pit10'!AD$49+'Pit11'!AD$49+'Pit12'!AD$49+'Pit13'!AD$49+'Pit14'!AD$49+'Pit15'!AD$49+'Pit16'!AD$49+'Pit17'!AD$49+'Pit18'!AD$49+'Pit19'!AD$49+'Pit20'!AD$49&gt;0,('Pit1'!AD$49*'Pit1'!AD50+'Pit2'!AD$49*'Pit2'!AD50+'Pit3'!AD$49*'Pit3'!AD50+'Pit4'!AD$49*'Pit4'!AD50+'Pit5'!AD$49*'Pit5'!AD50+'Pit6'!AD$49*'Pit6'!AD50+'Pit7'!AD$49*'Pit7'!AD50+'Pit8'!AD$49*'Pit8'!AD50+'Pit9'!AD$49*'Pit9'!AD50+'Pit10'!AD$49*'Pit10'!AD50+'Pit11'!AD$49*'Pit11'!AD50+'Pit12'!AD$49*'Pit12'!AD50+'Pit13'!AD$49*'Pit13'!AD50+'Pit14'!AD$49*'Pit14'!AD50+'Pit15'!AD$49*'Pit15'!AD50+'Pit16'!AD$49*'Pit16'!AD50+'Pit17'!AD$49*'Pit17'!AD50+'Pit18'!AD$49*'Pit18'!AD50+'Pit19'!AD$49*'Pit19'!AD50+'Pit20'!AD$49*'Pit20'!AD50)/('Pit1'!AD$49+'Pit2'!AD$49+'Pit3'!AD$49+'Pit4'!AD$49+'Pit5'!AD$49+'Pit6'!AD$49+'Pit7'!AD$49+'Pit8'!AD$49+'Pit9'!AD$49+'Pit10'!AD$49+'Pit11'!AD$49+'Pit12'!AD$49+'Pit13'!AD$49+'Pit14'!AD$49+'Pit15'!AD$49+'Pit16'!AD$49+'Pit17'!AD$49+'Pit18'!AD$49+'Pit19'!AD$49+'Pit20'!AD$49),0)</f>
        <v>0</v>
      </c>
      <c r="X25" s="13">
        <f>IF('Pit1'!AE$49+'Pit2'!AE$49+'Pit3'!AE$49+'Pit4'!AE$49+'Pit5'!AE$49+'Pit6'!AE$49+'Pit7'!AE$49+'Pit8'!AE$49+'Pit9'!AE$49+'Pit10'!AE$49+'Pit11'!AE$49+'Pit12'!AE$49+'Pit13'!AE$49+'Pit14'!AE$49+'Pit15'!AE$49+'Pit16'!AE$49+'Pit17'!AE$49+'Pit18'!AE$49+'Pit19'!AE$49+'Pit20'!AE$49&gt;0,('Pit1'!AE$49*'Pit1'!AE50+'Pit2'!AE$49*'Pit2'!AE50+'Pit3'!AE$49*'Pit3'!AE50+'Pit4'!AE$49*'Pit4'!AE50+'Pit5'!AE$49*'Pit5'!AE50+'Pit6'!AE$49*'Pit6'!AE50+'Pit7'!AE$49*'Pit7'!AE50+'Pit8'!AE$49*'Pit8'!AE50+'Pit9'!AE$49*'Pit9'!AE50+'Pit10'!AE$49*'Pit10'!AE50+'Pit11'!AE$49*'Pit11'!AE50+'Pit12'!AE$49*'Pit12'!AE50+'Pit13'!AE$49*'Pit13'!AE50+'Pit14'!AE$49*'Pit14'!AE50+'Pit15'!AE$49*'Pit15'!AE50+'Pit16'!AE$49*'Pit16'!AE50+'Pit17'!AE$49*'Pit17'!AE50+'Pit18'!AE$49*'Pit18'!AE50+'Pit19'!AE$49*'Pit19'!AE50+'Pit20'!AE$49*'Pit20'!AE50)/('Pit1'!AE$49+'Pit2'!AE$49+'Pit3'!AE$49+'Pit4'!AE$49+'Pit5'!AE$49+'Pit6'!AE$49+'Pit7'!AE$49+'Pit8'!AE$49+'Pit9'!AE$49+'Pit10'!AE$49+'Pit11'!AE$49+'Pit12'!AE$49+'Pit13'!AE$49+'Pit14'!AE$49+'Pit15'!AE$49+'Pit16'!AE$49+'Pit17'!AE$49+'Pit18'!AE$49+'Pit19'!AE$49+'Pit20'!AE$49),0)</f>
        <v>0</v>
      </c>
      <c r="Y25" s="13">
        <f>IF('Pit1'!AF$49+'Pit2'!AF$49+'Pit3'!AF$49+'Pit4'!AF$49+'Pit5'!AF$49+'Pit6'!AF$49+'Pit7'!AF$49+'Pit8'!AF$49+'Pit9'!AF$49+'Pit10'!AF$49+'Pit11'!AF$49+'Pit12'!AF$49+'Pit13'!AF$49+'Pit14'!AF$49+'Pit15'!AF$49+'Pit16'!AF$49+'Pit17'!AF$49+'Pit18'!AF$49+'Pit19'!AF$49+'Pit20'!AF$49&gt;0,('Pit1'!AF$49*'Pit1'!AF50+'Pit2'!AF$49*'Pit2'!AF50+'Pit3'!AF$49*'Pit3'!AF50+'Pit4'!AF$49*'Pit4'!AF50+'Pit5'!AF$49*'Pit5'!AF50+'Pit6'!AF$49*'Pit6'!AF50+'Pit7'!AF$49*'Pit7'!AF50+'Pit8'!AF$49*'Pit8'!AF50+'Pit9'!AF$49*'Pit9'!AF50+'Pit10'!AF$49*'Pit10'!AF50+'Pit11'!AF$49*'Pit11'!AF50+'Pit12'!AF$49*'Pit12'!AF50+'Pit13'!AF$49*'Pit13'!AF50+'Pit14'!AF$49*'Pit14'!AF50+'Pit15'!AF$49*'Pit15'!AF50+'Pit16'!AF$49*'Pit16'!AF50+'Pit17'!AF$49*'Pit17'!AF50+'Pit18'!AF$49*'Pit18'!AF50+'Pit19'!AF$49*'Pit19'!AF50+'Pit20'!AF$49*'Pit20'!AF50)/('Pit1'!AF$49+'Pit2'!AF$49+'Pit3'!AF$49+'Pit4'!AF$49+'Pit5'!AF$49+'Pit6'!AF$49+'Pit7'!AF$49+'Pit8'!AF$49+'Pit9'!AF$49+'Pit10'!AF$49+'Pit11'!AF$49+'Pit12'!AF$49+'Pit13'!AF$49+'Pit14'!AF$49+'Pit15'!AF$49+'Pit16'!AF$49+'Pit17'!AF$49+'Pit18'!AF$49+'Pit19'!AF$49+'Pit20'!AF$49),0)</f>
        <v>0</v>
      </c>
      <c r="Z25" s="13">
        <f>IF('Pit1'!AG$49+'Pit2'!AG$49+'Pit3'!AG$49+'Pit4'!AG$49+'Pit5'!AG$49+'Pit6'!AG$49+'Pit7'!AG$49+'Pit8'!AG$49+'Pit9'!AG$49+'Pit10'!AG$49+'Pit11'!AG$49+'Pit12'!AG$49+'Pit13'!AG$49+'Pit14'!AG$49+'Pit15'!AG$49+'Pit16'!AG$49+'Pit17'!AG$49+'Pit18'!AG$49+'Pit19'!AG$49+'Pit20'!AG$49&gt;0,('Pit1'!AG$49*'Pit1'!AG50+'Pit2'!AG$49*'Pit2'!AG50+'Pit3'!AG$49*'Pit3'!AG50+'Pit4'!AG$49*'Pit4'!AG50+'Pit5'!AG$49*'Pit5'!AG50+'Pit6'!AG$49*'Pit6'!AG50+'Pit7'!AG$49*'Pit7'!AG50+'Pit8'!AG$49*'Pit8'!AG50+'Pit9'!AG$49*'Pit9'!AG50+'Pit10'!AG$49*'Pit10'!AG50+'Pit11'!AG$49*'Pit11'!AG50+'Pit12'!AG$49*'Pit12'!AG50+'Pit13'!AG$49*'Pit13'!AG50+'Pit14'!AG$49*'Pit14'!AG50+'Pit15'!AG$49*'Pit15'!AG50+'Pit16'!AG$49*'Pit16'!AG50+'Pit17'!AG$49*'Pit17'!AG50+'Pit18'!AG$49*'Pit18'!AG50+'Pit19'!AG$49*'Pit19'!AG50+'Pit20'!AG$49*'Pit20'!AG50)/('Pit1'!AG$49+'Pit2'!AG$49+'Pit3'!AG$49+'Pit4'!AG$49+'Pit5'!AG$49+'Pit6'!AG$49+'Pit7'!AG$49+'Pit8'!AG$49+'Pit9'!AG$49+'Pit10'!AG$49+'Pit11'!AG$49+'Pit12'!AG$49+'Pit13'!AG$49+'Pit14'!AG$49+'Pit15'!AG$49+'Pit16'!AG$49+'Pit17'!AG$49+'Pit18'!AG$49+'Pit19'!AG$49+'Pit20'!AG$49),0)</f>
        <v>0</v>
      </c>
      <c r="AA25" s="13">
        <f>IF('Pit1'!AH$49+'Pit2'!AH$49+'Pit3'!AH$49+'Pit4'!AH$49+'Pit5'!AH$49+'Pit6'!AH$49+'Pit7'!AH$49+'Pit8'!AH$49+'Pit9'!AH$49+'Pit10'!AH$49+'Pit11'!AH$49+'Pit12'!AH$49+'Pit13'!AH$49+'Pit14'!AH$49+'Pit15'!AH$49+'Pit16'!AH$49+'Pit17'!AH$49+'Pit18'!AH$49+'Pit19'!AH$49+'Pit20'!AH$49&gt;0,('Pit1'!AH$49*'Pit1'!AH50+'Pit2'!AH$49*'Pit2'!AH50+'Pit3'!AH$49*'Pit3'!AH50+'Pit4'!AH$49*'Pit4'!AH50+'Pit5'!AH$49*'Pit5'!AH50+'Pit6'!AH$49*'Pit6'!AH50+'Pit7'!AH$49*'Pit7'!AH50+'Pit8'!AH$49*'Pit8'!AH50+'Pit9'!AH$49*'Pit9'!AH50+'Pit10'!AH$49*'Pit10'!AH50+'Pit11'!AH$49*'Pit11'!AH50+'Pit12'!AH$49*'Pit12'!AH50+'Pit13'!AH$49*'Pit13'!AH50+'Pit14'!AH$49*'Pit14'!AH50+'Pit15'!AH$49*'Pit15'!AH50+'Pit16'!AH$49*'Pit16'!AH50+'Pit17'!AH$49*'Pit17'!AH50+'Pit18'!AH$49*'Pit18'!AH50+'Pit19'!AH$49*'Pit19'!AH50+'Pit20'!AH$49*'Pit20'!AH50)/('Pit1'!AH$49+'Pit2'!AH$49+'Pit3'!AH$49+'Pit4'!AH$49+'Pit5'!AH$49+'Pit6'!AH$49+'Pit7'!AH$49+'Pit8'!AH$49+'Pit9'!AH$49+'Pit10'!AH$49+'Pit11'!AH$49+'Pit12'!AH$49+'Pit13'!AH$49+'Pit14'!AH$49+'Pit15'!AH$49+'Pit16'!AH$49+'Pit17'!AH$49+'Pit18'!AH$49+'Pit19'!AH$49+'Pit20'!AH$49),0)</f>
        <v>0</v>
      </c>
      <c r="AB25" s="13">
        <f>IF('Pit1'!AI$49+'Pit2'!AI$49+'Pit3'!AI$49+'Pit4'!AI$49+'Pit5'!AI$49+'Pit6'!AI$49+'Pit7'!AI$49+'Pit8'!AI$49+'Pit9'!AI$49+'Pit10'!AI$49+'Pit11'!AI$49+'Pit12'!AI$49+'Pit13'!AI$49+'Pit14'!AI$49+'Pit15'!AI$49+'Pit16'!AI$49+'Pit17'!AI$49+'Pit18'!AI$49+'Pit19'!AI$49+'Pit20'!AI$49&gt;0,('Pit1'!AI$49*'Pit1'!AI50+'Pit2'!AI$49*'Pit2'!AI50+'Pit3'!AI$49*'Pit3'!AI50+'Pit4'!AI$49*'Pit4'!AI50+'Pit5'!AI$49*'Pit5'!AI50+'Pit6'!AI$49*'Pit6'!AI50+'Pit7'!AI$49*'Pit7'!AI50+'Pit8'!AI$49*'Pit8'!AI50+'Pit9'!AI$49*'Pit9'!AI50+'Pit10'!AI$49*'Pit10'!AI50+'Pit11'!AI$49*'Pit11'!AI50+'Pit12'!AI$49*'Pit12'!AI50+'Pit13'!AI$49*'Pit13'!AI50+'Pit14'!AI$49*'Pit14'!AI50+'Pit15'!AI$49*'Pit15'!AI50+'Pit16'!AI$49*'Pit16'!AI50+'Pit17'!AI$49*'Pit17'!AI50+'Pit18'!AI$49*'Pit18'!AI50+'Pit19'!AI$49*'Pit19'!AI50+'Pit20'!AI$49*'Pit20'!AI50)/('Pit1'!AI$49+'Pit2'!AI$49+'Pit3'!AI$49+'Pit4'!AI$49+'Pit5'!AI$49+'Pit6'!AI$49+'Pit7'!AI$49+'Pit8'!AI$49+'Pit9'!AI$49+'Pit10'!AI$49+'Pit11'!AI$49+'Pit12'!AI$49+'Pit13'!AI$49+'Pit14'!AI$49+'Pit15'!AI$49+'Pit16'!AI$49+'Pit17'!AI$49+'Pit18'!AI$49+'Pit19'!AI$49+'Pit20'!AI$49),0)</f>
        <v>0</v>
      </c>
      <c r="AC25" s="13">
        <f>IF('Pit1'!AJ$49+'Pit2'!AJ$49+'Pit3'!AJ$49+'Pit4'!AJ$49+'Pit5'!AJ$49+'Pit6'!AJ$49+'Pit7'!AJ$49+'Pit8'!AJ$49+'Pit9'!AJ$49+'Pit10'!AJ$49+'Pit11'!AJ$49+'Pit12'!AJ$49+'Pit13'!AJ$49+'Pit14'!AJ$49+'Pit15'!AJ$49+'Pit16'!AJ$49+'Pit17'!AJ$49+'Pit18'!AJ$49+'Pit19'!AJ$49+'Pit20'!AJ$49&gt;0,('Pit1'!AJ$49*'Pit1'!AJ50+'Pit2'!AJ$49*'Pit2'!AJ50+'Pit3'!AJ$49*'Pit3'!AJ50+'Pit4'!AJ$49*'Pit4'!AJ50+'Pit5'!AJ$49*'Pit5'!AJ50+'Pit6'!AJ$49*'Pit6'!AJ50+'Pit7'!AJ$49*'Pit7'!AJ50+'Pit8'!AJ$49*'Pit8'!AJ50+'Pit9'!AJ$49*'Pit9'!AJ50+'Pit10'!AJ$49*'Pit10'!AJ50+'Pit11'!AJ$49*'Pit11'!AJ50+'Pit12'!AJ$49*'Pit12'!AJ50+'Pit13'!AJ$49*'Pit13'!AJ50+'Pit14'!AJ$49*'Pit14'!AJ50+'Pit15'!AJ$49*'Pit15'!AJ50+'Pit16'!AJ$49*'Pit16'!AJ50+'Pit17'!AJ$49*'Pit17'!AJ50+'Pit18'!AJ$49*'Pit18'!AJ50+'Pit19'!AJ$49*'Pit19'!AJ50+'Pit20'!AJ$49*'Pit20'!AJ50)/('Pit1'!AJ$49+'Pit2'!AJ$49+'Pit3'!AJ$49+'Pit4'!AJ$49+'Pit5'!AJ$49+'Pit6'!AJ$49+'Pit7'!AJ$49+'Pit8'!AJ$49+'Pit9'!AJ$49+'Pit10'!AJ$49+'Pit11'!AJ$49+'Pit12'!AJ$49+'Pit13'!AJ$49+'Pit14'!AJ$49+'Pit15'!AJ$49+'Pit16'!AJ$49+'Pit17'!AJ$49+'Pit18'!AJ$49+'Pit19'!AJ$49+'Pit20'!AJ$49),0)</f>
        <v>60.00396384115998</v>
      </c>
    </row>
    <row r="26" spans="1:29">
      <c r="A26" s="13"/>
      <c r="B26" s="13"/>
      <c r="C26" s="22" t="s">
        <v>13</v>
      </c>
      <c r="D26" s="13">
        <f>IF('Pit1'!K$49+'Pit2'!K$49+'Pit3'!K$49+'Pit4'!K$49+'Pit5'!K$49+'Pit6'!K$49+'Pit7'!K$49+'Pit8'!K$49+'Pit9'!K$49+'Pit10'!K$49+'Pit11'!K$49+'Pit12'!K$49+'Pit13'!K$49+'Pit14'!K$49+'Pit15'!K$49+'Pit16'!K$49+'Pit17'!K$49+'Pit18'!K$49+'Pit19'!K$49+'Pit20'!K$49&gt;0,('Pit1'!K$49*'Pit1'!K51+'Pit2'!K$49*'Pit2'!K51+'Pit3'!K$49*'Pit3'!K51+'Pit4'!K$49*'Pit4'!K51+'Pit5'!K$49*'Pit5'!K51+'Pit6'!K$49*'Pit6'!K51+'Pit7'!K$49*'Pit7'!K51+'Pit8'!K$49*'Pit8'!K51+'Pit9'!K$49*'Pit9'!K51+'Pit10'!K$49*'Pit10'!K51+'Pit11'!K$49*'Pit11'!K51+'Pit12'!K$49*'Pit12'!K51+'Pit13'!K$49*'Pit13'!K51+'Pit14'!K$49*'Pit14'!K51+'Pit15'!K$49*'Pit15'!K51+'Pit16'!K$49*'Pit16'!K51+'Pit17'!K$49*'Pit17'!K51+'Pit18'!K$49*'Pit18'!K51+'Pit19'!K$49*'Pit19'!K51+'Pit20'!K$49*'Pit20'!K51)/('Pit1'!K$49+'Pit2'!K$49+'Pit3'!K$49+'Pit4'!K$49+'Pit5'!K$49+'Pit6'!K$49+'Pit7'!K$49+'Pit8'!K$49+'Pit9'!K$49+'Pit10'!K$49+'Pit11'!K$49+'Pit12'!K$49+'Pit13'!K$49+'Pit14'!K$49+'Pit15'!K$49+'Pit16'!K$49+'Pit17'!K$49+'Pit18'!K$49+'Pit19'!K$49+'Pit20'!K$49),0)</f>
        <v>5.1097233677118501</v>
      </c>
      <c r="E26" s="13">
        <f>IF('Pit1'!L$49+'Pit2'!L$49+'Pit3'!L$49+'Pit4'!L$49+'Pit5'!L$49+'Pit6'!L$49+'Pit7'!L$49+'Pit8'!L$49+'Pit9'!L$49+'Pit10'!L$49+'Pit11'!L$49+'Pit12'!L$49+'Pit13'!L$49+'Pit14'!L$49+'Pit15'!L$49+'Pit16'!L$49+'Pit17'!L$49+'Pit18'!L$49+'Pit19'!L$49+'Pit20'!L$49&gt;0,('Pit1'!L$49*'Pit1'!L51+'Pit2'!L$49*'Pit2'!L51+'Pit3'!L$49*'Pit3'!L51+'Pit4'!L$49*'Pit4'!L51+'Pit5'!L$49*'Pit5'!L51+'Pit6'!L$49*'Pit6'!L51+'Pit7'!L$49*'Pit7'!L51+'Pit8'!L$49*'Pit8'!L51+'Pit9'!L$49*'Pit9'!L51+'Pit10'!L$49*'Pit10'!L51+'Pit11'!L$49*'Pit11'!L51+'Pit12'!L$49*'Pit12'!L51+'Pit13'!L$49*'Pit13'!L51+'Pit14'!L$49*'Pit14'!L51+'Pit15'!L$49*'Pit15'!L51+'Pit16'!L$49*'Pit16'!L51+'Pit17'!L$49*'Pit17'!L51+'Pit18'!L$49*'Pit18'!L51+'Pit19'!L$49*'Pit19'!L51+'Pit20'!L$49*'Pit20'!L51)/('Pit1'!L$49+'Pit2'!L$49+'Pit3'!L$49+'Pit4'!L$49+'Pit5'!L$49+'Pit6'!L$49+'Pit7'!L$49+'Pit8'!L$49+'Pit9'!L$49+'Pit10'!L$49+'Pit11'!L$49+'Pit12'!L$49+'Pit13'!L$49+'Pit14'!L$49+'Pit15'!L$49+'Pit16'!L$49+'Pit17'!L$49+'Pit18'!L$49+'Pit19'!L$49+'Pit20'!L$49),0)</f>
        <v>4.6778096357727179</v>
      </c>
      <c r="F26" s="13">
        <f>IF('Pit1'!M$49+'Pit2'!M$49+'Pit3'!M$49+'Pit4'!M$49+'Pit5'!M$49+'Pit6'!M$49+'Pit7'!M$49+'Pit8'!M$49+'Pit9'!M$49+'Pit10'!M$49+'Pit11'!M$49+'Pit12'!M$49+'Pit13'!M$49+'Pit14'!M$49+'Pit15'!M$49+'Pit16'!M$49+'Pit17'!M$49+'Pit18'!M$49+'Pit19'!M$49+'Pit20'!M$49&gt;0,('Pit1'!M$49*'Pit1'!M51+'Pit2'!M$49*'Pit2'!M51+'Pit3'!M$49*'Pit3'!M51+'Pit4'!M$49*'Pit4'!M51+'Pit5'!M$49*'Pit5'!M51+'Pit6'!M$49*'Pit6'!M51+'Pit7'!M$49*'Pit7'!M51+'Pit8'!M$49*'Pit8'!M51+'Pit9'!M$49*'Pit9'!M51+'Pit10'!M$49*'Pit10'!M51+'Pit11'!M$49*'Pit11'!M51+'Pit12'!M$49*'Pit12'!M51+'Pit13'!M$49*'Pit13'!M51+'Pit14'!M$49*'Pit14'!M51+'Pit15'!M$49*'Pit15'!M51+'Pit16'!M$49*'Pit16'!M51+'Pit17'!M$49*'Pit17'!M51+'Pit18'!M$49*'Pit18'!M51+'Pit19'!M$49*'Pit19'!M51+'Pit20'!M$49*'Pit20'!M51)/('Pit1'!M$49+'Pit2'!M$49+'Pit3'!M$49+'Pit4'!M$49+'Pit5'!M$49+'Pit6'!M$49+'Pit7'!M$49+'Pit8'!M$49+'Pit9'!M$49+'Pit10'!M$49+'Pit11'!M$49+'Pit12'!M$49+'Pit13'!M$49+'Pit14'!M$49+'Pit15'!M$49+'Pit16'!M$49+'Pit17'!M$49+'Pit18'!M$49+'Pit19'!M$49+'Pit20'!M$49),0)</f>
        <v>3.8057017737625425</v>
      </c>
      <c r="G26" s="13">
        <f>IF('Pit1'!N$49+'Pit2'!N$49+'Pit3'!N$49+'Pit4'!N$49+'Pit5'!N$49+'Pit6'!N$49+'Pit7'!N$49+'Pit8'!N$49+'Pit9'!N$49+'Pit10'!N$49+'Pit11'!N$49+'Pit12'!N$49+'Pit13'!N$49+'Pit14'!N$49+'Pit15'!N$49+'Pit16'!N$49+'Pit17'!N$49+'Pit18'!N$49+'Pit19'!N$49+'Pit20'!N$49&gt;0,('Pit1'!N$49*'Pit1'!N51+'Pit2'!N$49*'Pit2'!N51+'Pit3'!N$49*'Pit3'!N51+'Pit4'!N$49*'Pit4'!N51+'Pit5'!N$49*'Pit5'!N51+'Pit6'!N$49*'Pit6'!N51+'Pit7'!N$49*'Pit7'!N51+'Pit8'!N$49*'Pit8'!N51+'Pit9'!N$49*'Pit9'!N51+'Pit10'!N$49*'Pit10'!N51+'Pit11'!N$49*'Pit11'!N51+'Pit12'!N$49*'Pit12'!N51+'Pit13'!N$49*'Pit13'!N51+'Pit14'!N$49*'Pit14'!N51+'Pit15'!N$49*'Pit15'!N51+'Pit16'!N$49*'Pit16'!N51+'Pit17'!N$49*'Pit17'!N51+'Pit18'!N$49*'Pit18'!N51+'Pit19'!N$49*'Pit19'!N51+'Pit20'!N$49*'Pit20'!N51)/('Pit1'!N$49+'Pit2'!N$49+'Pit3'!N$49+'Pit4'!N$49+'Pit5'!N$49+'Pit6'!N$49+'Pit7'!N$49+'Pit8'!N$49+'Pit9'!N$49+'Pit10'!N$49+'Pit11'!N$49+'Pit12'!N$49+'Pit13'!N$49+'Pit14'!N$49+'Pit15'!N$49+'Pit16'!N$49+'Pit17'!N$49+'Pit18'!N$49+'Pit19'!N$49+'Pit20'!N$49),0)</f>
        <v>4.3784468589930592</v>
      </c>
      <c r="H26" s="13">
        <f>IF('Pit1'!O$49+'Pit2'!O$49+'Pit3'!O$49+'Pit4'!O$49+'Pit5'!O$49+'Pit6'!O$49+'Pit7'!O$49+'Pit8'!O$49+'Pit9'!O$49+'Pit10'!O$49+'Pit11'!O$49+'Pit12'!O$49+'Pit13'!O$49+'Pit14'!O$49+'Pit15'!O$49+'Pit16'!O$49+'Pit17'!O$49+'Pit18'!O$49+'Pit19'!O$49+'Pit20'!O$49&gt;0,('Pit1'!O$49*'Pit1'!O51+'Pit2'!O$49*'Pit2'!O51+'Pit3'!O$49*'Pit3'!O51+'Pit4'!O$49*'Pit4'!O51+'Pit5'!O$49*'Pit5'!O51+'Pit6'!O$49*'Pit6'!O51+'Pit7'!O$49*'Pit7'!O51+'Pit8'!O$49*'Pit8'!O51+'Pit9'!O$49*'Pit9'!O51+'Pit10'!O$49*'Pit10'!O51+'Pit11'!O$49*'Pit11'!O51+'Pit12'!O$49*'Pit12'!O51+'Pit13'!O$49*'Pit13'!O51+'Pit14'!O$49*'Pit14'!O51+'Pit15'!O$49*'Pit15'!O51+'Pit16'!O$49*'Pit16'!O51+'Pit17'!O$49*'Pit17'!O51+'Pit18'!O$49*'Pit18'!O51+'Pit19'!O$49*'Pit19'!O51+'Pit20'!O$49*'Pit20'!O51)/('Pit1'!O$49+'Pit2'!O$49+'Pit3'!O$49+'Pit4'!O$49+'Pit5'!O$49+'Pit6'!O$49+'Pit7'!O$49+'Pit8'!O$49+'Pit9'!O$49+'Pit10'!O$49+'Pit11'!O$49+'Pit12'!O$49+'Pit13'!O$49+'Pit14'!O$49+'Pit15'!O$49+'Pit16'!O$49+'Pit17'!O$49+'Pit18'!O$49+'Pit19'!O$49+'Pit20'!O$49),0)</f>
        <v>4.605342317242143</v>
      </c>
      <c r="I26" s="13">
        <f>IF('Pit1'!P$49+'Pit2'!P$49+'Pit3'!P$49+'Pit4'!P$49+'Pit5'!P$49+'Pit6'!P$49+'Pit7'!P$49+'Pit8'!P$49+'Pit9'!P$49+'Pit10'!P$49+'Pit11'!P$49+'Pit12'!P$49+'Pit13'!P$49+'Pit14'!P$49+'Pit15'!P$49+'Pit16'!P$49+'Pit17'!P$49+'Pit18'!P$49+'Pit19'!P$49+'Pit20'!P$49&gt;0,('Pit1'!P$49*'Pit1'!P51+'Pit2'!P$49*'Pit2'!P51+'Pit3'!P$49*'Pit3'!P51+'Pit4'!P$49*'Pit4'!P51+'Pit5'!P$49*'Pit5'!P51+'Pit6'!P$49*'Pit6'!P51+'Pit7'!P$49*'Pit7'!P51+'Pit8'!P$49*'Pit8'!P51+'Pit9'!P$49*'Pit9'!P51+'Pit10'!P$49*'Pit10'!P51+'Pit11'!P$49*'Pit11'!P51+'Pit12'!P$49*'Pit12'!P51+'Pit13'!P$49*'Pit13'!P51+'Pit14'!P$49*'Pit14'!P51+'Pit15'!P$49*'Pit15'!P51+'Pit16'!P$49*'Pit16'!P51+'Pit17'!P$49*'Pit17'!P51+'Pit18'!P$49*'Pit18'!P51+'Pit19'!P$49*'Pit19'!P51+'Pit20'!P$49*'Pit20'!P51)/('Pit1'!P$49+'Pit2'!P$49+'Pit3'!P$49+'Pit4'!P$49+'Pit5'!P$49+'Pit6'!P$49+'Pit7'!P$49+'Pit8'!P$49+'Pit9'!P$49+'Pit10'!P$49+'Pit11'!P$49+'Pit12'!P$49+'Pit13'!P$49+'Pit14'!P$49+'Pit15'!P$49+'Pit16'!P$49+'Pit17'!P$49+'Pit18'!P$49+'Pit19'!P$49+'Pit20'!P$49),0)</f>
        <v>4.7677877643274424</v>
      </c>
      <c r="J26" s="13">
        <f>IF('Pit1'!Q$49+'Pit2'!Q$49+'Pit3'!Q$49+'Pit4'!Q$49+'Pit5'!Q$49+'Pit6'!Q$49+'Pit7'!Q$49+'Pit8'!Q$49+'Pit9'!Q$49+'Pit10'!Q$49+'Pit11'!Q$49+'Pit12'!Q$49+'Pit13'!Q$49+'Pit14'!Q$49+'Pit15'!Q$49+'Pit16'!Q$49+'Pit17'!Q$49+'Pit18'!Q$49+'Pit19'!Q$49+'Pit20'!Q$49&gt;0,('Pit1'!Q$49*'Pit1'!Q51+'Pit2'!Q$49*'Pit2'!Q51+'Pit3'!Q$49*'Pit3'!Q51+'Pit4'!Q$49*'Pit4'!Q51+'Pit5'!Q$49*'Pit5'!Q51+'Pit6'!Q$49*'Pit6'!Q51+'Pit7'!Q$49*'Pit7'!Q51+'Pit8'!Q$49*'Pit8'!Q51+'Pit9'!Q$49*'Pit9'!Q51+'Pit10'!Q$49*'Pit10'!Q51+'Pit11'!Q$49*'Pit11'!Q51+'Pit12'!Q$49*'Pit12'!Q51+'Pit13'!Q$49*'Pit13'!Q51+'Pit14'!Q$49*'Pit14'!Q51+'Pit15'!Q$49*'Pit15'!Q51+'Pit16'!Q$49*'Pit16'!Q51+'Pit17'!Q$49*'Pit17'!Q51+'Pit18'!Q$49*'Pit18'!Q51+'Pit19'!Q$49*'Pit19'!Q51+'Pit20'!Q$49*'Pit20'!Q51)/('Pit1'!Q$49+'Pit2'!Q$49+'Pit3'!Q$49+'Pit4'!Q$49+'Pit5'!Q$49+'Pit6'!Q$49+'Pit7'!Q$49+'Pit8'!Q$49+'Pit9'!Q$49+'Pit10'!Q$49+'Pit11'!Q$49+'Pit12'!Q$49+'Pit13'!Q$49+'Pit14'!Q$49+'Pit15'!Q$49+'Pit16'!Q$49+'Pit17'!Q$49+'Pit18'!Q$49+'Pit19'!Q$49+'Pit20'!Q$49),0)</f>
        <v>4.8357409122810244</v>
      </c>
      <c r="K26" s="13">
        <f>IF('Pit1'!R$49+'Pit2'!R$49+'Pit3'!R$49+'Pit4'!R$49+'Pit5'!R$49+'Pit6'!R$49+'Pit7'!R$49+'Pit8'!R$49+'Pit9'!R$49+'Pit10'!R$49+'Pit11'!R$49+'Pit12'!R$49+'Pit13'!R$49+'Pit14'!R$49+'Pit15'!R$49+'Pit16'!R$49+'Pit17'!R$49+'Pit18'!R$49+'Pit19'!R$49+'Pit20'!R$49&gt;0,('Pit1'!R$49*'Pit1'!R51+'Pit2'!R$49*'Pit2'!R51+'Pit3'!R$49*'Pit3'!R51+'Pit4'!R$49*'Pit4'!R51+'Pit5'!R$49*'Pit5'!R51+'Pit6'!R$49*'Pit6'!R51+'Pit7'!R$49*'Pit7'!R51+'Pit8'!R$49*'Pit8'!R51+'Pit9'!R$49*'Pit9'!R51+'Pit10'!R$49*'Pit10'!R51+'Pit11'!R$49*'Pit11'!R51+'Pit12'!R$49*'Pit12'!R51+'Pit13'!R$49*'Pit13'!R51+'Pit14'!R$49*'Pit14'!R51+'Pit15'!R$49*'Pit15'!R51+'Pit16'!R$49*'Pit16'!R51+'Pit17'!R$49*'Pit17'!R51+'Pit18'!R$49*'Pit18'!R51+'Pit19'!R$49*'Pit19'!R51+'Pit20'!R$49*'Pit20'!R51)/('Pit1'!R$49+'Pit2'!R$49+'Pit3'!R$49+'Pit4'!R$49+'Pit5'!R$49+'Pit6'!R$49+'Pit7'!R$49+'Pit8'!R$49+'Pit9'!R$49+'Pit10'!R$49+'Pit11'!R$49+'Pit12'!R$49+'Pit13'!R$49+'Pit14'!R$49+'Pit15'!R$49+'Pit16'!R$49+'Pit17'!R$49+'Pit18'!R$49+'Pit19'!R$49+'Pit20'!R$49),0)</f>
        <v>5.5994809526685989</v>
      </c>
      <c r="L26" s="13">
        <f>IF('Pit1'!S$49+'Pit2'!S$49+'Pit3'!S$49+'Pit4'!S$49+'Pit5'!S$49+'Pit6'!S$49+'Pit7'!S$49+'Pit8'!S$49+'Pit9'!S$49+'Pit10'!S$49+'Pit11'!S$49+'Pit12'!S$49+'Pit13'!S$49+'Pit14'!S$49+'Pit15'!S$49+'Pit16'!S$49+'Pit17'!S$49+'Pit18'!S$49+'Pit19'!S$49+'Pit20'!S$49&gt;0,('Pit1'!S$49*'Pit1'!S51+'Pit2'!S$49*'Pit2'!S51+'Pit3'!S$49*'Pit3'!S51+'Pit4'!S$49*'Pit4'!S51+'Pit5'!S$49*'Pit5'!S51+'Pit6'!S$49*'Pit6'!S51+'Pit7'!S$49*'Pit7'!S51+'Pit8'!S$49*'Pit8'!S51+'Pit9'!S$49*'Pit9'!S51+'Pit10'!S$49*'Pit10'!S51+'Pit11'!S$49*'Pit11'!S51+'Pit12'!S$49*'Pit12'!S51+'Pit13'!S$49*'Pit13'!S51+'Pit14'!S$49*'Pit14'!S51+'Pit15'!S$49*'Pit15'!S51+'Pit16'!S$49*'Pit16'!S51+'Pit17'!S$49*'Pit17'!S51+'Pit18'!S$49*'Pit18'!S51+'Pit19'!S$49*'Pit19'!S51+'Pit20'!S$49*'Pit20'!S51)/('Pit1'!S$49+'Pit2'!S$49+'Pit3'!S$49+'Pit4'!S$49+'Pit5'!S$49+'Pit6'!S$49+'Pit7'!S$49+'Pit8'!S$49+'Pit9'!S$49+'Pit10'!S$49+'Pit11'!S$49+'Pit12'!S$49+'Pit13'!S$49+'Pit14'!S$49+'Pit15'!S$49+'Pit16'!S$49+'Pit17'!S$49+'Pit18'!S$49+'Pit19'!S$49+'Pit20'!S$49),0)</f>
        <v>0</v>
      </c>
      <c r="M26" s="13">
        <f>IF('Pit1'!T$49+'Pit2'!T$49+'Pit3'!T$49+'Pit4'!T$49+'Pit5'!T$49+'Pit6'!T$49+'Pit7'!T$49+'Pit8'!T$49+'Pit9'!T$49+'Pit10'!T$49+'Pit11'!T$49+'Pit12'!T$49+'Pit13'!T$49+'Pit14'!T$49+'Pit15'!T$49+'Pit16'!T$49+'Pit17'!T$49+'Pit18'!T$49+'Pit19'!T$49+'Pit20'!T$49&gt;0,('Pit1'!T$49*'Pit1'!T51+'Pit2'!T$49*'Pit2'!T51+'Pit3'!T$49*'Pit3'!T51+'Pit4'!T$49*'Pit4'!T51+'Pit5'!T$49*'Pit5'!T51+'Pit6'!T$49*'Pit6'!T51+'Pit7'!T$49*'Pit7'!T51+'Pit8'!T$49*'Pit8'!T51+'Pit9'!T$49*'Pit9'!T51+'Pit10'!T$49*'Pit10'!T51+'Pit11'!T$49*'Pit11'!T51+'Pit12'!T$49*'Pit12'!T51+'Pit13'!T$49*'Pit13'!T51+'Pit14'!T$49*'Pit14'!T51+'Pit15'!T$49*'Pit15'!T51+'Pit16'!T$49*'Pit16'!T51+'Pit17'!T$49*'Pit17'!T51+'Pit18'!T$49*'Pit18'!T51+'Pit19'!T$49*'Pit19'!T51+'Pit20'!T$49*'Pit20'!T51)/('Pit1'!T$49+'Pit2'!T$49+'Pit3'!T$49+'Pit4'!T$49+'Pit5'!T$49+'Pit6'!T$49+'Pit7'!T$49+'Pit8'!T$49+'Pit9'!T$49+'Pit10'!T$49+'Pit11'!T$49+'Pit12'!T$49+'Pit13'!T$49+'Pit14'!T$49+'Pit15'!T$49+'Pit16'!T$49+'Pit17'!T$49+'Pit18'!T$49+'Pit19'!T$49+'Pit20'!T$49),0)</f>
        <v>0</v>
      </c>
      <c r="N26" s="13">
        <f>IF('Pit1'!U$49+'Pit2'!U$49+'Pit3'!U$49+'Pit4'!U$49+'Pit5'!U$49+'Pit6'!U$49+'Pit7'!U$49+'Pit8'!U$49+'Pit9'!U$49+'Pit10'!U$49+'Pit11'!U$49+'Pit12'!U$49+'Pit13'!U$49+'Pit14'!U$49+'Pit15'!U$49+'Pit16'!U$49+'Pit17'!U$49+'Pit18'!U$49+'Pit19'!U$49+'Pit20'!U$49&gt;0,('Pit1'!U$49*'Pit1'!U51+'Pit2'!U$49*'Pit2'!U51+'Pit3'!U$49*'Pit3'!U51+'Pit4'!U$49*'Pit4'!U51+'Pit5'!U$49*'Pit5'!U51+'Pit6'!U$49*'Pit6'!U51+'Pit7'!U$49*'Pit7'!U51+'Pit8'!U$49*'Pit8'!U51+'Pit9'!U$49*'Pit9'!U51+'Pit10'!U$49*'Pit10'!U51+'Pit11'!U$49*'Pit11'!U51+'Pit12'!U$49*'Pit12'!U51+'Pit13'!U$49*'Pit13'!U51+'Pit14'!U$49*'Pit14'!U51+'Pit15'!U$49*'Pit15'!U51+'Pit16'!U$49*'Pit16'!U51+'Pit17'!U$49*'Pit17'!U51+'Pit18'!U$49*'Pit18'!U51+'Pit19'!U$49*'Pit19'!U51+'Pit20'!U$49*'Pit20'!U51)/('Pit1'!U$49+'Pit2'!U$49+'Pit3'!U$49+'Pit4'!U$49+'Pit5'!U$49+'Pit6'!U$49+'Pit7'!U$49+'Pit8'!U$49+'Pit9'!U$49+'Pit10'!U$49+'Pit11'!U$49+'Pit12'!U$49+'Pit13'!U$49+'Pit14'!U$49+'Pit15'!U$49+'Pit16'!U$49+'Pit17'!U$49+'Pit18'!U$49+'Pit19'!U$49+'Pit20'!U$49),0)</f>
        <v>0</v>
      </c>
      <c r="O26" s="13">
        <f>IF('Pit1'!V$49+'Pit2'!V$49+'Pit3'!V$49+'Pit4'!V$49+'Pit5'!V$49+'Pit6'!V$49+'Pit7'!V$49+'Pit8'!V$49+'Pit9'!V$49+'Pit10'!V$49+'Pit11'!V$49+'Pit12'!V$49+'Pit13'!V$49+'Pit14'!V$49+'Pit15'!V$49+'Pit16'!V$49+'Pit17'!V$49+'Pit18'!V$49+'Pit19'!V$49+'Pit20'!V$49&gt;0,('Pit1'!V$49*'Pit1'!V51+'Pit2'!V$49*'Pit2'!V51+'Pit3'!V$49*'Pit3'!V51+'Pit4'!V$49*'Pit4'!V51+'Pit5'!V$49*'Pit5'!V51+'Pit6'!V$49*'Pit6'!V51+'Pit7'!V$49*'Pit7'!V51+'Pit8'!V$49*'Pit8'!V51+'Pit9'!V$49*'Pit9'!V51+'Pit10'!V$49*'Pit10'!V51+'Pit11'!V$49*'Pit11'!V51+'Pit12'!V$49*'Pit12'!V51+'Pit13'!V$49*'Pit13'!V51+'Pit14'!V$49*'Pit14'!V51+'Pit15'!V$49*'Pit15'!V51+'Pit16'!V$49*'Pit16'!V51+'Pit17'!V$49*'Pit17'!V51+'Pit18'!V$49*'Pit18'!V51+'Pit19'!V$49*'Pit19'!V51+'Pit20'!V$49*'Pit20'!V51)/('Pit1'!V$49+'Pit2'!V$49+'Pit3'!V$49+'Pit4'!V$49+'Pit5'!V$49+'Pit6'!V$49+'Pit7'!V$49+'Pit8'!V$49+'Pit9'!V$49+'Pit10'!V$49+'Pit11'!V$49+'Pit12'!V$49+'Pit13'!V$49+'Pit14'!V$49+'Pit15'!V$49+'Pit16'!V$49+'Pit17'!V$49+'Pit18'!V$49+'Pit19'!V$49+'Pit20'!V$49),0)</f>
        <v>0</v>
      </c>
      <c r="P26" s="13">
        <f>IF('Pit1'!W$49+'Pit2'!W$49+'Pit3'!W$49+'Pit4'!W$49+'Pit5'!W$49+'Pit6'!W$49+'Pit7'!W$49+'Pit8'!W$49+'Pit9'!W$49+'Pit10'!W$49+'Pit11'!W$49+'Pit12'!W$49+'Pit13'!W$49+'Pit14'!W$49+'Pit15'!W$49+'Pit16'!W$49+'Pit17'!W$49+'Pit18'!W$49+'Pit19'!W$49+'Pit20'!W$49&gt;0,('Pit1'!W$49*'Pit1'!W51+'Pit2'!W$49*'Pit2'!W51+'Pit3'!W$49*'Pit3'!W51+'Pit4'!W$49*'Pit4'!W51+'Pit5'!W$49*'Pit5'!W51+'Pit6'!W$49*'Pit6'!W51+'Pit7'!W$49*'Pit7'!W51+'Pit8'!W$49*'Pit8'!W51+'Pit9'!W$49*'Pit9'!W51+'Pit10'!W$49*'Pit10'!W51+'Pit11'!W$49*'Pit11'!W51+'Pit12'!W$49*'Pit12'!W51+'Pit13'!W$49*'Pit13'!W51+'Pit14'!W$49*'Pit14'!W51+'Pit15'!W$49*'Pit15'!W51+'Pit16'!W$49*'Pit16'!W51+'Pit17'!W$49*'Pit17'!W51+'Pit18'!W$49*'Pit18'!W51+'Pit19'!W$49*'Pit19'!W51+'Pit20'!W$49*'Pit20'!W51)/('Pit1'!W$49+'Pit2'!W$49+'Pit3'!W$49+'Pit4'!W$49+'Pit5'!W$49+'Pit6'!W$49+'Pit7'!W$49+'Pit8'!W$49+'Pit9'!W$49+'Pit10'!W$49+'Pit11'!W$49+'Pit12'!W$49+'Pit13'!W$49+'Pit14'!W$49+'Pit15'!W$49+'Pit16'!W$49+'Pit17'!W$49+'Pit18'!W$49+'Pit19'!W$49+'Pit20'!W$49),0)</f>
        <v>0</v>
      </c>
      <c r="Q26" s="13">
        <f>IF('Pit1'!X$49+'Pit2'!X$49+'Pit3'!X$49+'Pit4'!X$49+'Pit5'!X$49+'Pit6'!X$49+'Pit7'!X$49+'Pit8'!X$49+'Pit9'!X$49+'Pit10'!X$49+'Pit11'!X$49+'Pit12'!X$49+'Pit13'!X$49+'Pit14'!X$49+'Pit15'!X$49+'Pit16'!X$49+'Pit17'!X$49+'Pit18'!X$49+'Pit19'!X$49+'Pit20'!X$49&gt;0,('Pit1'!X$49*'Pit1'!X51+'Pit2'!X$49*'Pit2'!X51+'Pit3'!X$49*'Pit3'!X51+'Pit4'!X$49*'Pit4'!X51+'Pit5'!X$49*'Pit5'!X51+'Pit6'!X$49*'Pit6'!X51+'Pit7'!X$49*'Pit7'!X51+'Pit8'!X$49*'Pit8'!X51+'Pit9'!X$49*'Pit9'!X51+'Pit10'!X$49*'Pit10'!X51+'Pit11'!X$49*'Pit11'!X51+'Pit12'!X$49*'Pit12'!X51+'Pit13'!X$49*'Pit13'!X51+'Pit14'!X$49*'Pit14'!X51+'Pit15'!X$49*'Pit15'!X51+'Pit16'!X$49*'Pit16'!X51+'Pit17'!X$49*'Pit17'!X51+'Pit18'!X$49*'Pit18'!X51+'Pit19'!X$49*'Pit19'!X51+'Pit20'!X$49*'Pit20'!X51)/('Pit1'!X$49+'Pit2'!X$49+'Pit3'!X$49+'Pit4'!X$49+'Pit5'!X$49+'Pit6'!X$49+'Pit7'!X$49+'Pit8'!X$49+'Pit9'!X$49+'Pit10'!X$49+'Pit11'!X$49+'Pit12'!X$49+'Pit13'!X$49+'Pit14'!X$49+'Pit15'!X$49+'Pit16'!X$49+'Pit17'!X$49+'Pit18'!X$49+'Pit19'!X$49+'Pit20'!X$49),0)</f>
        <v>0</v>
      </c>
      <c r="R26" s="13">
        <f>IF('Pit1'!Y$49+'Pit2'!Y$49+'Pit3'!Y$49+'Pit4'!Y$49+'Pit5'!Y$49+'Pit6'!Y$49+'Pit7'!Y$49+'Pit8'!Y$49+'Pit9'!Y$49+'Pit10'!Y$49+'Pit11'!Y$49+'Pit12'!Y$49+'Pit13'!Y$49+'Pit14'!Y$49+'Pit15'!Y$49+'Pit16'!Y$49+'Pit17'!Y$49+'Pit18'!Y$49+'Pit19'!Y$49+'Pit20'!Y$49&gt;0,('Pit1'!Y$49*'Pit1'!Y51+'Pit2'!Y$49*'Pit2'!Y51+'Pit3'!Y$49*'Pit3'!Y51+'Pit4'!Y$49*'Pit4'!Y51+'Pit5'!Y$49*'Pit5'!Y51+'Pit6'!Y$49*'Pit6'!Y51+'Pit7'!Y$49*'Pit7'!Y51+'Pit8'!Y$49*'Pit8'!Y51+'Pit9'!Y$49*'Pit9'!Y51+'Pit10'!Y$49*'Pit10'!Y51+'Pit11'!Y$49*'Pit11'!Y51+'Pit12'!Y$49*'Pit12'!Y51+'Pit13'!Y$49*'Pit13'!Y51+'Pit14'!Y$49*'Pit14'!Y51+'Pit15'!Y$49*'Pit15'!Y51+'Pit16'!Y$49*'Pit16'!Y51+'Pit17'!Y$49*'Pit17'!Y51+'Pit18'!Y$49*'Pit18'!Y51+'Pit19'!Y$49*'Pit19'!Y51+'Pit20'!Y$49*'Pit20'!Y51)/('Pit1'!Y$49+'Pit2'!Y$49+'Pit3'!Y$49+'Pit4'!Y$49+'Pit5'!Y$49+'Pit6'!Y$49+'Pit7'!Y$49+'Pit8'!Y$49+'Pit9'!Y$49+'Pit10'!Y$49+'Pit11'!Y$49+'Pit12'!Y$49+'Pit13'!Y$49+'Pit14'!Y$49+'Pit15'!Y$49+'Pit16'!Y$49+'Pit17'!Y$49+'Pit18'!Y$49+'Pit19'!Y$49+'Pit20'!Y$49),0)</f>
        <v>0</v>
      </c>
      <c r="S26" s="13">
        <f>IF('Pit1'!Z$49+'Pit2'!Z$49+'Pit3'!Z$49+'Pit4'!Z$49+'Pit5'!Z$49+'Pit6'!Z$49+'Pit7'!Z$49+'Pit8'!Z$49+'Pit9'!Z$49+'Pit10'!Z$49+'Pit11'!Z$49+'Pit12'!Z$49+'Pit13'!Z$49+'Pit14'!Z$49+'Pit15'!Z$49+'Pit16'!Z$49+'Pit17'!Z$49+'Pit18'!Z$49+'Pit19'!Z$49+'Pit20'!Z$49&gt;0,('Pit1'!Z$49*'Pit1'!Z51+'Pit2'!Z$49*'Pit2'!Z51+'Pit3'!Z$49*'Pit3'!Z51+'Pit4'!Z$49*'Pit4'!Z51+'Pit5'!Z$49*'Pit5'!Z51+'Pit6'!Z$49*'Pit6'!Z51+'Pit7'!Z$49*'Pit7'!Z51+'Pit8'!Z$49*'Pit8'!Z51+'Pit9'!Z$49*'Pit9'!Z51+'Pit10'!Z$49*'Pit10'!Z51+'Pit11'!Z$49*'Pit11'!Z51+'Pit12'!Z$49*'Pit12'!Z51+'Pit13'!Z$49*'Pit13'!Z51+'Pit14'!Z$49*'Pit14'!Z51+'Pit15'!Z$49*'Pit15'!Z51+'Pit16'!Z$49*'Pit16'!Z51+'Pit17'!Z$49*'Pit17'!Z51+'Pit18'!Z$49*'Pit18'!Z51+'Pit19'!Z$49*'Pit19'!Z51+'Pit20'!Z$49*'Pit20'!Z51)/('Pit1'!Z$49+'Pit2'!Z$49+'Pit3'!Z$49+'Pit4'!Z$49+'Pit5'!Z$49+'Pit6'!Z$49+'Pit7'!Z$49+'Pit8'!Z$49+'Pit9'!Z$49+'Pit10'!Z$49+'Pit11'!Z$49+'Pit12'!Z$49+'Pit13'!Z$49+'Pit14'!Z$49+'Pit15'!Z$49+'Pit16'!Z$49+'Pit17'!Z$49+'Pit18'!Z$49+'Pit19'!Z$49+'Pit20'!Z$49),0)</f>
        <v>0</v>
      </c>
      <c r="T26" s="13">
        <f>IF('Pit1'!AA$49+'Pit2'!AA$49+'Pit3'!AA$49+'Pit4'!AA$49+'Pit5'!AA$49+'Pit6'!AA$49+'Pit7'!AA$49+'Pit8'!AA$49+'Pit9'!AA$49+'Pit10'!AA$49+'Pit11'!AA$49+'Pit12'!AA$49+'Pit13'!AA$49+'Pit14'!AA$49+'Pit15'!AA$49+'Pit16'!AA$49+'Pit17'!AA$49+'Pit18'!AA$49+'Pit19'!AA$49+'Pit20'!AA$49&gt;0,('Pit1'!AA$49*'Pit1'!AA51+'Pit2'!AA$49*'Pit2'!AA51+'Pit3'!AA$49*'Pit3'!AA51+'Pit4'!AA$49*'Pit4'!AA51+'Pit5'!AA$49*'Pit5'!AA51+'Pit6'!AA$49*'Pit6'!AA51+'Pit7'!AA$49*'Pit7'!AA51+'Pit8'!AA$49*'Pit8'!AA51+'Pit9'!AA$49*'Pit9'!AA51+'Pit10'!AA$49*'Pit10'!AA51+'Pit11'!AA$49*'Pit11'!AA51+'Pit12'!AA$49*'Pit12'!AA51+'Pit13'!AA$49*'Pit13'!AA51+'Pit14'!AA$49*'Pit14'!AA51+'Pit15'!AA$49*'Pit15'!AA51+'Pit16'!AA$49*'Pit16'!AA51+'Pit17'!AA$49*'Pit17'!AA51+'Pit18'!AA$49*'Pit18'!AA51+'Pit19'!AA$49*'Pit19'!AA51+'Pit20'!AA$49*'Pit20'!AA51)/('Pit1'!AA$49+'Pit2'!AA$49+'Pit3'!AA$49+'Pit4'!AA$49+'Pit5'!AA$49+'Pit6'!AA$49+'Pit7'!AA$49+'Pit8'!AA$49+'Pit9'!AA$49+'Pit10'!AA$49+'Pit11'!AA$49+'Pit12'!AA$49+'Pit13'!AA$49+'Pit14'!AA$49+'Pit15'!AA$49+'Pit16'!AA$49+'Pit17'!AA$49+'Pit18'!AA$49+'Pit19'!AA$49+'Pit20'!AA$49),0)</f>
        <v>0</v>
      </c>
      <c r="U26" s="13">
        <f>IF('Pit1'!AB$49+'Pit2'!AB$49+'Pit3'!AB$49+'Pit4'!AB$49+'Pit5'!AB$49+'Pit6'!AB$49+'Pit7'!AB$49+'Pit8'!AB$49+'Pit9'!AB$49+'Pit10'!AB$49+'Pit11'!AB$49+'Pit12'!AB$49+'Pit13'!AB$49+'Pit14'!AB$49+'Pit15'!AB$49+'Pit16'!AB$49+'Pit17'!AB$49+'Pit18'!AB$49+'Pit19'!AB$49+'Pit20'!AB$49&gt;0,('Pit1'!AB$49*'Pit1'!AB51+'Pit2'!AB$49*'Pit2'!AB51+'Pit3'!AB$49*'Pit3'!AB51+'Pit4'!AB$49*'Pit4'!AB51+'Pit5'!AB$49*'Pit5'!AB51+'Pit6'!AB$49*'Pit6'!AB51+'Pit7'!AB$49*'Pit7'!AB51+'Pit8'!AB$49*'Pit8'!AB51+'Pit9'!AB$49*'Pit9'!AB51+'Pit10'!AB$49*'Pit10'!AB51+'Pit11'!AB$49*'Pit11'!AB51+'Pit12'!AB$49*'Pit12'!AB51+'Pit13'!AB$49*'Pit13'!AB51+'Pit14'!AB$49*'Pit14'!AB51+'Pit15'!AB$49*'Pit15'!AB51+'Pit16'!AB$49*'Pit16'!AB51+'Pit17'!AB$49*'Pit17'!AB51+'Pit18'!AB$49*'Pit18'!AB51+'Pit19'!AB$49*'Pit19'!AB51+'Pit20'!AB$49*'Pit20'!AB51)/('Pit1'!AB$49+'Pit2'!AB$49+'Pit3'!AB$49+'Pit4'!AB$49+'Pit5'!AB$49+'Pit6'!AB$49+'Pit7'!AB$49+'Pit8'!AB$49+'Pit9'!AB$49+'Pit10'!AB$49+'Pit11'!AB$49+'Pit12'!AB$49+'Pit13'!AB$49+'Pit14'!AB$49+'Pit15'!AB$49+'Pit16'!AB$49+'Pit17'!AB$49+'Pit18'!AB$49+'Pit19'!AB$49+'Pit20'!AB$49),0)</f>
        <v>0</v>
      </c>
      <c r="V26" s="13">
        <f>IF('Pit1'!AC$49+'Pit2'!AC$49+'Pit3'!AC$49+'Pit4'!AC$49+'Pit5'!AC$49+'Pit6'!AC$49+'Pit7'!AC$49+'Pit8'!AC$49+'Pit9'!AC$49+'Pit10'!AC$49+'Pit11'!AC$49+'Pit12'!AC$49+'Pit13'!AC$49+'Pit14'!AC$49+'Pit15'!AC$49+'Pit16'!AC$49+'Pit17'!AC$49+'Pit18'!AC$49+'Pit19'!AC$49+'Pit20'!AC$49&gt;0,('Pit1'!AC$49*'Pit1'!AC51+'Pit2'!AC$49*'Pit2'!AC51+'Pit3'!AC$49*'Pit3'!AC51+'Pit4'!AC$49*'Pit4'!AC51+'Pit5'!AC$49*'Pit5'!AC51+'Pit6'!AC$49*'Pit6'!AC51+'Pit7'!AC$49*'Pit7'!AC51+'Pit8'!AC$49*'Pit8'!AC51+'Pit9'!AC$49*'Pit9'!AC51+'Pit10'!AC$49*'Pit10'!AC51+'Pit11'!AC$49*'Pit11'!AC51+'Pit12'!AC$49*'Pit12'!AC51+'Pit13'!AC$49*'Pit13'!AC51+'Pit14'!AC$49*'Pit14'!AC51+'Pit15'!AC$49*'Pit15'!AC51+'Pit16'!AC$49*'Pit16'!AC51+'Pit17'!AC$49*'Pit17'!AC51+'Pit18'!AC$49*'Pit18'!AC51+'Pit19'!AC$49*'Pit19'!AC51+'Pit20'!AC$49*'Pit20'!AC51)/('Pit1'!AC$49+'Pit2'!AC$49+'Pit3'!AC$49+'Pit4'!AC$49+'Pit5'!AC$49+'Pit6'!AC$49+'Pit7'!AC$49+'Pit8'!AC$49+'Pit9'!AC$49+'Pit10'!AC$49+'Pit11'!AC$49+'Pit12'!AC$49+'Pit13'!AC$49+'Pit14'!AC$49+'Pit15'!AC$49+'Pit16'!AC$49+'Pit17'!AC$49+'Pit18'!AC$49+'Pit19'!AC$49+'Pit20'!AC$49),0)</f>
        <v>0</v>
      </c>
      <c r="W26" s="13">
        <f>IF('Pit1'!AD$49+'Pit2'!AD$49+'Pit3'!AD$49+'Pit4'!AD$49+'Pit5'!AD$49+'Pit6'!AD$49+'Pit7'!AD$49+'Pit8'!AD$49+'Pit9'!AD$49+'Pit10'!AD$49+'Pit11'!AD$49+'Pit12'!AD$49+'Pit13'!AD$49+'Pit14'!AD$49+'Pit15'!AD$49+'Pit16'!AD$49+'Pit17'!AD$49+'Pit18'!AD$49+'Pit19'!AD$49+'Pit20'!AD$49&gt;0,('Pit1'!AD$49*'Pit1'!AD51+'Pit2'!AD$49*'Pit2'!AD51+'Pit3'!AD$49*'Pit3'!AD51+'Pit4'!AD$49*'Pit4'!AD51+'Pit5'!AD$49*'Pit5'!AD51+'Pit6'!AD$49*'Pit6'!AD51+'Pit7'!AD$49*'Pit7'!AD51+'Pit8'!AD$49*'Pit8'!AD51+'Pit9'!AD$49*'Pit9'!AD51+'Pit10'!AD$49*'Pit10'!AD51+'Pit11'!AD$49*'Pit11'!AD51+'Pit12'!AD$49*'Pit12'!AD51+'Pit13'!AD$49*'Pit13'!AD51+'Pit14'!AD$49*'Pit14'!AD51+'Pit15'!AD$49*'Pit15'!AD51+'Pit16'!AD$49*'Pit16'!AD51+'Pit17'!AD$49*'Pit17'!AD51+'Pit18'!AD$49*'Pit18'!AD51+'Pit19'!AD$49*'Pit19'!AD51+'Pit20'!AD$49*'Pit20'!AD51)/('Pit1'!AD$49+'Pit2'!AD$49+'Pit3'!AD$49+'Pit4'!AD$49+'Pit5'!AD$49+'Pit6'!AD$49+'Pit7'!AD$49+'Pit8'!AD$49+'Pit9'!AD$49+'Pit10'!AD$49+'Pit11'!AD$49+'Pit12'!AD$49+'Pit13'!AD$49+'Pit14'!AD$49+'Pit15'!AD$49+'Pit16'!AD$49+'Pit17'!AD$49+'Pit18'!AD$49+'Pit19'!AD$49+'Pit20'!AD$49),0)</f>
        <v>0</v>
      </c>
      <c r="X26" s="13">
        <f>IF('Pit1'!AE$49+'Pit2'!AE$49+'Pit3'!AE$49+'Pit4'!AE$49+'Pit5'!AE$49+'Pit6'!AE$49+'Pit7'!AE$49+'Pit8'!AE$49+'Pit9'!AE$49+'Pit10'!AE$49+'Pit11'!AE$49+'Pit12'!AE$49+'Pit13'!AE$49+'Pit14'!AE$49+'Pit15'!AE$49+'Pit16'!AE$49+'Pit17'!AE$49+'Pit18'!AE$49+'Pit19'!AE$49+'Pit20'!AE$49&gt;0,('Pit1'!AE$49*'Pit1'!AE51+'Pit2'!AE$49*'Pit2'!AE51+'Pit3'!AE$49*'Pit3'!AE51+'Pit4'!AE$49*'Pit4'!AE51+'Pit5'!AE$49*'Pit5'!AE51+'Pit6'!AE$49*'Pit6'!AE51+'Pit7'!AE$49*'Pit7'!AE51+'Pit8'!AE$49*'Pit8'!AE51+'Pit9'!AE$49*'Pit9'!AE51+'Pit10'!AE$49*'Pit10'!AE51+'Pit11'!AE$49*'Pit11'!AE51+'Pit12'!AE$49*'Pit12'!AE51+'Pit13'!AE$49*'Pit13'!AE51+'Pit14'!AE$49*'Pit14'!AE51+'Pit15'!AE$49*'Pit15'!AE51+'Pit16'!AE$49*'Pit16'!AE51+'Pit17'!AE$49*'Pit17'!AE51+'Pit18'!AE$49*'Pit18'!AE51+'Pit19'!AE$49*'Pit19'!AE51+'Pit20'!AE$49*'Pit20'!AE51)/('Pit1'!AE$49+'Pit2'!AE$49+'Pit3'!AE$49+'Pit4'!AE$49+'Pit5'!AE$49+'Pit6'!AE$49+'Pit7'!AE$49+'Pit8'!AE$49+'Pit9'!AE$49+'Pit10'!AE$49+'Pit11'!AE$49+'Pit12'!AE$49+'Pit13'!AE$49+'Pit14'!AE$49+'Pit15'!AE$49+'Pit16'!AE$49+'Pit17'!AE$49+'Pit18'!AE$49+'Pit19'!AE$49+'Pit20'!AE$49),0)</f>
        <v>0</v>
      </c>
      <c r="Y26" s="13">
        <f>IF('Pit1'!AF$49+'Pit2'!AF$49+'Pit3'!AF$49+'Pit4'!AF$49+'Pit5'!AF$49+'Pit6'!AF$49+'Pit7'!AF$49+'Pit8'!AF$49+'Pit9'!AF$49+'Pit10'!AF$49+'Pit11'!AF$49+'Pit12'!AF$49+'Pit13'!AF$49+'Pit14'!AF$49+'Pit15'!AF$49+'Pit16'!AF$49+'Pit17'!AF$49+'Pit18'!AF$49+'Pit19'!AF$49+'Pit20'!AF$49&gt;0,('Pit1'!AF$49*'Pit1'!AF51+'Pit2'!AF$49*'Pit2'!AF51+'Pit3'!AF$49*'Pit3'!AF51+'Pit4'!AF$49*'Pit4'!AF51+'Pit5'!AF$49*'Pit5'!AF51+'Pit6'!AF$49*'Pit6'!AF51+'Pit7'!AF$49*'Pit7'!AF51+'Pit8'!AF$49*'Pit8'!AF51+'Pit9'!AF$49*'Pit9'!AF51+'Pit10'!AF$49*'Pit10'!AF51+'Pit11'!AF$49*'Pit11'!AF51+'Pit12'!AF$49*'Pit12'!AF51+'Pit13'!AF$49*'Pit13'!AF51+'Pit14'!AF$49*'Pit14'!AF51+'Pit15'!AF$49*'Pit15'!AF51+'Pit16'!AF$49*'Pit16'!AF51+'Pit17'!AF$49*'Pit17'!AF51+'Pit18'!AF$49*'Pit18'!AF51+'Pit19'!AF$49*'Pit19'!AF51+'Pit20'!AF$49*'Pit20'!AF51)/('Pit1'!AF$49+'Pit2'!AF$49+'Pit3'!AF$49+'Pit4'!AF$49+'Pit5'!AF$49+'Pit6'!AF$49+'Pit7'!AF$49+'Pit8'!AF$49+'Pit9'!AF$49+'Pit10'!AF$49+'Pit11'!AF$49+'Pit12'!AF$49+'Pit13'!AF$49+'Pit14'!AF$49+'Pit15'!AF$49+'Pit16'!AF$49+'Pit17'!AF$49+'Pit18'!AF$49+'Pit19'!AF$49+'Pit20'!AF$49),0)</f>
        <v>0</v>
      </c>
      <c r="Z26" s="13">
        <f>IF('Pit1'!AG$49+'Pit2'!AG$49+'Pit3'!AG$49+'Pit4'!AG$49+'Pit5'!AG$49+'Pit6'!AG$49+'Pit7'!AG$49+'Pit8'!AG$49+'Pit9'!AG$49+'Pit10'!AG$49+'Pit11'!AG$49+'Pit12'!AG$49+'Pit13'!AG$49+'Pit14'!AG$49+'Pit15'!AG$49+'Pit16'!AG$49+'Pit17'!AG$49+'Pit18'!AG$49+'Pit19'!AG$49+'Pit20'!AG$49&gt;0,('Pit1'!AG$49*'Pit1'!AG51+'Pit2'!AG$49*'Pit2'!AG51+'Pit3'!AG$49*'Pit3'!AG51+'Pit4'!AG$49*'Pit4'!AG51+'Pit5'!AG$49*'Pit5'!AG51+'Pit6'!AG$49*'Pit6'!AG51+'Pit7'!AG$49*'Pit7'!AG51+'Pit8'!AG$49*'Pit8'!AG51+'Pit9'!AG$49*'Pit9'!AG51+'Pit10'!AG$49*'Pit10'!AG51+'Pit11'!AG$49*'Pit11'!AG51+'Pit12'!AG$49*'Pit12'!AG51+'Pit13'!AG$49*'Pit13'!AG51+'Pit14'!AG$49*'Pit14'!AG51+'Pit15'!AG$49*'Pit15'!AG51+'Pit16'!AG$49*'Pit16'!AG51+'Pit17'!AG$49*'Pit17'!AG51+'Pit18'!AG$49*'Pit18'!AG51+'Pit19'!AG$49*'Pit19'!AG51+'Pit20'!AG$49*'Pit20'!AG51)/('Pit1'!AG$49+'Pit2'!AG$49+'Pit3'!AG$49+'Pit4'!AG$49+'Pit5'!AG$49+'Pit6'!AG$49+'Pit7'!AG$49+'Pit8'!AG$49+'Pit9'!AG$49+'Pit10'!AG$49+'Pit11'!AG$49+'Pit12'!AG$49+'Pit13'!AG$49+'Pit14'!AG$49+'Pit15'!AG$49+'Pit16'!AG$49+'Pit17'!AG$49+'Pit18'!AG$49+'Pit19'!AG$49+'Pit20'!AG$49),0)</f>
        <v>0</v>
      </c>
      <c r="AA26" s="13">
        <f>IF('Pit1'!AH$49+'Pit2'!AH$49+'Pit3'!AH$49+'Pit4'!AH$49+'Pit5'!AH$49+'Pit6'!AH$49+'Pit7'!AH$49+'Pit8'!AH$49+'Pit9'!AH$49+'Pit10'!AH$49+'Pit11'!AH$49+'Pit12'!AH$49+'Pit13'!AH$49+'Pit14'!AH$49+'Pit15'!AH$49+'Pit16'!AH$49+'Pit17'!AH$49+'Pit18'!AH$49+'Pit19'!AH$49+'Pit20'!AH$49&gt;0,('Pit1'!AH$49*'Pit1'!AH51+'Pit2'!AH$49*'Pit2'!AH51+'Pit3'!AH$49*'Pit3'!AH51+'Pit4'!AH$49*'Pit4'!AH51+'Pit5'!AH$49*'Pit5'!AH51+'Pit6'!AH$49*'Pit6'!AH51+'Pit7'!AH$49*'Pit7'!AH51+'Pit8'!AH$49*'Pit8'!AH51+'Pit9'!AH$49*'Pit9'!AH51+'Pit10'!AH$49*'Pit10'!AH51+'Pit11'!AH$49*'Pit11'!AH51+'Pit12'!AH$49*'Pit12'!AH51+'Pit13'!AH$49*'Pit13'!AH51+'Pit14'!AH$49*'Pit14'!AH51+'Pit15'!AH$49*'Pit15'!AH51+'Pit16'!AH$49*'Pit16'!AH51+'Pit17'!AH$49*'Pit17'!AH51+'Pit18'!AH$49*'Pit18'!AH51+'Pit19'!AH$49*'Pit19'!AH51+'Pit20'!AH$49*'Pit20'!AH51)/('Pit1'!AH$49+'Pit2'!AH$49+'Pit3'!AH$49+'Pit4'!AH$49+'Pit5'!AH$49+'Pit6'!AH$49+'Pit7'!AH$49+'Pit8'!AH$49+'Pit9'!AH$49+'Pit10'!AH$49+'Pit11'!AH$49+'Pit12'!AH$49+'Pit13'!AH$49+'Pit14'!AH$49+'Pit15'!AH$49+'Pit16'!AH$49+'Pit17'!AH$49+'Pit18'!AH$49+'Pit19'!AH$49+'Pit20'!AH$49),0)</f>
        <v>0</v>
      </c>
      <c r="AB26" s="13">
        <f>IF('Pit1'!AI$49+'Pit2'!AI$49+'Pit3'!AI$49+'Pit4'!AI$49+'Pit5'!AI$49+'Pit6'!AI$49+'Pit7'!AI$49+'Pit8'!AI$49+'Pit9'!AI$49+'Pit10'!AI$49+'Pit11'!AI$49+'Pit12'!AI$49+'Pit13'!AI$49+'Pit14'!AI$49+'Pit15'!AI$49+'Pit16'!AI$49+'Pit17'!AI$49+'Pit18'!AI$49+'Pit19'!AI$49+'Pit20'!AI$49&gt;0,('Pit1'!AI$49*'Pit1'!AI51+'Pit2'!AI$49*'Pit2'!AI51+'Pit3'!AI$49*'Pit3'!AI51+'Pit4'!AI$49*'Pit4'!AI51+'Pit5'!AI$49*'Pit5'!AI51+'Pit6'!AI$49*'Pit6'!AI51+'Pit7'!AI$49*'Pit7'!AI51+'Pit8'!AI$49*'Pit8'!AI51+'Pit9'!AI$49*'Pit9'!AI51+'Pit10'!AI$49*'Pit10'!AI51+'Pit11'!AI$49*'Pit11'!AI51+'Pit12'!AI$49*'Pit12'!AI51+'Pit13'!AI$49*'Pit13'!AI51+'Pit14'!AI$49*'Pit14'!AI51+'Pit15'!AI$49*'Pit15'!AI51+'Pit16'!AI$49*'Pit16'!AI51+'Pit17'!AI$49*'Pit17'!AI51+'Pit18'!AI$49*'Pit18'!AI51+'Pit19'!AI$49*'Pit19'!AI51+'Pit20'!AI$49*'Pit20'!AI51)/('Pit1'!AI$49+'Pit2'!AI$49+'Pit3'!AI$49+'Pit4'!AI$49+'Pit5'!AI$49+'Pit6'!AI$49+'Pit7'!AI$49+'Pit8'!AI$49+'Pit9'!AI$49+'Pit10'!AI$49+'Pit11'!AI$49+'Pit12'!AI$49+'Pit13'!AI$49+'Pit14'!AI$49+'Pit15'!AI$49+'Pit16'!AI$49+'Pit17'!AI$49+'Pit18'!AI$49+'Pit19'!AI$49+'Pit20'!AI$49),0)</f>
        <v>0</v>
      </c>
      <c r="AC26" s="13">
        <f>IF('Pit1'!AJ$49+'Pit2'!AJ$49+'Pit3'!AJ$49+'Pit4'!AJ$49+'Pit5'!AJ$49+'Pit6'!AJ$49+'Pit7'!AJ$49+'Pit8'!AJ$49+'Pit9'!AJ$49+'Pit10'!AJ$49+'Pit11'!AJ$49+'Pit12'!AJ$49+'Pit13'!AJ$49+'Pit14'!AJ$49+'Pit15'!AJ$49+'Pit16'!AJ$49+'Pit17'!AJ$49+'Pit18'!AJ$49+'Pit19'!AJ$49+'Pit20'!AJ$49&gt;0,('Pit1'!AJ$49*'Pit1'!AJ51+'Pit2'!AJ$49*'Pit2'!AJ51+'Pit3'!AJ$49*'Pit3'!AJ51+'Pit4'!AJ$49*'Pit4'!AJ51+'Pit5'!AJ$49*'Pit5'!AJ51+'Pit6'!AJ$49*'Pit6'!AJ51+'Pit7'!AJ$49*'Pit7'!AJ51+'Pit8'!AJ$49*'Pit8'!AJ51+'Pit9'!AJ$49*'Pit9'!AJ51+'Pit10'!AJ$49*'Pit10'!AJ51+'Pit11'!AJ$49*'Pit11'!AJ51+'Pit12'!AJ$49*'Pit12'!AJ51+'Pit13'!AJ$49*'Pit13'!AJ51+'Pit14'!AJ$49*'Pit14'!AJ51+'Pit15'!AJ$49*'Pit15'!AJ51+'Pit16'!AJ$49*'Pit16'!AJ51+'Pit17'!AJ$49*'Pit17'!AJ51+'Pit18'!AJ$49*'Pit18'!AJ51+'Pit19'!AJ$49*'Pit19'!AJ51+'Pit20'!AJ$49*'Pit20'!AJ51)/('Pit1'!AJ$49+'Pit2'!AJ$49+'Pit3'!AJ$49+'Pit4'!AJ$49+'Pit5'!AJ$49+'Pit6'!AJ$49+'Pit7'!AJ$49+'Pit8'!AJ$49+'Pit9'!AJ$49+'Pit10'!AJ$49+'Pit11'!AJ$49+'Pit12'!AJ$49+'Pit13'!AJ$49+'Pit14'!AJ$49+'Pit15'!AJ$49+'Pit16'!AJ$49+'Pit17'!AJ$49+'Pit18'!AJ$49+'Pit19'!AJ$49+'Pit20'!AJ$49),0)</f>
        <v>4.5373392473303031</v>
      </c>
    </row>
    <row r="27" spans="1:29">
      <c r="C27" s="22" t="s">
        <v>14</v>
      </c>
      <c r="D27" s="13">
        <f>IF('Pit1'!K$49+'Pit2'!K$49+'Pit3'!K$49+'Pit4'!K$49+'Pit5'!K$49+'Pit6'!K$49+'Pit7'!K$49+'Pit8'!K$49+'Pit9'!K$49+'Pit10'!K$49+'Pit11'!K$49+'Pit12'!K$49+'Pit13'!K$49+'Pit14'!K$49+'Pit15'!K$49+'Pit16'!K$49+'Pit17'!K$49+'Pit18'!K$49+'Pit19'!K$49+'Pit20'!K$49&gt;0,('Pit1'!K$49*'Pit1'!K52+'Pit2'!K$49*'Pit2'!K52+'Pit3'!K$49*'Pit3'!K52+'Pit4'!K$49*'Pit4'!K52+'Pit5'!K$49*'Pit5'!K52+'Pit6'!K$49*'Pit6'!K52+'Pit7'!K$49*'Pit7'!K52+'Pit8'!K$49*'Pit8'!K52+'Pit9'!K$49*'Pit9'!K52+'Pit10'!K$49*'Pit10'!K52+'Pit11'!K$49*'Pit11'!K52+'Pit12'!K$49*'Pit12'!K52+'Pit13'!K$49*'Pit13'!K52+'Pit14'!K$49*'Pit14'!K52+'Pit15'!K$49*'Pit15'!K52+'Pit16'!K$49*'Pit16'!K52+'Pit17'!K$49*'Pit17'!K52+'Pit18'!K$49*'Pit18'!K52+'Pit19'!K$49*'Pit19'!K52+'Pit20'!K$49*'Pit20'!K52)/('Pit1'!K$49+'Pit2'!K$49+'Pit3'!K$49+'Pit4'!K$49+'Pit5'!K$49+'Pit6'!K$49+'Pit7'!K$49+'Pit8'!K$49+'Pit9'!K$49+'Pit10'!K$49+'Pit11'!K$49+'Pit12'!K$49+'Pit13'!K$49+'Pit14'!K$49+'Pit15'!K$49+'Pit16'!K$49+'Pit17'!K$49+'Pit18'!K$49+'Pit19'!K$49+'Pit20'!K$49),0)</f>
        <v>2.1472219300913746</v>
      </c>
      <c r="E27" s="13">
        <f>IF('Pit1'!L$49+'Pit2'!L$49+'Pit3'!L$49+'Pit4'!L$49+'Pit5'!L$49+'Pit6'!L$49+'Pit7'!L$49+'Pit8'!L$49+'Pit9'!L$49+'Pit10'!L$49+'Pit11'!L$49+'Pit12'!L$49+'Pit13'!L$49+'Pit14'!L$49+'Pit15'!L$49+'Pit16'!L$49+'Pit17'!L$49+'Pit18'!L$49+'Pit19'!L$49+'Pit20'!L$49&gt;0,('Pit1'!L$49*'Pit1'!L52+'Pit2'!L$49*'Pit2'!L52+'Pit3'!L$49*'Pit3'!L52+'Pit4'!L$49*'Pit4'!L52+'Pit5'!L$49*'Pit5'!L52+'Pit6'!L$49*'Pit6'!L52+'Pit7'!L$49*'Pit7'!L52+'Pit8'!L$49*'Pit8'!L52+'Pit9'!L$49*'Pit9'!L52+'Pit10'!L$49*'Pit10'!L52+'Pit11'!L$49*'Pit11'!L52+'Pit12'!L$49*'Pit12'!L52+'Pit13'!L$49*'Pit13'!L52+'Pit14'!L$49*'Pit14'!L52+'Pit15'!L$49*'Pit15'!L52+'Pit16'!L$49*'Pit16'!L52+'Pit17'!L$49*'Pit17'!L52+'Pit18'!L$49*'Pit18'!L52+'Pit19'!L$49*'Pit19'!L52+'Pit20'!L$49*'Pit20'!L52)/('Pit1'!L$49+'Pit2'!L$49+'Pit3'!L$49+'Pit4'!L$49+'Pit5'!L$49+'Pit6'!L$49+'Pit7'!L$49+'Pit8'!L$49+'Pit9'!L$49+'Pit10'!L$49+'Pit11'!L$49+'Pit12'!L$49+'Pit13'!L$49+'Pit14'!L$49+'Pit15'!L$49+'Pit16'!L$49+'Pit17'!L$49+'Pit18'!L$49+'Pit19'!L$49+'Pit20'!L$49),0)</f>
        <v>2.2155298508732963</v>
      </c>
      <c r="F27" s="13">
        <f>IF('Pit1'!M$49+'Pit2'!M$49+'Pit3'!M$49+'Pit4'!M$49+'Pit5'!M$49+'Pit6'!M$49+'Pit7'!M$49+'Pit8'!M$49+'Pit9'!M$49+'Pit10'!M$49+'Pit11'!M$49+'Pit12'!M$49+'Pit13'!M$49+'Pit14'!M$49+'Pit15'!M$49+'Pit16'!M$49+'Pit17'!M$49+'Pit18'!M$49+'Pit19'!M$49+'Pit20'!M$49&gt;0,('Pit1'!M$49*'Pit1'!M52+'Pit2'!M$49*'Pit2'!M52+'Pit3'!M$49*'Pit3'!M52+'Pit4'!M$49*'Pit4'!M52+'Pit5'!M$49*'Pit5'!M52+'Pit6'!M$49*'Pit6'!M52+'Pit7'!M$49*'Pit7'!M52+'Pit8'!M$49*'Pit8'!M52+'Pit9'!M$49*'Pit9'!M52+'Pit10'!M$49*'Pit10'!M52+'Pit11'!M$49*'Pit11'!M52+'Pit12'!M$49*'Pit12'!M52+'Pit13'!M$49*'Pit13'!M52+'Pit14'!M$49*'Pit14'!M52+'Pit15'!M$49*'Pit15'!M52+'Pit16'!M$49*'Pit16'!M52+'Pit17'!M$49*'Pit17'!M52+'Pit18'!M$49*'Pit18'!M52+'Pit19'!M$49*'Pit19'!M52+'Pit20'!M$49*'Pit20'!M52)/('Pit1'!M$49+'Pit2'!M$49+'Pit3'!M$49+'Pit4'!M$49+'Pit5'!M$49+'Pit6'!M$49+'Pit7'!M$49+'Pit8'!M$49+'Pit9'!M$49+'Pit10'!M$49+'Pit11'!M$49+'Pit12'!M$49+'Pit13'!M$49+'Pit14'!M$49+'Pit15'!M$49+'Pit16'!M$49+'Pit17'!M$49+'Pit18'!M$49+'Pit19'!M$49+'Pit20'!M$49),0)</f>
        <v>2.0543584245364817</v>
      </c>
      <c r="G27" s="13">
        <f>IF('Pit1'!N$49+'Pit2'!N$49+'Pit3'!N$49+'Pit4'!N$49+'Pit5'!N$49+'Pit6'!N$49+'Pit7'!N$49+'Pit8'!N$49+'Pit9'!N$49+'Pit10'!N$49+'Pit11'!N$49+'Pit12'!N$49+'Pit13'!N$49+'Pit14'!N$49+'Pit15'!N$49+'Pit16'!N$49+'Pit17'!N$49+'Pit18'!N$49+'Pit19'!N$49+'Pit20'!N$49&gt;0,('Pit1'!N$49*'Pit1'!N52+'Pit2'!N$49*'Pit2'!N52+'Pit3'!N$49*'Pit3'!N52+'Pit4'!N$49*'Pit4'!N52+'Pit5'!N$49*'Pit5'!N52+'Pit6'!N$49*'Pit6'!N52+'Pit7'!N$49*'Pit7'!N52+'Pit8'!N$49*'Pit8'!N52+'Pit9'!N$49*'Pit9'!N52+'Pit10'!N$49*'Pit10'!N52+'Pit11'!N$49*'Pit11'!N52+'Pit12'!N$49*'Pit12'!N52+'Pit13'!N$49*'Pit13'!N52+'Pit14'!N$49*'Pit14'!N52+'Pit15'!N$49*'Pit15'!N52+'Pit16'!N$49*'Pit16'!N52+'Pit17'!N$49*'Pit17'!N52+'Pit18'!N$49*'Pit18'!N52+'Pit19'!N$49*'Pit19'!N52+'Pit20'!N$49*'Pit20'!N52)/('Pit1'!N$49+'Pit2'!N$49+'Pit3'!N$49+'Pit4'!N$49+'Pit5'!N$49+'Pit6'!N$49+'Pit7'!N$49+'Pit8'!N$49+'Pit9'!N$49+'Pit10'!N$49+'Pit11'!N$49+'Pit12'!N$49+'Pit13'!N$49+'Pit14'!N$49+'Pit15'!N$49+'Pit16'!N$49+'Pit17'!N$49+'Pit18'!N$49+'Pit19'!N$49+'Pit20'!N$49),0)</f>
        <v>2.0879696718236747</v>
      </c>
      <c r="H27" s="13">
        <f>IF('Pit1'!O$49+'Pit2'!O$49+'Pit3'!O$49+'Pit4'!O$49+'Pit5'!O$49+'Pit6'!O$49+'Pit7'!O$49+'Pit8'!O$49+'Pit9'!O$49+'Pit10'!O$49+'Pit11'!O$49+'Pit12'!O$49+'Pit13'!O$49+'Pit14'!O$49+'Pit15'!O$49+'Pit16'!O$49+'Pit17'!O$49+'Pit18'!O$49+'Pit19'!O$49+'Pit20'!O$49&gt;0,('Pit1'!O$49*'Pit1'!O52+'Pit2'!O$49*'Pit2'!O52+'Pit3'!O$49*'Pit3'!O52+'Pit4'!O$49*'Pit4'!O52+'Pit5'!O$49*'Pit5'!O52+'Pit6'!O$49*'Pit6'!O52+'Pit7'!O$49*'Pit7'!O52+'Pit8'!O$49*'Pit8'!O52+'Pit9'!O$49*'Pit9'!O52+'Pit10'!O$49*'Pit10'!O52+'Pit11'!O$49*'Pit11'!O52+'Pit12'!O$49*'Pit12'!O52+'Pit13'!O$49*'Pit13'!O52+'Pit14'!O$49*'Pit14'!O52+'Pit15'!O$49*'Pit15'!O52+'Pit16'!O$49*'Pit16'!O52+'Pit17'!O$49*'Pit17'!O52+'Pit18'!O$49*'Pit18'!O52+'Pit19'!O$49*'Pit19'!O52+'Pit20'!O$49*'Pit20'!O52)/('Pit1'!O$49+'Pit2'!O$49+'Pit3'!O$49+'Pit4'!O$49+'Pit5'!O$49+'Pit6'!O$49+'Pit7'!O$49+'Pit8'!O$49+'Pit9'!O$49+'Pit10'!O$49+'Pit11'!O$49+'Pit12'!O$49+'Pit13'!O$49+'Pit14'!O$49+'Pit15'!O$49+'Pit16'!O$49+'Pit17'!O$49+'Pit18'!O$49+'Pit19'!O$49+'Pit20'!O$49),0)</f>
        <v>2.0593977527925711</v>
      </c>
      <c r="I27" s="13">
        <f>IF('Pit1'!P$49+'Pit2'!P$49+'Pit3'!P$49+'Pit4'!P$49+'Pit5'!P$49+'Pit6'!P$49+'Pit7'!P$49+'Pit8'!P$49+'Pit9'!P$49+'Pit10'!P$49+'Pit11'!P$49+'Pit12'!P$49+'Pit13'!P$49+'Pit14'!P$49+'Pit15'!P$49+'Pit16'!P$49+'Pit17'!P$49+'Pit18'!P$49+'Pit19'!P$49+'Pit20'!P$49&gt;0,('Pit1'!P$49*'Pit1'!P52+'Pit2'!P$49*'Pit2'!P52+'Pit3'!P$49*'Pit3'!P52+'Pit4'!P$49*'Pit4'!P52+'Pit5'!P$49*'Pit5'!P52+'Pit6'!P$49*'Pit6'!P52+'Pit7'!P$49*'Pit7'!P52+'Pit8'!P$49*'Pit8'!P52+'Pit9'!P$49*'Pit9'!P52+'Pit10'!P$49*'Pit10'!P52+'Pit11'!P$49*'Pit11'!P52+'Pit12'!P$49*'Pit12'!P52+'Pit13'!P$49*'Pit13'!P52+'Pit14'!P$49*'Pit14'!P52+'Pit15'!P$49*'Pit15'!P52+'Pit16'!P$49*'Pit16'!P52+'Pit17'!P$49*'Pit17'!P52+'Pit18'!P$49*'Pit18'!P52+'Pit19'!P$49*'Pit19'!P52+'Pit20'!P$49*'Pit20'!P52)/('Pit1'!P$49+'Pit2'!P$49+'Pit3'!P$49+'Pit4'!P$49+'Pit5'!P$49+'Pit6'!P$49+'Pit7'!P$49+'Pit8'!P$49+'Pit9'!P$49+'Pit10'!P$49+'Pit11'!P$49+'Pit12'!P$49+'Pit13'!P$49+'Pit14'!P$49+'Pit15'!P$49+'Pit16'!P$49+'Pit17'!P$49+'Pit18'!P$49+'Pit19'!P$49+'Pit20'!P$49),0)</f>
        <v>2.0701887643288313</v>
      </c>
      <c r="J27" s="13">
        <f>IF('Pit1'!Q$49+'Pit2'!Q$49+'Pit3'!Q$49+'Pit4'!Q$49+'Pit5'!Q$49+'Pit6'!Q$49+'Pit7'!Q$49+'Pit8'!Q$49+'Pit9'!Q$49+'Pit10'!Q$49+'Pit11'!Q$49+'Pit12'!Q$49+'Pit13'!Q$49+'Pit14'!Q$49+'Pit15'!Q$49+'Pit16'!Q$49+'Pit17'!Q$49+'Pit18'!Q$49+'Pit19'!Q$49+'Pit20'!Q$49&gt;0,('Pit1'!Q$49*'Pit1'!Q52+'Pit2'!Q$49*'Pit2'!Q52+'Pit3'!Q$49*'Pit3'!Q52+'Pit4'!Q$49*'Pit4'!Q52+'Pit5'!Q$49*'Pit5'!Q52+'Pit6'!Q$49*'Pit6'!Q52+'Pit7'!Q$49*'Pit7'!Q52+'Pit8'!Q$49*'Pit8'!Q52+'Pit9'!Q$49*'Pit9'!Q52+'Pit10'!Q$49*'Pit10'!Q52+'Pit11'!Q$49*'Pit11'!Q52+'Pit12'!Q$49*'Pit12'!Q52+'Pit13'!Q$49*'Pit13'!Q52+'Pit14'!Q$49*'Pit14'!Q52+'Pit15'!Q$49*'Pit15'!Q52+'Pit16'!Q$49*'Pit16'!Q52+'Pit17'!Q$49*'Pit17'!Q52+'Pit18'!Q$49*'Pit18'!Q52+'Pit19'!Q$49*'Pit19'!Q52+'Pit20'!Q$49*'Pit20'!Q52)/('Pit1'!Q$49+'Pit2'!Q$49+'Pit3'!Q$49+'Pit4'!Q$49+'Pit5'!Q$49+'Pit6'!Q$49+'Pit7'!Q$49+'Pit8'!Q$49+'Pit9'!Q$49+'Pit10'!Q$49+'Pit11'!Q$49+'Pit12'!Q$49+'Pit13'!Q$49+'Pit14'!Q$49+'Pit15'!Q$49+'Pit16'!Q$49+'Pit17'!Q$49+'Pit18'!Q$49+'Pit19'!Q$49+'Pit20'!Q$49),0)</f>
        <v>2.1511626934418615</v>
      </c>
      <c r="K27" s="13">
        <f>IF('Pit1'!R$49+'Pit2'!R$49+'Pit3'!R$49+'Pit4'!R$49+'Pit5'!R$49+'Pit6'!R$49+'Pit7'!R$49+'Pit8'!R$49+'Pit9'!R$49+'Pit10'!R$49+'Pit11'!R$49+'Pit12'!R$49+'Pit13'!R$49+'Pit14'!R$49+'Pit15'!R$49+'Pit16'!R$49+'Pit17'!R$49+'Pit18'!R$49+'Pit19'!R$49+'Pit20'!R$49&gt;0,('Pit1'!R$49*'Pit1'!R52+'Pit2'!R$49*'Pit2'!R52+'Pit3'!R$49*'Pit3'!R52+'Pit4'!R$49*'Pit4'!R52+'Pit5'!R$49*'Pit5'!R52+'Pit6'!R$49*'Pit6'!R52+'Pit7'!R$49*'Pit7'!R52+'Pit8'!R$49*'Pit8'!R52+'Pit9'!R$49*'Pit9'!R52+'Pit10'!R$49*'Pit10'!R52+'Pit11'!R$49*'Pit11'!R52+'Pit12'!R$49*'Pit12'!R52+'Pit13'!R$49*'Pit13'!R52+'Pit14'!R$49*'Pit14'!R52+'Pit15'!R$49*'Pit15'!R52+'Pit16'!R$49*'Pit16'!R52+'Pit17'!R$49*'Pit17'!R52+'Pit18'!R$49*'Pit18'!R52+'Pit19'!R$49*'Pit19'!R52+'Pit20'!R$49*'Pit20'!R52)/('Pit1'!R$49+'Pit2'!R$49+'Pit3'!R$49+'Pit4'!R$49+'Pit5'!R$49+'Pit6'!R$49+'Pit7'!R$49+'Pit8'!R$49+'Pit9'!R$49+'Pit10'!R$49+'Pit11'!R$49+'Pit12'!R$49+'Pit13'!R$49+'Pit14'!R$49+'Pit15'!R$49+'Pit16'!R$49+'Pit17'!R$49+'Pit18'!R$49+'Pit19'!R$49+'Pit20'!R$49),0)</f>
        <v>2.0619019969791936</v>
      </c>
      <c r="L27" s="13">
        <f>IF('Pit1'!S$49+'Pit2'!S$49+'Pit3'!S$49+'Pit4'!S$49+'Pit5'!S$49+'Pit6'!S$49+'Pit7'!S$49+'Pit8'!S$49+'Pit9'!S$49+'Pit10'!S$49+'Pit11'!S$49+'Pit12'!S$49+'Pit13'!S$49+'Pit14'!S$49+'Pit15'!S$49+'Pit16'!S$49+'Pit17'!S$49+'Pit18'!S$49+'Pit19'!S$49+'Pit20'!S$49&gt;0,('Pit1'!S$49*'Pit1'!S52+'Pit2'!S$49*'Pit2'!S52+'Pit3'!S$49*'Pit3'!S52+'Pit4'!S$49*'Pit4'!S52+'Pit5'!S$49*'Pit5'!S52+'Pit6'!S$49*'Pit6'!S52+'Pit7'!S$49*'Pit7'!S52+'Pit8'!S$49*'Pit8'!S52+'Pit9'!S$49*'Pit9'!S52+'Pit10'!S$49*'Pit10'!S52+'Pit11'!S$49*'Pit11'!S52+'Pit12'!S$49*'Pit12'!S52+'Pit13'!S$49*'Pit13'!S52+'Pit14'!S$49*'Pit14'!S52+'Pit15'!S$49*'Pit15'!S52+'Pit16'!S$49*'Pit16'!S52+'Pit17'!S$49*'Pit17'!S52+'Pit18'!S$49*'Pit18'!S52+'Pit19'!S$49*'Pit19'!S52+'Pit20'!S$49*'Pit20'!S52)/('Pit1'!S$49+'Pit2'!S$49+'Pit3'!S$49+'Pit4'!S$49+'Pit5'!S$49+'Pit6'!S$49+'Pit7'!S$49+'Pit8'!S$49+'Pit9'!S$49+'Pit10'!S$49+'Pit11'!S$49+'Pit12'!S$49+'Pit13'!S$49+'Pit14'!S$49+'Pit15'!S$49+'Pit16'!S$49+'Pit17'!S$49+'Pit18'!S$49+'Pit19'!S$49+'Pit20'!S$49),0)</f>
        <v>0</v>
      </c>
      <c r="M27" s="13">
        <f>IF('Pit1'!T$49+'Pit2'!T$49+'Pit3'!T$49+'Pit4'!T$49+'Pit5'!T$49+'Pit6'!T$49+'Pit7'!T$49+'Pit8'!T$49+'Pit9'!T$49+'Pit10'!T$49+'Pit11'!T$49+'Pit12'!T$49+'Pit13'!T$49+'Pit14'!T$49+'Pit15'!T$49+'Pit16'!T$49+'Pit17'!T$49+'Pit18'!T$49+'Pit19'!T$49+'Pit20'!T$49&gt;0,('Pit1'!T$49*'Pit1'!T52+'Pit2'!T$49*'Pit2'!T52+'Pit3'!T$49*'Pit3'!T52+'Pit4'!T$49*'Pit4'!T52+'Pit5'!T$49*'Pit5'!T52+'Pit6'!T$49*'Pit6'!T52+'Pit7'!T$49*'Pit7'!T52+'Pit8'!T$49*'Pit8'!T52+'Pit9'!T$49*'Pit9'!T52+'Pit10'!T$49*'Pit10'!T52+'Pit11'!T$49*'Pit11'!T52+'Pit12'!T$49*'Pit12'!T52+'Pit13'!T$49*'Pit13'!T52+'Pit14'!T$49*'Pit14'!T52+'Pit15'!T$49*'Pit15'!T52+'Pit16'!T$49*'Pit16'!T52+'Pit17'!T$49*'Pit17'!T52+'Pit18'!T$49*'Pit18'!T52+'Pit19'!T$49*'Pit19'!T52+'Pit20'!T$49*'Pit20'!T52)/('Pit1'!T$49+'Pit2'!T$49+'Pit3'!T$49+'Pit4'!T$49+'Pit5'!T$49+'Pit6'!T$49+'Pit7'!T$49+'Pit8'!T$49+'Pit9'!T$49+'Pit10'!T$49+'Pit11'!T$49+'Pit12'!T$49+'Pit13'!T$49+'Pit14'!T$49+'Pit15'!T$49+'Pit16'!T$49+'Pit17'!T$49+'Pit18'!T$49+'Pit19'!T$49+'Pit20'!T$49),0)</f>
        <v>0</v>
      </c>
      <c r="N27" s="13">
        <f>IF('Pit1'!U$49+'Pit2'!U$49+'Pit3'!U$49+'Pit4'!U$49+'Pit5'!U$49+'Pit6'!U$49+'Pit7'!U$49+'Pit8'!U$49+'Pit9'!U$49+'Pit10'!U$49+'Pit11'!U$49+'Pit12'!U$49+'Pit13'!U$49+'Pit14'!U$49+'Pit15'!U$49+'Pit16'!U$49+'Pit17'!U$49+'Pit18'!U$49+'Pit19'!U$49+'Pit20'!U$49&gt;0,('Pit1'!U$49*'Pit1'!U52+'Pit2'!U$49*'Pit2'!U52+'Pit3'!U$49*'Pit3'!U52+'Pit4'!U$49*'Pit4'!U52+'Pit5'!U$49*'Pit5'!U52+'Pit6'!U$49*'Pit6'!U52+'Pit7'!U$49*'Pit7'!U52+'Pit8'!U$49*'Pit8'!U52+'Pit9'!U$49*'Pit9'!U52+'Pit10'!U$49*'Pit10'!U52+'Pit11'!U$49*'Pit11'!U52+'Pit12'!U$49*'Pit12'!U52+'Pit13'!U$49*'Pit13'!U52+'Pit14'!U$49*'Pit14'!U52+'Pit15'!U$49*'Pit15'!U52+'Pit16'!U$49*'Pit16'!U52+'Pit17'!U$49*'Pit17'!U52+'Pit18'!U$49*'Pit18'!U52+'Pit19'!U$49*'Pit19'!U52+'Pit20'!U$49*'Pit20'!U52)/('Pit1'!U$49+'Pit2'!U$49+'Pit3'!U$49+'Pit4'!U$49+'Pit5'!U$49+'Pit6'!U$49+'Pit7'!U$49+'Pit8'!U$49+'Pit9'!U$49+'Pit10'!U$49+'Pit11'!U$49+'Pit12'!U$49+'Pit13'!U$49+'Pit14'!U$49+'Pit15'!U$49+'Pit16'!U$49+'Pit17'!U$49+'Pit18'!U$49+'Pit19'!U$49+'Pit20'!U$49),0)</f>
        <v>0</v>
      </c>
      <c r="O27" s="13">
        <f>IF('Pit1'!V$49+'Pit2'!V$49+'Pit3'!V$49+'Pit4'!V$49+'Pit5'!V$49+'Pit6'!V$49+'Pit7'!V$49+'Pit8'!V$49+'Pit9'!V$49+'Pit10'!V$49+'Pit11'!V$49+'Pit12'!V$49+'Pit13'!V$49+'Pit14'!V$49+'Pit15'!V$49+'Pit16'!V$49+'Pit17'!V$49+'Pit18'!V$49+'Pit19'!V$49+'Pit20'!V$49&gt;0,('Pit1'!V$49*'Pit1'!V52+'Pit2'!V$49*'Pit2'!V52+'Pit3'!V$49*'Pit3'!V52+'Pit4'!V$49*'Pit4'!V52+'Pit5'!V$49*'Pit5'!V52+'Pit6'!V$49*'Pit6'!V52+'Pit7'!V$49*'Pit7'!V52+'Pit8'!V$49*'Pit8'!V52+'Pit9'!V$49*'Pit9'!V52+'Pit10'!V$49*'Pit10'!V52+'Pit11'!V$49*'Pit11'!V52+'Pit12'!V$49*'Pit12'!V52+'Pit13'!V$49*'Pit13'!V52+'Pit14'!V$49*'Pit14'!V52+'Pit15'!V$49*'Pit15'!V52+'Pit16'!V$49*'Pit16'!V52+'Pit17'!V$49*'Pit17'!V52+'Pit18'!V$49*'Pit18'!V52+'Pit19'!V$49*'Pit19'!V52+'Pit20'!V$49*'Pit20'!V52)/('Pit1'!V$49+'Pit2'!V$49+'Pit3'!V$49+'Pit4'!V$49+'Pit5'!V$49+'Pit6'!V$49+'Pit7'!V$49+'Pit8'!V$49+'Pit9'!V$49+'Pit10'!V$49+'Pit11'!V$49+'Pit12'!V$49+'Pit13'!V$49+'Pit14'!V$49+'Pit15'!V$49+'Pit16'!V$49+'Pit17'!V$49+'Pit18'!V$49+'Pit19'!V$49+'Pit20'!V$49),0)</f>
        <v>0</v>
      </c>
      <c r="P27" s="13">
        <f>IF('Pit1'!W$49+'Pit2'!W$49+'Pit3'!W$49+'Pit4'!W$49+'Pit5'!W$49+'Pit6'!W$49+'Pit7'!W$49+'Pit8'!W$49+'Pit9'!W$49+'Pit10'!W$49+'Pit11'!W$49+'Pit12'!W$49+'Pit13'!W$49+'Pit14'!W$49+'Pit15'!W$49+'Pit16'!W$49+'Pit17'!W$49+'Pit18'!W$49+'Pit19'!W$49+'Pit20'!W$49&gt;0,('Pit1'!W$49*'Pit1'!W52+'Pit2'!W$49*'Pit2'!W52+'Pit3'!W$49*'Pit3'!W52+'Pit4'!W$49*'Pit4'!W52+'Pit5'!W$49*'Pit5'!W52+'Pit6'!W$49*'Pit6'!W52+'Pit7'!W$49*'Pit7'!W52+'Pit8'!W$49*'Pit8'!W52+'Pit9'!W$49*'Pit9'!W52+'Pit10'!W$49*'Pit10'!W52+'Pit11'!W$49*'Pit11'!W52+'Pit12'!W$49*'Pit12'!W52+'Pit13'!W$49*'Pit13'!W52+'Pit14'!W$49*'Pit14'!W52+'Pit15'!W$49*'Pit15'!W52+'Pit16'!W$49*'Pit16'!W52+'Pit17'!W$49*'Pit17'!W52+'Pit18'!W$49*'Pit18'!W52+'Pit19'!W$49*'Pit19'!W52+'Pit20'!W$49*'Pit20'!W52)/('Pit1'!W$49+'Pit2'!W$49+'Pit3'!W$49+'Pit4'!W$49+'Pit5'!W$49+'Pit6'!W$49+'Pit7'!W$49+'Pit8'!W$49+'Pit9'!W$49+'Pit10'!W$49+'Pit11'!W$49+'Pit12'!W$49+'Pit13'!W$49+'Pit14'!W$49+'Pit15'!W$49+'Pit16'!W$49+'Pit17'!W$49+'Pit18'!W$49+'Pit19'!W$49+'Pit20'!W$49),0)</f>
        <v>0</v>
      </c>
      <c r="Q27" s="13">
        <f>IF('Pit1'!X$49+'Pit2'!X$49+'Pit3'!X$49+'Pit4'!X$49+'Pit5'!X$49+'Pit6'!X$49+'Pit7'!X$49+'Pit8'!X$49+'Pit9'!X$49+'Pit10'!X$49+'Pit11'!X$49+'Pit12'!X$49+'Pit13'!X$49+'Pit14'!X$49+'Pit15'!X$49+'Pit16'!X$49+'Pit17'!X$49+'Pit18'!X$49+'Pit19'!X$49+'Pit20'!X$49&gt;0,('Pit1'!X$49*'Pit1'!X52+'Pit2'!X$49*'Pit2'!X52+'Pit3'!X$49*'Pit3'!X52+'Pit4'!X$49*'Pit4'!X52+'Pit5'!X$49*'Pit5'!X52+'Pit6'!X$49*'Pit6'!X52+'Pit7'!X$49*'Pit7'!X52+'Pit8'!X$49*'Pit8'!X52+'Pit9'!X$49*'Pit9'!X52+'Pit10'!X$49*'Pit10'!X52+'Pit11'!X$49*'Pit11'!X52+'Pit12'!X$49*'Pit12'!X52+'Pit13'!X$49*'Pit13'!X52+'Pit14'!X$49*'Pit14'!X52+'Pit15'!X$49*'Pit15'!X52+'Pit16'!X$49*'Pit16'!X52+'Pit17'!X$49*'Pit17'!X52+'Pit18'!X$49*'Pit18'!X52+'Pit19'!X$49*'Pit19'!X52+'Pit20'!X$49*'Pit20'!X52)/('Pit1'!X$49+'Pit2'!X$49+'Pit3'!X$49+'Pit4'!X$49+'Pit5'!X$49+'Pit6'!X$49+'Pit7'!X$49+'Pit8'!X$49+'Pit9'!X$49+'Pit10'!X$49+'Pit11'!X$49+'Pit12'!X$49+'Pit13'!X$49+'Pit14'!X$49+'Pit15'!X$49+'Pit16'!X$49+'Pit17'!X$49+'Pit18'!X$49+'Pit19'!X$49+'Pit20'!X$49),0)</f>
        <v>0</v>
      </c>
      <c r="R27" s="13">
        <f>IF('Pit1'!Y$49+'Pit2'!Y$49+'Pit3'!Y$49+'Pit4'!Y$49+'Pit5'!Y$49+'Pit6'!Y$49+'Pit7'!Y$49+'Pit8'!Y$49+'Pit9'!Y$49+'Pit10'!Y$49+'Pit11'!Y$49+'Pit12'!Y$49+'Pit13'!Y$49+'Pit14'!Y$49+'Pit15'!Y$49+'Pit16'!Y$49+'Pit17'!Y$49+'Pit18'!Y$49+'Pit19'!Y$49+'Pit20'!Y$49&gt;0,('Pit1'!Y$49*'Pit1'!Y52+'Pit2'!Y$49*'Pit2'!Y52+'Pit3'!Y$49*'Pit3'!Y52+'Pit4'!Y$49*'Pit4'!Y52+'Pit5'!Y$49*'Pit5'!Y52+'Pit6'!Y$49*'Pit6'!Y52+'Pit7'!Y$49*'Pit7'!Y52+'Pit8'!Y$49*'Pit8'!Y52+'Pit9'!Y$49*'Pit9'!Y52+'Pit10'!Y$49*'Pit10'!Y52+'Pit11'!Y$49*'Pit11'!Y52+'Pit12'!Y$49*'Pit12'!Y52+'Pit13'!Y$49*'Pit13'!Y52+'Pit14'!Y$49*'Pit14'!Y52+'Pit15'!Y$49*'Pit15'!Y52+'Pit16'!Y$49*'Pit16'!Y52+'Pit17'!Y$49*'Pit17'!Y52+'Pit18'!Y$49*'Pit18'!Y52+'Pit19'!Y$49*'Pit19'!Y52+'Pit20'!Y$49*'Pit20'!Y52)/('Pit1'!Y$49+'Pit2'!Y$49+'Pit3'!Y$49+'Pit4'!Y$49+'Pit5'!Y$49+'Pit6'!Y$49+'Pit7'!Y$49+'Pit8'!Y$49+'Pit9'!Y$49+'Pit10'!Y$49+'Pit11'!Y$49+'Pit12'!Y$49+'Pit13'!Y$49+'Pit14'!Y$49+'Pit15'!Y$49+'Pit16'!Y$49+'Pit17'!Y$49+'Pit18'!Y$49+'Pit19'!Y$49+'Pit20'!Y$49),0)</f>
        <v>0</v>
      </c>
      <c r="S27" s="13">
        <f>IF('Pit1'!Z$49+'Pit2'!Z$49+'Pit3'!Z$49+'Pit4'!Z$49+'Pit5'!Z$49+'Pit6'!Z$49+'Pit7'!Z$49+'Pit8'!Z$49+'Pit9'!Z$49+'Pit10'!Z$49+'Pit11'!Z$49+'Pit12'!Z$49+'Pit13'!Z$49+'Pit14'!Z$49+'Pit15'!Z$49+'Pit16'!Z$49+'Pit17'!Z$49+'Pit18'!Z$49+'Pit19'!Z$49+'Pit20'!Z$49&gt;0,('Pit1'!Z$49*'Pit1'!Z52+'Pit2'!Z$49*'Pit2'!Z52+'Pit3'!Z$49*'Pit3'!Z52+'Pit4'!Z$49*'Pit4'!Z52+'Pit5'!Z$49*'Pit5'!Z52+'Pit6'!Z$49*'Pit6'!Z52+'Pit7'!Z$49*'Pit7'!Z52+'Pit8'!Z$49*'Pit8'!Z52+'Pit9'!Z$49*'Pit9'!Z52+'Pit10'!Z$49*'Pit10'!Z52+'Pit11'!Z$49*'Pit11'!Z52+'Pit12'!Z$49*'Pit12'!Z52+'Pit13'!Z$49*'Pit13'!Z52+'Pit14'!Z$49*'Pit14'!Z52+'Pit15'!Z$49*'Pit15'!Z52+'Pit16'!Z$49*'Pit16'!Z52+'Pit17'!Z$49*'Pit17'!Z52+'Pit18'!Z$49*'Pit18'!Z52+'Pit19'!Z$49*'Pit19'!Z52+'Pit20'!Z$49*'Pit20'!Z52)/('Pit1'!Z$49+'Pit2'!Z$49+'Pit3'!Z$49+'Pit4'!Z$49+'Pit5'!Z$49+'Pit6'!Z$49+'Pit7'!Z$49+'Pit8'!Z$49+'Pit9'!Z$49+'Pit10'!Z$49+'Pit11'!Z$49+'Pit12'!Z$49+'Pit13'!Z$49+'Pit14'!Z$49+'Pit15'!Z$49+'Pit16'!Z$49+'Pit17'!Z$49+'Pit18'!Z$49+'Pit19'!Z$49+'Pit20'!Z$49),0)</f>
        <v>0</v>
      </c>
      <c r="T27" s="13">
        <f>IF('Pit1'!AA$49+'Pit2'!AA$49+'Pit3'!AA$49+'Pit4'!AA$49+'Pit5'!AA$49+'Pit6'!AA$49+'Pit7'!AA$49+'Pit8'!AA$49+'Pit9'!AA$49+'Pit10'!AA$49+'Pit11'!AA$49+'Pit12'!AA$49+'Pit13'!AA$49+'Pit14'!AA$49+'Pit15'!AA$49+'Pit16'!AA$49+'Pit17'!AA$49+'Pit18'!AA$49+'Pit19'!AA$49+'Pit20'!AA$49&gt;0,('Pit1'!AA$49*'Pit1'!AA52+'Pit2'!AA$49*'Pit2'!AA52+'Pit3'!AA$49*'Pit3'!AA52+'Pit4'!AA$49*'Pit4'!AA52+'Pit5'!AA$49*'Pit5'!AA52+'Pit6'!AA$49*'Pit6'!AA52+'Pit7'!AA$49*'Pit7'!AA52+'Pit8'!AA$49*'Pit8'!AA52+'Pit9'!AA$49*'Pit9'!AA52+'Pit10'!AA$49*'Pit10'!AA52+'Pit11'!AA$49*'Pit11'!AA52+'Pit12'!AA$49*'Pit12'!AA52+'Pit13'!AA$49*'Pit13'!AA52+'Pit14'!AA$49*'Pit14'!AA52+'Pit15'!AA$49*'Pit15'!AA52+'Pit16'!AA$49*'Pit16'!AA52+'Pit17'!AA$49*'Pit17'!AA52+'Pit18'!AA$49*'Pit18'!AA52+'Pit19'!AA$49*'Pit19'!AA52+'Pit20'!AA$49*'Pit20'!AA52)/('Pit1'!AA$49+'Pit2'!AA$49+'Pit3'!AA$49+'Pit4'!AA$49+'Pit5'!AA$49+'Pit6'!AA$49+'Pit7'!AA$49+'Pit8'!AA$49+'Pit9'!AA$49+'Pit10'!AA$49+'Pit11'!AA$49+'Pit12'!AA$49+'Pit13'!AA$49+'Pit14'!AA$49+'Pit15'!AA$49+'Pit16'!AA$49+'Pit17'!AA$49+'Pit18'!AA$49+'Pit19'!AA$49+'Pit20'!AA$49),0)</f>
        <v>0</v>
      </c>
      <c r="U27" s="13">
        <f>IF('Pit1'!AB$49+'Pit2'!AB$49+'Pit3'!AB$49+'Pit4'!AB$49+'Pit5'!AB$49+'Pit6'!AB$49+'Pit7'!AB$49+'Pit8'!AB$49+'Pit9'!AB$49+'Pit10'!AB$49+'Pit11'!AB$49+'Pit12'!AB$49+'Pit13'!AB$49+'Pit14'!AB$49+'Pit15'!AB$49+'Pit16'!AB$49+'Pit17'!AB$49+'Pit18'!AB$49+'Pit19'!AB$49+'Pit20'!AB$49&gt;0,('Pit1'!AB$49*'Pit1'!AB52+'Pit2'!AB$49*'Pit2'!AB52+'Pit3'!AB$49*'Pit3'!AB52+'Pit4'!AB$49*'Pit4'!AB52+'Pit5'!AB$49*'Pit5'!AB52+'Pit6'!AB$49*'Pit6'!AB52+'Pit7'!AB$49*'Pit7'!AB52+'Pit8'!AB$49*'Pit8'!AB52+'Pit9'!AB$49*'Pit9'!AB52+'Pit10'!AB$49*'Pit10'!AB52+'Pit11'!AB$49*'Pit11'!AB52+'Pit12'!AB$49*'Pit12'!AB52+'Pit13'!AB$49*'Pit13'!AB52+'Pit14'!AB$49*'Pit14'!AB52+'Pit15'!AB$49*'Pit15'!AB52+'Pit16'!AB$49*'Pit16'!AB52+'Pit17'!AB$49*'Pit17'!AB52+'Pit18'!AB$49*'Pit18'!AB52+'Pit19'!AB$49*'Pit19'!AB52+'Pit20'!AB$49*'Pit20'!AB52)/('Pit1'!AB$49+'Pit2'!AB$49+'Pit3'!AB$49+'Pit4'!AB$49+'Pit5'!AB$49+'Pit6'!AB$49+'Pit7'!AB$49+'Pit8'!AB$49+'Pit9'!AB$49+'Pit10'!AB$49+'Pit11'!AB$49+'Pit12'!AB$49+'Pit13'!AB$49+'Pit14'!AB$49+'Pit15'!AB$49+'Pit16'!AB$49+'Pit17'!AB$49+'Pit18'!AB$49+'Pit19'!AB$49+'Pit20'!AB$49),0)</f>
        <v>0</v>
      </c>
      <c r="V27" s="13">
        <f>IF('Pit1'!AC$49+'Pit2'!AC$49+'Pit3'!AC$49+'Pit4'!AC$49+'Pit5'!AC$49+'Pit6'!AC$49+'Pit7'!AC$49+'Pit8'!AC$49+'Pit9'!AC$49+'Pit10'!AC$49+'Pit11'!AC$49+'Pit12'!AC$49+'Pit13'!AC$49+'Pit14'!AC$49+'Pit15'!AC$49+'Pit16'!AC$49+'Pit17'!AC$49+'Pit18'!AC$49+'Pit19'!AC$49+'Pit20'!AC$49&gt;0,('Pit1'!AC$49*'Pit1'!AC52+'Pit2'!AC$49*'Pit2'!AC52+'Pit3'!AC$49*'Pit3'!AC52+'Pit4'!AC$49*'Pit4'!AC52+'Pit5'!AC$49*'Pit5'!AC52+'Pit6'!AC$49*'Pit6'!AC52+'Pit7'!AC$49*'Pit7'!AC52+'Pit8'!AC$49*'Pit8'!AC52+'Pit9'!AC$49*'Pit9'!AC52+'Pit10'!AC$49*'Pit10'!AC52+'Pit11'!AC$49*'Pit11'!AC52+'Pit12'!AC$49*'Pit12'!AC52+'Pit13'!AC$49*'Pit13'!AC52+'Pit14'!AC$49*'Pit14'!AC52+'Pit15'!AC$49*'Pit15'!AC52+'Pit16'!AC$49*'Pit16'!AC52+'Pit17'!AC$49*'Pit17'!AC52+'Pit18'!AC$49*'Pit18'!AC52+'Pit19'!AC$49*'Pit19'!AC52+'Pit20'!AC$49*'Pit20'!AC52)/('Pit1'!AC$49+'Pit2'!AC$49+'Pit3'!AC$49+'Pit4'!AC$49+'Pit5'!AC$49+'Pit6'!AC$49+'Pit7'!AC$49+'Pit8'!AC$49+'Pit9'!AC$49+'Pit10'!AC$49+'Pit11'!AC$49+'Pit12'!AC$49+'Pit13'!AC$49+'Pit14'!AC$49+'Pit15'!AC$49+'Pit16'!AC$49+'Pit17'!AC$49+'Pit18'!AC$49+'Pit19'!AC$49+'Pit20'!AC$49),0)</f>
        <v>0</v>
      </c>
      <c r="W27" s="13">
        <f>IF('Pit1'!AD$49+'Pit2'!AD$49+'Pit3'!AD$49+'Pit4'!AD$49+'Pit5'!AD$49+'Pit6'!AD$49+'Pit7'!AD$49+'Pit8'!AD$49+'Pit9'!AD$49+'Pit10'!AD$49+'Pit11'!AD$49+'Pit12'!AD$49+'Pit13'!AD$49+'Pit14'!AD$49+'Pit15'!AD$49+'Pit16'!AD$49+'Pit17'!AD$49+'Pit18'!AD$49+'Pit19'!AD$49+'Pit20'!AD$49&gt;0,('Pit1'!AD$49*'Pit1'!AD52+'Pit2'!AD$49*'Pit2'!AD52+'Pit3'!AD$49*'Pit3'!AD52+'Pit4'!AD$49*'Pit4'!AD52+'Pit5'!AD$49*'Pit5'!AD52+'Pit6'!AD$49*'Pit6'!AD52+'Pit7'!AD$49*'Pit7'!AD52+'Pit8'!AD$49*'Pit8'!AD52+'Pit9'!AD$49*'Pit9'!AD52+'Pit10'!AD$49*'Pit10'!AD52+'Pit11'!AD$49*'Pit11'!AD52+'Pit12'!AD$49*'Pit12'!AD52+'Pit13'!AD$49*'Pit13'!AD52+'Pit14'!AD$49*'Pit14'!AD52+'Pit15'!AD$49*'Pit15'!AD52+'Pit16'!AD$49*'Pit16'!AD52+'Pit17'!AD$49*'Pit17'!AD52+'Pit18'!AD$49*'Pit18'!AD52+'Pit19'!AD$49*'Pit19'!AD52+'Pit20'!AD$49*'Pit20'!AD52)/('Pit1'!AD$49+'Pit2'!AD$49+'Pit3'!AD$49+'Pit4'!AD$49+'Pit5'!AD$49+'Pit6'!AD$49+'Pit7'!AD$49+'Pit8'!AD$49+'Pit9'!AD$49+'Pit10'!AD$49+'Pit11'!AD$49+'Pit12'!AD$49+'Pit13'!AD$49+'Pit14'!AD$49+'Pit15'!AD$49+'Pit16'!AD$49+'Pit17'!AD$49+'Pit18'!AD$49+'Pit19'!AD$49+'Pit20'!AD$49),0)</f>
        <v>0</v>
      </c>
      <c r="X27" s="13">
        <f>IF('Pit1'!AE$49+'Pit2'!AE$49+'Pit3'!AE$49+'Pit4'!AE$49+'Pit5'!AE$49+'Pit6'!AE$49+'Pit7'!AE$49+'Pit8'!AE$49+'Pit9'!AE$49+'Pit10'!AE$49+'Pit11'!AE$49+'Pit12'!AE$49+'Pit13'!AE$49+'Pit14'!AE$49+'Pit15'!AE$49+'Pit16'!AE$49+'Pit17'!AE$49+'Pit18'!AE$49+'Pit19'!AE$49+'Pit20'!AE$49&gt;0,('Pit1'!AE$49*'Pit1'!AE52+'Pit2'!AE$49*'Pit2'!AE52+'Pit3'!AE$49*'Pit3'!AE52+'Pit4'!AE$49*'Pit4'!AE52+'Pit5'!AE$49*'Pit5'!AE52+'Pit6'!AE$49*'Pit6'!AE52+'Pit7'!AE$49*'Pit7'!AE52+'Pit8'!AE$49*'Pit8'!AE52+'Pit9'!AE$49*'Pit9'!AE52+'Pit10'!AE$49*'Pit10'!AE52+'Pit11'!AE$49*'Pit11'!AE52+'Pit12'!AE$49*'Pit12'!AE52+'Pit13'!AE$49*'Pit13'!AE52+'Pit14'!AE$49*'Pit14'!AE52+'Pit15'!AE$49*'Pit15'!AE52+'Pit16'!AE$49*'Pit16'!AE52+'Pit17'!AE$49*'Pit17'!AE52+'Pit18'!AE$49*'Pit18'!AE52+'Pit19'!AE$49*'Pit19'!AE52+'Pit20'!AE$49*'Pit20'!AE52)/('Pit1'!AE$49+'Pit2'!AE$49+'Pit3'!AE$49+'Pit4'!AE$49+'Pit5'!AE$49+'Pit6'!AE$49+'Pit7'!AE$49+'Pit8'!AE$49+'Pit9'!AE$49+'Pit10'!AE$49+'Pit11'!AE$49+'Pit12'!AE$49+'Pit13'!AE$49+'Pit14'!AE$49+'Pit15'!AE$49+'Pit16'!AE$49+'Pit17'!AE$49+'Pit18'!AE$49+'Pit19'!AE$49+'Pit20'!AE$49),0)</f>
        <v>0</v>
      </c>
      <c r="Y27" s="13">
        <f>IF('Pit1'!AF$49+'Pit2'!AF$49+'Pit3'!AF$49+'Pit4'!AF$49+'Pit5'!AF$49+'Pit6'!AF$49+'Pit7'!AF$49+'Pit8'!AF$49+'Pit9'!AF$49+'Pit10'!AF$49+'Pit11'!AF$49+'Pit12'!AF$49+'Pit13'!AF$49+'Pit14'!AF$49+'Pit15'!AF$49+'Pit16'!AF$49+'Pit17'!AF$49+'Pit18'!AF$49+'Pit19'!AF$49+'Pit20'!AF$49&gt;0,('Pit1'!AF$49*'Pit1'!AF52+'Pit2'!AF$49*'Pit2'!AF52+'Pit3'!AF$49*'Pit3'!AF52+'Pit4'!AF$49*'Pit4'!AF52+'Pit5'!AF$49*'Pit5'!AF52+'Pit6'!AF$49*'Pit6'!AF52+'Pit7'!AF$49*'Pit7'!AF52+'Pit8'!AF$49*'Pit8'!AF52+'Pit9'!AF$49*'Pit9'!AF52+'Pit10'!AF$49*'Pit10'!AF52+'Pit11'!AF$49*'Pit11'!AF52+'Pit12'!AF$49*'Pit12'!AF52+'Pit13'!AF$49*'Pit13'!AF52+'Pit14'!AF$49*'Pit14'!AF52+'Pit15'!AF$49*'Pit15'!AF52+'Pit16'!AF$49*'Pit16'!AF52+'Pit17'!AF$49*'Pit17'!AF52+'Pit18'!AF$49*'Pit18'!AF52+'Pit19'!AF$49*'Pit19'!AF52+'Pit20'!AF$49*'Pit20'!AF52)/('Pit1'!AF$49+'Pit2'!AF$49+'Pit3'!AF$49+'Pit4'!AF$49+'Pit5'!AF$49+'Pit6'!AF$49+'Pit7'!AF$49+'Pit8'!AF$49+'Pit9'!AF$49+'Pit10'!AF$49+'Pit11'!AF$49+'Pit12'!AF$49+'Pit13'!AF$49+'Pit14'!AF$49+'Pit15'!AF$49+'Pit16'!AF$49+'Pit17'!AF$49+'Pit18'!AF$49+'Pit19'!AF$49+'Pit20'!AF$49),0)</f>
        <v>0</v>
      </c>
      <c r="Z27" s="13">
        <f>IF('Pit1'!AG$49+'Pit2'!AG$49+'Pit3'!AG$49+'Pit4'!AG$49+'Pit5'!AG$49+'Pit6'!AG$49+'Pit7'!AG$49+'Pit8'!AG$49+'Pit9'!AG$49+'Pit10'!AG$49+'Pit11'!AG$49+'Pit12'!AG$49+'Pit13'!AG$49+'Pit14'!AG$49+'Pit15'!AG$49+'Pit16'!AG$49+'Pit17'!AG$49+'Pit18'!AG$49+'Pit19'!AG$49+'Pit20'!AG$49&gt;0,('Pit1'!AG$49*'Pit1'!AG52+'Pit2'!AG$49*'Pit2'!AG52+'Pit3'!AG$49*'Pit3'!AG52+'Pit4'!AG$49*'Pit4'!AG52+'Pit5'!AG$49*'Pit5'!AG52+'Pit6'!AG$49*'Pit6'!AG52+'Pit7'!AG$49*'Pit7'!AG52+'Pit8'!AG$49*'Pit8'!AG52+'Pit9'!AG$49*'Pit9'!AG52+'Pit10'!AG$49*'Pit10'!AG52+'Pit11'!AG$49*'Pit11'!AG52+'Pit12'!AG$49*'Pit12'!AG52+'Pit13'!AG$49*'Pit13'!AG52+'Pit14'!AG$49*'Pit14'!AG52+'Pit15'!AG$49*'Pit15'!AG52+'Pit16'!AG$49*'Pit16'!AG52+'Pit17'!AG$49*'Pit17'!AG52+'Pit18'!AG$49*'Pit18'!AG52+'Pit19'!AG$49*'Pit19'!AG52+'Pit20'!AG$49*'Pit20'!AG52)/('Pit1'!AG$49+'Pit2'!AG$49+'Pit3'!AG$49+'Pit4'!AG$49+'Pit5'!AG$49+'Pit6'!AG$49+'Pit7'!AG$49+'Pit8'!AG$49+'Pit9'!AG$49+'Pit10'!AG$49+'Pit11'!AG$49+'Pit12'!AG$49+'Pit13'!AG$49+'Pit14'!AG$49+'Pit15'!AG$49+'Pit16'!AG$49+'Pit17'!AG$49+'Pit18'!AG$49+'Pit19'!AG$49+'Pit20'!AG$49),0)</f>
        <v>0</v>
      </c>
      <c r="AA27" s="13">
        <f>IF('Pit1'!AH$49+'Pit2'!AH$49+'Pit3'!AH$49+'Pit4'!AH$49+'Pit5'!AH$49+'Pit6'!AH$49+'Pit7'!AH$49+'Pit8'!AH$49+'Pit9'!AH$49+'Pit10'!AH$49+'Pit11'!AH$49+'Pit12'!AH$49+'Pit13'!AH$49+'Pit14'!AH$49+'Pit15'!AH$49+'Pit16'!AH$49+'Pit17'!AH$49+'Pit18'!AH$49+'Pit19'!AH$49+'Pit20'!AH$49&gt;0,('Pit1'!AH$49*'Pit1'!AH52+'Pit2'!AH$49*'Pit2'!AH52+'Pit3'!AH$49*'Pit3'!AH52+'Pit4'!AH$49*'Pit4'!AH52+'Pit5'!AH$49*'Pit5'!AH52+'Pit6'!AH$49*'Pit6'!AH52+'Pit7'!AH$49*'Pit7'!AH52+'Pit8'!AH$49*'Pit8'!AH52+'Pit9'!AH$49*'Pit9'!AH52+'Pit10'!AH$49*'Pit10'!AH52+'Pit11'!AH$49*'Pit11'!AH52+'Pit12'!AH$49*'Pit12'!AH52+'Pit13'!AH$49*'Pit13'!AH52+'Pit14'!AH$49*'Pit14'!AH52+'Pit15'!AH$49*'Pit15'!AH52+'Pit16'!AH$49*'Pit16'!AH52+'Pit17'!AH$49*'Pit17'!AH52+'Pit18'!AH$49*'Pit18'!AH52+'Pit19'!AH$49*'Pit19'!AH52+'Pit20'!AH$49*'Pit20'!AH52)/('Pit1'!AH$49+'Pit2'!AH$49+'Pit3'!AH$49+'Pit4'!AH$49+'Pit5'!AH$49+'Pit6'!AH$49+'Pit7'!AH$49+'Pit8'!AH$49+'Pit9'!AH$49+'Pit10'!AH$49+'Pit11'!AH$49+'Pit12'!AH$49+'Pit13'!AH$49+'Pit14'!AH$49+'Pit15'!AH$49+'Pit16'!AH$49+'Pit17'!AH$49+'Pit18'!AH$49+'Pit19'!AH$49+'Pit20'!AH$49),0)</f>
        <v>0</v>
      </c>
      <c r="AB27" s="13">
        <f>IF('Pit1'!AI$49+'Pit2'!AI$49+'Pit3'!AI$49+'Pit4'!AI$49+'Pit5'!AI$49+'Pit6'!AI$49+'Pit7'!AI$49+'Pit8'!AI$49+'Pit9'!AI$49+'Pit10'!AI$49+'Pit11'!AI$49+'Pit12'!AI$49+'Pit13'!AI$49+'Pit14'!AI$49+'Pit15'!AI$49+'Pit16'!AI$49+'Pit17'!AI$49+'Pit18'!AI$49+'Pit19'!AI$49+'Pit20'!AI$49&gt;0,('Pit1'!AI$49*'Pit1'!AI52+'Pit2'!AI$49*'Pit2'!AI52+'Pit3'!AI$49*'Pit3'!AI52+'Pit4'!AI$49*'Pit4'!AI52+'Pit5'!AI$49*'Pit5'!AI52+'Pit6'!AI$49*'Pit6'!AI52+'Pit7'!AI$49*'Pit7'!AI52+'Pit8'!AI$49*'Pit8'!AI52+'Pit9'!AI$49*'Pit9'!AI52+'Pit10'!AI$49*'Pit10'!AI52+'Pit11'!AI$49*'Pit11'!AI52+'Pit12'!AI$49*'Pit12'!AI52+'Pit13'!AI$49*'Pit13'!AI52+'Pit14'!AI$49*'Pit14'!AI52+'Pit15'!AI$49*'Pit15'!AI52+'Pit16'!AI$49*'Pit16'!AI52+'Pit17'!AI$49*'Pit17'!AI52+'Pit18'!AI$49*'Pit18'!AI52+'Pit19'!AI$49*'Pit19'!AI52+'Pit20'!AI$49*'Pit20'!AI52)/('Pit1'!AI$49+'Pit2'!AI$49+'Pit3'!AI$49+'Pit4'!AI$49+'Pit5'!AI$49+'Pit6'!AI$49+'Pit7'!AI$49+'Pit8'!AI$49+'Pit9'!AI$49+'Pit10'!AI$49+'Pit11'!AI$49+'Pit12'!AI$49+'Pit13'!AI$49+'Pit14'!AI$49+'Pit15'!AI$49+'Pit16'!AI$49+'Pit17'!AI$49+'Pit18'!AI$49+'Pit19'!AI$49+'Pit20'!AI$49),0)</f>
        <v>0</v>
      </c>
      <c r="AC27" s="13">
        <f>IF('Pit1'!AJ$49+'Pit2'!AJ$49+'Pit3'!AJ$49+'Pit4'!AJ$49+'Pit5'!AJ$49+'Pit6'!AJ$49+'Pit7'!AJ$49+'Pit8'!AJ$49+'Pit9'!AJ$49+'Pit10'!AJ$49+'Pit11'!AJ$49+'Pit12'!AJ$49+'Pit13'!AJ$49+'Pit14'!AJ$49+'Pit15'!AJ$49+'Pit16'!AJ$49+'Pit17'!AJ$49+'Pit18'!AJ$49+'Pit19'!AJ$49+'Pit20'!AJ$49&gt;0,('Pit1'!AJ$49*'Pit1'!AJ52+'Pit2'!AJ$49*'Pit2'!AJ52+'Pit3'!AJ$49*'Pit3'!AJ52+'Pit4'!AJ$49*'Pit4'!AJ52+'Pit5'!AJ$49*'Pit5'!AJ52+'Pit6'!AJ$49*'Pit6'!AJ52+'Pit7'!AJ$49*'Pit7'!AJ52+'Pit8'!AJ$49*'Pit8'!AJ52+'Pit9'!AJ$49*'Pit9'!AJ52+'Pit10'!AJ$49*'Pit10'!AJ52+'Pit11'!AJ$49*'Pit11'!AJ52+'Pit12'!AJ$49*'Pit12'!AJ52+'Pit13'!AJ$49*'Pit13'!AJ52+'Pit14'!AJ$49*'Pit14'!AJ52+'Pit15'!AJ$49*'Pit15'!AJ52+'Pit16'!AJ$49*'Pit16'!AJ52+'Pit17'!AJ$49*'Pit17'!AJ52+'Pit18'!AJ$49*'Pit18'!AJ52+'Pit19'!AJ$49*'Pit19'!AJ52+'Pit20'!AJ$49*'Pit20'!AJ52)/('Pit1'!AJ$49+'Pit2'!AJ$49+'Pit3'!AJ$49+'Pit4'!AJ$49+'Pit5'!AJ$49+'Pit6'!AJ$49+'Pit7'!AJ$49+'Pit8'!AJ$49+'Pit9'!AJ$49+'Pit10'!AJ$49+'Pit11'!AJ$49+'Pit12'!AJ$49+'Pit13'!AJ$49+'Pit14'!AJ$49+'Pit15'!AJ$49+'Pit16'!AJ$49+'Pit17'!AJ$49+'Pit18'!AJ$49+'Pit19'!AJ$49+'Pit20'!AJ$49),0)</f>
        <v>2.0872965478827474</v>
      </c>
    </row>
    <row r="28" spans="1:29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9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9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9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9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4:28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4:28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4:28"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4:28"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4:28"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4:28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DK205"/>
  <sheetViews>
    <sheetView workbookViewId="0">
      <pane ySplit="1" topLeftCell="A170" activePane="bottomLeft" state="frozen"/>
      <selection pane="bottomLeft" activeCell="B205" sqref="B186:B205"/>
    </sheetView>
  </sheetViews>
  <sheetFormatPr defaultRowHeight="15"/>
  <cols>
    <col min="1" max="1" width="3.7109375" style="19" bestFit="1" customWidth="1"/>
    <col min="2" max="2" width="7" style="16" bestFit="1" customWidth="1"/>
    <col min="3" max="3" width="7" style="16" customWidth="1"/>
    <col min="4" max="4" width="6.5703125" style="15" bestFit="1" customWidth="1"/>
    <col min="5" max="5" width="7.5703125" style="15" bestFit="1" customWidth="1"/>
    <col min="6" max="6" width="7.5703125" style="17" bestFit="1" customWidth="1"/>
    <col min="7" max="7" width="9.140625" style="17" bestFit="1" customWidth="1"/>
    <col min="8" max="8" width="5.5703125" style="17" bestFit="1" customWidth="1"/>
    <col min="9" max="12" width="8.5703125" style="15" bestFit="1" customWidth="1"/>
    <col min="13" max="13" width="7.140625" style="15" bestFit="1" customWidth="1"/>
    <col min="14" max="17" width="6.5703125" style="15" bestFit="1" customWidth="1"/>
    <col min="18" max="19" width="5.5703125" style="15" bestFit="1" customWidth="1"/>
    <col min="20" max="20" width="9.28515625" style="15" bestFit="1" customWidth="1"/>
    <col min="21" max="21" width="6.5703125" style="15" bestFit="1" customWidth="1"/>
    <col min="22" max="22" width="8.140625" style="15" bestFit="1" customWidth="1"/>
    <col min="23" max="23" width="9.7109375" style="15" bestFit="1" customWidth="1"/>
    <col min="24" max="24" width="5.5703125" style="15" bestFit="1" customWidth="1"/>
    <col min="25" max="25" width="7" style="15" bestFit="1" customWidth="1"/>
    <col min="26" max="26" width="9.7109375" style="15" bestFit="1" customWidth="1"/>
    <col min="27" max="27" width="6.5703125" style="15" bestFit="1" customWidth="1"/>
    <col min="28" max="28" width="8.5703125" style="15" bestFit="1" customWidth="1"/>
    <col min="29" max="29" width="10.140625" style="15" bestFit="1" customWidth="1"/>
    <col min="30" max="30" width="5.7109375" style="15" bestFit="1" customWidth="1"/>
    <col min="31" max="31" width="7.42578125" style="15" bestFit="1" customWidth="1"/>
    <col min="32" max="32" width="9.85546875" style="15" bestFit="1" customWidth="1"/>
    <col min="33" max="33" width="6.7109375" style="15" bestFit="1" customWidth="1"/>
    <col min="34" max="34" width="8.7109375" style="15" bestFit="1" customWidth="1"/>
    <col min="35" max="35" width="10.28515625" style="15" bestFit="1" customWidth="1"/>
    <col min="36" max="36" width="5.85546875" style="15" bestFit="1" customWidth="1"/>
    <col min="37" max="37" width="7.5703125" style="15" bestFit="1" customWidth="1"/>
    <col min="38" max="38" width="10.28515625" style="15" bestFit="1" customWidth="1"/>
    <col min="39" max="39" width="7.140625" style="15" bestFit="1" customWidth="1"/>
    <col min="40" max="40" width="9.140625" style="15" bestFit="1" customWidth="1"/>
    <col min="41" max="41" width="10.7109375" style="15" bestFit="1" customWidth="1"/>
    <col min="42" max="42" width="6.28515625" style="15" bestFit="1" customWidth="1"/>
    <col min="43" max="43" width="8" style="15" bestFit="1" customWidth="1"/>
    <col min="44" max="44" width="8.140625" style="15" bestFit="1" customWidth="1"/>
    <col min="45" max="45" width="6.28515625" style="15" bestFit="1" customWidth="1"/>
    <col min="46" max="46" width="8.28515625" style="15" bestFit="1" customWidth="1"/>
    <col min="47" max="47" width="9.85546875" style="15" bestFit="1" customWidth="1"/>
    <col min="48" max="48" width="5.5703125" style="15" bestFit="1" customWidth="1"/>
    <col min="49" max="49" width="7.140625" style="15" bestFit="1" customWidth="1"/>
    <col min="50" max="50" width="9.42578125" style="15" bestFit="1" customWidth="1"/>
    <col min="51" max="51" width="7.5703125" style="15" bestFit="1" customWidth="1"/>
    <col min="52" max="52" width="9.5703125" style="15" bestFit="1" customWidth="1"/>
    <col min="53" max="53" width="11.140625" style="15" bestFit="1" customWidth="1"/>
    <col min="54" max="54" width="6.7109375" style="15" bestFit="1" customWidth="1"/>
    <col min="55" max="55" width="8.42578125" style="15" bestFit="1" customWidth="1"/>
    <col min="56" max="58" width="7" style="15" bestFit="1" customWidth="1"/>
    <col min="59" max="61" width="8" style="15" bestFit="1" customWidth="1"/>
    <col min="62" max="63" width="10.5703125" style="15" bestFit="1" customWidth="1"/>
    <col min="64" max="65" width="10.140625" style="15" bestFit="1" customWidth="1"/>
    <col min="66" max="66" width="8.140625" style="15" bestFit="1" customWidth="1"/>
    <col min="67" max="67" width="10.42578125" style="15" bestFit="1" customWidth="1"/>
    <col min="68" max="68" width="8.85546875" style="15" bestFit="1" customWidth="1"/>
    <col min="69" max="69" width="7" style="15" bestFit="1" customWidth="1"/>
    <col min="70" max="70" width="9" style="18" bestFit="1" customWidth="1"/>
    <col min="71" max="71" width="10.5703125" style="18" bestFit="1" customWidth="1"/>
    <col min="72" max="72" width="6.140625" style="18" bestFit="1" customWidth="1"/>
    <col min="73" max="73" width="9.42578125" style="18" bestFit="1" customWidth="1"/>
    <col min="74" max="74" width="8.85546875" style="18" bestFit="1" customWidth="1"/>
    <col min="75" max="75" width="6" style="18" bestFit="1" customWidth="1"/>
    <col min="76" max="76" width="8.140625" style="18" bestFit="1" customWidth="1"/>
    <col min="77" max="77" width="9" style="18" bestFit="1" customWidth="1"/>
    <col min="78" max="78" width="8.5703125" style="18" bestFit="1" customWidth="1"/>
    <col min="79" max="79" width="7.85546875" style="18" bestFit="1" customWidth="1"/>
    <col min="80" max="81" width="11" style="18" bestFit="1" customWidth="1"/>
    <col min="82" max="83" width="10.5703125" style="18" bestFit="1" customWidth="1"/>
    <col min="84" max="84" width="8.5703125" style="18" bestFit="1" customWidth="1"/>
    <col min="85" max="85" width="10.85546875" style="18" bestFit="1" customWidth="1"/>
    <col min="86" max="86" width="8.42578125" style="18" bestFit="1" customWidth="1"/>
    <col min="87" max="87" width="6.5703125" style="18" bestFit="1" customWidth="1"/>
    <col min="88" max="88" width="8.5703125" style="18" bestFit="1" customWidth="1"/>
    <col min="89" max="89" width="10.140625" style="18" bestFit="1" customWidth="1"/>
    <col min="90" max="90" width="5.7109375" style="18" bestFit="1" customWidth="1"/>
    <col min="91" max="91" width="9" style="18" bestFit="1" customWidth="1"/>
    <col min="92" max="92" width="8.42578125" style="18" bestFit="1" customWidth="1"/>
    <col min="93" max="93" width="5.5703125" style="18" bestFit="1" customWidth="1"/>
    <col min="94" max="94" width="7.7109375" style="18" bestFit="1" customWidth="1"/>
    <col min="95" max="95" width="8.5703125" style="18" bestFit="1" customWidth="1"/>
    <col min="96" max="96" width="8.140625" style="18" bestFit="1" customWidth="1"/>
    <col min="97" max="97" width="7.42578125" style="18" bestFit="1" customWidth="1"/>
    <col min="98" max="99" width="10.5703125" style="18" bestFit="1" customWidth="1"/>
    <col min="100" max="101" width="10.140625" style="18" bestFit="1" customWidth="1"/>
    <col min="102" max="102" width="8.140625" style="18" bestFit="1" customWidth="1"/>
    <col min="103" max="103" width="10.42578125" style="18" bestFit="1" customWidth="1"/>
    <col min="104" max="107" width="9.5703125" style="18" bestFit="1" customWidth="1"/>
    <col min="108" max="108" width="11.140625" style="18" bestFit="1" customWidth="1"/>
    <col min="109" max="109" width="12.7109375" style="18" bestFit="1" customWidth="1"/>
    <col min="110" max="110" width="7.5703125" style="18" bestFit="1" customWidth="1"/>
    <col min="111" max="111" width="6.28515625" style="18" bestFit="1" customWidth="1"/>
    <col min="112" max="112" width="6.5703125" style="18" bestFit="1" customWidth="1"/>
    <col min="113" max="113" width="9.28515625" style="18" bestFit="1" customWidth="1"/>
    <col min="114" max="114" width="9.42578125" style="18" bestFit="1" customWidth="1"/>
    <col min="115" max="115" width="6.140625" style="18" bestFit="1" customWidth="1"/>
    <col min="116" max="16384" width="9.140625" style="18"/>
  </cols>
  <sheetData>
    <row r="1" spans="1:115">
      <c r="A1" s="15" t="s">
        <v>15</v>
      </c>
      <c r="B1" s="16" t="s">
        <v>1</v>
      </c>
      <c r="C1" s="16" t="s">
        <v>9</v>
      </c>
      <c r="D1" s="15" t="s">
        <v>16</v>
      </c>
      <c r="E1" s="15" t="s">
        <v>10</v>
      </c>
      <c r="F1" s="17" t="s">
        <v>12</v>
      </c>
      <c r="G1" s="17" t="s">
        <v>13</v>
      </c>
      <c r="H1" s="17" t="s">
        <v>14</v>
      </c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</row>
    <row r="2" spans="1:115">
      <c r="A2" s="19">
        <v>1</v>
      </c>
      <c r="B2" s="16">
        <v>576</v>
      </c>
      <c r="C2" s="15">
        <f>D2+E2</f>
        <v>7.8944E-2</v>
      </c>
      <c r="D2" s="15">
        <v>7.6090000000000005E-2</v>
      </c>
      <c r="E2" s="15">
        <v>2.8540000000000002E-3</v>
      </c>
      <c r="F2" s="17">
        <v>56</v>
      </c>
      <c r="G2" s="17">
        <v>7.67</v>
      </c>
      <c r="H2" s="17">
        <v>1.97</v>
      </c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</row>
    <row r="3" spans="1:115">
      <c r="A3" s="19">
        <v>1</v>
      </c>
      <c r="B3" s="16">
        <v>564</v>
      </c>
      <c r="C3" s="15">
        <f t="shared" ref="C3:C66" si="0">D3+E3</f>
        <v>4.7621999999999998E-2</v>
      </c>
      <c r="D3" s="15">
        <v>3.4669999999999999E-2</v>
      </c>
      <c r="E3" s="15">
        <v>1.2952E-2</v>
      </c>
      <c r="F3" s="17">
        <v>59.4</v>
      </c>
      <c r="G3" s="17">
        <v>5.52</v>
      </c>
      <c r="H3" s="17">
        <v>1.93</v>
      </c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</row>
    <row r="4" spans="1:115">
      <c r="A4" s="19">
        <v>1</v>
      </c>
      <c r="B4" s="16">
        <v>552</v>
      </c>
      <c r="C4" s="15">
        <f t="shared" si="0"/>
        <v>4.5763000000000005E-2</v>
      </c>
      <c r="D4" s="15">
        <v>8.7510000000000001E-3</v>
      </c>
      <c r="E4" s="15">
        <v>3.7012000000000003E-2</v>
      </c>
      <c r="F4" s="17">
        <v>60.5</v>
      </c>
      <c r="G4" s="17">
        <v>4.71</v>
      </c>
      <c r="H4" s="17">
        <v>2.2200000000000002</v>
      </c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</row>
    <row r="5" spans="1:115">
      <c r="A5" s="19">
        <v>1</v>
      </c>
      <c r="B5" s="16">
        <v>540</v>
      </c>
      <c r="C5" s="15">
        <f t="shared" si="0"/>
        <v>1.1906E-2</v>
      </c>
      <c r="D5" s="15">
        <v>1.0848E-2</v>
      </c>
      <c r="E5" s="15">
        <v>1.0579999999999999E-3</v>
      </c>
      <c r="F5" s="17">
        <v>59.81</v>
      </c>
      <c r="G5" s="17">
        <v>4.74</v>
      </c>
      <c r="H5" s="17">
        <v>1.69</v>
      </c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</row>
    <row r="6" spans="1:115">
      <c r="A6" s="19">
        <v>1</v>
      </c>
      <c r="B6" s="16">
        <v>528</v>
      </c>
      <c r="C6" s="15">
        <f t="shared" si="0"/>
        <v>7.4543999999999999E-2</v>
      </c>
      <c r="D6" s="15">
        <v>7.4393000000000001E-2</v>
      </c>
      <c r="E6" s="15">
        <v>1.5100000000000001E-4</v>
      </c>
      <c r="F6" s="17">
        <v>57.23</v>
      </c>
      <c r="G6" s="17">
        <v>5.47</v>
      </c>
      <c r="H6" s="17">
        <v>2.48</v>
      </c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</row>
    <row r="7" spans="1:115">
      <c r="A7" s="19">
        <v>2</v>
      </c>
      <c r="B7" s="16">
        <v>564</v>
      </c>
      <c r="C7" s="15">
        <f t="shared" si="0"/>
        <v>0.67744399999999994</v>
      </c>
      <c r="D7" s="15">
        <v>0.51915</v>
      </c>
      <c r="E7" s="15">
        <v>0.15829399999999999</v>
      </c>
      <c r="F7" s="17">
        <v>57.48</v>
      </c>
      <c r="G7" s="17">
        <v>6.92</v>
      </c>
      <c r="H7" s="17">
        <v>2.04</v>
      </c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</row>
    <row r="8" spans="1:115">
      <c r="A8" s="19">
        <v>2</v>
      </c>
      <c r="B8" s="16">
        <v>552</v>
      </c>
      <c r="C8" s="15">
        <f t="shared" si="0"/>
        <v>1.4464760000000001</v>
      </c>
      <c r="D8" s="15">
        <v>1.01892</v>
      </c>
      <c r="E8" s="15">
        <v>0.42755599999999999</v>
      </c>
      <c r="F8" s="17">
        <v>58.81</v>
      </c>
      <c r="G8" s="17">
        <v>5.79</v>
      </c>
      <c r="H8" s="17">
        <v>2.2999999999999998</v>
      </c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</row>
    <row r="9" spans="1:115">
      <c r="A9" s="19">
        <v>2</v>
      </c>
      <c r="B9" s="16">
        <v>540</v>
      </c>
      <c r="C9" s="15">
        <f t="shared" si="0"/>
        <v>2.6402950000000001</v>
      </c>
      <c r="D9" s="15">
        <v>1.7284379999999999</v>
      </c>
      <c r="E9" s="15">
        <v>0.91185700000000003</v>
      </c>
      <c r="F9" s="17">
        <v>58.69</v>
      </c>
      <c r="G9" s="17">
        <v>5.62</v>
      </c>
      <c r="H9" s="17">
        <v>2.21</v>
      </c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</row>
    <row r="10" spans="1:115">
      <c r="A10" s="19">
        <v>2</v>
      </c>
      <c r="B10" s="16">
        <v>528</v>
      </c>
      <c r="C10" s="15">
        <f t="shared" si="0"/>
        <v>4.5654789999999998</v>
      </c>
      <c r="D10" s="15">
        <v>3.3808180000000001</v>
      </c>
      <c r="E10" s="15">
        <v>1.184661</v>
      </c>
      <c r="F10" s="17">
        <v>58.79</v>
      </c>
      <c r="G10" s="17">
        <v>5.25</v>
      </c>
      <c r="H10" s="17">
        <v>2.1800000000000002</v>
      </c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</row>
    <row r="11" spans="1:115">
      <c r="A11" s="19">
        <v>2</v>
      </c>
      <c r="B11" s="16">
        <v>516</v>
      </c>
      <c r="C11" s="15">
        <f t="shared" si="0"/>
        <v>7.9215359999999997</v>
      </c>
      <c r="D11" s="15">
        <v>6.6161839999999996</v>
      </c>
      <c r="E11" s="15">
        <v>1.3053520000000001</v>
      </c>
      <c r="F11" s="17">
        <v>59.23</v>
      </c>
      <c r="G11" s="17">
        <v>4.8899999999999997</v>
      </c>
      <c r="H11" s="17">
        <v>2.0699999999999998</v>
      </c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</row>
    <row r="12" spans="1:115">
      <c r="A12" s="19">
        <v>2</v>
      </c>
      <c r="B12" s="16">
        <v>504</v>
      </c>
      <c r="C12" s="15">
        <f t="shared" si="0"/>
        <v>9.1270830000000007</v>
      </c>
      <c r="D12" s="15">
        <v>7.8066500000000003</v>
      </c>
      <c r="E12" s="15">
        <v>1.320433</v>
      </c>
      <c r="F12" s="17">
        <v>59.35</v>
      </c>
      <c r="G12" s="17">
        <v>4.7300000000000004</v>
      </c>
      <c r="H12" s="17">
        <v>2.1800000000000002</v>
      </c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</row>
    <row r="13" spans="1:115">
      <c r="A13" s="19">
        <v>2</v>
      </c>
      <c r="B13" s="16">
        <v>492</v>
      </c>
      <c r="C13" s="15">
        <f t="shared" si="0"/>
        <v>8.3635149999999996</v>
      </c>
      <c r="D13" s="15">
        <v>7.004721</v>
      </c>
      <c r="E13" s="15">
        <v>1.3587940000000001</v>
      </c>
      <c r="F13" s="17">
        <v>59.22</v>
      </c>
      <c r="G13" s="17">
        <v>4.57</v>
      </c>
      <c r="H13" s="17">
        <v>2.04</v>
      </c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</row>
    <row r="14" spans="1:115">
      <c r="A14" s="19">
        <v>2</v>
      </c>
      <c r="B14" s="16">
        <v>480</v>
      </c>
      <c r="C14" s="15">
        <f t="shared" si="0"/>
        <v>7.6217740000000003</v>
      </c>
      <c r="D14" s="15">
        <v>6.2857190000000003</v>
      </c>
      <c r="E14" s="15">
        <v>1.336055</v>
      </c>
      <c r="F14" s="17">
        <v>59.36</v>
      </c>
      <c r="G14" s="17">
        <v>4.25</v>
      </c>
      <c r="H14" s="17">
        <v>1.97</v>
      </c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</row>
    <row r="15" spans="1:115">
      <c r="A15" s="19">
        <v>2</v>
      </c>
      <c r="B15" s="16">
        <v>468</v>
      </c>
      <c r="C15" s="15">
        <f t="shared" si="0"/>
        <v>6.9126530000000006</v>
      </c>
      <c r="D15" s="15">
        <v>5.6933100000000003</v>
      </c>
      <c r="E15" s="15">
        <v>1.2193430000000001</v>
      </c>
      <c r="F15" s="17">
        <v>59.47</v>
      </c>
      <c r="G15" s="17">
        <v>4.0199999999999996</v>
      </c>
      <c r="H15" s="17">
        <v>1.91</v>
      </c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</row>
    <row r="16" spans="1:115">
      <c r="A16" s="19">
        <v>2</v>
      </c>
      <c r="B16" s="16">
        <v>456</v>
      </c>
      <c r="C16" s="15">
        <f t="shared" si="0"/>
        <v>6.228491</v>
      </c>
      <c r="D16" s="15">
        <v>5.0698920000000003</v>
      </c>
      <c r="E16" s="15">
        <v>1.1585989999999999</v>
      </c>
      <c r="F16" s="17">
        <v>59.58</v>
      </c>
      <c r="G16" s="17">
        <v>3.85</v>
      </c>
      <c r="H16" s="17">
        <v>1.82</v>
      </c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</row>
    <row r="17" spans="1:115">
      <c r="A17" s="19">
        <v>2</v>
      </c>
      <c r="B17" s="16">
        <v>444</v>
      </c>
      <c r="C17" s="15">
        <f t="shared" si="0"/>
        <v>5.639176</v>
      </c>
      <c r="D17" s="15">
        <v>4.5757399999999997</v>
      </c>
      <c r="E17" s="15">
        <v>1.063436</v>
      </c>
      <c r="F17" s="17">
        <v>58.9</v>
      </c>
      <c r="G17" s="17">
        <v>4.6399999999999997</v>
      </c>
      <c r="H17" s="17">
        <v>1.83</v>
      </c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</row>
    <row r="18" spans="1:115">
      <c r="A18" s="19">
        <v>2</v>
      </c>
      <c r="B18" s="16">
        <v>432</v>
      </c>
      <c r="C18" s="15">
        <f t="shared" si="0"/>
        <v>5.0514299999999999</v>
      </c>
      <c r="D18" s="15">
        <v>4.135643</v>
      </c>
      <c r="E18" s="15">
        <v>0.91578700000000002</v>
      </c>
      <c r="F18" s="17">
        <v>59.02</v>
      </c>
      <c r="G18" s="17">
        <v>4.57</v>
      </c>
      <c r="H18" s="17">
        <v>1.82</v>
      </c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</row>
    <row r="19" spans="1:115">
      <c r="A19" s="19">
        <v>2</v>
      </c>
      <c r="B19" s="16">
        <v>420</v>
      </c>
      <c r="C19" s="15">
        <f t="shared" si="0"/>
        <v>4.4758829999999996</v>
      </c>
      <c r="D19" s="15">
        <v>3.6012279999999999</v>
      </c>
      <c r="E19" s="15">
        <v>0.87465499999999996</v>
      </c>
      <c r="F19" s="17">
        <v>59.1</v>
      </c>
      <c r="G19" s="17">
        <v>4.66</v>
      </c>
      <c r="H19" s="17">
        <v>1.8</v>
      </c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</row>
    <row r="20" spans="1:115">
      <c r="A20" s="19">
        <v>2</v>
      </c>
      <c r="B20" s="16">
        <v>408</v>
      </c>
      <c r="C20" s="15">
        <f t="shared" si="0"/>
        <v>3.9068650000000003</v>
      </c>
      <c r="D20" s="15">
        <v>3.1226470000000002</v>
      </c>
      <c r="E20" s="15">
        <v>0.78421799999999997</v>
      </c>
      <c r="F20" s="17">
        <v>59.52</v>
      </c>
      <c r="G20" s="17">
        <v>4.55</v>
      </c>
      <c r="H20" s="17">
        <v>1.73</v>
      </c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</row>
    <row r="21" spans="1:115">
      <c r="A21" s="19">
        <v>2</v>
      </c>
      <c r="B21" s="16">
        <v>396</v>
      </c>
      <c r="C21" s="15">
        <f t="shared" si="0"/>
        <v>3.4019570000000003</v>
      </c>
      <c r="D21" s="15">
        <v>2.4950990000000002</v>
      </c>
      <c r="E21" s="15">
        <v>0.90685800000000005</v>
      </c>
      <c r="F21" s="17">
        <v>59.21</v>
      </c>
      <c r="G21" s="17">
        <v>5.22</v>
      </c>
      <c r="H21" s="17">
        <v>1.57</v>
      </c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</row>
    <row r="22" spans="1:115">
      <c r="A22" s="19">
        <v>2</v>
      </c>
      <c r="B22" s="16">
        <v>384</v>
      </c>
      <c r="C22" s="15">
        <f t="shared" si="0"/>
        <v>2.9510019999999999</v>
      </c>
      <c r="D22" s="15">
        <v>2.1216810000000002</v>
      </c>
      <c r="E22" s="15">
        <v>0.82932099999999997</v>
      </c>
      <c r="F22" s="17">
        <v>59.55</v>
      </c>
      <c r="G22" s="17">
        <v>5.13</v>
      </c>
      <c r="H22" s="17">
        <v>1.49</v>
      </c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</row>
    <row r="23" spans="1:115">
      <c r="A23" s="19">
        <v>2</v>
      </c>
      <c r="B23" s="16">
        <v>372</v>
      </c>
      <c r="C23" s="15">
        <f t="shared" si="0"/>
        <v>2.5335809999999999</v>
      </c>
      <c r="D23" s="15">
        <v>1.8173049999999999</v>
      </c>
      <c r="E23" s="15">
        <v>0.71627600000000002</v>
      </c>
      <c r="F23" s="17">
        <v>59.71</v>
      </c>
      <c r="G23" s="17">
        <v>4.91</v>
      </c>
      <c r="H23" s="17">
        <v>1.35</v>
      </c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</row>
    <row r="24" spans="1:115">
      <c r="A24" s="19">
        <v>2</v>
      </c>
      <c r="B24" s="16">
        <v>360</v>
      </c>
      <c r="C24" s="15">
        <f t="shared" si="0"/>
        <v>2.1676850000000001</v>
      </c>
      <c r="D24" s="15">
        <v>1.463573</v>
      </c>
      <c r="E24" s="15">
        <v>0.70411199999999996</v>
      </c>
      <c r="F24" s="17">
        <v>59.6</v>
      </c>
      <c r="G24" s="17">
        <v>5.01</v>
      </c>
      <c r="H24" s="17">
        <v>1.27</v>
      </c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</row>
    <row r="25" spans="1:115">
      <c r="A25" s="19">
        <v>2</v>
      </c>
      <c r="B25" s="16">
        <v>348</v>
      </c>
      <c r="C25" s="15">
        <f t="shared" si="0"/>
        <v>1.7646189999999999</v>
      </c>
      <c r="D25" s="15">
        <v>1.1283049999999999</v>
      </c>
      <c r="E25" s="15">
        <v>0.63631400000000005</v>
      </c>
      <c r="F25" s="17">
        <v>59.67</v>
      </c>
      <c r="G25" s="17">
        <v>5.25</v>
      </c>
      <c r="H25" s="17">
        <v>1.22</v>
      </c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</row>
    <row r="26" spans="1:115">
      <c r="A26" s="19">
        <v>2</v>
      </c>
      <c r="B26" s="16">
        <v>336</v>
      </c>
      <c r="C26" s="15">
        <f t="shared" si="0"/>
        <v>1.3228659999999999</v>
      </c>
      <c r="D26" s="15">
        <v>0.71102100000000001</v>
      </c>
      <c r="E26" s="15">
        <v>0.61184499999999997</v>
      </c>
      <c r="F26" s="17">
        <v>59.63</v>
      </c>
      <c r="G26" s="17">
        <v>5.69</v>
      </c>
      <c r="H26" s="17">
        <v>1.19</v>
      </c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</row>
    <row r="27" spans="1:115">
      <c r="A27" s="19">
        <v>2</v>
      </c>
      <c r="B27" s="16">
        <v>324</v>
      </c>
      <c r="C27" s="15">
        <f t="shared" si="0"/>
        <v>0.99262300000000003</v>
      </c>
      <c r="D27" s="15">
        <v>0.54892200000000002</v>
      </c>
      <c r="E27" s="15">
        <v>0.44370100000000001</v>
      </c>
      <c r="F27" s="17">
        <v>59.61</v>
      </c>
      <c r="G27" s="17">
        <v>5.58</v>
      </c>
      <c r="H27" s="17">
        <v>1.29</v>
      </c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</row>
    <row r="28" spans="1:115">
      <c r="A28" s="19">
        <v>2</v>
      </c>
      <c r="B28" s="16">
        <v>312</v>
      </c>
      <c r="C28" s="15">
        <f t="shared" si="0"/>
        <v>0.67627800000000005</v>
      </c>
      <c r="D28" s="15">
        <v>0.43220500000000001</v>
      </c>
      <c r="E28" s="15">
        <v>0.24407300000000001</v>
      </c>
      <c r="F28" s="17">
        <v>59.6</v>
      </c>
      <c r="G28" s="17">
        <v>5.64</v>
      </c>
      <c r="H28" s="17">
        <v>1.24</v>
      </c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</row>
    <row r="29" spans="1:115">
      <c r="A29" s="19">
        <v>2</v>
      </c>
      <c r="B29" s="16">
        <v>300</v>
      </c>
      <c r="C29" s="15">
        <f t="shared" si="0"/>
        <v>0.31415199999999999</v>
      </c>
      <c r="D29" s="15">
        <v>0.20436399999999999</v>
      </c>
      <c r="E29" s="15">
        <v>0.109788</v>
      </c>
      <c r="F29" s="17">
        <v>58.88</v>
      </c>
      <c r="G29" s="17">
        <v>6.61</v>
      </c>
      <c r="H29" s="17">
        <v>1.22</v>
      </c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</row>
    <row r="30" spans="1:115">
      <c r="A30" s="19">
        <v>3</v>
      </c>
      <c r="B30" s="16">
        <v>528</v>
      </c>
      <c r="C30" s="15">
        <f t="shared" si="0"/>
        <v>0.88157300000000005</v>
      </c>
      <c r="D30" s="15">
        <v>0.87899400000000005</v>
      </c>
      <c r="E30" s="15">
        <v>2.5790000000000001E-3</v>
      </c>
      <c r="F30" s="17">
        <v>55.38</v>
      </c>
      <c r="G30" s="17">
        <v>7.06</v>
      </c>
      <c r="H30" s="17">
        <v>2.97</v>
      </c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</row>
    <row r="31" spans="1:115">
      <c r="A31" s="19">
        <v>3</v>
      </c>
      <c r="B31" s="16">
        <v>516</v>
      </c>
      <c r="C31" s="15">
        <f t="shared" si="0"/>
        <v>4.1399999999999996E-3</v>
      </c>
      <c r="D31" s="15">
        <v>4.1399999999999996E-3</v>
      </c>
      <c r="E31" s="15">
        <v>0</v>
      </c>
      <c r="F31" s="17">
        <v>0</v>
      </c>
      <c r="G31" s="17">
        <v>0</v>
      </c>
      <c r="H31" s="17">
        <v>0</v>
      </c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</row>
    <row r="32" spans="1:115">
      <c r="A32" s="19">
        <v>4</v>
      </c>
      <c r="B32" s="16">
        <v>528</v>
      </c>
      <c r="C32" s="15">
        <f t="shared" si="0"/>
        <v>0.73831999999999998</v>
      </c>
      <c r="D32" s="15">
        <v>0.722858</v>
      </c>
      <c r="E32" s="15">
        <v>1.5462E-2</v>
      </c>
      <c r="F32" s="17">
        <v>55.41</v>
      </c>
      <c r="G32" s="17">
        <v>7.09</v>
      </c>
      <c r="H32" s="17">
        <v>2.93</v>
      </c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</row>
    <row r="33" spans="1:115">
      <c r="A33" s="19">
        <v>4</v>
      </c>
      <c r="B33" s="16">
        <v>516</v>
      </c>
      <c r="C33" s="15">
        <f t="shared" si="0"/>
        <v>4.5803039999999999</v>
      </c>
      <c r="D33" s="15">
        <v>4.4144129999999997</v>
      </c>
      <c r="E33" s="15">
        <v>0.16589100000000001</v>
      </c>
      <c r="F33" s="17">
        <v>55.55</v>
      </c>
      <c r="G33" s="17">
        <v>6.79</v>
      </c>
      <c r="H33" s="17">
        <v>2.87</v>
      </c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</row>
    <row r="34" spans="1:115">
      <c r="A34" s="19">
        <v>4</v>
      </c>
      <c r="B34" s="16">
        <v>504</v>
      </c>
      <c r="C34" s="15">
        <f t="shared" si="0"/>
        <v>7.2702629999999999</v>
      </c>
      <c r="D34" s="15">
        <v>6.8498799999999997</v>
      </c>
      <c r="E34" s="15">
        <v>0.42038300000000001</v>
      </c>
      <c r="F34" s="17">
        <v>55.79</v>
      </c>
      <c r="G34" s="17">
        <v>6.8</v>
      </c>
      <c r="H34" s="17">
        <v>2.87</v>
      </c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</row>
    <row r="35" spans="1:115">
      <c r="A35" s="19">
        <v>4</v>
      </c>
      <c r="B35" s="16">
        <v>492</v>
      </c>
      <c r="C35" s="15">
        <f t="shared" si="0"/>
        <v>6.6895959999999999</v>
      </c>
      <c r="D35" s="15">
        <v>5.857221</v>
      </c>
      <c r="E35" s="15">
        <v>0.83237499999999998</v>
      </c>
      <c r="F35" s="17">
        <v>57.14</v>
      </c>
      <c r="G35" s="17">
        <v>5.35</v>
      </c>
      <c r="H35" s="17">
        <v>2.67</v>
      </c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</row>
    <row r="36" spans="1:115">
      <c r="A36" s="19">
        <v>4</v>
      </c>
      <c r="B36" s="16">
        <v>480</v>
      </c>
      <c r="C36" s="15">
        <f t="shared" si="0"/>
        <v>5.9020440000000001</v>
      </c>
      <c r="D36" s="15">
        <v>4.8680260000000004</v>
      </c>
      <c r="E36" s="15">
        <v>1.0340180000000001</v>
      </c>
      <c r="F36" s="17">
        <v>57.87</v>
      </c>
      <c r="G36" s="17">
        <v>4.68</v>
      </c>
      <c r="H36" s="17">
        <v>2.5299999999999998</v>
      </c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</row>
    <row r="37" spans="1:115">
      <c r="A37" s="19">
        <v>4</v>
      </c>
      <c r="B37" s="16">
        <v>468</v>
      </c>
      <c r="C37" s="15">
        <f t="shared" si="0"/>
        <v>5.1881230000000009</v>
      </c>
      <c r="D37" s="15">
        <v>4.0567460000000004</v>
      </c>
      <c r="E37" s="15">
        <v>1.1313770000000001</v>
      </c>
      <c r="F37" s="17">
        <v>58.06</v>
      </c>
      <c r="G37" s="17">
        <v>4.7699999999999996</v>
      </c>
      <c r="H37" s="17">
        <v>2.41</v>
      </c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</row>
    <row r="38" spans="1:115">
      <c r="A38" s="19">
        <v>4</v>
      </c>
      <c r="B38" s="16">
        <v>456</v>
      </c>
      <c r="C38" s="15">
        <f t="shared" si="0"/>
        <v>4.5369929999999998</v>
      </c>
      <c r="D38" s="15">
        <v>3.4199980000000001</v>
      </c>
      <c r="E38" s="15">
        <v>1.116995</v>
      </c>
      <c r="F38" s="17">
        <v>58.11</v>
      </c>
      <c r="G38" s="17">
        <v>4.95</v>
      </c>
      <c r="H38" s="17">
        <v>2.29</v>
      </c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</row>
    <row r="39" spans="1:115">
      <c r="A39" s="19">
        <v>4</v>
      </c>
      <c r="B39" s="16">
        <v>444</v>
      </c>
      <c r="C39" s="15">
        <f t="shared" si="0"/>
        <v>3.8992649999999998</v>
      </c>
      <c r="D39" s="15">
        <v>2.8101349999999998</v>
      </c>
      <c r="E39" s="15">
        <v>1.0891299999999999</v>
      </c>
      <c r="F39" s="17">
        <v>57.95</v>
      </c>
      <c r="G39" s="17">
        <v>5.46</v>
      </c>
      <c r="H39" s="17">
        <v>2.29</v>
      </c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</row>
    <row r="40" spans="1:115">
      <c r="A40" s="19">
        <v>4</v>
      </c>
      <c r="B40" s="16">
        <v>432</v>
      </c>
      <c r="C40" s="15">
        <f t="shared" si="0"/>
        <v>3.2823790000000002</v>
      </c>
      <c r="D40" s="15">
        <v>2.308065</v>
      </c>
      <c r="E40" s="15">
        <v>0.97431400000000001</v>
      </c>
      <c r="F40" s="17">
        <v>57.66</v>
      </c>
      <c r="G40" s="17">
        <v>5.75</v>
      </c>
      <c r="H40" s="17">
        <v>2.35</v>
      </c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</row>
    <row r="41" spans="1:115">
      <c r="A41" s="19">
        <v>4</v>
      </c>
      <c r="B41" s="16">
        <v>420</v>
      </c>
      <c r="C41" s="15">
        <f t="shared" si="0"/>
        <v>2.6329579999999999</v>
      </c>
      <c r="D41" s="15">
        <v>1.871294</v>
      </c>
      <c r="E41" s="15">
        <v>0.76166400000000001</v>
      </c>
      <c r="F41" s="17">
        <v>57.33</v>
      </c>
      <c r="G41" s="17">
        <v>6.01</v>
      </c>
      <c r="H41" s="17">
        <v>2.4</v>
      </c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</row>
    <row r="42" spans="1:115">
      <c r="A42" s="19">
        <v>4</v>
      </c>
      <c r="B42" s="16">
        <v>408</v>
      </c>
      <c r="C42" s="15">
        <f t="shared" si="0"/>
        <v>1.858519</v>
      </c>
      <c r="D42" s="15">
        <v>1.3247420000000001</v>
      </c>
      <c r="E42" s="15">
        <v>0.53377699999999995</v>
      </c>
      <c r="F42" s="17">
        <v>57.36</v>
      </c>
      <c r="G42" s="17">
        <v>5.96</v>
      </c>
      <c r="H42" s="17">
        <v>2.5299999999999998</v>
      </c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</row>
    <row r="43" spans="1:115">
      <c r="A43" s="19">
        <v>4</v>
      </c>
      <c r="B43" s="16">
        <v>396</v>
      </c>
      <c r="C43" s="15">
        <f t="shared" si="0"/>
        <v>0.93976199999999999</v>
      </c>
      <c r="D43" s="15">
        <v>0.67258799999999996</v>
      </c>
      <c r="E43" s="15">
        <v>0.26717400000000002</v>
      </c>
      <c r="F43" s="17">
        <v>58.21</v>
      </c>
      <c r="G43" s="17">
        <v>5.43</v>
      </c>
      <c r="H43" s="17">
        <v>2.0299999999999998</v>
      </c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</row>
    <row r="44" spans="1:115">
      <c r="A44" s="19">
        <v>4</v>
      </c>
      <c r="B44" s="16">
        <v>384</v>
      </c>
      <c r="C44" s="15">
        <f t="shared" si="0"/>
        <v>0.48787599999999998</v>
      </c>
      <c r="D44" s="15">
        <v>0.30858999999999998</v>
      </c>
      <c r="E44" s="15">
        <v>0.179286</v>
      </c>
      <c r="F44" s="17">
        <v>58.15</v>
      </c>
      <c r="G44" s="17">
        <v>5.85</v>
      </c>
      <c r="H44" s="17">
        <v>2.16</v>
      </c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</row>
    <row r="45" spans="1:115">
      <c r="A45" s="19">
        <v>4</v>
      </c>
      <c r="B45" s="16">
        <v>372</v>
      </c>
      <c r="C45" s="15">
        <f t="shared" si="0"/>
        <v>0.16922999999999999</v>
      </c>
      <c r="D45" s="15">
        <v>9.9225999999999995E-2</v>
      </c>
      <c r="E45" s="15">
        <v>7.0003999999999997E-2</v>
      </c>
      <c r="F45" s="17">
        <v>57.3</v>
      </c>
      <c r="G45" s="17">
        <v>6.88</v>
      </c>
      <c r="H45" s="17">
        <v>2.29</v>
      </c>
    </row>
    <row r="46" spans="1:115">
      <c r="A46" s="19">
        <v>4</v>
      </c>
      <c r="B46" s="16">
        <v>360</v>
      </c>
      <c r="C46" s="15">
        <f t="shared" si="0"/>
        <v>6.9075999999999999E-2</v>
      </c>
      <c r="D46" s="15">
        <v>2.6110000000000001E-2</v>
      </c>
      <c r="E46" s="15">
        <v>4.2965999999999997E-2</v>
      </c>
      <c r="F46" s="17">
        <v>57.89</v>
      </c>
      <c r="G46" s="17">
        <v>5.36</v>
      </c>
      <c r="H46" s="17">
        <v>2.19</v>
      </c>
    </row>
    <row r="47" spans="1:115">
      <c r="A47" s="19">
        <v>5</v>
      </c>
      <c r="B47" s="16">
        <v>540</v>
      </c>
      <c r="C47" s="15">
        <f t="shared" si="0"/>
        <v>2.4705999999999999E-2</v>
      </c>
      <c r="D47" s="15">
        <v>2.4705999999999999E-2</v>
      </c>
      <c r="E47" s="15">
        <v>0</v>
      </c>
      <c r="F47" s="17">
        <v>0</v>
      </c>
      <c r="G47" s="17">
        <v>0</v>
      </c>
      <c r="H47" s="17">
        <v>0</v>
      </c>
    </row>
    <row r="48" spans="1:115">
      <c r="A48" s="19">
        <v>5</v>
      </c>
      <c r="B48" s="16">
        <v>528</v>
      </c>
      <c r="C48" s="15">
        <f t="shared" si="0"/>
        <v>0.96637700000000004</v>
      </c>
      <c r="D48" s="15">
        <v>0.96606000000000003</v>
      </c>
      <c r="E48" s="15">
        <v>3.1700000000000001E-4</v>
      </c>
      <c r="F48" s="17">
        <v>55.96</v>
      </c>
      <c r="G48" s="17">
        <v>5.86</v>
      </c>
      <c r="H48" s="17">
        <v>3.12</v>
      </c>
    </row>
    <row r="49" spans="1:8">
      <c r="A49" s="19">
        <v>5</v>
      </c>
      <c r="B49" s="16">
        <v>516</v>
      </c>
      <c r="C49" s="15">
        <f t="shared" si="0"/>
        <v>1.8975880000000001</v>
      </c>
      <c r="D49" s="15">
        <v>1.89568</v>
      </c>
      <c r="E49" s="15">
        <v>1.908E-3</v>
      </c>
      <c r="F49" s="17">
        <v>56.14</v>
      </c>
      <c r="G49" s="17">
        <v>5.87</v>
      </c>
      <c r="H49" s="17">
        <v>2.79</v>
      </c>
    </row>
    <row r="50" spans="1:8">
      <c r="A50" s="19">
        <v>5</v>
      </c>
      <c r="B50" s="16">
        <v>504</v>
      </c>
      <c r="C50" s="15">
        <f t="shared" si="0"/>
        <v>0.84972400000000003</v>
      </c>
      <c r="D50" s="15">
        <v>0.849387</v>
      </c>
      <c r="E50" s="15">
        <v>3.3700000000000001E-4</v>
      </c>
      <c r="F50" s="17">
        <v>56.27</v>
      </c>
      <c r="G50" s="17">
        <v>5.67</v>
      </c>
      <c r="H50" s="17">
        <v>2.48</v>
      </c>
    </row>
    <row r="51" spans="1:8">
      <c r="A51" s="19">
        <v>5</v>
      </c>
      <c r="B51" s="16">
        <v>492</v>
      </c>
      <c r="C51" s="15">
        <f t="shared" si="0"/>
        <v>0.14999400000000002</v>
      </c>
      <c r="D51" s="15">
        <v>0.149842</v>
      </c>
      <c r="E51" s="15">
        <v>1.5200000000000001E-4</v>
      </c>
      <c r="F51" s="17">
        <v>56.71</v>
      </c>
      <c r="G51" s="17">
        <v>6.4</v>
      </c>
      <c r="H51" s="17">
        <v>2.04</v>
      </c>
    </row>
    <row r="52" spans="1:8">
      <c r="A52" s="19">
        <v>6</v>
      </c>
      <c r="B52" s="16">
        <v>528</v>
      </c>
      <c r="C52" s="15">
        <f t="shared" si="0"/>
        <v>1.4082000000000001E-2</v>
      </c>
      <c r="D52" s="15">
        <v>1.4026E-2</v>
      </c>
      <c r="E52" s="15">
        <v>5.5999999999999999E-5</v>
      </c>
      <c r="F52" s="17">
        <v>55.96</v>
      </c>
      <c r="G52" s="17">
        <v>5.85</v>
      </c>
      <c r="H52" s="17">
        <v>3.12</v>
      </c>
    </row>
    <row r="53" spans="1:8">
      <c r="A53" s="19">
        <v>6</v>
      </c>
      <c r="B53" s="16">
        <v>516</v>
      </c>
      <c r="C53" s="15">
        <f t="shared" si="0"/>
        <v>0.46312400000000004</v>
      </c>
      <c r="D53" s="15">
        <v>0.44862000000000002</v>
      </c>
      <c r="E53" s="15">
        <v>1.4504E-2</v>
      </c>
      <c r="F53" s="17">
        <v>56.08</v>
      </c>
      <c r="G53" s="17">
        <v>5.95</v>
      </c>
      <c r="H53" s="17">
        <v>2.93</v>
      </c>
    </row>
    <row r="54" spans="1:8">
      <c r="A54" s="19">
        <v>6</v>
      </c>
      <c r="B54" s="16">
        <v>504</v>
      </c>
      <c r="C54" s="15">
        <f t="shared" si="0"/>
        <v>2.616377</v>
      </c>
      <c r="D54" s="15">
        <v>2.4878290000000001</v>
      </c>
      <c r="E54" s="15">
        <v>0.128548</v>
      </c>
      <c r="F54" s="17">
        <v>56.02</v>
      </c>
      <c r="G54" s="17">
        <v>6.27</v>
      </c>
      <c r="H54" s="17">
        <v>2.61</v>
      </c>
    </row>
    <row r="55" spans="1:8">
      <c r="A55" s="19">
        <v>6</v>
      </c>
      <c r="B55" s="16">
        <v>492</v>
      </c>
      <c r="C55" s="15">
        <f t="shared" si="0"/>
        <v>5.7959180000000003</v>
      </c>
      <c r="D55" s="15">
        <v>5.3719520000000003</v>
      </c>
      <c r="E55" s="15">
        <v>0.42396600000000001</v>
      </c>
      <c r="F55" s="17">
        <v>56.24</v>
      </c>
      <c r="G55" s="17">
        <v>6.36</v>
      </c>
      <c r="H55" s="17">
        <v>2.48</v>
      </c>
    </row>
    <row r="56" spans="1:8">
      <c r="A56" s="19">
        <v>6</v>
      </c>
      <c r="B56" s="16">
        <v>480</v>
      </c>
      <c r="C56" s="15">
        <f t="shared" si="0"/>
        <v>7.6625650000000007</v>
      </c>
      <c r="D56" s="15">
        <v>7.0316340000000004</v>
      </c>
      <c r="E56" s="15">
        <v>0.63093100000000002</v>
      </c>
      <c r="F56" s="17">
        <v>56.28</v>
      </c>
      <c r="G56" s="17">
        <v>6.39</v>
      </c>
      <c r="H56" s="17">
        <v>2.5499999999999998</v>
      </c>
    </row>
    <row r="57" spans="1:8">
      <c r="A57" s="19">
        <v>6</v>
      </c>
      <c r="B57" s="16">
        <v>468</v>
      </c>
      <c r="C57" s="15">
        <f t="shared" si="0"/>
        <v>6.3071470000000005</v>
      </c>
      <c r="D57" s="15">
        <v>5.5382110000000004</v>
      </c>
      <c r="E57" s="15">
        <v>0.76893599999999995</v>
      </c>
      <c r="F57" s="17">
        <v>56.58</v>
      </c>
      <c r="G57" s="17">
        <v>5.93</v>
      </c>
      <c r="H57" s="17">
        <v>2.65</v>
      </c>
    </row>
    <row r="58" spans="1:8">
      <c r="A58" s="19">
        <v>6</v>
      </c>
      <c r="B58" s="16">
        <v>456</v>
      </c>
      <c r="C58" s="15">
        <f t="shared" si="0"/>
        <v>5.2473859999999997</v>
      </c>
      <c r="D58" s="15">
        <v>4.4080079999999997</v>
      </c>
      <c r="E58" s="15">
        <v>0.83937799999999996</v>
      </c>
      <c r="F58" s="17">
        <v>56.49</v>
      </c>
      <c r="G58" s="17">
        <v>6.05</v>
      </c>
      <c r="H58" s="17">
        <v>2.73</v>
      </c>
    </row>
    <row r="59" spans="1:8">
      <c r="A59" s="19">
        <v>6</v>
      </c>
      <c r="B59" s="16">
        <v>444</v>
      </c>
      <c r="C59" s="15">
        <f t="shared" si="0"/>
        <v>4.3045049999999998</v>
      </c>
      <c r="D59" s="15">
        <v>3.3099959999999999</v>
      </c>
      <c r="E59" s="15">
        <v>0.99450899999999998</v>
      </c>
      <c r="F59" s="17">
        <v>57.1</v>
      </c>
      <c r="G59" s="17">
        <v>5.61</v>
      </c>
      <c r="H59" s="17">
        <v>2.4900000000000002</v>
      </c>
    </row>
    <row r="60" spans="1:8">
      <c r="A60" s="19">
        <v>6</v>
      </c>
      <c r="B60" s="16">
        <v>432</v>
      </c>
      <c r="C60" s="15">
        <f t="shared" si="0"/>
        <v>3.4978579999999999</v>
      </c>
      <c r="D60" s="15">
        <v>2.4851030000000001</v>
      </c>
      <c r="E60" s="15">
        <v>1.0127550000000001</v>
      </c>
      <c r="F60" s="17">
        <v>58.01</v>
      </c>
      <c r="G60" s="17">
        <v>4.5599999999999996</v>
      </c>
      <c r="H60" s="17">
        <v>2.12</v>
      </c>
    </row>
    <row r="61" spans="1:8">
      <c r="A61" s="19">
        <v>6</v>
      </c>
      <c r="B61" s="16">
        <v>420</v>
      </c>
      <c r="C61" s="15">
        <f t="shared" si="0"/>
        <v>2.7271380000000001</v>
      </c>
      <c r="D61" s="15">
        <v>1.8252090000000001</v>
      </c>
      <c r="E61" s="15">
        <v>0.90192899999999998</v>
      </c>
      <c r="F61" s="17">
        <v>58.06</v>
      </c>
      <c r="G61" s="17">
        <v>4.66</v>
      </c>
      <c r="H61" s="17">
        <v>2.16</v>
      </c>
    </row>
    <row r="62" spans="1:8">
      <c r="A62" s="19">
        <v>6</v>
      </c>
      <c r="B62" s="16">
        <v>408</v>
      </c>
      <c r="C62" s="15">
        <f t="shared" si="0"/>
        <v>2.053455</v>
      </c>
      <c r="D62" s="15">
        <v>1.2247250000000001</v>
      </c>
      <c r="E62" s="15">
        <v>0.82872999999999997</v>
      </c>
      <c r="F62" s="17">
        <v>57.69</v>
      </c>
      <c r="G62" s="17">
        <v>5.08</v>
      </c>
      <c r="H62" s="17">
        <v>2.2400000000000002</v>
      </c>
    </row>
    <row r="63" spans="1:8">
      <c r="A63" s="19">
        <v>6</v>
      </c>
      <c r="B63" s="16">
        <v>396</v>
      </c>
      <c r="C63" s="15">
        <f t="shared" si="0"/>
        <v>1.5617869999999998</v>
      </c>
      <c r="D63" s="15">
        <v>0.83920499999999998</v>
      </c>
      <c r="E63" s="15">
        <v>0.72258199999999995</v>
      </c>
      <c r="F63" s="17">
        <v>57.27</v>
      </c>
      <c r="G63" s="17">
        <v>5.59</v>
      </c>
      <c r="H63" s="17">
        <v>2.14</v>
      </c>
    </row>
    <row r="64" spans="1:8">
      <c r="A64" s="19">
        <v>6</v>
      </c>
      <c r="B64" s="16">
        <v>384</v>
      </c>
      <c r="C64" s="15">
        <f t="shared" si="0"/>
        <v>1.0245070000000001</v>
      </c>
      <c r="D64" s="15">
        <v>0.49717800000000001</v>
      </c>
      <c r="E64" s="15">
        <v>0.52732900000000005</v>
      </c>
      <c r="F64" s="17">
        <v>57.36</v>
      </c>
      <c r="G64" s="17">
        <v>5.71</v>
      </c>
      <c r="H64" s="17">
        <v>1.94</v>
      </c>
    </row>
    <row r="65" spans="1:8">
      <c r="A65" s="19">
        <v>6</v>
      </c>
      <c r="B65" s="16">
        <v>372</v>
      </c>
      <c r="C65" s="15">
        <f t="shared" si="0"/>
        <v>0.52745600000000004</v>
      </c>
      <c r="D65" s="15">
        <v>0.22244800000000001</v>
      </c>
      <c r="E65" s="15">
        <v>0.305008</v>
      </c>
      <c r="F65" s="17">
        <v>56.89</v>
      </c>
      <c r="G65" s="17">
        <v>5.93</v>
      </c>
      <c r="H65" s="17">
        <v>2</v>
      </c>
    </row>
    <row r="66" spans="1:8">
      <c r="A66" s="19">
        <v>6</v>
      </c>
      <c r="B66" s="16">
        <v>360</v>
      </c>
      <c r="C66" s="15">
        <f t="shared" si="0"/>
        <v>0.14688600000000002</v>
      </c>
      <c r="D66" s="15">
        <v>4.7735E-2</v>
      </c>
      <c r="E66" s="15">
        <v>9.9151000000000003E-2</v>
      </c>
      <c r="F66" s="17">
        <v>57.03</v>
      </c>
      <c r="G66" s="17">
        <v>5.6</v>
      </c>
      <c r="H66" s="17">
        <v>2.31</v>
      </c>
    </row>
    <row r="67" spans="1:8">
      <c r="A67" s="19">
        <v>7</v>
      </c>
      <c r="B67" s="16">
        <v>540</v>
      </c>
      <c r="C67" s="15">
        <f t="shared" ref="C67:C130" si="1">D67+E67</f>
        <v>3.4182999999999998E-2</v>
      </c>
      <c r="D67" s="15">
        <v>3.4182999999999998E-2</v>
      </c>
      <c r="E67" s="15">
        <v>0</v>
      </c>
      <c r="F67" s="17">
        <v>0</v>
      </c>
      <c r="G67" s="17">
        <v>0</v>
      </c>
      <c r="H67" s="17">
        <v>0</v>
      </c>
    </row>
    <row r="68" spans="1:8">
      <c r="A68" s="19">
        <v>7</v>
      </c>
      <c r="B68" s="16">
        <v>528</v>
      </c>
      <c r="C68" s="15">
        <f t="shared" si="1"/>
        <v>0.16012899999999999</v>
      </c>
      <c r="D68" s="15">
        <v>0.16012899999999999</v>
      </c>
      <c r="E68" s="15">
        <v>0</v>
      </c>
      <c r="F68" s="17">
        <v>0</v>
      </c>
      <c r="G68" s="17">
        <v>0</v>
      </c>
      <c r="H68" s="17">
        <v>0</v>
      </c>
    </row>
    <row r="69" spans="1:8">
      <c r="A69" s="19">
        <v>7</v>
      </c>
      <c r="B69" s="16">
        <v>516</v>
      </c>
      <c r="C69" s="15">
        <f t="shared" si="1"/>
        <v>1.1435000000000001E-2</v>
      </c>
      <c r="D69" s="15">
        <v>1.1435000000000001E-2</v>
      </c>
      <c r="E69" s="15">
        <v>0</v>
      </c>
      <c r="F69" s="17">
        <v>0</v>
      </c>
      <c r="G69" s="17">
        <v>0</v>
      </c>
      <c r="H69" s="17">
        <v>0</v>
      </c>
    </row>
    <row r="70" spans="1:8">
      <c r="A70" s="19">
        <v>7</v>
      </c>
      <c r="B70" s="16">
        <v>504</v>
      </c>
      <c r="C70" s="15">
        <f t="shared" si="1"/>
        <v>9.5600000000000004E-4</v>
      </c>
      <c r="D70" s="15">
        <v>9.5600000000000004E-4</v>
      </c>
      <c r="E70" s="15">
        <v>0</v>
      </c>
      <c r="F70" s="17">
        <v>0</v>
      </c>
      <c r="G70" s="17">
        <v>0</v>
      </c>
      <c r="H70" s="17">
        <v>0</v>
      </c>
    </row>
    <row r="71" spans="1:8">
      <c r="A71" s="19">
        <v>8</v>
      </c>
      <c r="B71" s="16">
        <v>540</v>
      </c>
      <c r="C71" s="15">
        <f t="shared" si="1"/>
        <v>0.623942</v>
      </c>
      <c r="D71" s="15">
        <v>0.40094200000000002</v>
      </c>
      <c r="E71" s="15">
        <v>0.223</v>
      </c>
      <c r="F71" s="17">
        <v>64.150000000000006</v>
      </c>
      <c r="G71" s="17">
        <v>2.87</v>
      </c>
      <c r="H71" s="17">
        <v>2.5299999999999998</v>
      </c>
    </row>
    <row r="72" spans="1:8">
      <c r="A72" s="19">
        <v>8</v>
      </c>
      <c r="B72" s="16">
        <v>528</v>
      </c>
      <c r="C72" s="15">
        <f t="shared" si="1"/>
        <v>2.7080390000000003</v>
      </c>
      <c r="D72" s="15">
        <v>2.1421920000000001</v>
      </c>
      <c r="E72" s="15">
        <v>0.56584699999999999</v>
      </c>
      <c r="F72" s="17">
        <v>64.489999999999995</v>
      </c>
      <c r="G72" s="17">
        <v>2.8</v>
      </c>
      <c r="H72" s="17">
        <v>2.4900000000000002</v>
      </c>
    </row>
    <row r="73" spans="1:8">
      <c r="A73" s="19">
        <v>8</v>
      </c>
      <c r="B73" s="16">
        <v>516</v>
      </c>
      <c r="C73" s="15">
        <f t="shared" si="1"/>
        <v>7.5614749999999997</v>
      </c>
      <c r="D73" s="15">
        <v>6.924207</v>
      </c>
      <c r="E73" s="15">
        <v>0.63726799999999995</v>
      </c>
      <c r="F73" s="17">
        <v>64.400000000000006</v>
      </c>
      <c r="G73" s="17">
        <v>2.83</v>
      </c>
      <c r="H73" s="17">
        <v>2.48</v>
      </c>
    </row>
    <row r="74" spans="1:8">
      <c r="A74" s="19">
        <v>8</v>
      </c>
      <c r="B74" s="16">
        <v>504</v>
      </c>
      <c r="C74" s="15">
        <f t="shared" si="1"/>
        <v>12.670953000000001</v>
      </c>
      <c r="D74" s="15">
        <v>11.983682</v>
      </c>
      <c r="E74" s="15">
        <v>0.68727099999999997</v>
      </c>
      <c r="F74" s="17">
        <v>64.349999999999994</v>
      </c>
      <c r="G74" s="17">
        <v>2.9</v>
      </c>
      <c r="H74" s="17">
        <v>2.4300000000000002</v>
      </c>
    </row>
    <row r="75" spans="1:8">
      <c r="A75" s="19">
        <v>8</v>
      </c>
      <c r="B75" s="16">
        <v>492</v>
      </c>
      <c r="C75" s="15">
        <f t="shared" si="1"/>
        <v>12.077484</v>
      </c>
      <c r="D75" s="15">
        <v>11.378842000000001</v>
      </c>
      <c r="E75" s="15">
        <v>0.69864199999999999</v>
      </c>
      <c r="F75" s="17">
        <v>64.569999999999993</v>
      </c>
      <c r="G75" s="17">
        <v>2.78</v>
      </c>
      <c r="H75" s="17">
        <v>2.34</v>
      </c>
    </row>
    <row r="76" spans="1:8">
      <c r="A76" s="19">
        <v>8</v>
      </c>
      <c r="B76" s="16">
        <v>480</v>
      </c>
      <c r="C76" s="15">
        <f t="shared" si="1"/>
        <v>10.518774000000001</v>
      </c>
      <c r="D76" s="15">
        <v>9.8271320000000006</v>
      </c>
      <c r="E76" s="15">
        <v>0.69164199999999998</v>
      </c>
      <c r="F76" s="17">
        <v>64.44</v>
      </c>
      <c r="G76" s="17">
        <v>2.89</v>
      </c>
      <c r="H76" s="17">
        <v>2.2000000000000002</v>
      </c>
    </row>
    <row r="77" spans="1:8">
      <c r="A77" s="19">
        <v>8</v>
      </c>
      <c r="B77" s="16">
        <v>468</v>
      </c>
      <c r="C77" s="15">
        <f t="shared" si="1"/>
        <v>9.040557999999999</v>
      </c>
      <c r="D77" s="15">
        <v>8.3576189999999997</v>
      </c>
      <c r="E77" s="15">
        <v>0.68293899999999996</v>
      </c>
      <c r="F77" s="17">
        <v>64.53</v>
      </c>
      <c r="G77" s="17">
        <v>2.76</v>
      </c>
      <c r="H77" s="17">
        <v>2.04</v>
      </c>
    </row>
    <row r="78" spans="1:8">
      <c r="A78" s="19">
        <v>8</v>
      </c>
      <c r="B78" s="16">
        <v>456</v>
      </c>
      <c r="C78" s="15">
        <f t="shared" si="1"/>
        <v>7.6879100000000005</v>
      </c>
      <c r="D78" s="15">
        <v>7.0404660000000003</v>
      </c>
      <c r="E78" s="15">
        <v>0.64744400000000002</v>
      </c>
      <c r="F78" s="17">
        <v>64.64</v>
      </c>
      <c r="G78" s="17">
        <v>2.4300000000000002</v>
      </c>
      <c r="H78" s="17">
        <v>1.91</v>
      </c>
    </row>
    <row r="79" spans="1:8">
      <c r="A79" s="19">
        <v>8</v>
      </c>
      <c r="B79" s="16">
        <v>444</v>
      </c>
      <c r="C79" s="15">
        <f t="shared" si="1"/>
        <v>6.5257769999999997</v>
      </c>
      <c r="D79" s="15">
        <v>5.8989419999999999</v>
      </c>
      <c r="E79" s="15">
        <v>0.62683500000000003</v>
      </c>
      <c r="F79" s="17">
        <v>64.23</v>
      </c>
      <c r="G79" s="17">
        <v>2.54</v>
      </c>
      <c r="H79" s="17">
        <v>1.94</v>
      </c>
    </row>
    <row r="80" spans="1:8">
      <c r="A80" s="19">
        <v>8</v>
      </c>
      <c r="B80" s="16">
        <v>432</v>
      </c>
      <c r="C80" s="15">
        <f t="shared" si="1"/>
        <v>5.6088360000000002</v>
      </c>
      <c r="D80" s="15">
        <v>4.9814819999999997</v>
      </c>
      <c r="E80" s="15">
        <v>0.62735399999999997</v>
      </c>
      <c r="F80" s="17">
        <v>64.03</v>
      </c>
      <c r="G80" s="17">
        <v>2.69</v>
      </c>
      <c r="H80" s="17">
        <v>1.97</v>
      </c>
    </row>
    <row r="81" spans="1:8">
      <c r="A81" s="19">
        <v>8</v>
      </c>
      <c r="B81" s="16">
        <v>420</v>
      </c>
      <c r="C81" s="15">
        <f t="shared" si="1"/>
        <v>4.8481490000000003</v>
      </c>
      <c r="D81" s="15">
        <v>4.215541</v>
      </c>
      <c r="E81" s="15">
        <v>0.63260799999999995</v>
      </c>
      <c r="F81" s="17">
        <v>64.33</v>
      </c>
      <c r="G81" s="17">
        <v>2.79</v>
      </c>
      <c r="H81" s="17">
        <v>1.9</v>
      </c>
    </row>
    <row r="82" spans="1:8">
      <c r="A82" s="19">
        <v>8</v>
      </c>
      <c r="B82" s="16">
        <v>408</v>
      </c>
      <c r="C82" s="15">
        <f t="shared" si="1"/>
        <v>4.1499379999999997</v>
      </c>
      <c r="D82" s="15">
        <v>3.511444</v>
      </c>
      <c r="E82" s="15">
        <v>0.63849400000000001</v>
      </c>
      <c r="F82" s="17">
        <v>64.66</v>
      </c>
      <c r="G82" s="17">
        <v>2.77</v>
      </c>
      <c r="H82" s="17">
        <v>1.74</v>
      </c>
    </row>
    <row r="83" spans="1:8">
      <c r="A83" s="19">
        <v>8</v>
      </c>
      <c r="B83" s="16">
        <v>396</v>
      </c>
      <c r="C83" s="15">
        <f t="shared" si="1"/>
        <v>3.5525909999999996</v>
      </c>
      <c r="D83" s="15">
        <v>2.9193449999999999</v>
      </c>
      <c r="E83" s="15">
        <v>0.63324599999999998</v>
      </c>
      <c r="F83" s="17">
        <v>64.959999999999994</v>
      </c>
      <c r="G83" s="17">
        <v>2.5299999999999998</v>
      </c>
      <c r="H83" s="17">
        <v>1.66</v>
      </c>
    </row>
    <row r="84" spans="1:8">
      <c r="A84" s="19">
        <v>8</v>
      </c>
      <c r="B84" s="16">
        <v>384</v>
      </c>
      <c r="C84" s="15">
        <f t="shared" si="1"/>
        <v>2.9498309999999996</v>
      </c>
      <c r="D84" s="15">
        <v>2.3426339999999999</v>
      </c>
      <c r="E84" s="15">
        <v>0.60719699999999999</v>
      </c>
      <c r="F84" s="17">
        <v>64.930000000000007</v>
      </c>
      <c r="G84" s="17">
        <v>2.41</v>
      </c>
      <c r="H84" s="17">
        <v>1.56</v>
      </c>
    </row>
    <row r="85" spans="1:8">
      <c r="A85" s="19">
        <v>8</v>
      </c>
      <c r="B85" s="16">
        <v>372</v>
      </c>
      <c r="C85" s="15">
        <f t="shared" si="1"/>
        <v>2.3876369999999998</v>
      </c>
      <c r="D85" s="15">
        <v>1.843167</v>
      </c>
      <c r="E85" s="15">
        <v>0.54447000000000001</v>
      </c>
      <c r="F85" s="17">
        <v>64.87</v>
      </c>
      <c r="G85" s="17">
        <v>2.36</v>
      </c>
      <c r="H85" s="17">
        <v>1.44</v>
      </c>
    </row>
    <row r="86" spans="1:8">
      <c r="A86" s="19">
        <v>8</v>
      </c>
      <c r="B86" s="16">
        <v>360</v>
      </c>
      <c r="C86" s="15">
        <f t="shared" si="1"/>
        <v>1.8576600000000001</v>
      </c>
      <c r="D86" s="15">
        <v>1.3943430000000001</v>
      </c>
      <c r="E86" s="15">
        <v>0.46331699999999998</v>
      </c>
      <c r="F86" s="17">
        <v>64.900000000000006</v>
      </c>
      <c r="G86" s="17">
        <v>2.2200000000000002</v>
      </c>
      <c r="H86" s="17">
        <v>1.46</v>
      </c>
    </row>
    <row r="87" spans="1:8">
      <c r="A87" s="19">
        <v>8</v>
      </c>
      <c r="B87" s="16">
        <v>348</v>
      </c>
      <c r="C87" s="15">
        <f t="shared" si="1"/>
        <v>1.031604</v>
      </c>
      <c r="D87" s="15">
        <v>0.70744799999999997</v>
      </c>
      <c r="E87" s="15">
        <v>0.324156</v>
      </c>
      <c r="F87" s="17">
        <v>65.14</v>
      </c>
      <c r="G87" s="17">
        <v>2.0499999999999998</v>
      </c>
      <c r="H87" s="17">
        <v>1.46</v>
      </c>
    </row>
    <row r="88" spans="1:8">
      <c r="A88" s="19">
        <v>8</v>
      </c>
      <c r="B88" s="16">
        <v>336</v>
      </c>
      <c r="C88" s="15">
        <f t="shared" si="1"/>
        <v>0.39321899999999999</v>
      </c>
      <c r="D88" s="15">
        <v>0.24645700000000001</v>
      </c>
      <c r="E88" s="15">
        <v>0.146762</v>
      </c>
      <c r="F88" s="17">
        <v>65.81</v>
      </c>
      <c r="G88" s="17">
        <v>1.94</v>
      </c>
      <c r="H88" s="17">
        <v>1.47</v>
      </c>
    </row>
    <row r="89" spans="1:8">
      <c r="A89" s="19">
        <v>8</v>
      </c>
      <c r="B89" s="16">
        <v>324</v>
      </c>
      <c r="C89" s="15">
        <f t="shared" si="1"/>
        <v>0.11387</v>
      </c>
      <c r="D89" s="15">
        <v>7.0525000000000004E-2</v>
      </c>
      <c r="E89" s="15">
        <v>4.3345000000000002E-2</v>
      </c>
      <c r="F89" s="17">
        <v>66.12</v>
      </c>
      <c r="G89" s="17">
        <v>1.87</v>
      </c>
      <c r="H89" s="17">
        <v>1.45</v>
      </c>
    </row>
    <row r="90" spans="1:8">
      <c r="A90" s="19">
        <v>9</v>
      </c>
      <c r="B90" s="16">
        <v>552</v>
      </c>
      <c r="C90" s="15">
        <f t="shared" si="1"/>
        <v>7.3208999999999996E-2</v>
      </c>
      <c r="D90" s="15">
        <v>7.3208999999999996E-2</v>
      </c>
      <c r="E90" s="15">
        <v>0</v>
      </c>
      <c r="F90" s="17">
        <v>0</v>
      </c>
      <c r="G90" s="17">
        <v>0</v>
      </c>
      <c r="H90" s="17">
        <v>0</v>
      </c>
    </row>
    <row r="91" spans="1:8">
      <c r="A91" s="19">
        <v>9</v>
      </c>
      <c r="B91" s="16">
        <v>540</v>
      </c>
      <c r="C91" s="15">
        <f t="shared" si="1"/>
        <v>0.117912</v>
      </c>
      <c r="D91" s="15">
        <v>0.117912</v>
      </c>
      <c r="E91" s="15">
        <v>0</v>
      </c>
      <c r="F91" s="17">
        <v>0</v>
      </c>
      <c r="G91" s="17">
        <v>0</v>
      </c>
      <c r="H91" s="17">
        <v>0</v>
      </c>
    </row>
    <row r="92" spans="1:8">
      <c r="A92" s="19">
        <v>9</v>
      </c>
      <c r="B92" s="16">
        <v>528</v>
      </c>
      <c r="C92" s="15">
        <f t="shared" si="1"/>
        <v>2.8507999999999999E-2</v>
      </c>
      <c r="D92" s="15">
        <v>2.8507999999999999E-2</v>
      </c>
      <c r="E92" s="15">
        <v>0</v>
      </c>
      <c r="F92" s="17">
        <v>0</v>
      </c>
      <c r="G92" s="17">
        <v>0</v>
      </c>
      <c r="H92" s="17">
        <v>0</v>
      </c>
    </row>
    <row r="93" spans="1:8">
      <c r="A93" s="19">
        <v>9</v>
      </c>
      <c r="B93" s="16">
        <v>516</v>
      </c>
      <c r="C93" s="15">
        <f t="shared" si="1"/>
        <v>1.029E-3</v>
      </c>
      <c r="D93" s="15">
        <v>1.029E-3</v>
      </c>
      <c r="E93" s="15">
        <v>0</v>
      </c>
      <c r="F93" s="17">
        <v>0</v>
      </c>
      <c r="G93" s="17">
        <v>0</v>
      </c>
      <c r="H93" s="17">
        <v>0</v>
      </c>
    </row>
    <row r="94" spans="1:8">
      <c r="A94" s="19">
        <v>10</v>
      </c>
      <c r="B94" s="16">
        <v>552</v>
      </c>
      <c r="C94" s="15">
        <f t="shared" si="1"/>
        <v>7.3766999999999999E-2</v>
      </c>
      <c r="D94" s="15">
        <v>4.7364999999999997E-2</v>
      </c>
      <c r="E94" s="15">
        <v>2.6401999999999998E-2</v>
      </c>
      <c r="F94" s="17">
        <v>60.85</v>
      </c>
      <c r="G94" s="17">
        <v>2.91</v>
      </c>
      <c r="H94" s="17">
        <v>2.4</v>
      </c>
    </row>
    <row r="95" spans="1:8">
      <c r="A95" s="19">
        <v>10</v>
      </c>
      <c r="B95" s="16">
        <v>540</v>
      </c>
      <c r="C95" s="15">
        <f t="shared" si="1"/>
        <v>1.2976570000000001</v>
      </c>
      <c r="D95" s="15">
        <v>1.011029</v>
      </c>
      <c r="E95" s="15">
        <v>0.28662799999999999</v>
      </c>
      <c r="F95" s="17">
        <v>61.15</v>
      </c>
      <c r="G95" s="17">
        <v>3.07</v>
      </c>
      <c r="H95" s="17">
        <v>2.61</v>
      </c>
    </row>
    <row r="96" spans="1:8">
      <c r="A96" s="19">
        <v>10</v>
      </c>
      <c r="B96" s="16">
        <v>528</v>
      </c>
      <c r="C96" s="15">
        <f t="shared" si="1"/>
        <v>5.4119729999999997</v>
      </c>
      <c r="D96" s="15">
        <v>4.8039709999999998</v>
      </c>
      <c r="E96" s="15">
        <v>0.60800200000000004</v>
      </c>
      <c r="F96" s="17">
        <v>61.2</v>
      </c>
      <c r="G96" s="17">
        <v>3.3</v>
      </c>
      <c r="H96" s="17">
        <v>2.57</v>
      </c>
    </row>
    <row r="97" spans="1:8">
      <c r="A97" s="19">
        <v>10</v>
      </c>
      <c r="B97" s="16">
        <v>516</v>
      </c>
      <c r="C97" s="15">
        <f t="shared" si="1"/>
        <v>11.879505</v>
      </c>
      <c r="D97" s="15">
        <v>11.080798</v>
      </c>
      <c r="E97" s="15">
        <v>0.79870699999999994</v>
      </c>
      <c r="F97" s="17">
        <v>60.96</v>
      </c>
      <c r="G97" s="17">
        <v>3.43</v>
      </c>
      <c r="H97" s="17">
        <v>2.48</v>
      </c>
    </row>
    <row r="98" spans="1:8">
      <c r="A98" s="19">
        <v>10</v>
      </c>
      <c r="B98" s="16">
        <v>504</v>
      </c>
      <c r="C98" s="15">
        <f t="shared" si="1"/>
        <v>12.200220999999999</v>
      </c>
      <c r="D98" s="15">
        <v>11.315099999999999</v>
      </c>
      <c r="E98" s="15">
        <v>0.88512100000000005</v>
      </c>
      <c r="F98" s="17">
        <v>61.07</v>
      </c>
      <c r="G98" s="17">
        <v>3.34</v>
      </c>
      <c r="H98" s="17">
        <v>2.39</v>
      </c>
    </row>
    <row r="99" spans="1:8">
      <c r="A99" s="19">
        <v>10</v>
      </c>
      <c r="B99" s="16">
        <v>492</v>
      </c>
      <c r="C99" s="15">
        <f t="shared" si="1"/>
        <v>10.861434000000001</v>
      </c>
      <c r="D99" s="15">
        <v>9.9328090000000007</v>
      </c>
      <c r="E99" s="15">
        <v>0.92862500000000003</v>
      </c>
      <c r="F99" s="17">
        <v>61.12</v>
      </c>
      <c r="G99" s="17">
        <v>3.31</v>
      </c>
      <c r="H99" s="17">
        <v>2.31</v>
      </c>
    </row>
    <row r="100" spans="1:8">
      <c r="A100" s="19">
        <v>10</v>
      </c>
      <c r="B100" s="16">
        <v>480</v>
      </c>
      <c r="C100" s="15">
        <f t="shared" si="1"/>
        <v>9.7151439999999987</v>
      </c>
      <c r="D100" s="15">
        <v>8.7443259999999992</v>
      </c>
      <c r="E100" s="15">
        <v>0.97081799999999996</v>
      </c>
      <c r="F100" s="17">
        <v>61.17</v>
      </c>
      <c r="G100" s="17">
        <v>3.31</v>
      </c>
      <c r="H100" s="17">
        <v>2.33</v>
      </c>
    </row>
    <row r="101" spans="1:8">
      <c r="A101" s="19">
        <v>10</v>
      </c>
      <c r="B101" s="16">
        <v>468</v>
      </c>
      <c r="C101" s="15">
        <f t="shared" si="1"/>
        <v>8.6050679999999993</v>
      </c>
      <c r="D101" s="15">
        <v>7.5881090000000002</v>
      </c>
      <c r="E101" s="15">
        <v>1.0169589999999999</v>
      </c>
      <c r="F101" s="17">
        <v>61.18</v>
      </c>
      <c r="G101" s="17">
        <v>3.31</v>
      </c>
      <c r="H101" s="17">
        <v>2.31</v>
      </c>
    </row>
    <row r="102" spans="1:8">
      <c r="A102" s="19">
        <v>10</v>
      </c>
      <c r="B102" s="16">
        <v>456</v>
      </c>
      <c r="C102" s="15">
        <f t="shared" si="1"/>
        <v>7.6753540000000005</v>
      </c>
      <c r="D102" s="15">
        <v>6.656479</v>
      </c>
      <c r="E102" s="15">
        <v>1.018875</v>
      </c>
      <c r="F102" s="17">
        <v>61.29</v>
      </c>
      <c r="G102" s="17">
        <v>3.46</v>
      </c>
      <c r="H102" s="17">
        <v>2.2400000000000002</v>
      </c>
    </row>
    <row r="103" spans="1:8">
      <c r="A103" s="19">
        <v>10</v>
      </c>
      <c r="B103" s="16">
        <v>444</v>
      </c>
      <c r="C103" s="15">
        <f t="shared" si="1"/>
        <v>6.7115679999999998</v>
      </c>
      <c r="D103" s="15">
        <v>5.7226650000000001</v>
      </c>
      <c r="E103" s="15">
        <v>0.98890299999999998</v>
      </c>
      <c r="F103" s="17">
        <v>61.31</v>
      </c>
      <c r="G103" s="17">
        <v>3.65</v>
      </c>
      <c r="H103" s="17">
        <v>2.25</v>
      </c>
    </row>
    <row r="104" spans="1:8">
      <c r="A104" s="19">
        <v>10</v>
      </c>
      <c r="B104" s="16">
        <v>432</v>
      </c>
      <c r="C104" s="15">
        <f t="shared" si="1"/>
        <v>5.8542480000000001</v>
      </c>
      <c r="D104" s="15">
        <v>4.8913520000000004</v>
      </c>
      <c r="E104" s="15">
        <v>0.96289599999999997</v>
      </c>
      <c r="F104" s="17">
        <v>61.26</v>
      </c>
      <c r="G104" s="17">
        <v>3.74</v>
      </c>
      <c r="H104" s="17">
        <v>2.2200000000000002</v>
      </c>
    </row>
    <row r="105" spans="1:8">
      <c r="A105" s="19">
        <v>10</v>
      </c>
      <c r="B105" s="16">
        <v>420</v>
      </c>
      <c r="C105" s="15">
        <f t="shared" si="1"/>
        <v>5.0234069999999997</v>
      </c>
      <c r="D105" s="15">
        <v>4.0945450000000001</v>
      </c>
      <c r="E105" s="15">
        <v>0.92886199999999997</v>
      </c>
      <c r="F105" s="17">
        <v>61.41</v>
      </c>
      <c r="G105" s="17">
        <v>3.66</v>
      </c>
      <c r="H105" s="17">
        <v>2.17</v>
      </c>
    </row>
    <row r="106" spans="1:8">
      <c r="A106" s="19">
        <v>10</v>
      </c>
      <c r="B106" s="16">
        <v>408</v>
      </c>
      <c r="C106" s="15">
        <f t="shared" si="1"/>
        <v>4.1454430000000002</v>
      </c>
      <c r="D106" s="15">
        <v>3.2557749999999999</v>
      </c>
      <c r="E106" s="15">
        <v>0.88966800000000001</v>
      </c>
      <c r="F106" s="17">
        <v>61.59</v>
      </c>
      <c r="G106" s="17">
        <v>3.41</v>
      </c>
      <c r="H106" s="17">
        <v>2.08</v>
      </c>
    </row>
    <row r="107" spans="1:8">
      <c r="A107" s="19">
        <v>10</v>
      </c>
      <c r="B107" s="16">
        <v>396</v>
      </c>
      <c r="C107" s="15">
        <f t="shared" si="1"/>
        <v>3.4367189999999996</v>
      </c>
      <c r="D107" s="15">
        <v>2.5784919999999998</v>
      </c>
      <c r="E107" s="15">
        <v>0.85822699999999996</v>
      </c>
      <c r="F107" s="17">
        <v>61.6</v>
      </c>
      <c r="G107" s="17">
        <v>3.4</v>
      </c>
      <c r="H107" s="17">
        <v>2.02</v>
      </c>
    </row>
    <row r="108" spans="1:8">
      <c r="A108" s="19">
        <v>10</v>
      </c>
      <c r="B108" s="16">
        <v>384</v>
      </c>
      <c r="C108" s="15">
        <f t="shared" si="1"/>
        <v>2.7201339999999998</v>
      </c>
      <c r="D108" s="15">
        <v>1.9402919999999999</v>
      </c>
      <c r="E108" s="15">
        <v>0.77984200000000004</v>
      </c>
      <c r="F108" s="17">
        <v>61.66</v>
      </c>
      <c r="G108" s="17">
        <v>3.31</v>
      </c>
      <c r="H108" s="17">
        <v>1.92</v>
      </c>
    </row>
    <row r="109" spans="1:8">
      <c r="A109" s="19">
        <v>10</v>
      </c>
      <c r="B109" s="16">
        <v>372</v>
      </c>
      <c r="C109" s="15">
        <f t="shared" si="1"/>
        <v>1.9672670000000001</v>
      </c>
      <c r="D109" s="15">
        <v>1.3427720000000001</v>
      </c>
      <c r="E109" s="15">
        <v>0.62449500000000002</v>
      </c>
      <c r="F109" s="17">
        <v>62.08</v>
      </c>
      <c r="G109" s="17">
        <v>3.31</v>
      </c>
      <c r="H109" s="17">
        <v>1.89</v>
      </c>
    </row>
    <row r="110" spans="1:8">
      <c r="A110" s="19">
        <v>10</v>
      </c>
      <c r="B110" s="16">
        <v>360</v>
      </c>
      <c r="C110" s="15">
        <f t="shared" si="1"/>
        <v>1.094876</v>
      </c>
      <c r="D110" s="15">
        <v>0.72575699999999999</v>
      </c>
      <c r="E110" s="15">
        <v>0.36911899999999997</v>
      </c>
      <c r="F110" s="17">
        <v>62.09</v>
      </c>
      <c r="G110" s="17">
        <v>3.51</v>
      </c>
      <c r="H110" s="17">
        <v>1.81</v>
      </c>
    </row>
    <row r="111" spans="1:8">
      <c r="A111" s="19">
        <v>10</v>
      </c>
      <c r="B111" s="16">
        <v>348</v>
      </c>
      <c r="C111" s="15">
        <f t="shared" si="1"/>
        <v>0.58271399999999995</v>
      </c>
      <c r="D111" s="15">
        <v>0.32277400000000001</v>
      </c>
      <c r="E111" s="15">
        <v>0.25994</v>
      </c>
      <c r="F111" s="17">
        <v>62.14</v>
      </c>
      <c r="G111" s="17">
        <v>3.92</v>
      </c>
      <c r="H111" s="17">
        <v>1.75</v>
      </c>
    </row>
    <row r="112" spans="1:8">
      <c r="A112" s="19">
        <v>10</v>
      </c>
      <c r="B112" s="16">
        <v>336</v>
      </c>
      <c r="C112" s="15">
        <f t="shared" si="1"/>
        <v>0.303643</v>
      </c>
      <c r="D112" s="15">
        <v>0.119907</v>
      </c>
      <c r="E112" s="15">
        <v>0.18373600000000001</v>
      </c>
      <c r="F112" s="17">
        <v>62.9</v>
      </c>
      <c r="G112" s="17">
        <v>4.16</v>
      </c>
      <c r="H112" s="17">
        <v>1.57</v>
      </c>
    </row>
    <row r="113" spans="1:8">
      <c r="A113" s="19">
        <v>10</v>
      </c>
      <c r="B113" s="16">
        <v>324</v>
      </c>
      <c r="C113" s="15">
        <f t="shared" si="1"/>
        <v>9.0130999999999989E-2</v>
      </c>
      <c r="D113" s="15">
        <v>2.5375000000000002E-2</v>
      </c>
      <c r="E113" s="15">
        <v>6.4755999999999994E-2</v>
      </c>
      <c r="F113" s="17">
        <v>62.75</v>
      </c>
      <c r="G113" s="17">
        <v>4.62</v>
      </c>
      <c r="H113" s="17">
        <v>1.39</v>
      </c>
    </row>
    <row r="114" spans="1:8">
      <c r="A114" s="19">
        <v>11</v>
      </c>
      <c r="B114" s="16">
        <v>528</v>
      </c>
      <c r="C114" s="15">
        <f t="shared" si="1"/>
        <v>1.931E-3</v>
      </c>
      <c r="D114" s="15">
        <v>1.931E-3</v>
      </c>
      <c r="E114" s="15">
        <v>0</v>
      </c>
      <c r="F114" s="17">
        <v>0</v>
      </c>
      <c r="G114" s="17">
        <v>0</v>
      </c>
      <c r="H114" s="17">
        <v>0</v>
      </c>
    </row>
    <row r="115" spans="1:8">
      <c r="A115" s="19">
        <v>11</v>
      </c>
      <c r="B115" s="16">
        <v>516</v>
      </c>
      <c r="C115" s="15">
        <f t="shared" si="1"/>
        <v>7.1879999999999999E-3</v>
      </c>
      <c r="D115" s="15">
        <v>7.1879999999999999E-3</v>
      </c>
      <c r="E115" s="15">
        <v>0</v>
      </c>
      <c r="F115" s="17">
        <v>0</v>
      </c>
      <c r="G115" s="17">
        <v>0</v>
      </c>
      <c r="H115" s="17">
        <v>0</v>
      </c>
    </row>
    <row r="116" spans="1:8">
      <c r="A116" s="19">
        <v>12</v>
      </c>
      <c r="B116" s="16">
        <v>528</v>
      </c>
      <c r="C116" s="15">
        <f t="shared" si="1"/>
        <v>1.4598999999999999E-2</v>
      </c>
      <c r="D116" s="15">
        <v>1.3285999999999999E-2</v>
      </c>
      <c r="E116" s="15">
        <v>1.3129999999999999E-3</v>
      </c>
      <c r="F116" s="17">
        <v>57.44</v>
      </c>
      <c r="G116" s="17">
        <v>5.8</v>
      </c>
      <c r="H116" s="17">
        <v>2.46</v>
      </c>
    </row>
    <row r="117" spans="1:8">
      <c r="A117" s="19">
        <v>12</v>
      </c>
      <c r="B117" s="16">
        <v>516</v>
      </c>
      <c r="C117" s="15">
        <f t="shared" si="1"/>
        <v>2.0357509999999999</v>
      </c>
      <c r="D117" s="15">
        <v>1.829153</v>
      </c>
      <c r="E117" s="15">
        <v>0.206598</v>
      </c>
      <c r="F117" s="17">
        <v>60.16</v>
      </c>
      <c r="G117" s="17">
        <v>5.54</v>
      </c>
      <c r="H117" s="17">
        <v>2.35</v>
      </c>
    </row>
    <row r="118" spans="1:8">
      <c r="A118" s="19">
        <v>12</v>
      </c>
      <c r="B118" s="16">
        <v>504</v>
      </c>
      <c r="C118" s="15">
        <f t="shared" si="1"/>
        <v>3.2876629999999998</v>
      </c>
      <c r="D118" s="15">
        <v>2.9947089999999998</v>
      </c>
      <c r="E118" s="15">
        <v>0.29295399999999999</v>
      </c>
      <c r="F118" s="17">
        <v>60.42</v>
      </c>
      <c r="G118" s="17">
        <v>5.45</v>
      </c>
      <c r="H118" s="17">
        <v>2.33</v>
      </c>
    </row>
    <row r="119" spans="1:8">
      <c r="A119" s="19">
        <v>12</v>
      </c>
      <c r="B119" s="16">
        <v>492</v>
      </c>
      <c r="C119" s="15">
        <f t="shared" si="1"/>
        <v>2.9119799999999998</v>
      </c>
      <c r="D119" s="15">
        <v>2.565258</v>
      </c>
      <c r="E119" s="15">
        <v>0.34672199999999997</v>
      </c>
      <c r="F119" s="17">
        <v>60.65</v>
      </c>
      <c r="G119" s="17">
        <v>5.48</v>
      </c>
      <c r="H119" s="17">
        <v>2.29</v>
      </c>
    </row>
    <row r="120" spans="1:8">
      <c r="A120" s="19">
        <v>12</v>
      </c>
      <c r="B120" s="16">
        <v>480</v>
      </c>
      <c r="C120" s="15">
        <f t="shared" si="1"/>
        <v>2.5979960000000002</v>
      </c>
      <c r="D120" s="15">
        <v>2.2096300000000002</v>
      </c>
      <c r="E120" s="15">
        <v>0.38836599999999999</v>
      </c>
      <c r="F120" s="17">
        <v>60.81</v>
      </c>
      <c r="G120" s="17">
        <v>5.68</v>
      </c>
      <c r="H120" s="17">
        <v>2.2000000000000002</v>
      </c>
    </row>
    <row r="121" spans="1:8">
      <c r="A121" s="19">
        <v>12</v>
      </c>
      <c r="B121" s="16">
        <v>468</v>
      </c>
      <c r="C121" s="15">
        <f t="shared" si="1"/>
        <v>2.3086530000000001</v>
      </c>
      <c r="D121" s="15">
        <v>1.8898630000000001</v>
      </c>
      <c r="E121" s="15">
        <v>0.41879</v>
      </c>
      <c r="F121" s="17">
        <v>60.75</v>
      </c>
      <c r="G121" s="17">
        <v>6.01</v>
      </c>
      <c r="H121" s="17">
        <v>2.0699999999999998</v>
      </c>
    </row>
    <row r="122" spans="1:8">
      <c r="A122" s="19">
        <v>12</v>
      </c>
      <c r="B122" s="16">
        <v>456</v>
      </c>
      <c r="C122" s="15">
        <f t="shared" si="1"/>
        <v>1.984253</v>
      </c>
      <c r="D122" s="15">
        <v>1.5418540000000001</v>
      </c>
      <c r="E122" s="15">
        <v>0.44239899999999999</v>
      </c>
      <c r="F122" s="17">
        <v>60.28</v>
      </c>
      <c r="G122" s="17">
        <v>6.4</v>
      </c>
      <c r="H122" s="17">
        <v>1.89</v>
      </c>
    </row>
    <row r="123" spans="1:8">
      <c r="A123" s="19">
        <v>12</v>
      </c>
      <c r="B123" s="16">
        <v>444</v>
      </c>
      <c r="C123" s="15">
        <f t="shared" si="1"/>
        <v>1.588381</v>
      </c>
      <c r="D123" s="15">
        <v>1.160185</v>
      </c>
      <c r="E123" s="15">
        <v>0.42819600000000002</v>
      </c>
      <c r="F123" s="17">
        <v>59.64</v>
      </c>
      <c r="G123" s="17">
        <v>6.74</v>
      </c>
      <c r="H123" s="17">
        <v>1.83</v>
      </c>
    </row>
    <row r="124" spans="1:8">
      <c r="A124" s="19">
        <v>12</v>
      </c>
      <c r="B124" s="16">
        <v>432</v>
      </c>
      <c r="C124" s="15">
        <f t="shared" si="1"/>
        <v>1.269647</v>
      </c>
      <c r="D124" s="15">
        <v>0.91373099999999996</v>
      </c>
      <c r="E124" s="15">
        <v>0.35591600000000001</v>
      </c>
      <c r="F124" s="17">
        <v>58.47</v>
      </c>
      <c r="G124" s="17">
        <v>6.86</v>
      </c>
      <c r="H124" s="17">
        <v>1.75</v>
      </c>
    </row>
    <row r="125" spans="1:8">
      <c r="A125" s="19">
        <v>12</v>
      </c>
      <c r="B125" s="16">
        <v>420</v>
      </c>
      <c r="C125" s="15">
        <f t="shared" si="1"/>
        <v>0.924149</v>
      </c>
      <c r="D125" s="15">
        <v>0.679531</v>
      </c>
      <c r="E125" s="15">
        <v>0.244618</v>
      </c>
      <c r="F125" s="17">
        <v>57.38</v>
      </c>
      <c r="G125" s="17">
        <v>7.01</v>
      </c>
      <c r="H125" s="17">
        <v>1.71</v>
      </c>
    </row>
    <row r="126" spans="1:8">
      <c r="A126" s="19">
        <v>12</v>
      </c>
      <c r="B126" s="16">
        <v>408</v>
      </c>
      <c r="C126" s="15">
        <f t="shared" si="1"/>
        <v>0.52040699999999995</v>
      </c>
      <c r="D126" s="15">
        <v>0.40361599999999997</v>
      </c>
      <c r="E126" s="15">
        <v>0.11679100000000001</v>
      </c>
      <c r="F126" s="17">
        <v>57.59</v>
      </c>
      <c r="G126" s="17">
        <v>6.51</v>
      </c>
      <c r="H126" s="17">
        <v>1.71</v>
      </c>
    </row>
    <row r="127" spans="1:8">
      <c r="A127" s="19">
        <v>12</v>
      </c>
      <c r="B127" s="16">
        <v>396</v>
      </c>
      <c r="C127" s="15">
        <f t="shared" si="1"/>
        <v>0.26294600000000001</v>
      </c>
      <c r="D127" s="15">
        <v>0.183058</v>
      </c>
      <c r="E127" s="15">
        <v>7.9888000000000001E-2</v>
      </c>
      <c r="F127" s="17">
        <v>57.53</v>
      </c>
      <c r="G127" s="17">
        <v>6.55</v>
      </c>
      <c r="H127" s="17">
        <v>1.66</v>
      </c>
    </row>
    <row r="128" spans="1:8">
      <c r="A128" s="19">
        <v>12</v>
      </c>
      <c r="B128" s="16">
        <v>384</v>
      </c>
      <c r="C128" s="15">
        <f t="shared" si="1"/>
        <v>6.7351999999999995E-2</v>
      </c>
      <c r="D128" s="15">
        <v>3.5237999999999998E-2</v>
      </c>
      <c r="E128" s="15">
        <v>3.2113999999999997E-2</v>
      </c>
      <c r="F128" s="17">
        <v>58.59</v>
      </c>
      <c r="G128" s="17">
        <v>6.33</v>
      </c>
      <c r="H128" s="17">
        <v>1.43</v>
      </c>
    </row>
    <row r="129" spans="1:8">
      <c r="A129" s="19">
        <v>13</v>
      </c>
      <c r="B129" s="16">
        <v>576</v>
      </c>
      <c r="C129" s="15">
        <f t="shared" si="1"/>
        <v>2.6940000000000002E-3</v>
      </c>
      <c r="D129" s="15">
        <v>2.6940000000000002E-3</v>
      </c>
      <c r="E129" s="15">
        <v>0</v>
      </c>
      <c r="F129" s="17">
        <v>0</v>
      </c>
      <c r="G129" s="17">
        <v>0</v>
      </c>
      <c r="H129" s="17">
        <v>0</v>
      </c>
    </row>
    <row r="130" spans="1:8">
      <c r="A130" s="19">
        <v>13</v>
      </c>
      <c r="B130" s="16">
        <v>564</v>
      </c>
      <c r="C130" s="15">
        <f t="shared" si="1"/>
        <v>6.8294999999999995E-2</v>
      </c>
      <c r="D130" s="15">
        <v>6.8294999999999995E-2</v>
      </c>
      <c r="E130" s="15">
        <v>0</v>
      </c>
      <c r="F130" s="17">
        <v>0</v>
      </c>
      <c r="G130" s="17">
        <v>0</v>
      </c>
      <c r="H130" s="17">
        <v>0</v>
      </c>
    </row>
    <row r="131" spans="1:8">
      <c r="A131" s="19">
        <v>13</v>
      </c>
      <c r="B131" s="16">
        <v>552</v>
      </c>
      <c r="C131" s="15">
        <f t="shared" ref="C131:C185" si="2">D131+E131</f>
        <v>1.9196999999999999E-2</v>
      </c>
      <c r="D131" s="15">
        <v>1.9196999999999999E-2</v>
      </c>
      <c r="E131" s="15">
        <v>0</v>
      </c>
      <c r="F131" s="17">
        <v>0</v>
      </c>
      <c r="G131" s="17">
        <v>0</v>
      </c>
      <c r="H131" s="17">
        <v>0</v>
      </c>
    </row>
    <row r="132" spans="1:8">
      <c r="A132" s="19">
        <v>13</v>
      </c>
      <c r="B132" s="16">
        <v>540</v>
      </c>
      <c r="C132" s="15">
        <f t="shared" si="2"/>
        <v>6.5069999999999998E-3</v>
      </c>
      <c r="D132" s="15">
        <v>6.5069999999999998E-3</v>
      </c>
      <c r="E132" s="15">
        <v>0</v>
      </c>
      <c r="F132" s="17">
        <v>0</v>
      </c>
      <c r="G132" s="17">
        <v>0</v>
      </c>
      <c r="H132" s="17">
        <v>0</v>
      </c>
    </row>
    <row r="133" spans="1:8">
      <c r="A133" s="19">
        <v>14</v>
      </c>
      <c r="B133" s="16">
        <v>576</v>
      </c>
      <c r="C133" s="15">
        <f t="shared" si="2"/>
        <v>1.92E-4</v>
      </c>
      <c r="D133" s="15">
        <v>1.92E-4</v>
      </c>
      <c r="E133" s="15">
        <v>0</v>
      </c>
      <c r="F133" s="17">
        <v>0</v>
      </c>
      <c r="G133" s="17">
        <v>0</v>
      </c>
      <c r="H133" s="17">
        <v>0</v>
      </c>
    </row>
    <row r="134" spans="1:8">
      <c r="A134" s="19">
        <v>14</v>
      </c>
      <c r="B134" s="16">
        <v>564</v>
      </c>
      <c r="C134" s="15">
        <f t="shared" si="2"/>
        <v>0.19053700000000001</v>
      </c>
      <c r="D134" s="15">
        <v>0.190083</v>
      </c>
      <c r="E134" s="15">
        <v>4.5399999999999998E-4</v>
      </c>
      <c r="F134" s="17">
        <v>59.07</v>
      </c>
      <c r="G134" s="17">
        <v>5.95</v>
      </c>
      <c r="H134" s="17">
        <v>2.13</v>
      </c>
    </row>
    <row r="135" spans="1:8">
      <c r="A135" s="19">
        <v>14</v>
      </c>
      <c r="B135" s="16">
        <v>552</v>
      </c>
      <c r="C135" s="15">
        <f t="shared" si="2"/>
        <v>0.82123900000000005</v>
      </c>
      <c r="D135" s="15">
        <v>0.77339800000000003</v>
      </c>
      <c r="E135" s="15">
        <v>4.7841000000000002E-2</v>
      </c>
      <c r="F135" s="17">
        <v>58.8</v>
      </c>
      <c r="G135" s="17">
        <v>6.33</v>
      </c>
      <c r="H135" s="17">
        <v>2.08</v>
      </c>
    </row>
    <row r="136" spans="1:8">
      <c r="A136" s="19">
        <v>14</v>
      </c>
      <c r="B136" s="16">
        <v>540</v>
      </c>
      <c r="C136" s="15">
        <f t="shared" si="2"/>
        <v>1.61968</v>
      </c>
      <c r="D136" s="15">
        <v>1.499333</v>
      </c>
      <c r="E136" s="15">
        <v>0.120347</v>
      </c>
      <c r="F136" s="17">
        <v>58.93</v>
      </c>
      <c r="G136" s="17">
        <v>5.68</v>
      </c>
      <c r="H136" s="17">
        <v>2.2999999999999998</v>
      </c>
    </row>
    <row r="137" spans="1:8">
      <c r="A137" s="19">
        <v>14</v>
      </c>
      <c r="B137" s="16">
        <v>528</v>
      </c>
      <c r="C137" s="15">
        <f t="shared" si="2"/>
        <v>3.2995020000000004</v>
      </c>
      <c r="D137" s="15">
        <v>3.0464570000000002</v>
      </c>
      <c r="E137" s="15">
        <v>0.25304500000000002</v>
      </c>
      <c r="F137" s="17">
        <v>58.86</v>
      </c>
      <c r="G137" s="17">
        <v>5.74</v>
      </c>
      <c r="H137" s="17">
        <v>2.2000000000000002</v>
      </c>
    </row>
    <row r="138" spans="1:8">
      <c r="A138" s="19">
        <v>14</v>
      </c>
      <c r="B138" s="16">
        <v>516</v>
      </c>
      <c r="C138" s="15">
        <f t="shared" si="2"/>
        <v>4.9164560000000002</v>
      </c>
      <c r="D138" s="15">
        <v>4.6152600000000001</v>
      </c>
      <c r="E138" s="15">
        <v>0.30119600000000002</v>
      </c>
      <c r="F138" s="17">
        <v>59.1</v>
      </c>
      <c r="G138" s="17">
        <v>5.67</v>
      </c>
      <c r="H138" s="17">
        <v>2.04</v>
      </c>
    </row>
    <row r="139" spans="1:8">
      <c r="A139" s="19">
        <v>14</v>
      </c>
      <c r="B139" s="16">
        <v>504</v>
      </c>
      <c r="C139" s="15">
        <f t="shared" si="2"/>
        <v>4.809742</v>
      </c>
      <c r="D139" s="15">
        <v>4.5504910000000001</v>
      </c>
      <c r="E139" s="15">
        <v>0.25925100000000001</v>
      </c>
      <c r="F139" s="17">
        <v>58.96</v>
      </c>
      <c r="G139" s="17">
        <v>5.93</v>
      </c>
      <c r="H139" s="17">
        <v>1.98</v>
      </c>
    </row>
    <row r="140" spans="1:8">
      <c r="A140" s="19">
        <v>14</v>
      </c>
      <c r="B140" s="16">
        <v>492</v>
      </c>
      <c r="C140" s="15">
        <f t="shared" si="2"/>
        <v>4.0530710000000001</v>
      </c>
      <c r="D140" s="15">
        <v>3.8374709999999999</v>
      </c>
      <c r="E140" s="15">
        <v>0.21560000000000001</v>
      </c>
      <c r="F140" s="17">
        <v>58.66</v>
      </c>
      <c r="G140" s="17">
        <v>6.06</v>
      </c>
      <c r="H140" s="17">
        <v>2</v>
      </c>
    </row>
    <row r="141" spans="1:8">
      <c r="A141" s="19">
        <v>14</v>
      </c>
      <c r="B141" s="16">
        <v>480</v>
      </c>
      <c r="C141" s="15">
        <f t="shared" si="2"/>
        <v>3.2985290000000003</v>
      </c>
      <c r="D141" s="15">
        <v>3.0631110000000001</v>
      </c>
      <c r="E141" s="15">
        <v>0.23541799999999999</v>
      </c>
      <c r="F141" s="17">
        <v>58.37</v>
      </c>
      <c r="G141" s="17">
        <v>5.88</v>
      </c>
      <c r="H141" s="17">
        <v>2.02</v>
      </c>
    </row>
    <row r="142" spans="1:8">
      <c r="A142" s="19">
        <v>14</v>
      </c>
      <c r="B142" s="16">
        <v>468</v>
      </c>
      <c r="C142" s="15">
        <f t="shared" si="2"/>
        <v>2.6025640000000001</v>
      </c>
      <c r="D142" s="15">
        <v>2.3491870000000001</v>
      </c>
      <c r="E142" s="15">
        <v>0.25337700000000002</v>
      </c>
      <c r="F142" s="17">
        <v>58.4</v>
      </c>
      <c r="G142" s="17">
        <v>5.62</v>
      </c>
      <c r="H142" s="17">
        <v>2</v>
      </c>
    </row>
    <row r="143" spans="1:8">
      <c r="A143" s="19">
        <v>14</v>
      </c>
      <c r="B143" s="16">
        <v>456</v>
      </c>
      <c r="C143" s="15">
        <f t="shared" si="2"/>
        <v>2.0141590000000003</v>
      </c>
      <c r="D143" s="15">
        <v>1.742855</v>
      </c>
      <c r="E143" s="15">
        <v>0.27130399999999999</v>
      </c>
      <c r="F143" s="17">
        <v>59.16</v>
      </c>
      <c r="G143" s="17">
        <v>4.88</v>
      </c>
      <c r="H143" s="17">
        <v>1.77</v>
      </c>
    </row>
    <row r="144" spans="1:8">
      <c r="A144" s="19">
        <v>14</v>
      </c>
      <c r="B144" s="16">
        <v>444</v>
      </c>
      <c r="C144" s="15">
        <f t="shared" si="2"/>
        <v>1.5574330000000001</v>
      </c>
      <c r="D144" s="15">
        <v>1.2438</v>
      </c>
      <c r="E144" s="15">
        <v>0.313633</v>
      </c>
      <c r="F144" s="17">
        <v>59.45</v>
      </c>
      <c r="G144" s="17">
        <v>4.93</v>
      </c>
      <c r="H144" s="17">
        <v>1.58</v>
      </c>
    </row>
    <row r="145" spans="1:8">
      <c r="A145" s="19">
        <v>14</v>
      </c>
      <c r="B145" s="16">
        <v>432</v>
      </c>
      <c r="C145" s="15">
        <f t="shared" si="2"/>
        <v>1.1587229999999999</v>
      </c>
      <c r="D145" s="15">
        <v>0.82522899999999999</v>
      </c>
      <c r="E145" s="15">
        <v>0.33349400000000001</v>
      </c>
      <c r="F145" s="17">
        <v>59.52</v>
      </c>
      <c r="G145" s="17">
        <v>5.0599999999999996</v>
      </c>
      <c r="H145" s="17">
        <v>1.51</v>
      </c>
    </row>
    <row r="146" spans="1:8">
      <c r="A146" s="19">
        <v>14</v>
      </c>
      <c r="B146" s="16">
        <v>420</v>
      </c>
      <c r="C146" s="15">
        <f t="shared" si="2"/>
        <v>0.79860500000000001</v>
      </c>
      <c r="D146" s="15">
        <v>0.482211</v>
      </c>
      <c r="E146" s="15">
        <v>0.31639400000000001</v>
      </c>
      <c r="F146" s="17">
        <v>59.48</v>
      </c>
      <c r="G146" s="17">
        <v>5.1100000000000003</v>
      </c>
      <c r="H146" s="17">
        <v>1.41</v>
      </c>
    </row>
    <row r="147" spans="1:8">
      <c r="A147" s="19">
        <v>14</v>
      </c>
      <c r="B147" s="16">
        <v>408</v>
      </c>
      <c r="C147" s="15">
        <f t="shared" si="2"/>
        <v>0.29854400000000003</v>
      </c>
      <c r="D147" s="15">
        <v>0.13781599999999999</v>
      </c>
      <c r="E147" s="15">
        <v>0.16072800000000001</v>
      </c>
      <c r="F147" s="17">
        <v>59.97</v>
      </c>
      <c r="G147" s="17">
        <v>4.5599999999999996</v>
      </c>
      <c r="H147" s="17">
        <v>1.33</v>
      </c>
    </row>
    <row r="148" spans="1:8">
      <c r="A148" s="19">
        <v>15</v>
      </c>
      <c r="B148" s="16">
        <v>576</v>
      </c>
      <c r="C148" s="15">
        <f t="shared" si="2"/>
        <v>8.8616E-2</v>
      </c>
      <c r="D148" s="15">
        <v>8.8616E-2</v>
      </c>
      <c r="E148" s="15">
        <v>0</v>
      </c>
      <c r="F148" s="17">
        <v>0</v>
      </c>
      <c r="G148" s="17">
        <v>0</v>
      </c>
      <c r="H148" s="17">
        <v>0</v>
      </c>
    </row>
    <row r="149" spans="1:8">
      <c r="A149" s="19">
        <v>15</v>
      </c>
      <c r="B149" s="16">
        <v>564</v>
      </c>
      <c r="C149" s="15">
        <f t="shared" si="2"/>
        <v>1.8446000000000001E-2</v>
      </c>
      <c r="D149" s="15">
        <v>1.8446000000000001E-2</v>
      </c>
      <c r="E149" s="15">
        <v>0</v>
      </c>
      <c r="F149" s="17">
        <v>0</v>
      </c>
      <c r="G149" s="17">
        <v>0</v>
      </c>
      <c r="H149" s="17">
        <v>0</v>
      </c>
    </row>
    <row r="150" spans="1:8">
      <c r="A150" s="19">
        <v>15</v>
      </c>
      <c r="B150" s="16">
        <v>552</v>
      </c>
      <c r="C150" s="15">
        <f t="shared" si="2"/>
        <v>3.2919999999999998E-3</v>
      </c>
      <c r="D150" s="15">
        <v>3.2919999999999998E-3</v>
      </c>
      <c r="E150" s="15">
        <v>0</v>
      </c>
      <c r="F150" s="17">
        <v>0</v>
      </c>
      <c r="G150" s="17">
        <v>0</v>
      </c>
      <c r="H150" s="17">
        <v>0</v>
      </c>
    </row>
    <row r="151" spans="1:8">
      <c r="A151" s="19">
        <v>16</v>
      </c>
      <c r="B151" s="16">
        <v>576</v>
      </c>
      <c r="C151" s="15">
        <f t="shared" si="2"/>
        <v>4.6330999999999997E-2</v>
      </c>
      <c r="D151" s="15">
        <v>4.6095999999999998E-2</v>
      </c>
      <c r="E151" s="15">
        <v>2.3499999999999999E-4</v>
      </c>
      <c r="F151" s="17">
        <v>57.37</v>
      </c>
      <c r="G151" s="17">
        <v>7.44</v>
      </c>
      <c r="H151" s="17">
        <v>2.38</v>
      </c>
    </row>
    <row r="152" spans="1:8">
      <c r="A152" s="19">
        <v>16</v>
      </c>
      <c r="B152" s="16">
        <v>564</v>
      </c>
      <c r="C152" s="15">
        <f t="shared" si="2"/>
        <v>0.63361499999999993</v>
      </c>
      <c r="D152" s="15">
        <v>0.57532499999999998</v>
      </c>
      <c r="E152" s="15">
        <v>5.8290000000000002E-2</v>
      </c>
      <c r="F152" s="17">
        <v>57.62</v>
      </c>
      <c r="G152" s="17">
        <v>7.57</v>
      </c>
      <c r="H152" s="17">
        <v>2.38</v>
      </c>
    </row>
    <row r="153" spans="1:8">
      <c r="A153" s="19">
        <v>16</v>
      </c>
      <c r="B153" s="16">
        <v>552</v>
      </c>
      <c r="C153" s="15">
        <f t="shared" si="2"/>
        <v>1.2622909999999998</v>
      </c>
      <c r="D153" s="15">
        <v>1.1881459999999999</v>
      </c>
      <c r="E153" s="15">
        <v>7.4145000000000003E-2</v>
      </c>
      <c r="F153" s="17">
        <v>57.72</v>
      </c>
      <c r="G153" s="17">
        <v>7.58</v>
      </c>
      <c r="H153" s="17">
        <v>2.31</v>
      </c>
    </row>
    <row r="154" spans="1:8">
      <c r="A154" s="19">
        <v>16</v>
      </c>
      <c r="B154" s="16">
        <v>540</v>
      </c>
      <c r="C154" s="15">
        <f t="shared" si="2"/>
        <v>1.4149890000000001</v>
      </c>
      <c r="D154" s="15">
        <v>1.340722</v>
      </c>
      <c r="E154" s="15">
        <v>7.4267E-2</v>
      </c>
      <c r="F154" s="17">
        <v>57.94</v>
      </c>
      <c r="G154" s="17">
        <v>7.44</v>
      </c>
      <c r="H154" s="17">
        <v>2.25</v>
      </c>
    </row>
    <row r="155" spans="1:8">
      <c r="A155" s="19">
        <v>16</v>
      </c>
      <c r="B155" s="16">
        <v>528</v>
      </c>
      <c r="C155" s="15">
        <f t="shared" si="2"/>
        <v>1.1053060000000001</v>
      </c>
      <c r="D155" s="15">
        <v>1.0305800000000001</v>
      </c>
      <c r="E155" s="15">
        <v>7.4726000000000001E-2</v>
      </c>
      <c r="F155" s="17">
        <v>58.12</v>
      </c>
      <c r="G155" s="17">
        <v>7.25</v>
      </c>
      <c r="H155" s="17">
        <v>2.2400000000000002</v>
      </c>
    </row>
    <row r="156" spans="1:8">
      <c r="A156" s="19">
        <v>16</v>
      </c>
      <c r="B156" s="16">
        <v>516</v>
      </c>
      <c r="C156" s="15">
        <f t="shared" si="2"/>
        <v>0.71231599999999995</v>
      </c>
      <c r="D156" s="15">
        <v>0.64759299999999997</v>
      </c>
      <c r="E156" s="15">
        <v>6.4723000000000003E-2</v>
      </c>
      <c r="F156" s="17">
        <v>58.37</v>
      </c>
      <c r="G156" s="17">
        <v>7.08</v>
      </c>
      <c r="H156" s="17">
        <v>2.15</v>
      </c>
    </row>
    <row r="157" spans="1:8">
      <c r="A157" s="19">
        <v>16</v>
      </c>
      <c r="B157" s="16">
        <v>504</v>
      </c>
      <c r="C157" s="15">
        <f t="shared" si="2"/>
        <v>0.40148499999999998</v>
      </c>
      <c r="D157" s="15">
        <v>0.35423199999999999</v>
      </c>
      <c r="E157" s="15">
        <v>4.7253000000000003E-2</v>
      </c>
      <c r="F157" s="17">
        <v>58.14</v>
      </c>
      <c r="G157" s="17">
        <v>7.26</v>
      </c>
      <c r="H157" s="17">
        <v>2.2000000000000002</v>
      </c>
    </row>
    <row r="158" spans="1:8">
      <c r="A158" s="19">
        <v>16</v>
      </c>
      <c r="B158" s="16">
        <v>492</v>
      </c>
      <c r="C158" s="15">
        <f t="shared" si="2"/>
        <v>0.18748099999999998</v>
      </c>
      <c r="D158" s="15">
        <v>0.16454099999999999</v>
      </c>
      <c r="E158" s="15">
        <v>2.2939999999999999E-2</v>
      </c>
      <c r="F158" s="17">
        <v>58.48</v>
      </c>
      <c r="G158" s="17">
        <v>6.46</v>
      </c>
      <c r="H158" s="17">
        <v>2.2400000000000002</v>
      </c>
    </row>
    <row r="159" spans="1:8">
      <c r="A159" s="19">
        <v>16</v>
      </c>
      <c r="B159" s="16">
        <v>480</v>
      </c>
      <c r="C159" s="15">
        <f t="shared" si="2"/>
        <v>6.4203999999999997E-2</v>
      </c>
      <c r="D159" s="15">
        <v>5.2696E-2</v>
      </c>
      <c r="E159" s="15">
        <v>1.1508000000000001E-2</v>
      </c>
      <c r="F159" s="17">
        <v>58.41</v>
      </c>
      <c r="G159" s="17">
        <v>6.79</v>
      </c>
      <c r="H159" s="17">
        <v>2.16</v>
      </c>
    </row>
    <row r="160" spans="1:8">
      <c r="A160" s="19">
        <v>17</v>
      </c>
      <c r="B160" s="16">
        <v>564</v>
      </c>
      <c r="C160" s="15">
        <f t="shared" si="2"/>
        <v>1.1640000000000001E-3</v>
      </c>
      <c r="D160" s="15">
        <v>1.1640000000000001E-3</v>
      </c>
      <c r="E160" s="15">
        <v>0</v>
      </c>
      <c r="F160" s="17">
        <v>0</v>
      </c>
      <c r="G160" s="17">
        <v>0</v>
      </c>
      <c r="H160" s="17">
        <v>0</v>
      </c>
    </row>
    <row r="161" spans="1:8">
      <c r="A161" s="19">
        <v>17</v>
      </c>
      <c r="B161" s="16">
        <v>552</v>
      </c>
      <c r="C161" s="15">
        <f t="shared" si="2"/>
        <v>8.5955000000000004E-2</v>
      </c>
      <c r="D161" s="15">
        <v>8.5955000000000004E-2</v>
      </c>
      <c r="E161" s="15">
        <v>0</v>
      </c>
      <c r="F161" s="17">
        <v>0</v>
      </c>
      <c r="G161" s="17">
        <v>0</v>
      </c>
      <c r="H161" s="17">
        <v>0</v>
      </c>
    </row>
    <row r="162" spans="1:8">
      <c r="A162" s="19">
        <v>17</v>
      </c>
      <c r="B162" s="16">
        <v>540</v>
      </c>
      <c r="C162" s="15">
        <f t="shared" si="2"/>
        <v>6.4060000000000002E-3</v>
      </c>
      <c r="D162" s="15">
        <v>6.4060000000000002E-3</v>
      </c>
      <c r="E162" s="15">
        <v>0</v>
      </c>
      <c r="F162" s="17">
        <v>0</v>
      </c>
      <c r="G162" s="17">
        <v>0</v>
      </c>
      <c r="H162" s="17">
        <v>0</v>
      </c>
    </row>
    <row r="163" spans="1:8">
      <c r="A163" s="19">
        <v>17</v>
      </c>
      <c r="B163" s="16">
        <v>528</v>
      </c>
      <c r="C163" s="15">
        <f t="shared" si="2"/>
        <v>5.3899999999999998E-4</v>
      </c>
      <c r="D163" s="15">
        <v>5.3899999999999998E-4</v>
      </c>
      <c r="E163" s="15">
        <v>0</v>
      </c>
      <c r="F163" s="17">
        <v>0</v>
      </c>
      <c r="G163" s="17">
        <v>0</v>
      </c>
      <c r="H163" s="17">
        <v>0</v>
      </c>
    </row>
    <row r="164" spans="1:8">
      <c r="A164" s="19">
        <v>18</v>
      </c>
      <c r="B164" s="16">
        <v>540</v>
      </c>
      <c r="C164" s="15">
        <f t="shared" si="2"/>
        <v>0.59618899999999997</v>
      </c>
      <c r="D164" s="15">
        <v>0.570604</v>
      </c>
      <c r="E164" s="15">
        <v>2.5585E-2</v>
      </c>
      <c r="F164" s="17">
        <v>58.1</v>
      </c>
      <c r="G164" s="17">
        <v>7</v>
      </c>
      <c r="H164" s="17">
        <v>2.52</v>
      </c>
    </row>
    <row r="165" spans="1:8">
      <c r="A165" s="19">
        <v>18</v>
      </c>
      <c r="B165" s="16">
        <v>528</v>
      </c>
      <c r="C165" s="15">
        <f t="shared" si="2"/>
        <v>1.7649539999999999</v>
      </c>
      <c r="D165" s="15">
        <v>1.634814</v>
      </c>
      <c r="E165" s="15">
        <v>0.13014000000000001</v>
      </c>
      <c r="F165" s="17">
        <v>58.89</v>
      </c>
      <c r="G165" s="17">
        <v>6.77</v>
      </c>
      <c r="H165" s="17">
        <v>2.25</v>
      </c>
    </row>
    <row r="166" spans="1:8">
      <c r="A166" s="19">
        <v>18</v>
      </c>
      <c r="B166" s="16">
        <v>516</v>
      </c>
      <c r="C166" s="15">
        <f t="shared" si="2"/>
        <v>1.894692</v>
      </c>
      <c r="D166" s="15">
        <v>1.737471</v>
      </c>
      <c r="E166" s="15">
        <v>0.157221</v>
      </c>
      <c r="F166" s="17">
        <v>59.2</v>
      </c>
      <c r="G166" s="17">
        <v>6.79</v>
      </c>
      <c r="H166" s="17">
        <v>2.0699999999999998</v>
      </c>
    </row>
    <row r="167" spans="1:8">
      <c r="A167" s="19">
        <v>18</v>
      </c>
      <c r="B167" s="16">
        <v>504</v>
      </c>
      <c r="C167" s="15">
        <f t="shared" si="2"/>
        <v>1.3704350000000001</v>
      </c>
      <c r="D167" s="15">
        <v>1.207438</v>
      </c>
      <c r="E167" s="15">
        <v>0.162997</v>
      </c>
      <c r="F167" s="17">
        <v>60.46</v>
      </c>
      <c r="G167" s="17">
        <v>5.31</v>
      </c>
      <c r="H167" s="17">
        <v>2.0299999999999998</v>
      </c>
    </row>
    <row r="168" spans="1:8">
      <c r="A168" s="19">
        <v>18</v>
      </c>
      <c r="B168" s="16">
        <v>492</v>
      </c>
      <c r="C168" s="15">
        <f t="shared" si="2"/>
        <v>0.912551</v>
      </c>
      <c r="D168" s="15">
        <v>0.75402599999999997</v>
      </c>
      <c r="E168" s="15">
        <v>0.158525</v>
      </c>
      <c r="F168" s="17">
        <v>61.44</v>
      </c>
      <c r="G168" s="17">
        <v>4.21</v>
      </c>
      <c r="H168" s="17">
        <v>2.06</v>
      </c>
    </row>
    <row r="169" spans="1:8">
      <c r="A169" s="19">
        <v>18</v>
      </c>
      <c r="B169" s="16">
        <v>480</v>
      </c>
      <c r="C169" s="15">
        <f t="shared" si="2"/>
        <v>0.524509</v>
      </c>
      <c r="D169" s="15">
        <v>0.37979200000000002</v>
      </c>
      <c r="E169" s="15">
        <v>0.14471700000000001</v>
      </c>
      <c r="F169" s="17">
        <v>60.8</v>
      </c>
      <c r="G169" s="17">
        <v>4.49</v>
      </c>
      <c r="H169" s="17">
        <v>2.13</v>
      </c>
    </row>
    <row r="170" spans="1:8">
      <c r="A170" s="19">
        <v>18</v>
      </c>
      <c r="B170" s="16">
        <v>468</v>
      </c>
      <c r="C170" s="15">
        <f t="shared" si="2"/>
        <v>0.214308</v>
      </c>
      <c r="D170" s="15">
        <v>0.10449799999999999</v>
      </c>
      <c r="E170" s="15">
        <v>0.10981</v>
      </c>
      <c r="F170" s="17">
        <v>60.75</v>
      </c>
      <c r="G170" s="17">
        <v>4.59</v>
      </c>
      <c r="H170" s="17">
        <v>2.23</v>
      </c>
    </row>
    <row r="171" spans="1:8">
      <c r="A171" s="19">
        <v>18</v>
      </c>
      <c r="B171" s="16">
        <v>456</v>
      </c>
      <c r="C171" s="15">
        <f t="shared" si="2"/>
        <v>5.8283000000000001E-2</v>
      </c>
      <c r="D171" s="15">
        <v>1.9359000000000001E-2</v>
      </c>
      <c r="E171" s="15">
        <v>3.8924E-2</v>
      </c>
      <c r="F171" s="17">
        <v>61.12</v>
      </c>
      <c r="G171" s="17">
        <v>4.51</v>
      </c>
      <c r="H171" s="17">
        <v>2.29</v>
      </c>
    </row>
    <row r="172" spans="1:8">
      <c r="A172" s="19">
        <v>19</v>
      </c>
      <c r="B172" s="16">
        <v>564</v>
      </c>
      <c r="C172" s="15">
        <f t="shared" si="2"/>
        <v>1.0900000000000001E-4</v>
      </c>
      <c r="D172" s="15">
        <v>1.0900000000000001E-4</v>
      </c>
      <c r="E172" s="15">
        <v>0</v>
      </c>
      <c r="F172" s="17">
        <v>0</v>
      </c>
      <c r="G172" s="17">
        <v>0</v>
      </c>
      <c r="H172" s="17">
        <v>0</v>
      </c>
    </row>
    <row r="173" spans="1:8">
      <c r="A173" s="19">
        <v>19</v>
      </c>
      <c r="B173" s="16">
        <v>552</v>
      </c>
      <c r="C173" s="15">
        <f t="shared" si="2"/>
        <v>3.4719E-2</v>
      </c>
      <c r="D173" s="15">
        <v>3.4719E-2</v>
      </c>
      <c r="E173" s="15">
        <v>0</v>
      </c>
      <c r="F173" s="17">
        <v>0</v>
      </c>
      <c r="G173" s="17">
        <v>0</v>
      </c>
      <c r="H173" s="17">
        <v>0</v>
      </c>
    </row>
    <row r="174" spans="1:8">
      <c r="A174" s="19">
        <v>19</v>
      </c>
      <c r="B174" s="16">
        <v>540</v>
      </c>
      <c r="C174" s="15">
        <f t="shared" si="2"/>
        <v>2.0722999999999998E-2</v>
      </c>
      <c r="D174" s="15">
        <v>2.0722999999999998E-2</v>
      </c>
      <c r="E174" s="15">
        <v>0</v>
      </c>
      <c r="F174" s="17">
        <v>0</v>
      </c>
      <c r="G174" s="17">
        <v>0</v>
      </c>
      <c r="H174" s="17">
        <v>0</v>
      </c>
    </row>
    <row r="175" spans="1:8">
      <c r="A175" s="19">
        <v>19</v>
      </c>
      <c r="B175" s="16">
        <v>528</v>
      </c>
      <c r="C175" s="15">
        <f t="shared" si="2"/>
        <v>7.9679999999999994E-3</v>
      </c>
      <c r="D175" s="15">
        <v>7.9679999999999994E-3</v>
      </c>
      <c r="E175" s="15">
        <v>0</v>
      </c>
      <c r="F175" s="17">
        <v>0</v>
      </c>
      <c r="G175" s="17">
        <v>0</v>
      </c>
      <c r="H175" s="17">
        <v>0</v>
      </c>
    </row>
    <row r="176" spans="1:8">
      <c r="A176" s="19">
        <v>20</v>
      </c>
      <c r="B176" s="16">
        <v>552</v>
      </c>
      <c r="C176" s="15">
        <f t="shared" si="2"/>
        <v>5.6625000000000002E-2</v>
      </c>
      <c r="D176" s="15">
        <v>5.5833000000000001E-2</v>
      </c>
      <c r="E176" s="15">
        <v>7.9199999999999995E-4</v>
      </c>
      <c r="F176" s="17">
        <v>57.68</v>
      </c>
      <c r="G176" s="17">
        <v>7.85</v>
      </c>
      <c r="H176" s="17">
        <v>2.75</v>
      </c>
    </row>
    <row r="177" spans="1:8">
      <c r="A177" s="19">
        <v>20</v>
      </c>
      <c r="B177" s="16">
        <v>540</v>
      </c>
      <c r="C177" s="15">
        <f t="shared" si="2"/>
        <v>0.94902699999999995</v>
      </c>
      <c r="D177" s="15">
        <v>0.86962099999999998</v>
      </c>
      <c r="E177" s="15">
        <v>7.9406000000000004E-2</v>
      </c>
      <c r="F177" s="17">
        <v>57.63</v>
      </c>
      <c r="G177" s="17">
        <v>5.77</v>
      </c>
      <c r="H177" s="17">
        <v>2.63</v>
      </c>
    </row>
    <row r="178" spans="1:8">
      <c r="A178" s="19">
        <v>20</v>
      </c>
      <c r="B178" s="16">
        <v>528</v>
      </c>
      <c r="C178" s="15">
        <f t="shared" si="2"/>
        <v>2.726496</v>
      </c>
      <c r="D178" s="15">
        <v>2.4975230000000002</v>
      </c>
      <c r="E178" s="15">
        <v>0.22897300000000001</v>
      </c>
      <c r="F178" s="17">
        <v>57.97</v>
      </c>
      <c r="G178" s="17">
        <v>5.91</v>
      </c>
      <c r="H178" s="17">
        <v>2.65</v>
      </c>
    </row>
    <row r="179" spans="1:8">
      <c r="A179" s="19">
        <v>20</v>
      </c>
      <c r="B179" s="16">
        <v>516</v>
      </c>
      <c r="C179" s="15">
        <f t="shared" si="2"/>
        <v>3.9010340000000001</v>
      </c>
      <c r="D179" s="15">
        <v>3.5535890000000001</v>
      </c>
      <c r="E179" s="15">
        <v>0.347445</v>
      </c>
      <c r="F179" s="17">
        <v>58.49</v>
      </c>
      <c r="G179" s="17">
        <v>5.61</v>
      </c>
      <c r="H179" s="17">
        <v>2.59</v>
      </c>
    </row>
    <row r="180" spans="1:8">
      <c r="A180" s="19">
        <v>20</v>
      </c>
      <c r="B180" s="16">
        <v>504</v>
      </c>
      <c r="C180" s="15">
        <f t="shared" si="2"/>
        <v>2.8547539999999998</v>
      </c>
      <c r="D180" s="15">
        <v>2.513296</v>
      </c>
      <c r="E180" s="15">
        <v>0.34145799999999998</v>
      </c>
      <c r="F180" s="17">
        <v>58.49</v>
      </c>
      <c r="G180" s="17">
        <v>5.74</v>
      </c>
      <c r="H180" s="17">
        <v>2.61</v>
      </c>
    </row>
    <row r="181" spans="1:8">
      <c r="A181" s="19">
        <v>20</v>
      </c>
      <c r="B181" s="16">
        <v>492</v>
      </c>
      <c r="C181" s="15">
        <f t="shared" si="2"/>
        <v>2.0010820000000002</v>
      </c>
      <c r="D181" s="15">
        <v>1.6911700000000001</v>
      </c>
      <c r="E181" s="15">
        <v>0.30991200000000002</v>
      </c>
      <c r="F181" s="17">
        <v>58.59</v>
      </c>
      <c r="G181" s="17">
        <v>5.78</v>
      </c>
      <c r="H181" s="17">
        <v>2.4300000000000002</v>
      </c>
    </row>
    <row r="182" spans="1:8">
      <c r="A182" s="19">
        <v>20</v>
      </c>
      <c r="B182" s="16">
        <v>480</v>
      </c>
      <c r="C182" s="15">
        <f t="shared" si="2"/>
        <v>1.2831770000000002</v>
      </c>
      <c r="D182" s="15">
        <v>1.0092540000000001</v>
      </c>
      <c r="E182" s="15">
        <v>0.27392300000000003</v>
      </c>
      <c r="F182" s="17">
        <v>58.91</v>
      </c>
      <c r="G182" s="17">
        <v>5.66</v>
      </c>
      <c r="H182" s="17">
        <v>2.2000000000000002</v>
      </c>
    </row>
    <row r="183" spans="1:8">
      <c r="A183" s="19">
        <v>20</v>
      </c>
      <c r="B183" s="16">
        <v>468</v>
      </c>
      <c r="C183" s="15">
        <f t="shared" si="2"/>
        <v>0.599823</v>
      </c>
      <c r="D183" s="15">
        <v>0.38945099999999999</v>
      </c>
      <c r="E183" s="15">
        <v>0.210372</v>
      </c>
      <c r="F183" s="17">
        <v>59.17</v>
      </c>
      <c r="G183" s="17">
        <v>5.22</v>
      </c>
      <c r="H183" s="17">
        <v>2.1</v>
      </c>
    </row>
    <row r="184" spans="1:8">
      <c r="A184" s="19">
        <v>20</v>
      </c>
      <c r="B184" s="16">
        <v>456</v>
      </c>
      <c r="C184" s="15">
        <f t="shared" si="2"/>
        <v>0.20897099999999999</v>
      </c>
      <c r="D184" s="15">
        <v>7.8756999999999994E-2</v>
      </c>
      <c r="E184" s="15">
        <v>0.130214</v>
      </c>
      <c r="F184" s="17">
        <v>59.07</v>
      </c>
      <c r="G184" s="17">
        <v>5.2</v>
      </c>
      <c r="H184" s="17">
        <v>2.23</v>
      </c>
    </row>
    <row r="185" spans="1:8">
      <c r="A185" s="19">
        <v>20</v>
      </c>
      <c r="B185" s="16">
        <v>444</v>
      </c>
      <c r="C185" s="15">
        <f t="shared" si="2"/>
        <v>4.6342999999999995E-2</v>
      </c>
      <c r="D185" s="15">
        <v>1.3873E-2</v>
      </c>
      <c r="E185" s="15">
        <v>3.2469999999999999E-2</v>
      </c>
      <c r="F185" s="17">
        <v>59.44</v>
      </c>
      <c r="G185" s="17">
        <v>4.95</v>
      </c>
      <c r="H185" s="17">
        <v>2.2799999999999998</v>
      </c>
    </row>
    <row r="186" spans="1:8">
      <c r="A186" s="19">
        <v>1</v>
      </c>
      <c r="B186" s="16" t="s">
        <v>17</v>
      </c>
    </row>
    <row r="187" spans="1:8">
      <c r="A187" s="19">
        <v>2</v>
      </c>
      <c r="B187" s="16" t="s">
        <v>18</v>
      </c>
    </row>
    <row r="188" spans="1:8">
      <c r="A188" s="19">
        <v>3</v>
      </c>
      <c r="B188" s="16" t="s">
        <v>19</v>
      </c>
    </row>
    <row r="189" spans="1:8">
      <c r="A189" s="19">
        <v>4</v>
      </c>
      <c r="B189" s="16" t="s">
        <v>20</v>
      </c>
    </row>
    <row r="190" spans="1:8">
      <c r="A190" s="19">
        <v>5</v>
      </c>
      <c r="B190" s="16" t="s">
        <v>21</v>
      </c>
    </row>
    <row r="191" spans="1:8">
      <c r="A191" s="19">
        <v>6</v>
      </c>
      <c r="B191" s="16" t="s">
        <v>22</v>
      </c>
    </row>
    <row r="192" spans="1:8">
      <c r="A192" s="19">
        <v>7</v>
      </c>
      <c r="B192" s="16" t="s">
        <v>23</v>
      </c>
    </row>
    <row r="193" spans="1:2">
      <c r="A193" s="19">
        <v>8</v>
      </c>
      <c r="B193" s="16" t="s">
        <v>24</v>
      </c>
    </row>
    <row r="194" spans="1:2">
      <c r="A194" s="19">
        <v>9</v>
      </c>
      <c r="B194" s="16" t="s">
        <v>25</v>
      </c>
    </row>
    <row r="195" spans="1:2">
      <c r="A195" s="19">
        <v>10</v>
      </c>
      <c r="B195" s="16" t="s">
        <v>26</v>
      </c>
    </row>
    <row r="196" spans="1:2">
      <c r="A196" s="19">
        <v>11</v>
      </c>
      <c r="B196" s="16" t="s">
        <v>27</v>
      </c>
    </row>
    <row r="197" spans="1:2">
      <c r="A197" s="19">
        <v>12</v>
      </c>
      <c r="B197" s="16" t="s">
        <v>28</v>
      </c>
    </row>
    <row r="198" spans="1:2">
      <c r="A198" s="19">
        <v>13</v>
      </c>
      <c r="B198" s="16" t="s">
        <v>29</v>
      </c>
    </row>
    <row r="199" spans="1:2">
      <c r="A199" s="19">
        <v>14</v>
      </c>
      <c r="B199" s="16" t="s">
        <v>30</v>
      </c>
    </row>
    <row r="200" spans="1:2">
      <c r="A200" s="19">
        <v>15</v>
      </c>
      <c r="B200" s="16" t="s">
        <v>31</v>
      </c>
    </row>
    <row r="201" spans="1:2">
      <c r="A201" s="19">
        <v>16</v>
      </c>
      <c r="B201" s="16" t="s">
        <v>32</v>
      </c>
    </row>
    <row r="202" spans="1:2">
      <c r="A202" s="19">
        <v>17</v>
      </c>
      <c r="B202" s="16" t="s">
        <v>33</v>
      </c>
    </row>
    <row r="203" spans="1:2">
      <c r="A203" s="19">
        <v>18</v>
      </c>
      <c r="B203" s="16" t="s">
        <v>34</v>
      </c>
    </row>
    <row r="204" spans="1:2">
      <c r="A204" s="19">
        <v>19</v>
      </c>
      <c r="B204" s="16" t="s">
        <v>35</v>
      </c>
    </row>
    <row r="205" spans="1:2">
      <c r="A205" s="19">
        <v>20</v>
      </c>
      <c r="B205" s="1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3:EG60"/>
  <sheetViews>
    <sheetView workbookViewId="0">
      <selection activeCell="K5" sqref="K5:K9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0.25900000000000001</v>
      </c>
      <c r="L4" s="11">
        <f t="shared" si="0"/>
        <v>0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1</v>
      </c>
      <c r="B5" s="10">
        <v>576</v>
      </c>
      <c r="C5" s="2">
        <v>7.8944E-2</v>
      </c>
      <c r="D5" s="2">
        <v>7.6090000000000005E-2</v>
      </c>
      <c r="E5" s="2">
        <v>2.8540000000000002E-3</v>
      </c>
      <c r="F5" s="2">
        <v>56</v>
      </c>
      <c r="G5" s="2">
        <v>7.67</v>
      </c>
      <c r="H5" s="2">
        <v>1.97</v>
      </c>
      <c r="I5" s="2"/>
      <c r="K5" s="2">
        <f>IF(K$4&gt;$C5,$C5,K$4)</f>
        <v>7.8944E-2</v>
      </c>
      <c r="L5" s="2">
        <f>IF(SUM($K$4:L4)&gt;$C5,$C5-SUM($K5:K5),L4)</f>
        <v>0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12.667207134171058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1</v>
      </c>
      <c r="B6" s="10">
        <v>564</v>
      </c>
      <c r="C6" s="2">
        <v>4.7621999999999998E-2</v>
      </c>
      <c r="D6" s="2">
        <v>3.4669999999999999E-2</v>
      </c>
      <c r="E6" s="2">
        <v>1.2952E-2</v>
      </c>
      <c r="F6" s="2">
        <v>59.4</v>
      </c>
      <c r="G6" s="2">
        <v>5.52</v>
      </c>
      <c r="H6" s="2">
        <v>1.93</v>
      </c>
      <c r="I6" s="2"/>
      <c r="K6" s="2">
        <f>IF(K$4&gt;SUM(C$5:C6),C6,K$4-SUM(K$5:K5))</f>
        <v>4.7621999999999998E-2</v>
      </c>
      <c r="L6" s="2">
        <f>IF(SUM($K$4:L$4)&gt;SUM($C$5:$C6),$C6-SUM($K6:K6),L$4-SUM(L$5:L5))</f>
        <v>0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20.998698080718995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1</v>
      </c>
      <c r="B7" s="10">
        <v>552</v>
      </c>
      <c r="C7" s="2">
        <v>4.5763000000000005E-2</v>
      </c>
      <c r="D7" s="2">
        <v>8.7510000000000001E-3</v>
      </c>
      <c r="E7" s="2">
        <v>3.7012000000000003E-2</v>
      </c>
      <c r="F7" s="2">
        <v>60.5</v>
      </c>
      <c r="G7" s="2">
        <v>4.71</v>
      </c>
      <c r="H7" s="2">
        <v>2.2200000000000002</v>
      </c>
      <c r="I7" s="2"/>
      <c r="K7" s="2">
        <f>IF(K$4&gt;SUM(C$5:C7),C7,K$4-SUM(K$5:K6))</f>
        <v>4.5763000000000005E-2</v>
      </c>
      <c r="L7" s="2">
        <f>IF(SUM($K$4:L$4)&gt;SUM($C$5:$C7),$C7-SUM($K7:K7),L$4-SUM(L$5:L6))</f>
        <v>0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21.851714266984242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1</v>
      </c>
      <c r="B8" s="10">
        <v>540</v>
      </c>
      <c r="C8" s="2">
        <v>1.1906E-2</v>
      </c>
      <c r="D8" s="2">
        <v>1.0848E-2</v>
      </c>
      <c r="E8" s="2">
        <v>1.0579999999999999E-3</v>
      </c>
      <c r="F8" s="2">
        <v>59.81</v>
      </c>
      <c r="G8" s="2">
        <v>4.74</v>
      </c>
      <c r="H8" s="2">
        <v>1.69</v>
      </c>
      <c r="I8" s="2"/>
      <c r="K8" s="2">
        <f>IF(K$4&gt;SUM(C$5:C8),C8,K$4-SUM(K$5:K7))</f>
        <v>1.1906E-2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83.991264908449523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>
        <v>1</v>
      </c>
      <c r="B9" s="10">
        <v>528</v>
      </c>
      <c r="C9" s="2">
        <v>7.4543999999999999E-2</v>
      </c>
      <c r="D9" s="2">
        <v>7.4393000000000001E-2</v>
      </c>
      <c r="E9" s="2">
        <v>1.5100000000000001E-4</v>
      </c>
      <c r="F9" s="2">
        <v>57.23</v>
      </c>
      <c r="G9" s="2">
        <v>5.47</v>
      </c>
      <c r="H9" s="2">
        <v>2.48</v>
      </c>
      <c r="I9" s="2"/>
      <c r="K9" s="2">
        <f>IF(K$4&gt;SUM(C$5:C9),C9,K$4-SUM(K$5:K8))</f>
        <v>7.4543999999999999E-2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13.414895900407814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/>
      <c r="B10" s="10"/>
      <c r="C10" s="2"/>
      <c r="D10" s="2"/>
      <c r="E10" s="2"/>
      <c r="F10" s="2"/>
      <c r="G10" s="2"/>
      <c r="H10" s="2"/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/>
      <c r="B11" s="10"/>
      <c r="C11" s="2"/>
      <c r="D11" s="2"/>
      <c r="E11" s="2"/>
      <c r="F11" s="2"/>
      <c r="G11" s="2"/>
      <c r="H11" s="2"/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/>
      <c r="B12" s="10"/>
      <c r="C12" s="2"/>
      <c r="D12" s="2"/>
      <c r="E12" s="2"/>
      <c r="F12" s="2"/>
      <c r="G12" s="2"/>
      <c r="H12" s="2"/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/>
      <c r="B13" s="10"/>
      <c r="C13" s="2"/>
      <c r="D13" s="2"/>
      <c r="E13" s="2"/>
      <c r="F13" s="2"/>
      <c r="G13" s="2"/>
      <c r="H13" s="2"/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/>
      <c r="B14" s="10"/>
      <c r="C14" s="2"/>
      <c r="D14" s="2"/>
      <c r="E14" s="2"/>
      <c r="F14" s="2"/>
      <c r="G14" s="2"/>
      <c r="H14" s="2"/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37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37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37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37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37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37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37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37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37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37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37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37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37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37">
      <c r="C46" s="2">
        <f>SUM(C5:C44)</f>
        <v>0.25877899999999998</v>
      </c>
      <c r="D46" s="2">
        <f>SUM(D5:D44)</f>
        <v>0.20475199999999999</v>
      </c>
      <c r="E46" s="2">
        <f>SUM(E5:E44)</f>
        <v>5.4027000000000006E-2</v>
      </c>
      <c r="J46" s="3" t="s">
        <v>0</v>
      </c>
      <c r="K46" s="5">
        <f>Schedule!D2</f>
        <v>0.25900000000000001</v>
      </c>
      <c r="L46" s="5">
        <f>Schedule!E2</f>
        <v>0</v>
      </c>
      <c r="M46" s="5">
        <f>Schedule!F2</f>
        <v>0</v>
      </c>
      <c r="N46" s="5">
        <f>Schedule!G2</f>
        <v>0</v>
      </c>
      <c r="O46" s="5">
        <f>Schedule!H2</f>
        <v>0</v>
      </c>
      <c r="P46" s="5">
        <f>Schedule!I2</f>
        <v>0</v>
      </c>
      <c r="Q46" s="5">
        <f>Schedule!J2</f>
        <v>0</v>
      </c>
      <c r="R46" s="5">
        <f>Schedule!K2</f>
        <v>0</v>
      </c>
      <c r="S46" s="5">
        <f>Schedule!L2</f>
        <v>0</v>
      </c>
      <c r="T46" s="5">
        <f>Schedule!M2</f>
        <v>0</v>
      </c>
      <c r="U46" s="5">
        <f>Schedule!N2</f>
        <v>0</v>
      </c>
      <c r="V46" s="5">
        <f>Schedule!O2</f>
        <v>0</v>
      </c>
      <c r="W46" s="5">
        <f>Schedule!P2</f>
        <v>0</v>
      </c>
      <c r="X46" s="5">
        <f>Schedule!Q2</f>
        <v>0</v>
      </c>
      <c r="Y46" s="5">
        <f>Schedule!R2</f>
        <v>0</v>
      </c>
      <c r="Z46" s="5">
        <f>Schedule!S2</f>
        <v>0</v>
      </c>
      <c r="AA46" s="5">
        <f>Schedule!T2</f>
        <v>0</v>
      </c>
      <c r="AB46" s="5">
        <f>Schedule!U2</f>
        <v>0</v>
      </c>
      <c r="AC46" s="5">
        <f>Schedule!V2</f>
        <v>0</v>
      </c>
      <c r="AD46" s="5">
        <f>Schedule!W2</f>
        <v>0</v>
      </c>
      <c r="AE46" s="5">
        <f>Schedule!X2</f>
        <v>0</v>
      </c>
      <c r="AF46" s="5">
        <f>Schedule!Y2</f>
        <v>0</v>
      </c>
      <c r="AG46" s="5">
        <f>Schedule!Z2</f>
        <v>0</v>
      </c>
      <c r="AH46" s="5">
        <f>Schedule!AA2</f>
        <v>0</v>
      </c>
      <c r="AI46" s="5">
        <f>Schedule!AB2</f>
        <v>0</v>
      </c>
      <c r="AJ46" s="2">
        <f>SUM(K46:AI46)</f>
        <v>0.25900000000000001</v>
      </c>
      <c r="AK46" s="2" t="str">
        <f t="shared" ref="AK46:AK52" si="3">J46</f>
        <v>Budget</v>
      </c>
    </row>
    <row r="47" spans="1:137">
      <c r="J47" s="3" t="str">
        <f>C$4</f>
        <v>BTON</v>
      </c>
      <c r="K47" s="2">
        <f t="shared" ref="K47:AI47" si="4">SUM(K5:K44)</f>
        <v>0.25877899999999998</v>
      </c>
      <c r="L47" s="2">
        <f t="shared" si="4"/>
        <v>0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0.25877899999999998</v>
      </c>
      <c r="AK47" s="2" t="str">
        <f t="shared" si="3"/>
        <v>BTON</v>
      </c>
    </row>
    <row r="48" spans="1:137">
      <c r="J48" s="3" t="str">
        <f>D$4</f>
        <v>WTON</v>
      </c>
      <c r="K48" s="2">
        <f>SUMPRODUCT($D$5:$D$44,$AJ$5:$AJ$44,K$5:K$44)</f>
        <v>0.20475199999999999</v>
      </c>
      <c r="L48" s="2">
        <f>SUMPRODUCT($D$5:$D$44,$AJ$5:$AJ$44,L$5:L$44)</f>
        <v>0</v>
      </c>
      <c r="M48" s="2">
        <f>SUMPRODUCT($D$5:$D$44,$AJ$5:$AJ$44,M$5:M$44)</f>
        <v>0</v>
      </c>
      <c r="N48" s="2">
        <f>SUMPRODUCT($D$5:$D$44,$AJ$5:$AJ$44,N$5:N$44)</f>
        <v>0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0.20475199999999999</v>
      </c>
      <c r="AK48" s="2" t="str">
        <f t="shared" si="3"/>
        <v>WTON</v>
      </c>
    </row>
    <row r="49" spans="1:37">
      <c r="J49" s="3" t="str">
        <f>E$4</f>
        <v>OTON</v>
      </c>
      <c r="K49" s="2">
        <f>SUMPRODUCT($E$5:$E$44,$AJ$5:$AJ$44,K$5:K$44)</f>
        <v>5.4027000000000006E-2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0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5.4027000000000006E-2</v>
      </c>
      <c r="AK49" s="2" t="str">
        <f t="shared" si="3"/>
        <v>OTON</v>
      </c>
    </row>
    <row r="50" spans="1:37">
      <c r="J50" s="3" t="str">
        <f>F$4</f>
        <v>Fe</v>
      </c>
      <c r="K50" s="2">
        <f>IF(K$49&gt;0,SUMPRODUCT($E$5:$E$44,$F$5:$F$44,$AJ$5:$AJ$44,K$5:K$44)/K$49,0)</f>
        <v>59.975928887408152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59.975928887408152</v>
      </c>
      <c r="AK50" s="2" t="str">
        <f t="shared" si="3"/>
        <v>Fe</v>
      </c>
    </row>
    <row r="51" spans="1:37">
      <c r="J51" s="3" t="str">
        <f>G$4</f>
        <v>SiO2</v>
      </c>
      <c r="K51" s="2">
        <f>IF(K$49&gt;0,SUMPRODUCT($E$5:$E$44,$G$5:$G$44,$AJ$5:$AJ$44,K$5:K$44)/K$49,0)</f>
        <v>5.0632578155366748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5.0632578155366748</v>
      </c>
      <c r="AK51" s="2" t="str">
        <f t="shared" si="3"/>
        <v>SiO2</v>
      </c>
    </row>
    <row r="52" spans="1:37">
      <c r="J52" s="3" t="str">
        <f>H$4</f>
        <v>Al2O3</v>
      </c>
      <c r="K52" s="2">
        <f>IF(K$49&gt;0,SUMPRODUCT($E$5:$E$44,$H$5:$H$44,$AJ$5:$AJ$44,K$5:K$44)/K$49,0)</f>
        <v>2.1276191533862696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2.1276191533862696</v>
      </c>
      <c r="AK52" s="2" t="str">
        <f t="shared" si="3"/>
        <v>Al2O3</v>
      </c>
    </row>
    <row r="53" spans="1:37"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7"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7">
      <c r="E55" s="3"/>
      <c r="F55" s="2"/>
      <c r="G55" s="2"/>
      <c r="H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7">
      <c r="A56" s="9"/>
      <c r="B56" s="9"/>
      <c r="C56" s="2"/>
      <c r="D56" s="2"/>
      <c r="E56" s="2"/>
      <c r="F56" s="2"/>
      <c r="G56" s="2"/>
      <c r="H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7">
      <c r="A57" s="9"/>
      <c r="B57" s="9"/>
      <c r="C57" s="2"/>
      <c r="D57" s="2"/>
      <c r="E57" s="2"/>
      <c r="F57" s="2"/>
      <c r="G57" s="2"/>
      <c r="H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7">
      <c r="A58" s="9"/>
      <c r="B58" s="9"/>
      <c r="C58" s="2"/>
      <c r="D58" s="2"/>
      <c r="E58" s="2"/>
      <c r="F58" s="2"/>
      <c r="G58" s="2"/>
      <c r="H58" s="2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7"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7"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</sheetData>
  <sheetProtection selectLockedCells="1" selectUnlockedCells="1"/>
  <conditionalFormatting sqref="K5:AI44">
    <cfRule type="cellIs" dxfId="19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3:EG60"/>
  <sheetViews>
    <sheetView workbookViewId="0">
      <selection activeCell="M11" sqref="M11:M17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30.56</v>
      </c>
      <c r="M4" s="11">
        <f t="shared" si="0"/>
        <v>40.110999999999997</v>
      </c>
      <c r="N4" s="11">
        <f t="shared" si="0"/>
        <v>14.960999999999999</v>
      </c>
      <c r="O4" s="11">
        <f t="shared" si="0"/>
        <v>4.7560000000000002</v>
      </c>
      <c r="P4" s="11">
        <f t="shared" si="0"/>
        <v>0.315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2</v>
      </c>
      <c r="B5" s="10">
        <v>564</v>
      </c>
      <c r="C5" s="2">
        <v>0.67744399999999994</v>
      </c>
      <c r="D5" s="2">
        <v>0.51915</v>
      </c>
      <c r="E5" s="2">
        <v>0.15829399999999999</v>
      </c>
      <c r="F5" s="2">
        <v>57.48</v>
      </c>
      <c r="G5" s="2">
        <v>6.92</v>
      </c>
      <c r="H5" s="2">
        <v>2.04</v>
      </c>
      <c r="I5" s="2"/>
      <c r="K5" s="2">
        <f>IF(K$4&gt;$C5,$C5,K$4)</f>
        <v>0</v>
      </c>
      <c r="L5" s="2">
        <f>IF(SUM($K$4:L4)&gt;$C5,$C5-SUM($K5:K5),L4)</f>
        <v>0.67744399999999994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1.4761367729288326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2</v>
      </c>
      <c r="B6" s="10">
        <v>552</v>
      </c>
      <c r="C6" s="2">
        <v>1.4464760000000001</v>
      </c>
      <c r="D6" s="2">
        <v>1.01892</v>
      </c>
      <c r="E6" s="2">
        <v>0.42755599999999999</v>
      </c>
      <c r="F6" s="2">
        <v>58.81</v>
      </c>
      <c r="G6" s="2">
        <v>5.79</v>
      </c>
      <c r="H6" s="2">
        <v>2.2999999999999998</v>
      </c>
      <c r="I6" s="2"/>
      <c r="K6" s="2">
        <f>IF(K$4&gt;SUM(C$5:C6),C6,K$4-SUM(K$5:K5))</f>
        <v>0</v>
      </c>
      <c r="L6" s="2">
        <f>IF(SUM($K$4:L$4)&gt;SUM($C$5:$C6),$C6-SUM($K6:K6),L$4-SUM(L$5:L5))</f>
        <v>1.4464760000000001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0.69133535571969384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2</v>
      </c>
      <c r="B7" s="10">
        <v>540</v>
      </c>
      <c r="C7" s="2">
        <v>2.6402950000000001</v>
      </c>
      <c r="D7" s="2">
        <v>1.7284379999999999</v>
      </c>
      <c r="E7" s="2">
        <v>0.91185700000000003</v>
      </c>
      <c r="F7" s="2">
        <v>58.69</v>
      </c>
      <c r="G7" s="2">
        <v>5.62</v>
      </c>
      <c r="H7" s="2">
        <v>2.21</v>
      </c>
      <c r="I7" s="2"/>
      <c r="K7" s="2">
        <f>IF(K$4&gt;SUM(C$5:C7),C7,K$4-SUM(K$5:K6))</f>
        <v>0</v>
      </c>
      <c r="L7" s="2">
        <f>IF(SUM($K$4:L$4)&gt;SUM($C$5:$C7),$C7-SUM($K7:K7),L$4-SUM(L$5:L6))</f>
        <v>2.6402950000000001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0.37874555684118633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2</v>
      </c>
      <c r="B8" s="10">
        <v>528</v>
      </c>
      <c r="C8" s="2">
        <v>4.5654789999999998</v>
      </c>
      <c r="D8" s="2">
        <v>3.3808180000000001</v>
      </c>
      <c r="E8" s="2">
        <v>1.184661</v>
      </c>
      <c r="F8" s="2">
        <v>58.79</v>
      </c>
      <c r="G8" s="2">
        <v>5.25</v>
      </c>
      <c r="H8" s="2">
        <v>2.1800000000000002</v>
      </c>
      <c r="I8" s="2"/>
      <c r="K8" s="2">
        <f>IF(K$4&gt;SUM(C$5:C8),C8,K$4-SUM(K$5:K7))</f>
        <v>0</v>
      </c>
      <c r="L8" s="2">
        <f>IF(SUM($K$4:L$4)&gt;SUM($C$5:$C8),$C8-SUM($K8:K8),L$4-SUM(L$5:L7))</f>
        <v>4.5654789999999998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0.21903506729523892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>
        <v>2</v>
      </c>
      <c r="B9" s="10">
        <v>516</v>
      </c>
      <c r="C9" s="2">
        <v>7.9215359999999997</v>
      </c>
      <c r="D9" s="2">
        <v>6.6161839999999996</v>
      </c>
      <c r="E9" s="2">
        <v>1.3053520000000001</v>
      </c>
      <c r="F9" s="2">
        <v>59.23</v>
      </c>
      <c r="G9" s="2">
        <v>4.8899999999999997</v>
      </c>
      <c r="H9" s="2">
        <v>2.0699999999999998</v>
      </c>
      <c r="I9" s="2"/>
      <c r="K9" s="2">
        <f>IF(K$4&gt;SUM(C$5:C9),C9,K$4-SUM(K$5:K8))</f>
        <v>0</v>
      </c>
      <c r="L9" s="2">
        <f>IF(SUM($K$4:L$4)&gt;SUM($C$5:$C9),$C9-SUM($K9:K9),L$4-SUM(L$5:L8))</f>
        <v>7.9215359999999997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0.12623814371354242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>
        <v>2</v>
      </c>
      <c r="B10" s="10">
        <v>504</v>
      </c>
      <c r="C10" s="2">
        <v>9.1270830000000007</v>
      </c>
      <c r="D10" s="2">
        <v>7.8066500000000003</v>
      </c>
      <c r="E10" s="2">
        <v>1.320433</v>
      </c>
      <c r="F10" s="2">
        <v>59.35</v>
      </c>
      <c r="G10" s="2">
        <v>4.7300000000000004</v>
      </c>
      <c r="H10" s="2">
        <v>2.1800000000000002</v>
      </c>
      <c r="I10" s="2"/>
      <c r="K10" s="2">
        <f>IF(K$4&gt;SUM(C$5:C10),C10,K$4-SUM(K$5:K9))</f>
        <v>0</v>
      </c>
      <c r="L10" s="2">
        <f>IF(SUM($K$4:L$4)&gt;SUM($C$5:$C10),$C10-SUM($K10:K10),L$4-SUM(L$5:L9))</f>
        <v>9.1270830000000007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0.1095640304793985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>
        <v>2</v>
      </c>
      <c r="B11" s="10">
        <v>492</v>
      </c>
      <c r="C11" s="2">
        <v>8.3635149999999996</v>
      </c>
      <c r="D11" s="2">
        <v>7.004721</v>
      </c>
      <c r="E11" s="2">
        <v>1.3587940000000001</v>
      </c>
      <c r="F11" s="2">
        <v>59.22</v>
      </c>
      <c r="G11" s="2">
        <v>4.57</v>
      </c>
      <c r="H11" s="2">
        <v>2.04</v>
      </c>
      <c r="I11" s="2"/>
      <c r="K11" s="2">
        <f>IF(K$4&gt;SUM(C$5:C11),C11,K$4-SUM(K$5:K10))</f>
        <v>0</v>
      </c>
      <c r="L11" s="2">
        <f>IF(SUM($K$4:L$4)&gt;SUM($C$5:$C11),$C11-SUM($K11:K11),L$4-SUM(L$5:L10))</f>
        <v>4.1816870000000002</v>
      </c>
      <c r="M11" s="2">
        <f>IF(SUM($K$4:M$4)&gt;SUM($C$5:$C11),$C11-SUM($K11:L11),M$4-SUM(M$5:M10))</f>
        <v>4.1818279999999994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0.11956695241175511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>
        <v>2</v>
      </c>
      <c r="B12" s="10">
        <v>480</v>
      </c>
      <c r="C12" s="2">
        <v>7.6217740000000003</v>
      </c>
      <c r="D12" s="2">
        <v>6.2857190000000003</v>
      </c>
      <c r="E12" s="2">
        <v>1.336055</v>
      </c>
      <c r="F12" s="2">
        <v>59.36</v>
      </c>
      <c r="G12" s="2">
        <v>4.25</v>
      </c>
      <c r="H12" s="2">
        <v>1.97</v>
      </c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7.6217740000000003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0.13120305062837076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>
        <v>2</v>
      </c>
      <c r="B13" s="10">
        <v>468</v>
      </c>
      <c r="C13" s="2">
        <v>6.9126530000000006</v>
      </c>
      <c r="D13" s="2">
        <v>5.6933100000000003</v>
      </c>
      <c r="E13" s="2">
        <v>1.2193430000000001</v>
      </c>
      <c r="F13" s="2">
        <v>59.47</v>
      </c>
      <c r="G13" s="2">
        <v>4.0199999999999996</v>
      </c>
      <c r="H13" s="2">
        <v>1.91</v>
      </c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6.9126530000000006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0.14466225919339507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>
        <v>2</v>
      </c>
      <c r="B14" s="10">
        <v>456</v>
      </c>
      <c r="C14" s="2">
        <v>6.228491</v>
      </c>
      <c r="D14" s="2">
        <v>5.0698920000000003</v>
      </c>
      <c r="E14" s="2">
        <v>1.1585989999999999</v>
      </c>
      <c r="F14" s="2">
        <v>59.58</v>
      </c>
      <c r="G14" s="2">
        <v>3.85</v>
      </c>
      <c r="H14" s="2">
        <v>1.82</v>
      </c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6.228491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0.16055253190540053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>
        <v>2</v>
      </c>
      <c r="B15" s="10">
        <v>444</v>
      </c>
      <c r="C15" s="2">
        <v>5.639176</v>
      </c>
      <c r="D15" s="2">
        <v>4.5757399999999997</v>
      </c>
      <c r="E15" s="2">
        <v>1.063436</v>
      </c>
      <c r="F15" s="2">
        <v>58.9</v>
      </c>
      <c r="G15" s="2">
        <v>4.6399999999999997</v>
      </c>
      <c r="H15" s="2">
        <v>1.83</v>
      </c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5.639176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0.17733087245370599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>
        <v>2</v>
      </c>
      <c r="B16" s="10">
        <v>432</v>
      </c>
      <c r="C16" s="2">
        <v>5.0514299999999999</v>
      </c>
      <c r="D16" s="2">
        <v>4.135643</v>
      </c>
      <c r="E16" s="2">
        <v>0.91578700000000002</v>
      </c>
      <c r="F16" s="2">
        <v>59.02</v>
      </c>
      <c r="G16" s="2">
        <v>4.57</v>
      </c>
      <c r="H16" s="2">
        <v>1.82</v>
      </c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5.0514299999999999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0.19796374491975541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>
        <v>2</v>
      </c>
      <c r="B17" s="10">
        <v>420</v>
      </c>
      <c r="C17" s="2">
        <v>4.4758829999999996</v>
      </c>
      <c r="D17" s="2">
        <v>3.6012279999999999</v>
      </c>
      <c r="E17" s="2">
        <v>0.87465499999999996</v>
      </c>
      <c r="F17" s="2">
        <v>59.1</v>
      </c>
      <c r="G17" s="2">
        <v>4.66</v>
      </c>
      <c r="H17" s="2">
        <v>1.8</v>
      </c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4.4756479999999996</v>
      </c>
      <c r="N17" s="2">
        <f>IF(SUM($K$4:N$4)&gt;SUM($C$5:$C17),$C17-SUM($K17:M17),N$4-SUM(N$5:N16))</f>
        <v>2.3499999999998522E-4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0.2234196023443866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>
        <v>2</v>
      </c>
      <c r="B18" s="10">
        <v>408</v>
      </c>
      <c r="C18" s="2">
        <v>3.9068650000000003</v>
      </c>
      <c r="D18" s="2">
        <v>3.1226470000000002</v>
      </c>
      <c r="E18" s="2">
        <v>0.78421799999999997</v>
      </c>
      <c r="F18" s="2">
        <v>59.52</v>
      </c>
      <c r="G18" s="2">
        <v>4.55</v>
      </c>
      <c r="H18" s="2">
        <v>1.73</v>
      </c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3.9068650000000003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0.25595970170456361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>
        <v>2</v>
      </c>
      <c r="B19" s="10">
        <v>396</v>
      </c>
      <c r="C19" s="2">
        <v>3.4019570000000003</v>
      </c>
      <c r="D19" s="2">
        <v>2.4950990000000002</v>
      </c>
      <c r="E19" s="2">
        <v>0.90685800000000005</v>
      </c>
      <c r="F19" s="2">
        <v>59.21</v>
      </c>
      <c r="G19" s="2">
        <v>5.22</v>
      </c>
      <c r="H19" s="2">
        <v>1.57</v>
      </c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3.4019570000000003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0.29394845378704076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>
        <v>2</v>
      </c>
      <c r="B20" s="10">
        <v>384</v>
      </c>
      <c r="C20" s="2">
        <v>2.9510019999999999</v>
      </c>
      <c r="D20" s="2">
        <v>2.1216810000000002</v>
      </c>
      <c r="E20" s="2">
        <v>0.82932099999999997</v>
      </c>
      <c r="F20" s="2">
        <v>59.55</v>
      </c>
      <c r="G20" s="2">
        <v>5.13</v>
      </c>
      <c r="H20" s="2">
        <v>1.49</v>
      </c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2.9510019999999999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0.33886795061474034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>
        <v>2</v>
      </c>
      <c r="B21" s="10">
        <v>372</v>
      </c>
      <c r="C21" s="2">
        <v>2.5335809999999999</v>
      </c>
      <c r="D21" s="2">
        <v>1.8173049999999999</v>
      </c>
      <c r="E21" s="2">
        <v>0.71627600000000002</v>
      </c>
      <c r="F21" s="2">
        <v>59.71</v>
      </c>
      <c r="G21" s="2">
        <v>4.91</v>
      </c>
      <c r="H21" s="2">
        <v>1.35</v>
      </c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2.5335809999999999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0.39469825515742346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>
        <v>2</v>
      </c>
      <c r="B22" s="10">
        <v>360</v>
      </c>
      <c r="C22" s="2">
        <v>2.1676850000000001</v>
      </c>
      <c r="D22" s="2">
        <v>1.463573</v>
      </c>
      <c r="E22" s="2">
        <v>0.70411199999999996</v>
      </c>
      <c r="F22" s="2">
        <v>59.6</v>
      </c>
      <c r="G22" s="2">
        <v>5.01</v>
      </c>
      <c r="H22" s="2">
        <v>1.27</v>
      </c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2.1673599999999968</v>
      </c>
      <c r="O22" s="2">
        <f>IF(SUM($K$4:O$4)&gt;SUM($C$5:$C22),$C22-SUM($K22:N22),O$4-SUM(O$5:O21))</f>
        <v>3.2500000000323936E-4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0.46132164036748879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>
        <v>2</v>
      </c>
      <c r="B23" s="10">
        <v>348</v>
      </c>
      <c r="C23" s="2">
        <v>1.7646189999999999</v>
      </c>
      <c r="D23" s="2">
        <v>1.1283049999999999</v>
      </c>
      <c r="E23" s="2">
        <v>0.63631400000000005</v>
      </c>
      <c r="F23" s="2">
        <v>59.67</v>
      </c>
      <c r="G23" s="2">
        <v>5.25</v>
      </c>
      <c r="H23" s="2">
        <v>1.22</v>
      </c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1.7646189999999999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0.56669456692917852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>
        <v>2</v>
      </c>
      <c r="B24" s="10">
        <v>336</v>
      </c>
      <c r="C24" s="2">
        <v>1.3228659999999999</v>
      </c>
      <c r="D24" s="2">
        <v>0.71102100000000001</v>
      </c>
      <c r="E24" s="2">
        <v>0.61184499999999997</v>
      </c>
      <c r="F24" s="2">
        <v>59.63</v>
      </c>
      <c r="G24" s="2">
        <v>5.69</v>
      </c>
      <c r="H24" s="2">
        <v>1.19</v>
      </c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1.3228659999999999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0.755934463505752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>
        <v>2</v>
      </c>
      <c r="B25" s="10">
        <v>324</v>
      </c>
      <c r="C25" s="2">
        <v>0.99262300000000003</v>
      </c>
      <c r="D25" s="2">
        <v>0.54892200000000002</v>
      </c>
      <c r="E25" s="2">
        <v>0.44370100000000001</v>
      </c>
      <c r="F25" s="2">
        <v>59.61</v>
      </c>
      <c r="G25" s="2">
        <v>5.58</v>
      </c>
      <c r="H25" s="2">
        <v>1.29</v>
      </c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0.99262300000000003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1.0074318245698517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>
        <v>2</v>
      </c>
      <c r="B26" s="10">
        <v>312</v>
      </c>
      <c r="C26" s="2">
        <v>0.67627800000000005</v>
      </c>
      <c r="D26" s="2">
        <v>0.43220500000000001</v>
      </c>
      <c r="E26" s="2">
        <v>0.24407300000000001</v>
      </c>
      <c r="F26" s="2">
        <v>59.6</v>
      </c>
      <c r="G26" s="2">
        <v>5.64</v>
      </c>
      <c r="H26" s="2">
        <v>1.24</v>
      </c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0.67556699999999736</v>
      </c>
      <c r="P26" s="2">
        <f>IF(SUM($K$4:P$4)&gt;SUM($C$5:$C26),$C26-SUM($K26:O26),P$4-SUM(P$5:P25))</f>
        <v>7.1100000000268171E-4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1.4786818438571119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>
        <v>2</v>
      </c>
      <c r="B27" s="9">
        <v>300</v>
      </c>
      <c r="C27" s="2">
        <v>0.31415199999999999</v>
      </c>
      <c r="D27" s="2">
        <v>0.20436399999999999</v>
      </c>
      <c r="E27" s="2">
        <v>0.109788</v>
      </c>
      <c r="F27" s="2">
        <v>58.88</v>
      </c>
      <c r="G27" s="2">
        <v>6.61</v>
      </c>
      <c r="H27" s="2">
        <v>1.22</v>
      </c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0.31415199999999999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3.1831724770174947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37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37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37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37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37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37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37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37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37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37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37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37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37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37">
      <c r="C46" s="2">
        <f>SUM(C5:C44)</f>
        <v>90.702862999999979</v>
      </c>
      <c r="D46" s="2">
        <f>SUM(D5:D44)</f>
        <v>71.481535000000008</v>
      </c>
      <c r="E46" s="2">
        <f>SUM(E5:E44)</f>
        <v>19.221328</v>
      </c>
      <c r="J46" s="3" t="s">
        <v>0</v>
      </c>
      <c r="K46" s="5">
        <f>Schedule!D3</f>
        <v>0</v>
      </c>
      <c r="L46" s="5">
        <f>Schedule!E3</f>
        <v>30.56</v>
      </c>
      <c r="M46" s="5">
        <f>Schedule!F3</f>
        <v>40.110999999999997</v>
      </c>
      <c r="N46" s="5">
        <f>Schedule!G3</f>
        <v>14.960999999999999</v>
      </c>
      <c r="O46" s="5">
        <f>Schedule!H3</f>
        <v>4.7560000000000002</v>
      </c>
      <c r="P46" s="5">
        <f>Schedule!I3</f>
        <v>0.315</v>
      </c>
      <c r="Q46" s="5">
        <f>Schedule!J3</f>
        <v>0</v>
      </c>
      <c r="R46" s="5">
        <f>Schedule!K3</f>
        <v>0</v>
      </c>
      <c r="S46" s="5">
        <f>Schedule!L3</f>
        <v>0</v>
      </c>
      <c r="T46" s="5">
        <f>Schedule!M3</f>
        <v>0</v>
      </c>
      <c r="U46" s="5">
        <f>Schedule!N3</f>
        <v>0</v>
      </c>
      <c r="V46" s="5">
        <f>Schedule!O3</f>
        <v>0</v>
      </c>
      <c r="W46" s="5">
        <f>Schedule!P3</f>
        <v>0</v>
      </c>
      <c r="X46" s="5">
        <f>Schedule!Q3</f>
        <v>0</v>
      </c>
      <c r="Y46" s="5">
        <f>Schedule!R3</f>
        <v>0</v>
      </c>
      <c r="Z46" s="5">
        <f>Schedule!S3</f>
        <v>0</v>
      </c>
      <c r="AA46" s="5">
        <f>Schedule!T3</f>
        <v>0</v>
      </c>
      <c r="AB46" s="5">
        <f>Schedule!U3</f>
        <v>0</v>
      </c>
      <c r="AC46" s="5">
        <f>Schedule!V3</f>
        <v>0</v>
      </c>
      <c r="AD46" s="5">
        <f>Schedule!W3</f>
        <v>0</v>
      </c>
      <c r="AE46" s="5">
        <f>Schedule!X3</f>
        <v>0</v>
      </c>
      <c r="AF46" s="5">
        <f>Schedule!Y3</f>
        <v>0</v>
      </c>
      <c r="AG46" s="5">
        <f>Schedule!Z3</f>
        <v>0</v>
      </c>
      <c r="AH46" s="5">
        <f>Schedule!AA3</f>
        <v>0</v>
      </c>
      <c r="AI46" s="5">
        <f>Schedule!AB3</f>
        <v>0</v>
      </c>
      <c r="AJ46" s="2">
        <f>SUM(K46:AI46)</f>
        <v>90.702999999999989</v>
      </c>
      <c r="AK46" s="2" t="str">
        <f t="shared" ref="AK46:AK52" si="3">J46</f>
        <v>Budget</v>
      </c>
    </row>
    <row r="47" spans="1:137">
      <c r="J47" s="3" t="str">
        <f>C$4</f>
        <v>BTON</v>
      </c>
      <c r="K47" s="2">
        <f t="shared" ref="K47:AI47" si="4">SUM(K5:K44)</f>
        <v>0</v>
      </c>
      <c r="L47" s="2">
        <f t="shared" si="4"/>
        <v>30.56</v>
      </c>
      <c r="M47" s="2">
        <f t="shared" si="4"/>
        <v>40.110999999999997</v>
      </c>
      <c r="N47" s="2">
        <f t="shared" si="4"/>
        <v>14.960999999999999</v>
      </c>
      <c r="O47" s="2">
        <f t="shared" si="4"/>
        <v>4.7560000000000002</v>
      </c>
      <c r="P47" s="2">
        <f t="shared" si="4"/>
        <v>0.31486300000000267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90.702862999999994</v>
      </c>
      <c r="AK47" s="2" t="str">
        <f t="shared" si="3"/>
        <v>BTON</v>
      </c>
    </row>
    <row r="48" spans="1:137"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24.572461453913458</v>
      </c>
      <c r="M48" s="2">
        <f>SUMPRODUCT($D$5:$D$44,$AJ$5:$AJ$44,M$5:M$44)</f>
        <v>32.863762468628529</v>
      </c>
      <c r="N48" s="2">
        <f>SUMPRODUCT($D$5:$D$44,$AJ$5:$AJ$44,N$5:N$44)</f>
        <v>11.020274644641436</v>
      </c>
      <c r="O48" s="2">
        <f>SUMPRODUCT($D$5:$D$44,$AJ$5:$AJ$44,O$5:O$44)</f>
        <v>2.8202180372056</v>
      </c>
      <c r="P48" s="2">
        <f>SUMPRODUCT($D$5:$D$44,$AJ$5:$AJ$44,P$5:P$44)</f>
        <v>0.20481839561097823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71.481535000000008</v>
      </c>
      <c r="AK48" s="2" t="str">
        <f t="shared" si="3"/>
        <v>WTON</v>
      </c>
    </row>
    <row r="49" spans="10:37"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5.9875385460865447</v>
      </c>
      <c r="M49" s="2">
        <f>SUMPRODUCT($E$5:$E$44,$AJ$5:$AJ$44,M$5:M$44)</f>
        <v>7.2472375313714679</v>
      </c>
      <c r="N49" s="2">
        <f>SUMPRODUCT($E$5:$E$44,$AJ$5:$AJ$44,N$5:N$44)</f>
        <v>3.9407253553585631</v>
      </c>
      <c r="O49" s="2">
        <f>SUMPRODUCT($E$5:$E$44,$AJ$5:$AJ$44,O$5:O$44)</f>
        <v>1.9357819627944004</v>
      </c>
      <c r="P49" s="2">
        <f>SUMPRODUCT($E$5:$E$44,$AJ$5:$AJ$44,P$5:P$44)</f>
        <v>0.11004460438902441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19.221328</v>
      </c>
      <c r="AK49" s="2" t="str">
        <f t="shared" si="3"/>
        <v>OTON</v>
      </c>
    </row>
    <row r="50" spans="10:37"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59.009778697821872</v>
      </c>
      <c r="M50" s="2">
        <f>IF(M$49&gt;0,SUMPRODUCT($E$5:$E$44,$F$5:$F$44,$AJ$5:$AJ$44,M$5:M$44)/M$49,0)</f>
        <v>59.258713934722103</v>
      </c>
      <c r="N50" s="2">
        <f>IF(N$49&gt;0,SUMPRODUCT($E$5:$E$44,$F$5:$F$44,$AJ$5:$AJ$44,N$5:N$44)/N$49,0)</f>
        <v>59.503796718348944</v>
      </c>
      <c r="O50" s="2">
        <f>IF(O$49&gt;0,SUMPRODUCT($E$5:$E$44,$F$5:$F$44,$AJ$5:$AJ$44,O$5:O$44)/O$49,0)</f>
        <v>59.634784051765209</v>
      </c>
      <c r="P50" s="2">
        <f>IF(P$49&gt;0,SUMPRODUCT($E$5:$E$44,$F$5:$F$44,$AJ$5:$AJ$44,P$5:P$44)/P$49,0)</f>
        <v>58.881678911575214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59.267131339208206</v>
      </c>
      <c r="AK50" s="2" t="str">
        <f t="shared" si="3"/>
        <v>Fe</v>
      </c>
    </row>
    <row r="51" spans="10:37"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5.1187414310088197</v>
      </c>
      <c r="M51" s="2">
        <f>IF(M$49&gt;0,SUMPRODUCT($E$5:$E$44,$G$5:$G$44,$AJ$5:$AJ$44,M$5:M$44)/M$49,0)</f>
        <v>4.3244978779394199</v>
      </c>
      <c r="N51" s="2">
        <f>IF(N$49&gt;0,SUMPRODUCT($E$5:$E$44,$G$5:$G$44,$AJ$5:$AJ$44,N$5:N$44)/N$49,0)</f>
        <v>4.9738581123914081</v>
      </c>
      <c r="O51" s="2">
        <f>IF(O$49&gt;0,SUMPRODUCT($E$5:$E$44,$G$5:$G$44,$AJ$5:$AJ$44,O$5:O$44)/O$49,0)</f>
        <v>5.5138190653595327</v>
      </c>
      <c r="P51" s="2">
        <f>IF(P$49&gt;0,SUMPRODUCT($E$5:$E$44,$G$5:$G$44,$AJ$5:$AJ$44,P$5:P$44)/P$49,0)</f>
        <v>6.6077381330167384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4.8378879518626396</v>
      </c>
      <c r="AK51" s="2" t="str">
        <f t="shared" si="3"/>
        <v>SiO2</v>
      </c>
    </row>
    <row r="52" spans="10:37"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2.1495698950328754</v>
      </c>
      <c r="M52" s="2">
        <f>IF(M$49&gt;0,SUMPRODUCT($E$5:$E$44,$H$5:$H$44,$AJ$5:$AJ$44,M$5:M$44)/M$49,0)</f>
        <v>1.8824736192724347</v>
      </c>
      <c r="N52" s="2">
        <f>IF(N$49&gt;0,SUMPRODUCT($E$5:$E$44,$H$5:$H$44,$AJ$5:$AJ$44,N$5:N$44)/N$49,0)</f>
        <v>1.491424900306928</v>
      </c>
      <c r="O52" s="2">
        <f>IF(O$49&gt;0,SUMPRODUCT($E$5:$E$44,$H$5:$H$44,$AJ$5:$AJ$44,O$5:O$44)/O$49,0)</f>
        <v>1.2290843527883715</v>
      </c>
      <c r="P52" s="2">
        <f>IF(P$49&gt;0,SUMPRODUCT($E$5:$E$44,$H$5:$H$44,$AJ$5:$AJ$44,P$5:P$44)/P$49,0)</f>
        <v>1.2200466364326445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1.8159078737951924</v>
      </c>
      <c r="AK52" s="2" t="str">
        <f t="shared" si="3"/>
        <v>Al2O3</v>
      </c>
    </row>
    <row r="53" spans="10:37"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0:37"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0:37"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0:37"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0:37"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0:37"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0:37"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0:37"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</sheetData>
  <sheetProtection selectLockedCells="1" selectUnlockedCells="1"/>
  <conditionalFormatting sqref="K5:AI44">
    <cfRule type="cellIs" dxfId="18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3:EG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0.44</v>
      </c>
      <c r="L4" s="11">
        <f t="shared" si="0"/>
        <v>0.44600000000000001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3</v>
      </c>
      <c r="B5" s="10">
        <v>528</v>
      </c>
      <c r="C5" s="2">
        <v>0.88157300000000005</v>
      </c>
      <c r="D5" s="2">
        <v>0.87899400000000005</v>
      </c>
      <c r="E5" s="2">
        <v>2.5790000000000001E-3</v>
      </c>
      <c r="F5" s="2">
        <v>55.38</v>
      </c>
      <c r="G5" s="2">
        <v>7.06</v>
      </c>
      <c r="H5" s="2">
        <v>2.97</v>
      </c>
      <c r="I5" s="2"/>
      <c r="K5" s="2">
        <f>IF(K$4&gt;$C5,$C5,K$4)</f>
        <v>0.44</v>
      </c>
      <c r="L5" s="2">
        <f>IF(SUM($K$4:L4)&gt;$C5,$C5-SUM($K5:K5),L4)</f>
        <v>0.44157300000000005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1.1343360107444307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3</v>
      </c>
      <c r="B6" s="10">
        <v>516</v>
      </c>
      <c r="C6" s="2">
        <v>4.1399999999999996E-3</v>
      </c>
      <c r="D6" s="2">
        <v>4.1399999999999996E-3</v>
      </c>
      <c r="E6" s="2">
        <v>0</v>
      </c>
      <c r="F6" s="2">
        <v>0</v>
      </c>
      <c r="G6" s="2">
        <v>0</v>
      </c>
      <c r="H6" s="2">
        <v>0</v>
      </c>
      <c r="I6" s="2"/>
      <c r="K6" s="2">
        <f>IF(K$4&gt;SUM(C$5:C6),C6,K$4-SUM(K$5:K5))</f>
        <v>0</v>
      </c>
      <c r="L6" s="2">
        <f>IF(SUM($K$4:L$4)&gt;SUM($C$5:$C6),$C6-SUM($K6:K6),L$4-SUM(L$5:L5))</f>
        <v>4.1399999999999996E-3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241.5458937198068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/>
      <c r="B7" s="10"/>
      <c r="C7" s="2"/>
      <c r="D7" s="2"/>
      <c r="E7" s="2"/>
      <c r="F7" s="2"/>
      <c r="G7" s="2"/>
      <c r="H7" s="2"/>
      <c r="I7" s="2"/>
      <c r="K7" s="2">
        <f>IF(K$4&gt;SUM(C$5:C7),C7,K$4-SUM(K$5:K6))</f>
        <v>0</v>
      </c>
      <c r="L7" s="2">
        <f>IF(SUM($K$4:L$4)&gt;SUM($C$5:$C7),$C7-SUM($K7:K7),L$4-SUM(L$5:L6))</f>
        <v>0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0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/>
      <c r="B8" s="10"/>
      <c r="C8" s="2"/>
      <c r="D8" s="2"/>
      <c r="E8" s="2"/>
      <c r="F8" s="2"/>
      <c r="G8" s="2"/>
      <c r="H8" s="2"/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0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/>
      <c r="B9" s="10"/>
      <c r="C9" s="2"/>
      <c r="D9" s="2"/>
      <c r="E9" s="2"/>
      <c r="F9" s="2"/>
      <c r="G9" s="2"/>
      <c r="H9" s="2"/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/>
      <c r="B10" s="10"/>
      <c r="C10" s="2"/>
      <c r="D10" s="2"/>
      <c r="E10" s="2"/>
      <c r="F10" s="2"/>
      <c r="G10" s="2"/>
      <c r="H10" s="2"/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/>
      <c r="B11" s="10"/>
      <c r="C11" s="2"/>
      <c r="D11" s="2"/>
      <c r="E11" s="2"/>
      <c r="F11" s="2"/>
      <c r="G11" s="2"/>
      <c r="H11" s="2"/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/>
      <c r="B12" s="10"/>
      <c r="C12" s="2"/>
      <c r="D12" s="2"/>
      <c r="E12" s="2"/>
      <c r="F12" s="2"/>
      <c r="G12" s="2"/>
      <c r="H12" s="2"/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/>
      <c r="B13" s="10"/>
      <c r="C13" s="2"/>
      <c r="D13" s="2"/>
      <c r="E13" s="2"/>
      <c r="F13" s="2"/>
      <c r="G13" s="2"/>
      <c r="H13" s="2"/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/>
      <c r="B14" s="10"/>
      <c r="C14" s="2"/>
      <c r="D14" s="2"/>
      <c r="E14" s="2"/>
      <c r="F14" s="2"/>
      <c r="G14" s="2"/>
      <c r="H14" s="2"/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37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37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37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37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37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37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37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37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37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37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37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37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37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37">
      <c r="C46" s="2">
        <f>SUM(C5:C44)</f>
        <v>0.88571300000000008</v>
      </c>
      <c r="D46" s="2">
        <f>SUM(D5:D44)</f>
        <v>0.88313400000000009</v>
      </c>
      <c r="E46" s="2">
        <f>SUM(E5:E44)</f>
        <v>2.5790000000000001E-3</v>
      </c>
      <c r="J46" s="3" t="s">
        <v>0</v>
      </c>
      <c r="K46" s="5">
        <f>Schedule!D4</f>
        <v>0.44</v>
      </c>
      <c r="L46" s="5">
        <f>Schedule!E4</f>
        <v>0.44600000000000001</v>
      </c>
      <c r="M46" s="5">
        <f>Schedule!F4</f>
        <v>0</v>
      </c>
      <c r="N46" s="5">
        <f>Schedule!G4</f>
        <v>0</v>
      </c>
      <c r="O46" s="5">
        <f>Schedule!H4</f>
        <v>0</v>
      </c>
      <c r="P46" s="5">
        <f>Schedule!I4</f>
        <v>0</v>
      </c>
      <c r="Q46" s="5">
        <f>Schedule!J4</f>
        <v>0</v>
      </c>
      <c r="R46" s="5">
        <f>Schedule!K4</f>
        <v>0</v>
      </c>
      <c r="S46" s="5">
        <f>Schedule!L4</f>
        <v>0</v>
      </c>
      <c r="T46" s="5">
        <f>Schedule!M4</f>
        <v>0</v>
      </c>
      <c r="U46" s="5">
        <f>Schedule!N4</f>
        <v>0</v>
      </c>
      <c r="V46" s="5">
        <f>Schedule!O4</f>
        <v>0</v>
      </c>
      <c r="W46" s="5">
        <f>Schedule!P4</f>
        <v>0</v>
      </c>
      <c r="X46" s="5">
        <f>Schedule!Q4</f>
        <v>0</v>
      </c>
      <c r="Y46" s="5">
        <f>Schedule!R4</f>
        <v>0</v>
      </c>
      <c r="Z46" s="5">
        <f>Schedule!S4</f>
        <v>0</v>
      </c>
      <c r="AA46" s="5">
        <f>Schedule!T4</f>
        <v>0</v>
      </c>
      <c r="AB46" s="5">
        <f>Schedule!U4</f>
        <v>0</v>
      </c>
      <c r="AC46" s="5">
        <f>Schedule!V4</f>
        <v>0</v>
      </c>
      <c r="AD46" s="5">
        <f>Schedule!W4</f>
        <v>0</v>
      </c>
      <c r="AE46" s="5">
        <f>Schedule!X4</f>
        <v>0</v>
      </c>
      <c r="AF46" s="5">
        <f>Schedule!Y4</f>
        <v>0</v>
      </c>
      <c r="AG46" s="5">
        <f>Schedule!Z4</f>
        <v>0</v>
      </c>
      <c r="AH46" s="5">
        <f>Schedule!AA4</f>
        <v>0</v>
      </c>
      <c r="AI46" s="5">
        <f>Schedule!AB4</f>
        <v>0</v>
      </c>
      <c r="AJ46" s="2">
        <f>SUM(K46:AI46)</f>
        <v>0.88600000000000001</v>
      </c>
      <c r="AK46" s="2" t="str">
        <f t="shared" ref="AK46:AK52" si="3">J46</f>
        <v>Budget</v>
      </c>
    </row>
    <row r="47" spans="1:137">
      <c r="J47" s="3" t="str">
        <f>C$4</f>
        <v>BTON</v>
      </c>
      <c r="K47" s="2">
        <f t="shared" ref="K47:AI47" si="4">SUM(K5:K44)</f>
        <v>0.44</v>
      </c>
      <c r="L47" s="2">
        <f t="shared" si="4"/>
        <v>0.44571300000000003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0.88571299999999997</v>
      </c>
      <c r="AK47" s="2" t="str">
        <f t="shared" si="3"/>
        <v>BTON</v>
      </c>
    </row>
    <row r="48" spans="1:137">
      <c r="J48" s="3" t="str">
        <f>D$4</f>
        <v>WTON</v>
      </c>
      <c r="K48" s="2">
        <f>SUMPRODUCT($D$5:$D$44,$AJ$5:$AJ$44,K$5:K$44)</f>
        <v>0.43871280086844766</v>
      </c>
      <c r="L48" s="2">
        <f>SUMPRODUCT($D$5:$D$44,$AJ$5:$AJ$44,L$5:L$44)</f>
        <v>0.44442119913155237</v>
      </c>
      <c r="M48" s="2">
        <f>SUMPRODUCT($D$5:$D$44,$AJ$5:$AJ$44,M$5:M$44)</f>
        <v>0</v>
      </c>
      <c r="N48" s="2">
        <f>SUMPRODUCT($D$5:$D$44,$AJ$5:$AJ$44,N$5:N$44)</f>
        <v>0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0.88313400000000009</v>
      </c>
      <c r="AK48" s="2" t="str">
        <f t="shared" si="3"/>
        <v>WTON</v>
      </c>
    </row>
    <row r="49" spans="10:37">
      <c r="J49" s="3" t="str">
        <f>E$4</f>
        <v>OTON</v>
      </c>
      <c r="K49" s="2">
        <f>SUMPRODUCT($E$5:$E$44,$AJ$5:$AJ$44,K$5:K$44)</f>
        <v>1.2871991315523501E-3</v>
      </c>
      <c r="L49" s="2">
        <f>SUMPRODUCT($E$5:$E$44,$AJ$5:$AJ$44,L$5:L$44)</f>
        <v>1.29180086844765E-3</v>
      </c>
      <c r="M49" s="2">
        <f>SUMPRODUCT($E$5:$E$44,$AJ$5:$AJ$44,M$5:M$44)</f>
        <v>0</v>
      </c>
      <c r="N49" s="2">
        <f>SUMPRODUCT($E$5:$E$44,$AJ$5:$AJ$44,N$5:N$44)</f>
        <v>0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2.5790000000000001E-3</v>
      </c>
      <c r="AK49" s="2" t="str">
        <f t="shared" si="3"/>
        <v>OTON</v>
      </c>
    </row>
    <row r="50" spans="10:37">
      <c r="J50" s="3" t="str">
        <f>F$4</f>
        <v>Fe</v>
      </c>
      <c r="K50" s="2">
        <f>IF(K$49&gt;0,SUMPRODUCT($E$5:$E$44,$F$5:$F$44,$AJ$5:$AJ$44,K$5:K$44)/K$49,0)</f>
        <v>55.38000000000001</v>
      </c>
      <c r="L50" s="2">
        <f>IF(L$49&gt;0,SUMPRODUCT($E$5:$E$44,$F$5:$F$44,$AJ$5:$AJ$44,L$5:L$44)/L$49,0)</f>
        <v>55.38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55.38000000000001</v>
      </c>
      <c r="AK50" s="2" t="str">
        <f t="shared" si="3"/>
        <v>Fe</v>
      </c>
    </row>
    <row r="51" spans="10:37">
      <c r="J51" s="3" t="str">
        <f>G$4</f>
        <v>SiO2</v>
      </c>
      <c r="K51" s="2">
        <f>IF(K$49&gt;0,SUMPRODUCT($E$5:$E$44,$G$5:$G$44,$AJ$5:$AJ$44,K$5:K$44)/K$49,0)</f>
        <v>7.0600000000000005</v>
      </c>
      <c r="L51" s="2">
        <f>IF(L$49&gt;0,SUMPRODUCT($E$5:$E$44,$G$5:$G$44,$AJ$5:$AJ$44,L$5:L$44)/L$49,0)</f>
        <v>7.0600000000000005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7.06</v>
      </c>
      <c r="AK51" s="2" t="str">
        <f t="shared" si="3"/>
        <v>SiO2</v>
      </c>
    </row>
    <row r="52" spans="10:37">
      <c r="J52" s="3" t="str">
        <f>H$4</f>
        <v>Al2O3</v>
      </c>
      <c r="K52" s="2">
        <f>IF(K$49&gt;0,SUMPRODUCT($E$5:$E$44,$H$5:$H$44,$AJ$5:$AJ$44,K$5:K$44)/K$49,0)</f>
        <v>2.97</v>
      </c>
      <c r="L52" s="2">
        <f>IF(L$49&gt;0,SUMPRODUCT($E$5:$E$44,$H$5:$H$44,$AJ$5:$AJ$44,L$5:L$44)/L$49,0)</f>
        <v>2.97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2.97</v>
      </c>
      <c r="AK52" s="2" t="str">
        <f t="shared" si="3"/>
        <v>Al2O3</v>
      </c>
    </row>
    <row r="53" spans="10:37"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0:37"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0:37"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0:37"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0:37"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0:37"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0:37"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0:37"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</sheetData>
  <sheetProtection selectLockedCells="1" selectUnlockedCells="1"/>
  <conditionalFormatting sqref="K5:AI44">
    <cfRule type="cellIs" dxfId="17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0</v>
      </c>
      <c r="M4" s="11">
        <f t="shared" si="0"/>
        <v>0</v>
      </c>
      <c r="N4" s="11">
        <f t="shared" si="0"/>
        <v>27.787000000000003</v>
      </c>
      <c r="O4" s="11">
        <f t="shared" si="0"/>
        <v>16.933</v>
      </c>
      <c r="P4" s="11">
        <f t="shared" si="0"/>
        <v>3.5249999999999999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4</v>
      </c>
      <c r="B5" s="10">
        <v>528</v>
      </c>
      <c r="C5" s="2">
        <v>0.73831999999999998</v>
      </c>
      <c r="D5" s="2">
        <v>0.722858</v>
      </c>
      <c r="E5" s="2">
        <v>1.5462E-2</v>
      </c>
      <c r="F5" s="2">
        <v>55.41</v>
      </c>
      <c r="G5" s="2">
        <v>7.09</v>
      </c>
      <c r="H5" s="2">
        <v>2.93</v>
      </c>
      <c r="I5" s="2"/>
      <c r="K5" s="2">
        <f>IF(K$4&gt;$C5,$C5,K$4)</f>
        <v>0</v>
      </c>
      <c r="L5" s="2">
        <f>IF(SUM($K$4:L4)&gt;$C5,$C5-SUM($K5:K5),L4)</f>
        <v>0</v>
      </c>
      <c r="M5" s="2">
        <f>IF(SUM($K$4:M4)&gt;$C5,$C5-SUM($K5:L5),M4)</f>
        <v>0</v>
      </c>
      <c r="N5" s="2">
        <f>IF(SUM($K$4:N4)&gt;$C5,$C5-SUM($K5:M5),N4)</f>
        <v>0.73831999999999998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1.3544262650341317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4</v>
      </c>
      <c r="B6" s="10">
        <v>516</v>
      </c>
      <c r="C6" s="2">
        <v>4.5803039999999999</v>
      </c>
      <c r="D6" s="2">
        <v>4.4144129999999997</v>
      </c>
      <c r="E6" s="2">
        <v>0.16589100000000001</v>
      </c>
      <c r="F6" s="2">
        <v>55.55</v>
      </c>
      <c r="G6" s="2">
        <v>6.79</v>
      </c>
      <c r="H6" s="2">
        <v>2.87</v>
      </c>
      <c r="I6" s="2"/>
      <c r="K6" s="2">
        <f>IF(K$4&gt;SUM(C$5:C6),C6,K$4-SUM(K$5:K5))</f>
        <v>0</v>
      </c>
      <c r="L6" s="2">
        <f>IF(SUM($K$4:L$4)&gt;SUM($C$5:$C6),$C6-SUM($K6:K6),L$4-SUM(L$5:L5))</f>
        <v>0</v>
      </c>
      <c r="M6" s="2">
        <f>IF(SUM($K$4:M$4)&gt;SUM($C$5:$C6),$C6-SUM($K6:L6),M$4-SUM(M$5:M5))</f>
        <v>0</v>
      </c>
      <c r="N6" s="2">
        <f>IF(SUM($K$4:N$4)&gt;SUM($C$5:$C6),$C6-SUM($K6:M6),N$4-SUM(N$5:N5))</f>
        <v>4.5803039999999999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0.21832611983833389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4</v>
      </c>
      <c r="B7" s="10">
        <v>504</v>
      </c>
      <c r="C7" s="2">
        <v>7.2702629999999999</v>
      </c>
      <c r="D7" s="2">
        <v>6.8498799999999997</v>
      </c>
      <c r="E7" s="2">
        <v>0.42038300000000001</v>
      </c>
      <c r="F7" s="2">
        <v>55.79</v>
      </c>
      <c r="G7" s="2">
        <v>6.8</v>
      </c>
      <c r="H7" s="2">
        <v>2.87</v>
      </c>
      <c r="I7" s="2"/>
      <c r="K7" s="2">
        <f>IF(K$4&gt;SUM(C$5:C7),C7,K$4-SUM(K$5:K6))</f>
        <v>0</v>
      </c>
      <c r="L7" s="2">
        <f>IF(SUM($K$4:L$4)&gt;SUM($C$5:$C7),$C7-SUM($K7:K7),L$4-SUM(L$5:L6))</f>
        <v>0</v>
      </c>
      <c r="M7" s="2">
        <f>IF(SUM($K$4:M$4)&gt;SUM($C$5:$C7),$C7-SUM($K7:L7),M$4-SUM(M$5:M6))</f>
        <v>0</v>
      </c>
      <c r="N7" s="2">
        <f>IF(SUM($K$4:N$4)&gt;SUM($C$5:$C7),$C7-SUM($K7:M7),N$4-SUM(N$5:N6))</f>
        <v>7.2702629999999999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0.13754660594809293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4</v>
      </c>
      <c r="B8" s="10">
        <v>492</v>
      </c>
      <c r="C8" s="2">
        <v>6.6895959999999999</v>
      </c>
      <c r="D8" s="2">
        <v>5.857221</v>
      </c>
      <c r="E8" s="2">
        <v>0.83237499999999998</v>
      </c>
      <c r="F8" s="2">
        <v>57.14</v>
      </c>
      <c r="G8" s="2">
        <v>5.35</v>
      </c>
      <c r="H8" s="2">
        <v>2.67</v>
      </c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6.6895959999999999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0.14948585833882944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>
        <v>4</v>
      </c>
      <c r="B9" s="10">
        <v>480</v>
      </c>
      <c r="C9" s="2">
        <v>5.9020440000000001</v>
      </c>
      <c r="D9" s="2">
        <v>4.8680260000000004</v>
      </c>
      <c r="E9" s="2">
        <v>1.0340180000000001</v>
      </c>
      <c r="F9" s="2">
        <v>57.87</v>
      </c>
      <c r="G9" s="2">
        <v>4.68</v>
      </c>
      <c r="H9" s="2">
        <v>2.5299999999999998</v>
      </c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5.9020440000000001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0.16943282700027312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>
        <v>4</v>
      </c>
      <c r="B10" s="10">
        <v>468</v>
      </c>
      <c r="C10" s="2">
        <v>5.1881230000000009</v>
      </c>
      <c r="D10" s="2">
        <v>4.0567460000000004</v>
      </c>
      <c r="E10" s="2">
        <v>1.1313770000000001</v>
      </c>
      <c r="F10" s="2">
        <v>58.06</v>
      </c>
      <c r="G10" s="2">
        <v>4.7699999999999996</v>
      </c>
      <c r="H10" s="2">
        <v>2.41</v>
      </c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2.6064730000000012</v>
      </c>
      <c r="O10" s="2">
        <f>IF(SUM($K$4:O$4)&gt;SUM($C$5:$C10),$C10-SUM($K10:N10),O$4-SUM(O$5:O9))</f>
        <v>2.5816499999999998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0.19274793600691423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>
        <v>4</v>
      </c>
      <c r="B11" s="10">
        <v>456</v>
      </c>
      <c r="C11" s="2">
        <v>4.5369929999999998</v>
      </c>
      <c r="D11" s="2">
        <v>3.4199980000000001</v>
      </c>
      <c r="E11" s="2">
        <v>1.116995</v>
      </c>
      <c r="F11" s="2">
        <v>58.11</v>
      </c>
      <c r="G11" s="2">
        <v>4.95</v>
      </c>
      <c r="H11" s="2">
        <v>2.29</v>
      </c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4.5369929999999998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0.22041030259469213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>
        <v>4</v>
      </c>
      <c r="B12" s="10">
        <v>444</v>
      </c>
      <c r="C12" s="2">
        <v>3.8992649999999998</v>
      </c>
      <c r="D12" s="2">
        <v>2.8101349999999998</v>
      </c>
      <c r="E12" s="2">
        <v>1.0891299999999999</v>
      </c>
      <c r="F12" s="2">
        <v>57.95</v>
      </c>
      <c r="G12" s="2">
        <v>5.46</v>
      </c>
      <c r="H12" s="2">
        <v>2.29</v>
      </c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3.8992649999999998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0.25645858899048923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>
        <v>4</v>
      </c>
      <c r="B13" s="10">
        <v>432</v>
      </c>
      <c r="C13" s="2">
        <v>3.2823790000000002</v>
      </c>
      <c r="D13" s="2">
        <v>2.308065</v>
      </c>
      <c r="E13" s="2">
        <v>0.97431400000000001</v>
      </c>
      <c r="F13" s="2">
        <v>57.66</v>
      </c>
      <c r="G13" s="2">
        <v>5.75</v>
      </c>
      <c r="H13" s="2">
        <v>2.35</v>
      </c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3.2823790000000002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0.30465707951458376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>
        <v>4</v>
      </c>
      <c r="B14" s="10">
        <v>420</v>
      </c>
      <c r="C14" s="2">
        <v>2.6329579999999999</v>
      </c>
      <c r="D14" s="2">
        <v>1.871294</v>
      </c>
      <c r="E14" s="2">
        <v>0.76166400000000001</v>
      </c>
      <c r="F14" s="2">
        <v>57.33</v>
      </c>
      <c r="G14" s="2">
        <v>6.01</v>
      </c>
      <c r="H14" s="2">
        <v>2.4</v>
      </c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2.6327130000000007</v>
      </c>
      <c r="P14" s="2">
        <f>IF(SUM($K$4:P$4)&gt;SUM($C$5:$C14),$C14-SUM($K14:O14),P$4-SUM(P$5:P13))</f>
        <v>2.4499999999916255E-4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0.37980096910015276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>
        <v>4</v>
      </c>
      <c r="B15" s="10">
        <v>408</v>
      </c>
      <c r="C15" s="2">
        <v>1.858519</v>
      </c>
      <c r="D15" s="2">
        <v>1.3247420000000001</v>
      </c>
      <c r="E15" s="2">
        <v>0.53377699999999995</v>
      </c>
      <c r="F15" s="2">
        <v>57.36</v>
      </c>
      <c r="G15" s="2">
        <v>5.96</v>
      </c>
      <c r="H15" s="2">
        <v>2.5299999999999998</v>
      </c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1.858519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0.53806283390161735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>
        <v>4</v>
      </c>
      <c r="B16" s="10">
        <v>396</v>
      </c>
      <c r="C16" s="2">
        <v>0.93976199999999999</v>
      </c>
      <c r="D16" s="2">
        <v>0.67258799999999996</v>
      </c>
      <c r="E16" s="2">
        <v>0.26717400000000002</v>
      </c>
      <c r="F16" s="2">
        <v>58.21</v>
      </c>
      <c r="G16" s="2">
        <v>5.43</v>
      </c>
      <c r="H16" s="2">
        <v>2.0299999999999998</v>
      </c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0.93976199999999999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1.0640992080973692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>
        <v>4</v>
      </c>
      <c r="B17" s="10">
        <v>384</v>
      </c>
      <c r="C17" s="2">
        <v>0.48787599999999998</v>
      </c>
      <c r="D17" s="2">
        <v>0.30858999999999998</v>
      </c>
      <c r="E17" s="2">
        <v>0.179286</v>
      </c>
      <c r="F17" s="2">
        <v>58.15</v>
      </c>
      <c r="G17" s="2">
        <v>5.85</v>
      </c>
      <c r="H17" s="2">
        <v>2.16</v>
      </c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0.48787599999999998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2.0497011535718093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>
        <v>4</v>
      </c>
      <c r="B18" s="10">
        <v>372</v>
      </c>
      <c r="C18" s="2">
        <v>0.16922999999999999</v>
      </c>
      <c r="D18" s="2">
        <v>9.9225999999999995E-2</v>
      </c>
      <c r="E18" s="2">
        <v>7.0003999999999997E-2</v>
      </c>
      <c r="F18" s="2">
        <v>57.3</v>
      </c>
      <c r="G18" s="2">
        <v>6.88</v>
      </c>
      <c r="H18" s="2">
        <v>2.29</v>
      </c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0.16922999999999999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5.909117768717131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>
        <v>4</v>
      </c>
      <c r="B19" s="10">
        <v>360</v>
      </c>
      <c r="C19" s="2">
        <v>6.9075999999999999E-2</v>
      </c>
      <c r="D19" s="2">
        <v>2.6110000000000001E-2</v>
      </c>
      <c r="E19" s="2">
        <v>4.2965999999999997E-2</v>
      </c>
      <c r="F19" s="2">
        <v>57.89</v>
      </c>
      <c r="G19" s="2">
        <v>5.36</v>
      </c>
      <c r="H19" s="2">
        <v>2.19</v>
      </c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6.9075999999999999E-2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14.476808153338352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48.24470800000001</v>
      </c>
      <c r="D46" s="2">
        <f>SUM(D5:D44)</f>
        <v>39.609892000000002</v>
      </c>
      <c r="E46" s="2">
        <f>SUM(E5:E44)</f>
        <v>8.6348160000000007</v>
      </c>
      <c r="J46" s="3" t="s">
        <v>0</v>
      </c>
      <c r="K46" s="5">
        <f>Schedule!D5</f>
        <v>0</v>
      </c>
      <c r="L46" s="5">
        <f>Schedule!E5</f>
        <v>0</v>
      </c>
      <c r="M46" s="5">
        <f>Schedule!F5</f>
        <v>0</v>
      </c>
      <c r="N46" s="5">
        <f>Schedule!G5</f>
        <v>27.787000000000003</v>
      </c>
      <c r="O46" s="5">
        <f>Schedule!H5</f>
        <v>16.933</v>
      </c>
      <c r="P46" s="5">
        <f>Schedule!I5</f>
        <v>3.5249999999999999</v>
      </c>
      <c r="Q46" s="5">
        <f>Schedule!J5</f>
        <v>0</v>
      </c>
      <c r="R46" s="5">
        <f>Schedule!K5</f>
        <v>0</v>
      </c>
      <c r="S46" s="5">
        <f>Schedule!L5</f>
        <v>0</v>
      </c>
      <c r="T46" s="5">
        <f>Schedule!M5</f>
        <v>0</v>
      </c>
      <c r="U46" s="5">
        <f>Schedule!N5</f>
        <v>0</v>
      </c>
      <c r="V46" s="5">
        <f>Schedule!O5</f>
        <v>0</v>
      </c>
      <c r="W46" s="5">
        <f>Schedule!P5</f>
        <v>0</v>
      </c>
      <c r="X46" s="5">
        <f>Schedule!Q5</f>
        <v>0</v>
      </c>
      <c r="Y46" s="5">
        <f>Schedule!R5</f>
        <v>0</v>
      </c>
      <c r="Z46" s="5">
        <f>Schedule!S5</f>
        <v>0</v>
      </c>
      <c r="AA46" s="5">
        <f>Schedule!T5</f>
        <v>0</v>
      </c>
      <c r="AB46" s="5">
        <f>Schedule!U5</f>
        <v>0</v>
      </c>
      <c r="AC46" s="5">
        <f>Schedule!V5</f>
        <v>0</v>
      </c>
      <c r="AD46" s="5">
        <f>Schedule!W5</f>
        <v>0</v>
      </c>
      <c r="AE46" s="5">
        <f>Schedule!X5</f>
        <v>0</v>
      </c>
      <c r="AF46" s="5">
        <f>Schedule!Y5</f>
        <v>0</v>
      </c>
      <c r="AG46" s="5">
        <f>Schedule!Z5</f>
        <v>0</v>
      </c>
      <c r="AH46" s="5">
        <f>Schedule!AA5</f>
        <v>0</v>
      </c>
      <c r="AI46" s="5">
        <f>Schedule!AB5</f>
        <v>0</v>
      </c>
      <c r="AJ46" s="2">
        <f>SUM(K46:AI46)</f>
        <v>48.244999999999997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0</v>
      </c>
      <c r="M47" s="2">
        <f t="shared" si="4"/>
        <v>0</v>
      </c>
      <c r="N47" s="2">
        <f t="shared" si="4"/>
        <v>27.787000000000003</v>
      </c>
      <c r="O47" s="2">
        <f t="shared" si="4"/>
        <v>16.933</v>
      </c>
      <c r="P47" s="2">
        <f t="shared" si="4"/>
        <v>3.5247079999999986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48.244707999999996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0</v>
      </c>
      <c r="M48" s="2">
        <f>SUMPRODUCT($D$5:$D$44,$AJ$5:$AJ$44,M$5:M$44)</f>
        <v>0</v>
      </c>
      <c r="N48" s="2">
        <f>SUMPRODUCT($D$5:$D$44,$AJ$5:$AJ$44,N$5:N$44)</f>
        <v>24.750475916976526</v>
      </c>
      <c r="O48" s="2">
        <f>SUMPRODUCT($D$5:$D$44,$AJ$5:$AJ$44,O$5:O$44)</f>
        <v>12.427985956801182</v>
      </c>
      <c r="P48" s="2">
        <f>SUMPRODUCT($D$5:$D$44,$AJ$5:$AJ$44,P$5:P$44)</f>
        <v>2.4314301262222937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39.609892000000002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3.0365240830234752</v>
      </c>
      <c r="O49" s="2">
        <f>SUMPRODUCT($E$5:$E$44,$AJ$5:$AJ$44,O$5:O$44)</f>
        <v>4.5050140431988197</v>
      </c>
      <c r="P49" s="2">
        <f>SUMPRODUCT($E$5:$E$44,$AJ$5:$AJ$44,P$5:P$44)</f>
        <v>1.0932778737777054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8.6348160000000007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57.278225024701158</v>
      </c>
      <c r="O50" s="2">
        <f>IF(O$49&gt;0,SUMPRODUCT($E$5:$E$44,$F$5:$F$44,$AJ$5:$AJ$44,O$5:O$44)/O$49,0)</f>
        <v>57.835884576061076</v>
      </c>
      <c r="P50" s="2">
        <f>IF(P$49&gt;0,SUMPRODUCT($E$5:$E$44,$F$5:$F$44,$AJ$5:$AJ$44,P$5:P$44)/P$49,0)</f>
        <v>57.714258933685699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57.624378357338465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5.3015502152687919</v>
      </c>
      <c r="O51" s="2">
        <f>IF(O$49&gt;0,SUMPRODUCT($E$5:$E$44,$G$5:$G$44,$AJ$5:$AJ$44,O$5:O$44)/O$49,0)</f>
        <v>5.4030195575796096</v>
      </c>
      <c r="P51" s="2">
        <f>IF(P$49&gt;0,SUMPRODUCT($E$5:$E$44,$G$5:$G$44,$AJ$5:$AJ$44,P$5:P$44)/P$49,0)</f>
        <v>5.8477723045037466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5.4236481657513025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2.6135965871162892</v>
      </c>
      <c r="O52" s="2">
        <f>IF(O$49&gt;0,SUMPRODUCT($E$5:$E$44,$H$5:$H$44,$AJ$5:$AJ$44,O$5:O$44)/O$49,0)</f>
        <v>2.3365685371699021</v>
      </c>
      <c r="P52" s="2">
        <f>IF(P$49&gt;0,SUMPRODUCT($E$5:$E$44,$H$5:$H$44,$AJ$5:$AJ$44,P$5:P$44)/P$49,0)</f>
        <v>2.3183964917430129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2.4316875588315949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1"/>
      <c r="F55" s="1"/>
      <c r="G55" s="1"/>
      <c r="H55" s="1"/>
      <c r="I55" s="1"/>
      <c r="J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1"/>
      <c r="B56" s="1"/>
      <c r="C56" s="1"/>
      <c r="D56" s="1"/>
      <c r="E56" s="1"/>
      <c r="F56" s="1"/>
      <c r="G56" s="1"/>
      <c r="H56" s="1"/>
      <c r="I56" s="1"/>
      <c r="J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1"/>
      <c r="B57" s="1"/>
      <c r="C57" s="1"/>
      <c r="D57" s="1"/>
      <c r="E57" s="1"/>
      <c r="F57" s="1"/>
      <c r="G57" s="1"/>
      <c r="H57" s="1"/>
      <c r="I57" s="1"/>
      <c r="J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1"/>
      <c r="B58" s="1"/>
      <c r="C58" s="1"/>
      <c r="D58" s="1"/>
      <c r="E58" s="1"/>
      <c r="F58" s="1"/>
      <c r="G58" s="1"/>
      <c r="H58" s="1"/>
      <c r="I58" s="1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16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0</v>
      </c>
      <c r="M4" s="11">
        <f t="shared" si="0"/>
        <v>0</v>
      </c>
      <c r="N4" s="11">
        <f t="shared" si="0"/>
        <v>3.8879999999999999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5</v>
      </c>
      <c r="B5" s="10">
        <v>540</v>
      </c>
      <c r="C5" s="2">
        <v>2.4705999999999999E-2</v>
      </c>
      <c r="D5" s="2">
        <v>2.4705999999999999E-2</v>
      </c>
      <c r="E5" s="2">
        <v>0</v>
      </c>
      <c r="F5" s="2">
        <v>0</v>
      </c>
      <c r="G5" s="2">
        <v>0</v>
      </c>
      <c r="H5" s="2">
        <v>0</v>
      </c>
      <c r="I5" s="2"/>
      <c r="K5" s="2">
        <f>IF(K$4&gt;$C5,$C5,K$4)</f>
        <v>0</v>
      </c>
      <c r="L5" s="2">
        <f>IF(SUM($K$4:L4)&gt;$C5,$C5-SUM($K5:K5),L4)</f>
        <v>0</v>
      </c>
      <c r="M5" s="2">
        <f>IF(SUM($K$4:M4)&gt;$C5,$C5-SUM($K5:L5),M4)</f>
        <v>0</v>
      </c>
      <c r="N5" s="2">
        <f>IF(SUM($K$4:N4)&gt;$C5,$C5-SUM($K5:M5),N4)</f>
        <v>2.4705999999999999E-2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40.47599773334413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5</v>
      </c>
      <c r="B6" s="10">
        <v>528</v>
      </c>
      <c r="C6" s="2">
        <v>0.96637700000000004</v>
      </c>
      <c r="D6" s="2">
        <v>0.96606000000000003</v>
      </c>
      <c r="E6" s="2">
        <v>3.1700000000000001E-4</v>
      </c>
      <c r="F6" s="2">
        <v>55.96</v>
      </c>
      <c r="G6" s="2">
        <v>5.86</v>
      </c>
      <c r="H6" s="2">
        <v>3.12</v>
      </c>
      <c r="I6" s="2"/>
      <c r="K6" s="2">
        <f>IF(K$4&gt;SUM(C$5:C6),C6,K$4-SUM(K$5:K5))</f>
        <v>0</v>
      </c>
      <c r="L6" s="2">
        <f>IF(SUM($K$4:L$4)&gt;SUM($C$5:$C6),$C6-SUM($K6:K6),L$4-SUM(L$5:L5))</f>
        <v>0</v>
      </c>
      <c r="M6" s="2">
        <f>IF(SUM($K$4:M$4)&gt;SUM($C$5:$C6),$C6-SUM($K6:L6),M$4-SUM(M$5:M5))</f>
        <v>0</v>
      </c>
      <c r="N6" s="2">
        <f>IF(SUM($K$4:N$4)&gt;SUM($C$5:$C6),$C6-SUM($K6:M6),N$4-SUM(N$5:N5))</f>
        <v>0.96637700000000004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1.0347928396474668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5</v>
      </c>
      <c r="B7" s="10">
        <v>516</v>
      </c>
      <c r="C7" s="2">
        <v>1.8975880000000001</v>
      </c>
      <c r="D7" s="2">
        <v>1.89568</v>
      </c>
      <c r="E7" s="2">
        <v>1.908E-3</v>
      </c>
      <c r="F7" s="2">
        <v>56.14</v>
      </c>
      <c r="G7" s="2">
        <v>5.87</v>
      </c>
      <c r="H7" s="2">
        <v>2.79</v>
      </c>
      <c r="I7" s="2"/>
      <c r="K7" s="2">
        <f>IF(K$4&gt;SUM(C$5:C7),C7,K$4-SUM(K$5:K6))</f>
        <v>0</v>
      </c>
      <c r="L7" s="2">
        <f>IF(SUM($K$4:L$4)&gt;SUM($C$5:$C7),$C7-SUM($K7:K7),L$4-SUM(L$5:L6))</f>
        <v>0</v>
      </c>
      <c r="M7" s="2">
        <f>IF(SUM($K$4:M$4)&gt;SUM($C$5:$C7),$C7-SUM($K7:L7),M$4-SUM(M$5:M6))</f>
        <v>0</v>
      </c>
      <c r="N7" s="2">
        <f>IF(SUM($K$4:N$4)&gt;SUM($C$5:$C7),$C7-SUM($K7:M7),N$4-SUM(N$5:N6))</f>
        <v>1.8975880000000001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0.52698478278741223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5</v>
      </c>
      <c r="B8" s="10">
        <v>504</v>
      </c>
      <c r="C8" s="2">
        <v>0.84972400000000003</v>
      </c>
      <c r="D8" s="2">
        <v>0.849387</v>
      </c>
      <c r="E8" s="2">
        <v>3.3700000000000001E-4</v>
      </c>
      <c r="F8" s="2">
        <v>56.27</v>
      </c>
      <c r="G8" s="2">
        <v>5.67</v>
      </c>
      <c r="H8" s="2">
        <v>2.48</v>
      </c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0.84972400000000003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1.1768527192358931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>
        <v>5</v>
      </c>
      <c r="B9" s="10">
        <v>492</v>
      </c>
      <c r="C9" s="2">
        <v>0.14999400000000002</v>
      </c>
      <c r="D9" s="2">
        <v>0.149842</v>
      </c>
      <c r="E9" s="2">
        <v>1.5200000000000001E-4</v>
      </c>
      <c r="F9" s="2">
        <v>56.71</v>
      </c>
      <c r="G9" s="2">
        <v>6.4</v>
      </c>
      <c r="H9" s="2">
        <v>2.04</v>
      </c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0.14960499999999977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6.6669333440004257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/>
      <c r="B10" s="10"/>
      <c r="C10" s="2"/>
      <c r="D10" s="2"/>
      <c r="E10" s="2"/>
      <c r="F10" s="2"/>
      <c r="G10" s="2"/>
      <c r="H10" s="2"/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/>
      <c r="B11" s="10"/>
      <c r="C11" s="2"/>
      <c r="D11" s="2"/>
      <c r="E11" s="2"/>
      <c r="F11" s="2"/>
      <c r="G11" s="2"/>
      <c r="H11" s="2"/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/>
      <c r="B12" s="10"/>
      <c r="C12" s="2"/>
      <c r="D12" s="2"/>
      <c r="E12" s="2"/>
      <c r="F12" s="2"/>
      <c r="G12" s="2"/>
      <c r="H12" s="2"/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/>
      <c r="B13" s="10"/>
      <c r="C13" s="2"/>
      <c r="D13" s="2"/>
      <c r="E13" s="2"/>
      <c r="F13" s="2"/>
      <c r="G13" s="2"/>
      <c r="H13" s="2"/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/>
      <c r="B14" s="10"/>
      <c r="C14" s="2"/>
      <c r="D14" s="2"/>
      <c r="E14" s="2"/>
      <c r="F14" s="2"/>
      <c r="G14" s="2"/>
      <c r="H14" s="2"/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3.8883890000000001</v>
      </c>
      <c r="D46" s="2">
        <f>SUM(D5:D44)</f>
        <v>3.8856750000000004</v>
      </c>
      <c r="E46" s="2">
        <f>SUM(E5:E44)</f>
        <v>2.7140000000000003E-3</v>
      </c>
      <c r="J46" s="3" t="s">
        <v>0</v>
      </c>
      <c r="K46" s="5">
        <f>Schedule!D6</f>
        <v>0</v>
      </c>
      <c r="L46" s="5">
        <f>Schedule!E6</f>
        <v>0</v>
      </c>
      <c r="M46" s="5">
        <f>Schedule!F6</f>
        <v>0</v>
      </c>
      <c r="N46" s="5">
        <f>Schedule!G6</f>
        <v>3.8879999999999999</v>
      </c>
      <c r="O46" s="5">
        <f>Schedule!H6</f>
        <v>0</v>
      </c>
      <c r="P46" s="5">
        <f>Schedule!I6</f>
        <v>0</v>
      </c>
      <c r="Q46" s="5">
        <f>Schedule!J6</f>
        <v>0</v>
      </c>
      <c r="R46" s="5">
        <f>Schedule!K6</f>
        <v>0</v>
      </c>
      <c r="S46" s="5">
        <f>Schedule!L6</f>
        <v>0</v>
      </c>
      <c r="T46" s="5">
        <f>Schedule!M6</f>
        <v>0</v>
      </c>
      <c r="U46" s="5">
        <f>Schedule!N6</f>
        <v>0</v>
      </c>
      <c r="V46" s="5">
        <f>Schedule!O6</f>
        <v>0</v>
      </c>
      <c r="W46" s="5">
        <f>Schedule!P6</f>
        <v>0</v>
      </c>
      <c r="X46" s="5">
        <f>Schedule!Q6</f>
        <v>0</v>
      </c>
      <c r="Y46" s="5">
        <f>Schedule!R6</f>
        <v>0</v>
      </c>
      <c r="Z46" s="5">
        <f>Schedule!S6</f>
        <v>0</v>
      </c>
      <c r="AA46" s="5">
        <f>Schedule!T6</f>
        <v>0</v>
      </c>
      <c r="AB46" s="5">
        <f>Schedule!U6</f>
        <v>0</v>
      </c>
      <c r="AC46" s="5">
        <f>Schedule!V6</f>
        <v>0</v>
      </c>
      <c r="AD46" s="5">
        <f>Schedule!W6</f>
        <v>0</v>
      </c>
      <c r="AE46" s="5">
        <f>Schedule!X6</f>
        <v>0</v>
      </c>
      <c r="AF46" s="5">
        <f>Schedule!Y6</f>
        <v>0</v>
      </c>
      <c r="AG46" s="5">
        <f>Schedule!Z6</f>
        <v>0</v>
      </c>
      <c r="AH46" s="5">
        <f>Schedule!AA6</f>
        <v>0</v>
      </c>
      <c r="AI46" s="5">
        <f>Schedule!AB6</f>
        <v>0</v>
      </c>
      <c r="AJ46" s="2">
        <f>SUM(K46:AI46)</f>
        <v>3.8879999999999999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0</v>
      </c>
      <c r="M47" s="2">
        <f t="shared" si="4"/>
        <v>0</v>
      </c>
      <c r="N47" s="2">
        <f t="shared" si="4"/>
        <v>3.8879999999999999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3.8879999999999999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0</v>
      </c>
      <c r="M48" s="2">
        <f>SUMPRODUCT($D$5:$D$44,$AJ$5:$AJ$44,M$5:M$44)</f>
        <v>0</v>
      </c>
      <c r="N48" s="2">
        <f>SUMPRODUCT($D$5:$D$44,$AJ$5:$AJ$44,N$5:N$44)</f>
        <v>3.8852863942024349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3.8852863942024349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2.7136057975652357E-3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2.7136057975652357E-3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56.166962392502931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56.166962392502931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5.8736044560040197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5.8736044560040197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2.7481500200670927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2.7481500200670927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3"/>
      <c r="I55" s="1"/>
      <c r="J55" s="3"/>
      <c r="K55" s="1"/>
      <c r="L55" s="1"/>
      <c r="M55" s="1"/>
      <c r="N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9"/>
      <c r="B56" s="9"/>
      <c r="I56" s="1"/>
      <c r="J56" s="3"/>
      <c r="K56" s="1"/>
      <c r="L56" s="1"/>
      <c r="M56" s="1"/>
      <c r="N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9"/>
      <c r="B57" s="9"/>
      <c r="I57" s="1"/>
      <c r="J57" s="3"/>
      <c r="K57" s="1"/>
      <c r="L57" s="1"/>
      <c r="M57" s="1"/>
      <c r="N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9"/>
      <c r="B58" s="9"/>
      <c r="I58" s="1"/>
      <c r="J58" s="3"/>
      <c r="K58" s="1"/>
      <c r="L58" s="1"/>
      <c r="M58" s="1"/>
      <c r="N58" s="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15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0</v>
      </c>
      <c r="M4" s="11">
        <f t="shared" si="0"/>
        <v>0</v>
      </c>
      <c r="N4" s="11">
        <f t="shared" si="0"/>
        <v>0</v>
      </c>
      <c r="O4" s="11">
        <f t="shared" si="0"/>
        <v>15.782999999999999</v>
      </c>
      <c r="P4" s="11">
        <f t="shared" si="0"/>
        <v>16.628</v>
      </c>
      <c r="Q4" s="11">
        <f t="shared" si="0"/>
        <v>8.2780000000000005</v>
      </c>
      <c r="R4" s="11">
        <f t="shared" si="0"/>
        <v>3.2610000000000001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6</v>
      </c>
      <c r="B5" s="10">
        <v>528</v>
      </c>
      <c r="C5" s="2">
        <v>1.4082000000000001E-2</v>
      </c>
      <c r="D5" s="2">
        <v>1.4026E-2</v>
      </c>
      <c r="E5" s="2">
        <v>5.5999999999999999E-5</v>
      </c>
      <c r="F5" s="2">
        <v>55.96</v>
      </c>
      <c r="G5" s="2">
        <v>5.85</v>
      </c>
      <c r="H5" s="2">
        <v>3.12</v>
      </c>
      <c r="I5" s="2"/>
      <c r="K5" s="2">
        <f>IF(K$4&gt;$C5,$C5,K$4)</f>
        <v>0</v>
      </c>
      <c r="L5" s="2">
        <f>IF(SUM($K$4:L4)&gt;$C5,$C5-SUM($K5:K5),L4)</f>
        <v>0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1.4082000000000001E-2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71.012640249964491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6</v>
      </c>
      <c r="B6" s="10">
        <v>516</v>
      </c>
      <c r="C6" s="2">
        <v>0.46312400000000004</v>
      </c>
      <c r="D6" s="2">
        <v>0.44862000000000002</v>
      </c>
      <c r="E6" s="2">
        <v>1.4504E-2</v>
      </c>
      <c r="F6" s="2">
        <v>56.08</v>
      </c>
      <c r="G6" s="2">
        <v>5.95</v>
      </c>
      <c r="H6" s="2">
        <v>2.93</v>
      </c>
      <c r="I6" s="2"/>
      <c r="K6" s="2">
        <f>IF(K$4&gt;SUM(C$5:C6),C6,K$4-SUM(K$5:K5))</f>
        <v>0</v>
      </c>
      <c r="L6" s="2">
        <f>IF(SUM($K$4:L$4)&gt;SUM($C$5:$C6),$C6-SUM($K6:K6),L$4-SUM(L$5:L5))</f>
        <v>0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0.46312400000000004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2.1592489268532833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6</v>
      </c>
      <c r="B7" s="10">
        <v>504</v>
      </c>
      <c r="C7" s="2">
        <v>2.616377</v>
      </c>
      <c r="D7" s="2">
        <v>2.4878290000000001</v>
      </c>
      <c r="E7" s="2">
        <v>0.128548</v>
      </c>
      <c r="F7" s="2">
        <v>56.02</v>
      </c>
      <c r="G7" s="2">
        <v>6.27</v>
      </c>
      <c r="H7" s="2">
        <v>2.61</v>
      </c>
      <c r="I7" s="2"/>
      <c r="K7" s="2">
        <f>IF(K$4&gt;SUM(C$5:C7),C7,K$4-SUM(K$5:K6))</f>
        <v>0</v>
      </c>
      <c r="L7" s="2">
        <f>IF(SUM($K$4:L$4)&gt;SUM($C$5:$C7),$C7-SUM($K7:K7),L$4-SUM(L$5:L6))</f>
        <v>0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2.616377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0.38220791575526003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6</v>
      </c>
      <c r="B8" s="10">
        <v>492</v>
      </c>
      <c r="C8" s="2">
        <v>5.7959180000000003</v>
      </c>
      <c r="D8" s="2">
        <v>5.3719520000000003</v>
      </c>
      <c r="E8" s="2">
        <v>0.42396600000000001</v>
      </c>
      <c r="F8" s="2">
        <v>56.24</v>
      </c>
      <c r="G8" s="2">
        <v>6.36</v>
      </c>
      <c r="H8" s="2">
        <v>2.48</v>
      </c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5.7959180000000003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0.1725352222029366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>
        <v>6</v>
      </c>
      <c r="B9" s="10">
        <v>480</v>
      </c>
      <c r="C9" s="2">
        <v>7.6625650000000007</v>
      </c>
      <c r="D9" s="2">
        <v>7.0316340000000004</v>
      </c>
      <c r="E9" s="2">
        <v>0.63093100000000002</v>
      </c>
      <c r="F9" s="2">
        <v>56.28</v>
      </c>
      <c r="G9" s="2">
        <v>6.39</v>
      </c>
      <c r="H9" s="2">
        <v>2.5499999999999998</v>
      </c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6.8934990000000003</v>
      </c>
      <c r="P9" s="2">
        <f>IF(SUM($K$4:P$4)&gt;SUM($C$5:$C9),$C9-SUM($K9:O9),P$4-SUM(P$5:P8))</f>
        <v>0.76906600000000047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0.13050460257107116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>
        <v>6</v>
      </c>
      <c r="B10" s="10">
        <v>468</v>
      </c>
      <c r="C10" s="2">
        <v>6.3071470000000005</v>
      </c>
      <c r="D10" s="2">
        <v>5.5382110000000004</v>
      </c>
      <c r="E10" s="2">
        <v>0.76893599999999995</v>
      </c>
      <c r="F10" s="2">
        <v>56.58</v>
      </c>
      <c r="G10" s="2">
        <v>5.93</v>
      </c>
      <c r="H10" s="2">
        <v>2.65</v>
      </c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6.3071470000000005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0.15855029223197112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>
        <v>6</v>
      </c>
      <c r="B11" s="10">
        <v>456</v>
      </c>
      <c r="C11" s="2">
        <v>5.2473859999999997</v>
      </c>
      <c r="D11" s="2">
        <v>4.4080079999999997</v>
      </c>
      <c r="E11" s="2">
        <v>0.83937799999999996</v>
      </c>
      <c r="F11" s="2">
        <v>56.49</v>
      </c>
      <c r="G11" s="2">
        <v>6.05</v>
      </c>
      <c r="H11" s="2">
        <v>2.73</v>
      </c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5.2473859999999997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0.19057107672277207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>
        <v>6</v>
      </c>
      <c r="B12" s="10">
        <v>444</v>
      </c>
      <c r="C12" s="2">
        <v>4.3045049999999998</v>
      </c>
      <c r="D12" s="2">
        <v>3.3099959999999999</v>
      </c>
      <c r="E12" s="2">
        <v>0.99450899999999998</v>
      </c>
      <c r="F12" s="2">
        <v>57.1</v>
      </c>
      <c r="G12" s="2">
        <v>5.61</v>
      </c>
      <c r="H12" s="2">
        <v>2.4900000000000002</v>
      </c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4.3044009999999986</v>
      </c>
      <c r="Q12" s="2">
        <f>IF(SUM($K$4:Q$4)&gt;SUM($C$5:$C12),$C12-SUM($K12:P12),Q$4-SUM(Q$5:Q11))</f>
        <v>1.0400000000121423E-4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0.2323147493149619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>
        <v>6</v>
      </c>
      <c r="B13" s="10">
        <v>432</v>
      </c>
      <c r="C13" s="2">
        <v>3.4978579999999999</v>
      </c>
      <c r="D13" s="2">
        <v>2.4851030000000001</v>
      </c>
      <c r="E13" s="2">
        <v>1.0127550000000001</v>
      </c>
      <c r="F13" s="2">
        <v>58.01</v>
      </c>
      <c r="G13" s="2">
        <v>4.5599999999999996</v>
      </c>
      <c r="H13" s="2">
        <v>2.12</v>
      </c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3.4978579999999999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0.28588924993524611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>
        <v>6</v>
      </c>
      <c r="B14" s="10">
        <v>420</v>
      </c>
      <c r="C14" s="2">
        <v>2.7271380000000001</v>
      </c>
      <c r="D14" s="2">
        <v>1.8252090000000001</v>
      </c>
      <c r="E14" s="2">
        <v>0.90192899999999998</v>
      </c>
      <c r="F14" s="2">
        <v>58.06</v>
      </c>
      <c r="G14" s="2">
        <v>4.66</v>
      </c>
      <c r="H14" s="2">
        <v>2.16</v>
      </c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2.7271380000000001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0.36668478089484285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>
        <v>6</v>
      </c>
      <c r="B15" s="10">
        <v>408</v>
      </c>
      <c r="C15" s="2">
        <v>2.053455</v>
      </c>
      <c r="D15" s="2">
        <v>1.2247250000000001</v>
      </c>
      <c r="E15" s="2">
        <v>0.82872999999999997</v>
      </c>
      <c r="F15" s="2">
        <v>57.69</v>
      </c>
      <c r="G15" s="2">
        <v>5.08</v>
      </c>
      <c r="H15" s="2">
        <v>2.2400000000000002</v>
      </c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2.0528999999999993</v>
      </c>
      <c r="R15" s="2">
        <f>IF(SUM($K$4:R$4)&gt;SUM($C$5:$C15),$C15-SUM($K15:Q15),R$4-SUM(R$5:R14))</f>
        <v>5.5500000000074934E-4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0.4869841316220711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>
        <v>6</v>
      </c>
      <c r="B16" s="10">
        <v>396</v>
      </c>
      <c r="C16" s="2">
        <v>1.5617869999999998</v>
      </c>
      <c r="D16" s="2">
        <v>0.83920499999999998</v>
      </c>
      <c r="E16" s="2">
        <v>0.72258199999999995</v>
      </c>
      <c r="F16" s="2">
        <v>57.27</v>
      </c>
      <c r="G16" s="2">
        <v>5.59</v>
      </c>
      <c r="H16" s="2">
        <v>2.14</v>
      </c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1.5617869999999998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0.6402921781267229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>
        <v>6</v>
      </c>
      <c r="B17" s="10">
        <v>384</v>
      </c>
      <c r="C17" s="2">
        <v>1.0245070000000001</v>
      </c>
      <c r="D17" s="2">
        <v>0.49717800000000001</v>
      </c>
      <c r="E17" s="2">
        <v>0.52732900000000005</v>
      </c>
      <c r="F17" s="2">
        <v>57.36</v>
      </c>
      <c r="G17" s="2">
        <v>5.71</v>
      </c>
      <c r="H17" s="2">
        <v>1.94</v>
      </c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1.0245070000000001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0.9760792263986483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>
        <v>6</v>
      </c>
      <c r="B18" s="10">
        <v>372</v>
      </c>
      <c r="C18" s="2">
        <v>0.52745600000000004</v>
      </c>
      <c r="D18" s="2">
        <v>0.22244800000000001</v>
      </c>
      <c r="E18" s="2">
        <v>0.305008</v>
      </c>
      <c r="F18" s="2">
        <v>56.89</v>
      </c>
      <c r="G18" s="2">
        <v>5.93</v>
      </c>
      <c r="H18" s="2">
        <v>2</v>
      </c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0.52745600000000004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1.8958927379724564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>
        <v>6</v>
      </c>
      <c r="B19" s="10">
        <v>360</v>
      </c>
      <c r="C19" s="2">
        <v>0.14688600000000002</v>
      </c>
      <c r="D19" s="2">
        <v>4.7735E-2</v>
      </c>
      <c r="E19" s="2">
        <v>9.9151000000000003E-2</v>
      </c>
      <c r="F19" s="2">
        <v>57.03</v>
      </c>
      <c r="G19" s="2">
        <v>5.6</v>
      </c>
      <c r="H19" s="2">
        <v>2.31</v>
      </c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0.14669499999999935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6.8080007624960848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43.950191000000004</v>
      </c>
      <c r="D46" s="2">
        <f>SUM(D5:D44)</f>
        <v>35.751878999999995</v>
      </c>
      <c r="E46" s="2">
        <f>SUM(E5:E44)</f>
        <v>8.1983120000000014</v>
      </c>
      <c r="J46" s="3" t="s">
        <v>0</v>
      </c>
      <c r="K46" s="5">
        <f>Schedule!D7</f>
        <v>0</v>
      </c>
      <c r="L46" s="5">
        <f>Schedule!E7</f>
        <v>0</v>
      </c>
      <c r="M46" s="5">
        <f>Schedule!F7</f>
        <v>0</v>
      </c>
      <c r="N46" s="5">
        <f>Schedule!G7</f>
        <v>0</v>
      </c>
      <c r="O46" s="5">
        <f>Schedule!H7</f>
        <v>15.782999999999999</v>
      </c>
      <c r="P46" s="5">
        <f>Schedule!I7</f>
        <v>16.628</v>
      </c>
      <c r="Q46" s="5">
        <f>Schedule!J7</f>
        <v>8.2780000000000005</v>
      </c>
      <c r="R46" s="5">
        <f>Schedule!K7</f>
        <v>3.2610000000000001</v>
      </c>
      <c r="S46" s="5">
        <f>Schedule!L7</f>
        <v>0</v>
      </c>
      <c r="T46" s="5">
        <f>Schedule!M7</f>
        <v>0</v>
      </c>
      <c r="U46" s="5">
        <f>Schedule!N7</f>
        <v>0</v>
      </c>
      <c r="V46" s="5">
        <f>Schedule!O7</f>
        <v>0</v>
      </c>
      <c r="W46" s="5">
        <f>Schedule!P7</f>
        <v>0</v>
      </c>
      <c r="X46" s="5">
        <f>Schedule!Q7</f>
        <v>0</v>
      </c>
      <c r="Y46" s="5">
        <f>Schedule!R7</f>
        <v>0</v>
      </c>
      <c r="Z46" s="5">
        <f>Schedule!S7</f>
        <v>0</v>
      </c>
      <c r="AA46" s="5">
        <f>Schedule!T7</f>
        <v>0</v>
      </c>
      <c r="AB46" s="5">
        <f>Schedule!U7</f>
        <v>0</v>
      </c>
      <c r="AC46" s="5">
        <f>Schedule!V7</f>
        <v>0</v>
      </c>
      <c r="AD46" s="5">
        <f>Schedule!W7</f>
        <v>0</v>
      </c>
      <c r="AE46" s="5">
        <f>Schedule!X7</f>
        <v>0</v>
      </c>
      <c r="AF46" s="5">
        <f>Schedule!Y7</f>
        <v>0</v>
      </c>
      <c r="AG46" s="5">
        <f>Schedule!Z7</f>
        <v>0</v>
      </c>
      <c r="AH46" s="5">
        <f>Schedule!AA7</f>
        <v>0</v>
      </c>
      <c r="AI46" s="5">
        <f>Schedule!AB7</f>
        <v>0</v>
      </c>
      <c r="AJ46" s="2">
        <f>SUM(K46:AI46)</f>
        <v>43.95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0</v>
      </c>
      <c r="M47" s="2">
        <f t="shared" si="4"/>
        <v>0</v>
      </c>
      <c r="N47" s="2">
        <f t="shared" si="4"/>
        <v>0</v>
      </c>
      <c r="O47" s="2">
        <f t="shared" si="4"/>
        <v>15.782999999999999</v>
      </c>
      <c r="P47" s="2">
        <f t="shared" si="4"/>
        <v>16.628</v>
      </c>
      <c r="Q47" s="2">
        <f t="shared" si="4"/>
        <v>8.2780000000000005</v>
      </c>
      <c r="R47" s="2">
        <f t="shared" si="4"/>
        <v>3.2610000000000001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43.95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0</v>
      </c>
      <c r="M48" s="2">
        <f>SUMPRODUCT($D$5:$D$44,$AJ$5:$AJ$44,M$5:M$44)</f>
        <v>0</v>
      </c>
      <c r="N48" s="2">
        <f>SUMPRODUCT($D$5:$D$44,$AJ$5:$AJ$44,N$5:N$44)</f>
        <v>0</v>
      </c>
      <c r="O48" s="2">
        <f>SUMPRODUCT($D$5:$D$44,$AJ$5:$AJ$44,O$5:O$44)</f>
        <v>14.648319432542628</v>
      </c>
      <c r="P48" s="2">
        <f>SUMPRODUCT($D$5:$D$44,$AJ$5:$AJ$44,P$5:P$44)</f>
        <v>13.961876595524711</v>
      </c>
      <c r="Q48" s="2">
        <f>SUMPRODUCT($D$5:$D$44,$AJ$5:$AJ$44,Q$5:Q$44)</f>
        <v>5.5347859579221286</v>
      </c>
      <c r="R48" s="2">
        <f>SUMPRODUCT($D$5:$D$44,$AJ$5:$AJ$44,R$5:R$44)</f>
        <v>1.6068349428465019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35.751816928835972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0</v>
      </c>
      <c r="O49" s="2">
        <f>SUMPRODUCT($E$5:$E$44,$AJ$5:$AJ$44,O$5:O$44)</f>
        <v>1.1346805674573721</v>
      </c>
      <c r="P49" s="2">
        <f>SUMPRODUCT($E$5:$E$44,$AJ$5:$AJ$44,P$5:P$44)</f>
        <v>2.6661234044752886</v>
      </c>
      <c r="Q49" s="2">
        <f>SUMPRODUCT($E$5:$E$44,$AJ$5:$AJ$44,Q$5:Q$44)</f>
        <v>2.7432140420778723</v>
      </c>
      <c r="R49" s="2">
        <f>SUMPRODUCT($E$5:$E$44,$AJ$5:$AJ$44,R$5:R$44)</f>
        <v>1.6541650571534985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8.1981830711640313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56.233026568420556</v>
      </c>
      <c r="P50" s="2">
        <f>IF(P$49&gt;0,SUMPRODUCT($E$5:$E$44,$F$5:$F$44,$AJ$5:$AJ$44,P$5:P$44)/P$49,0)</f>
        <v>56.738503854297534</v>
      </c>
      <c r="Q50" s="2">
        <f>IF(Q$49&gt;0,SUMPRODUCT($E$5:$E$44,$F$5:$F$44,$AJ$5:$AJ$44,Q$5:Q$44)/Q$49,0)</f>
        <v>57.929784844839162</v>
      </c>
      <c r="R50" s="2">
        <f>IF(R$49&gt;0,SUMPRODUCT($E$5:$E$44,$F$5:$F$44,$AJ$5:$AJ$44,R$5:R$44)/R$49,0)</f>
        <v>57.214313505737863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57.163165167272247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6.3595449618235422</v>
      </c>
      <c r="P51" s="2">
        <f>IF(P$49&gt;0,SUMPRODUCT($E$5:$E$44,$G$5:$G$44,$AJ$5:$AJ$44,P$5:P$44)/P$49,0)</f>
        <v>5.8593428834791998</v>
      </c>
      <c r="Q51" s="2">
        <f>IF(Q$49&gt;0,SUMPRODUCT($E$5:$E$44,$G$5:$G$44,$AJ$5:$AJ$44,Q$5:Q$44)/Q$49,0)</f>
        <v>4.7499382435216448</v>
      </c>
      <c r="R51" s="2">
        <f>IF(R$49&gt;0,SUMPRODUCT($E$5:$E$44,$G$5:$G$44,$AJ$5:$AJ$44,R$5:R$44)/R$49,0)</f>
        <v>5.6914760813203635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5.5234825857687353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2.5355278212468226</v>
      </c>
      <c r="P52" s="2">
        <f>IF(P$49&gt;0,SUMPRODUCT($E$5:$E$44,$H$5:$H$44,$AJ$5:$AJ$44,P$5:P$44)/P$49,0)</f>
        <v>2.6131300641978972</v>
      </c>
      <c r="Q52" s="2">
        <f>IF(Q$49&gt;0,SUMPRODUCT($E$5:$E$44,$H$5:$H$44,$AJ$5:$AJ$44,Q$5:Q$44)/Q$49,0)</f>
        <v>2.1693970831249976</v>
      </c>
      <c r="R52" s="2">
        <f>IF(R$49&gt;0,SUMPRODUCT($E$5:$E$44,$H$5:$H$44,$AJ$5:$AJ$44,R$5:R$44)/R$49,0)</f>
        <v>2.0606180974895403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2.3424293160682312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1"/>
      <c r="F55" s="1"/>
      <c r="G55" s="1"/>
      <c r="H55" s="1"/>
      <c r="I55" s="1"/>
      <c r="J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1"/>
      <c r="B56" s="1"/>
      <c r="C56" s="1"/>
      <c r="D56" s="1"/>
      <c r="E56" s="1"/>
      <c r="F56" s="1"/>
      <c r="G56" s="1"/>
      <c r="H56" s="1"/>
      <c r="I56" s="1"/>
      <c r="J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1"/>
      <c r="B57" s="1"/>
      <c r="C57" s="1"/>
      <c r="D57" s="1"/>
      <c r="E57" s="1"/>
      <c r="F57" s="1"/>
      <c r="G57" s="1"/>
      <c r="H57" s="1"/>
      <c r="I57" s="1"/>
      <c r="J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1"/>
      <c r="B58" s="1"/>
      <c r="C58" s="1"/>
      <c r="D58" s="1"/>
      <c r="E58" s="1"/>
      <c r="F58" s="1"/>
      <c r="G58" s="1"/>
      <c r="H58" s="1"/>
      <c r="I58" s="1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14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0.20699999999999999</v>
      </c>
      <c r="L4" s="11">
        <f t="shared" si="0"/>
        <v>0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7</v>
      </c>
      <c r="B5" s="10">
        <v>540</v>
      </c>
      <c r="C5" s="2">
        <v>3.4182999999999998E-2</v>
      </c>
      <c r="D5" s="2">
        <v>3.4182999999999998E-2</v>
      </c>
      <c r="E5" s="2">
        <v>0</v>
      </c>
      <c r="F5" s="2">
        <v>0</v>
      </c>
      <c r="G5" s="2">
        <v>0</v>
      </c>
      <c r="H5" s="2">
        <v>0</v>
      </c>
      <c r="I5" s="2"/>
      <c r="K5" s="2">
        <f>IF(K$4&gt;$C5,$C5,K$4)</f>
        <v>3.4182999999999998E-2</v>
      </c>
      <c r="L5" s="2">
        <f>IF(SUM($K$4:L4)&gt;$C5,$C5-SUM($K5:K5),L4)</f>
        <v>0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29.254307696808358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7</v>
      </c>
      <c r="B6" s="10">
        <v>528</v>
      </c>
      <c r="C6" s="2">
        <v>0.16012899999999999</v>
      </c>
      <c r="D6" s="2">
        <v>0.16012899999999999</v>
      </c>
      <c r="E6" s="2">
        <v>0</v>
      </c>
      <c r="F6" s="2">
        <v>0</v>
      </c>
      <c r="G6" s="2">
        <v>0</v>
      </c>
      <c r="H6" s="2">
        <v>0</v>
      </c>
      <c r="I6" s="2"/>
      <c r="K6" s="2">
        <f>IF(K$4&gt;SUM(C$5:C6),C6,K$4-SUM(K$5:K5))</f>
        <v>0.16012899999999999</v>
      </c>
      <c r="L6" s="2">
        <f>IF(SUM($K$4:L$4)&gt;SUM($C$5:$C6),$C6-SUM($K6:K6),L$4-SUM(L$5:L5))</f>
        <v>0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6.2449649969711922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7</v>
      </c>
      <c r="B7" s="10">
        <v>516</v>
      </c>
      <c r="C7" s="2">
        <v>1.1435000000000001E-2</v>
      </c>
      <c r="D7" s="2">
        <v>1.1435000000000001E-2</v>
      </c>
      <c r="E7" s="2">
        <v>0</v>
      </c>
      <c r="F7" s="2">
        <v>0</v>
      </c>
      <c r="G7" s="2">
        <v>0</v>
      </c>
      <c r="H7" s="2">
        <v>0</v>
      </c>
      <c r="I7" s="2"/>
      <c r="K7" s="2">
        <f>IF(K$4&gt;SUM(C$5:C7),C7,K$4-SUM(K$5:K6))</f>
        <v>1.1435000000000001E-2</v>
      </c>
      <c r="L7" s="2">
        <f>IF(SUM($K$4:L$4)&gt;SUM($C$5:$C7),$C7-SUM($K7:K7),L$4-SUM(L$5:L6))</f>
        <v>0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87.450808919982506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7</v>
      </c>
      <c r="B8" s="10">
        <v>504</v>
      </c>
      <c r="C8" s="2">
        <v>9.5600000000000004E-4</v>
      </c>
      <c r="D8" s="2">
        <v>9.5600000000000004E-4</v>
      </c>
      <c r="E8" s="2">
        <v>0</v>
      </c>
      <c r="F8" s="2">
        <v>0</v>
      </c>
      <c r="G8" s="2">
        <v>0</v>
      </c>
      <c r="H8" s="2">
        <v>0</v>
      </c>
      <c r="I8" s="2"/>
      <c r="K8" s="2">
        <f>IF(K$4&gt;SUM(C$5:C8),C8,K$4-SUM(K$5:K7))</f>
        <v>9.5600000000000004E-4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1046.0251046025105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/>
      <c r="B9" s="10"/>
      <c r="C9" s="2"/>
      <c r="D9" s="2"/>
      <c r="E9" s="2"/>
      <c r="F9" s="2"/>
      <c r="G9" s="2"/>
      <c r="H9" s="2"/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/>
      <c r="B10" s="10"/>
      <c r="C10" s="2"/>
      <c r="D10" s="2"/>
      <c r="E10" s="2"/>
      <c r="F10" s="2"/>
      <c r="G10" s="2"/>
      <c r="H10" s="2"/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/>
      <c r="B11" s="10"/>
      <c r="C11" s="2"/>
      <c r="D11" s="2"/>
      <c r="E11" s="2"/>
      <c r="F11" s="2"/>
      <c r="G11" s="2"/>
      <c r="H11" s="2"/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/>
      <c r="B12" s="10"/>
      <c r="C12" s="2"/>
      <c r="D12" s="2"/>
      <c r="E12" s="2"/>
      <c r="F12" s="2"/>
      <c r="G12" s="2"/>
      <c r="H12" s="2"/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/>
      <c r="B13" s="10"/>
      <c r="C13" s="2"/>
      <c r="D13" s="2"/>
      <c r="E13" s="2"/>
      <c r="F13" s="2"/>
      <c r="G13" s="2"/>
      <c r="H13" s="2"/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/>
      <c r="B14" s="10"/>
      <c r="C14" s="2"/>
      <c r="D14" s="2"/>
      <c r="E14" s="2"/>
      <c r="F14" s="2"/>
      <c r="G14" s="2"/>
      <c r="H14" s="2"/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0.206703</v>
      </c>
      <c r="D46" s="2">
        <f>SUM(D5:D44)</f>
        <v>0.206703</v>
      </c>
      <c r="E46" s="2">
        <f>SUM(E5:E44)</f>
        <v>0</v>
      </c>
      <c r="J46" s="3" t="s">
        <v>0</v>
      </c>
      <c r="K46" s="5">
        <f>Schedule!D8</f>
        <v>0.20699999999999999</v>
      </c>
      <c r="L46" s="5">
        <f>Schedule!E8</f>
        <v>0</v>
      </c>
      <c r="M46" s="5">
        <f>Schedule!F8</f>
        <v>0</v>
      </c>
      <c r="N46" s="5">
        <f>Schedule!G8</f>
        <v>0</v>
      </c>
      <c r="O46" s="5">
        <f>Schedule!H8</f>
        <v>0</v>
      </c>
      <c r="P46" s="5">
        <f>Schedule!I8</f>
        <v>0</v>
      </c>
      <c r="Q46" s="5">
        <f>Schedule!J8</f>
        <v>0</v>
      </c>
      <c r="R46" s="5">
        <f>Schedule!K8</f>
        <v>0</v>
      </c>
      <c r="S46" s="5">
        <f>Schedule!L8</f>
        <v>0</v>
      </c>
      <c r="T46" s="5">
        <f>Schedule!M8</f>
        <v>0</v>
      </c>
      <c r="U46" s="5">
        <f>Schedule!N8</f>
        <v>0</v>
      </c>
      <c r="V46" s="5">
        <f>Schedule!O8</f>
        <v>0</v>
      </c>
      <c r="W46" s="5">
        <f>Schedule!P8</f>
        <v>0</v>
      </c>
      <c r="X46" s="5">
        <f>Schedule!Q8</f>
        <v>0</v>
      </c>
      <c r="Y46" s="5">
        <f>Schedule!R8</f>
        <v>0</v>
      </c>
      <c r="Z46" s="5">
        <f>Schedule!S8</f>
        <v>0</v>
      </c>
      <c r="AA46" s="5">
        <f>Schedule!T8</f>
        <v>0</v>
      </c>
      <c r="AB46" s="5">
        <f>Schedule!U8</f>
        <v>0</v>
      </c>
      <c r="AC46" s="5">
        <f>Schedule!V8</f>
        <v>0</v>
      </c>
      <c r="AD46" s="5">
        <f>Schedule!W8</f>
        <v>0</v>
      </c>
      <c r="AE46" s="5">
        <f>Schedule!X8</f>
        <v>0</v>
      </c>
      <c r="AF46" s="5">
        <f>Schedule!Y8</f>
        <v>0</v>
      </c>
      <c r="AG46" s="5">
        <f>Schedule!Z8</f>
        <v>0</v>
      </c>
      <c r="AH46" s="5">
        <f>Schedule!AA8</f>
        <v>0</v>
      </c>
      <c r="AI46" s="5">
        <f>Schedule!AB8</f>
        <v>0</v>
      </c>
      <c r="AJ46" s="2">
        <f>SUM(K46:AI46)</f>
        <v>0.20699999999999999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0.206703</v>
      </c>
      <c r="L47" s="2">
        <f t="shared" si="4"/>
        <v>0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0.206703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0.206703</v>
      </c>
      <c r="L48" s="2">
        <f>SUMPRODUCT($D$5:$D$44,$AJ$5:$AJ$44,L$5:L$44)</f>
        <v>0</v>
      </c>
      <c r="M48" s="2">
        <f>SUMPRODUCT($D$5:$D$44,$AJ$5:$AJ$44,M$5:M$44)</f>
        <v>0</v>
      </c>
      <c r="N48" s="2">
        <f>SUMPRODUCT($D$5:$D$44,$AJ$5:$AJ$44,N$5:N$44)</f>
        <v>0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0.206703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0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0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0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0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0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1"/>
      <c r="F55" s="1"/>
      <c r="G55" s="1"/>
      <c r="H55" s="1"/>
      <c r="I55" s="1"/>
      <c r="J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1"/>
      <c r="B56" s="1"/>
      <c r="C56" s="1"/>
      <c r="D56" s="1"/>
      <c r="E56" s="1"/>
      <c r="F56" s="1"/>
      <c r="G56" s="1"/>
      <c r="H56" s="1"/>
      <c r="I56" s="1"/>
      <c r="J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1"/>
      <c r="B57" s="1"/>
      <c r="C57" s="1"/>
      <c r="D57" s="1"/>
      <c r="E57" s="1"/>
      <c r="F57" s="1"/>
      <c r="G57" s="1"/>
      <c r="H57" s="1"/>
      <c r="I57" s="1"/>
      <c r="J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1"/>
      <c r="B58" s="1"/>
      <c r="C58" s="1"/>
      <c r="D58" s="1"/>
      <c r="E58" s="1"/>
      <c r="F58" s="1"/>
      <c r="G58" s="1"/>
      <c r="H58" s="1"/>
      <c r="I58" s="1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13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topLeftCell="A4" workbookViewId="0">
      <selection activeCell="M7" sqref="M7:M14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10.893000000000001</v>
      </c>
      <c r="M4" s="11">
        <f t="shared" si="0"/>
        <v>58.522000000000006</v>
      </c>
      <c r="N4" s="11">
        <f t="shared" si="0"/>
        <v>15.165999999999999</v>
      </c>
      <c r="O4" s="11">
        <f t="shared" si="0"/>
        <v>6.8629999999999995</v>
      </c>
      <c r="P4" s="11">
        <f t="shared" si="0"/>
        <v>4.7489999999999997</v>
      </c>
      <c r="Q4" s="11">
        <f t="shared" si="0"/>
        <v>0</v>
      </c>
      <c r="R4" s="11">
        <f t="shared" si="0"/>
        <v>0.115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8</v>
      </c>
      <c r="B5" s="10">
        <v>540</v>
      </c>
      <c r="C5" s="2">
        <v>0.623942</v>
      </c>
      <c r="D5" s="2">
        <v>0.40094200000000002</v>
      </c>
      <c r="E5" s="2">
        <v>0.223</v>
      </c>
      <c r="F5" s="2">
        <v>64.150000000000006</v>
      </c>
      <c r="G5" s="2">
        <v>2.87</v>
      </c>
      <c r="H5" s="2">
        <v>2.5299999999999998</v>
      </c>
      <c r="I5" s="2"/>
      <c r="K5" s="2">
        <f>IF(K$4&gt;$C5,$C5,K$4)</f>
        <v>0</v>
      </c>
      <c r="L5" s="2">
        <f>IF(SUM($K$4:L4)&gt;$C5,$C5-SUM($K5:K5),L4)</f>
        <v>0.623942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1.6027130726894487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8</v>
      </c>
      <c r="B6" s="10">
        <v>528</v>
      </c>
      <c r="C6" s="2">
        <v>2.7080390000000003</v>
      </c>
      <c r="D6" s="2">
        <v>2.1421920000000001</v>
      </c>
      <c r="E6" s="2">
        <v>0.56584699999999999</v>
      </c>
      <c r="F6" s="2">
        <v>64.489999999999995</v>
      </c>
      <c r="G6" s="2">
        <v>2.8</v>
      </c>
      <c r="H6" s="2">
        <v>2.4900000000000002</v>
      </c>
      <c r="I6" s="2"/>
      <c r="K6" s="2">
        <f>IF(K$4&gt;SUM(C$5:C6),C6,K$4-SUM(K$5:K5))</f>
        <v>0</v>
      </c>
      <c r="L6" s="2">
        <f>IF(SUM($K$4:L$4)&gt;SUM($C$5:$C6),$C6-SUM($K6:K6),L$4-SUM(L$5:L5))</f>
        <v>2.7080390000000003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0.36927090045601257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8</v>
      </c>
      <c r="B7" s="10">
        <v>516</v>
      </c>
      <c r="C7" s="2">
        <v>7.5614749999999997</v>
      </c>
      <c r="D7" s="2">
        <v>6.924207</v>
      </c>
      <c r="E7" s="2">
        <v>0.63726799999999995</v>
      </c>
      <c r="F7" s="2">
        <v>64.400000000000006</v>
      </c>
      <c r="G7" s="2">
        <v>2.83</v>
      </c>
      <c r="H7" s="2">
        <v>2.48</v>
      </c>
      <c r="I7" s="2"/>
      <c r="K7" s="2">
        <f>IF(K$4&gt;SUM(C$5:C7),C7,K$4-SUM(K$5:K6))</f>
        <v>0</v>
      </c>
      <c r="L7" s="2">
        <f>IF(SUM($K$4:L$4)&gt;SUM($C$5:$C7),$C7-SUM($K7:K7),L$4-SUM(L$5:L6))</f>
        <v>7.5610189999999999</v>
      </c>
      <c r="M7" s="2">
        <f>IF(SUM($K$4:M$4)&gt;SUM($C$5:$C7),$C7-SUM($K7:L7),M$4-SUM(M$5:M6))</f>
        <v>4.5599999999978991E-4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0.13224932966121028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8</v>
      </c>
      <c r="B8" s="10">
        <v>504</v>
      </c>
      <c r="C8" s="2">
        <v>12.670953000000001</v>
      </c>
      <c r="D8" s="2">
        <v>11.983682</v>
      </c>
      <c r="E8" s="2">
        <v>0.68727099999999997</v>
      </c>
      <c r="F8" s="2">
        <v>64.349999999999994</v>
      </c>
      <c r="G8" s="2">
        <v>2.9</v>
      </c>
      <c r="H8" s="2">
        <v>2.4300000000000002</v>
      </c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12.670953000000001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7.8920662084375176E-2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>
        <v>8</v>
      </c>
      <c r="B9" s="10">
        <v>492</v>
      </c>
      <c r="C9" s="2">
        <v>12.077484</v>
      </c>
      <c r="D9" s="2">
        <v>11.378842000000001</v>
      </c>
      <c r="E9" s="2">
        <v>0.69864199999999999</v>
      </c>
      <c r="F9" s="2">
        <v>64.569999999999993</v>
      </c>
      <c r="G9" s="2">
        <v>2.78</v>
      </c>
      <c r="H9" s="2">
        <v>2.34</v>
      </c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12.077484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8.2798702113784622E-2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>
        <v>8</v>
      </c>
      <c r="B10" s="10">
        <v>480</v>
      </c>
      <c r="C10" s="2">
        <v>10.518774000000001</v>
      </c>
      <c r="D10" s="2">
        <v>9.8271320000000006</v>
      </c>
      <c r="E10" s="2">
        <v>0.69164199999999998</v>
      </c>
      <c r="F10" s="2">
        <v>64.44</v>
      </c>
      <c r="G10" s="2">
        <v>2.89</v>
      </c>
      <c r="H10" s="2">
        <v>2.2000000000000002</v>
      </c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10.518774000000001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9.5068113451244413E-2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>
        <v>8</v>
      </c>
      <c r="B11" s="10">
        <v>468</v>
      </c>
      <c r="C11" s="2">
        <v>9.040557999999999</v>
      </c>
      <c r="D11" s="2">
        <v>8.3576189999999997</v>
      </c>
      <c r="E11" s="2">
        <v>0.68293899999999996</v>
      </c>
      <c r="F11" s="2">
        <v>64.53</v>
      </c>
      <c r="G11" s="2">
        <v>2.76</v>
      </c>
      <c r="H11" s="2">
        <v>2.04</v>
      </c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9.040557999999999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0.11061264138784355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>
        <v>8</v>
      </c>
      <c r="B12" s="10">
        <v>456</v>
      </c>
      <c r="C12" s="2">
        <v>7.6879100000000005</v>
      </c>
      <c r="D12" s="2">
        <v>7.0404660000000003</v>
      </c>
      <c r="E12" s="2">
        <v>0.64744400000000002</v>
      </c>
      <c r="F12" s="2">
        <v>64.64</v>
      </c>
      <c r="G12" s="2">
        <v>2.4300000000000002</v>
      </c>
      <c r="H12" s="2">
        <v>1.91</v>
      </c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7.6879100000000005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0.13007436351362073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>
        <v>8</v>
      </c>
      <c r="B13" s="10">
        <v>444</v>
      </c>
      <c r="C13" s="2">
        <v>6.5257769999999997</v>
      </c>
      <c r="D13" s="2">
        <v>5.8989419999999999</v>
      </c>
      <c r="E13" s="2">
        <v>0.62683500000000003</v>
      </c>
      <c r="F13" s="2">
        <v>64.23</v>
      </c>
      <c r="G13" s="2">
        <v>2.54</v>
      </c>
      <c r="H13" s="2">
        <v>1.94</v>
      </c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6.5257769999999997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0.15323845727489616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>
        <v>8</v>
      </c>
      <c r="B14" s="10">
        <v>432</v>
      </c>
      <c r="C14" s="2">
        <v>5.6088360000000002</v>
      </c>
      <c r="D14" s="2">
        <v>4.9814819999999997</v>
      </c>
      <c r="E14" s="2">
        <v>0.62735399999999997</v>
      </c>
      <c r="F14" s="2">
        <v>64.03</v>
      </c>
      <c r="G14" s="2">
        <v>2.69</v>
      </c>
      <c r="H14" s="2">
        <v>1.97</v>
      </c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8.8000000005195034E-5</v>
      </c>
      <c r="N14" s="2">
        <f>IF(SUM($K$4:N$4)&gt;SUM($C$5:$C14),$C14-SUM($K14:M14),N$4-SUM(N$5:N13))</f>
        <v>5.608747999999995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0.17829011224432306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>
        <v>8</v>
      </c>
      <c r="B15" s="10">
        <v>420</v>
      </c>
      <c r="C15" s="2">
        <v>4.8481490000000003</v>
      </c>
      <c r="D15" s="2">
        <v>4.215541</v>
      </c>
      <c r="E15" s="2">
        <v>0.63260799999999995</v>
      </c>
      <c r="F15" s="2">
        <v>64.33</v>
      </c>
      <c r="G15" s="2">
        <v>2.79</v>
      </c>
      <c r="H15" s="2">
        <v>1.9</v>
      </c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4.8481490000000003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0.20626428766937649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>
        <v>8</v>
      </c>
      <c r="B16" s="10">
        <v>408</v>
      </c>
      <c r="C16" s="2">
        <v>4.1499379999999997</v>
      </c>
      <c r="D16" s="2">
        <v>3.511444</v>
      </c>
      <c r="E16" s="2">
        <v>0.63849400000000001</v>
      </c>
      <c r="F16" s="2">
        <v>64.66</v>
      </c>
      <c r="G16" s="2">
        <v>2.77</v>
      </c>
      <c r="H16" s="2">
        <v>1.74</v>
      </c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4.1499379999999997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0.24096745541740625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>
        <v>8</v>
      </c>
      <c r="B17" s="10">
        <v>396</v>
      </c>
      <c r="C17" s="2">
        <v>3.5525909999999996</v>
      </c>
      <c r="D17" s="2">
        <v>2.9193449999999999</v>
      </c>
      <c r="E17" s="2">
        <v>0.63324599999999998</v>
      </c>
      <c r="F17" s="2">
        <v>64.959999999999994</v>
      </c>
      <c r="G17" s="2">
        <v>2.5299999999999998</v>
      </c>
      <c r="H17" s="2">
        <v>1.66</v>
      </c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0.55916500000000546</v>
      </c>
      <c r="O17" s="2">
        <f>IF(SUM($K$4:O$4)&gt;SUM($C$5:$C17),$C17-SUM($K17:N17),O$4-SUM(O$5:O16))</f>
        <v>2.9934259999999941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0.28148469666223896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>
        <v>8</v>
      </c>
      <c r="B18" s="10">
        <v>384</v>
      </c>
      <c r="C18" s="2">
        <v>2.9498309999999996</v>
      </c>
      <c r="D18" s="2">
        <v>2.3426339999999999</v>
      </c>
      <c r="E18" s="2">
        <v>0.60719699999999999</v>
      </c>
      <c r="F18" s="2">
        <v>64.930000000000007</v>
      </c>
      <c r="G18" s="2">
        <v>2.41</v>
      </c>
      <c r="H18" s="2">
        <v>1.56</v>
      </c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2.9498309999999996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0.33900247166702097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>
        <v>8</v>
      </c>
      <c r="B19" s="10">
        <v>372</v>
      </c>
      <c r="C19" s="2">
        <v>2.3876369999999998</v>
      </c>
      <c r="D19" s="2">
        <v>1.843167</v>
      </c>
      <c r="E19" s="2">
        <v>0.54447000000000001</v>
      </c>
      <c r="F19" s="2">
        <v>64.87</v>
      </c>
      <c r="G19" s="2">
        <v>2.36</v>
      </c>
      <c r="H19" s="2">
        <v>1.44</v>
      </c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0.91974300000000575</v>
      </c>
      <c r="P19" s="2">
        <f>IF(SUM($K$4:P$4)&gt;SUM($C$5:$C19),$C19-SUM($K19:O19),P$4-SUM(P$5:P18))</f>
        <v>1.467893999999994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0.41882413448945549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>
        <v>8</v>
      </c>
      <c r="B20" s="10">
        <v>360</v>
      </c>
      <c r="C20" s="2">
        <v>1.8576600000000001</v>
      </c>
      <c r="D20" s="2">
        <v>1.3943430000000001</v>
      </c>
      <c r="E20" s="2">
        <v>0.46331699999999998</v>
      </c>
      <c r="F20" s="2">
        <v>64.900000000000006</v>
      </c>
      <c r="G20" s="2">
        <v>2.2200000000000002</v>
      </c>
      <c r="H20" s="2">
        <v>1.46</v>
      </c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1.8576600000000001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0.53831163937426652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>
        <v>8</v>
      </c>
      <c r="B21" s="10">
        <v>348</v>
      </c>
      <c r="C21" s="2">
        <v>1.031604</v>
      </c>
      <c r="D21" s="2">
        <v>0.70744799999999997</v>
      </c>
      <c r="E21" s="2">
        <v>0.324156</v>
      </c>
      <c r="F21" s="2">
        <v>65.14</v>
      </c>
      <c r="G21" s="2">
        <v>2.0499999999999998</v>
      </c>
      <c r="H21" s="2">
        <v>1.46</v>
      </c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1.031604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0.96936421339971546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>
        <v>8</v>
      </c>
      <c r="B22" s="10">
        <v>336</v>
      </c>
      <c r="C22" s="2">
        <v>0.39321899999999999</v>
      </c>
      <c r="D22" s="2">
        <v>0.24645700000000001</v>
      </c>
      <c r="E22" s="2">
        <v>0.146762</v>
      </c>
      <c r="F22" s="2">
        <v>65.81</v>
      </c>
      <c r="G22" s="2">
        <v>1.94</v>
      </c>
      <c r="H22" s="2">
        <v>1.47</v>
      </c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0.3918420000000058</v>
      </c>
      <c r="Q22" s="2">
        <f>IF(SUM($K$4:Q$4)&gt;SUM($C$5:$C22),$C22-SUM($K22:P22),Q$4-SUM(Q$5:Q21))</f>
        <v>0</v>
      </c>
      <c r="R22" s="2">
        <f>IF(SUM($K$4:R$4)&gt;SUM($C$5:$C22),$C22-SUM($K22:Q22),R$4-SUM(R$5:R21))</f>
        <v>1.3769999999941884E-3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2.5431121080110577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>
        <v>8</v>
      </c>
      <c r="B23" s="10">
        <v>324</v>
      </c>
      <c r="C23" s="2">
        <v>0.11387</v>
      </c>
      <c r="D23" s="2">
        <v>7.0525000000000004E-2</v>
      </c>
      <c r="E23" s="2">
        <v>4.3345000000000002E-2</v>
      </c>
      <c r="F23" s="2">
        <v>66.12</v>
      </c>
      <c r="G23" s="2">
        <v>1.87</v>
      </c>
      <c r="H23" s="2">
        <v>1.45</v>
      </c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0.11362300000000582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8.7819443224729952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96.308247000000023</v>
      </c>
      <c r="D46" s="2">
        <f>SUM(D5:D44)</f>
        <v>86.186410000000024</v>
      </c>
      <c r="E46" s="2">
        <f>SUM(E5:E44)</f>
        <v>10.121837000000001</v>
      </c>
      <c r="J46" s="3" t="s">
        <v>0</v>
      </c>
      <c r="K46" s="5">
        <f>Schedule!D9</f>
        <v>0</v>
      </c>
      <c r="L46" s="5">
        <f>Schedule!E9</f>
        <v>10.893000000000001</v>
      </c>
      <c r="M46" s="5">
        <f>Schedule!F9</f>
        <v>58.522000000000006</v>
      </c>
      <c r="N46" s="5">
        <f>Schedule!G9</f>
        <v>15.165999999999999</v>
      </c>
      <c r="O46" s="5">
        <f>Schedule!H9</f>
        <v>6.8629999999999995</v>
      </c>
      <c r="P46" s="5">
        <f>Schedule!I9</f>
        <v>4.7489999999999997</v>
      </c>
      <c r="Q46" s="5">
        <f>Schedule!J9</f>
        <v>0</v>
      </c>
      <c r="R46" s="5">
        <f>Schedule!K9</f>
        <v>0.115</v>
      </c>
      <c r="S46" s="5">
        <f>Schedule!L9</f>
        <v>0</v>
      </c>
      <c r="T46" s="5">
        <f>Schedule!M9</f>
        <v>0</v>
      </c>
      <c r="U46" s="5">
        <f>Schedule!N9</f>
        <v>0</v>
      </c>
      <c r="V46" s="5">
        <f>Schedule!O9</f>
        <v>0</v>
      </c>
      <c r="W46" s="5">
        <f>Schedule!P9</f>
        <v>0</v>
      </c>
      <c r="X46" s="5">
        <f>Schedule!Q9</f>
        <v>0</v>
      </c>
      <c r="Y46" s="5">
        <f>Schedule!R9</f>
        <v>0</v>
      </c>
      <c r="Z46" s="5">
        <f>Schedule!S9</f>
        <v>0</v>
      </c>
      <c r="AA46" s="5">
        <f>Schedule!T9</f>
        <v>0</v>
      </c>
      <c r="AB46" s="5">
        <f>Schedule!U9</f>
        <v>0</v>
      </c>
      <c r="AC46" s="5">
        <f>Schedule!V9</f>
        <v>0</v>
      </c>
      <c r="AD46" s="5">
        <f>Schedule!W9</f>
        <v>0</v>
      </c>
      <c r="AE46" s="5">
        <f>Schedule!X9</f>
        <v>0</v>
      </c>
      <c r="AF46" s="5">
        <f>Schedule!Y9</f>
        <v>0</v>
      </c>
      <c r="AG46" s="5">
        <f>Schedule!Z9</f>
        <v>0</v>
      </c>
      <c r="AH46" s="5">
        <f>Schedule!AA9</f>
        <v>0</v>
      </c>
      <c r="AI46" s="5">
        <f>Schedule!AB9</f>
        <v>0</v>
      </c>
      <c r="AJ46" s="2">
        <f>SUM(K46:AI46)</f>
        <v>96.307999999999993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10.893000000000001</v>
      </c>
      <c r="M47" s="2">
        <f t="shared" si="4"/>
        <v>58.522000000000006</v>
      </c>
      <c r="N47" s="2">
        <f t="shared" si="4"/>
        <v>15.165999999999999</v>
      </c>
      <c r="O47" s="2">
        <f t="shared" si="4"/>
        <v>6.8629999999999995</v>
      </c>
      <c r="P47" s="2">
        <f t="shared" si="4"/>
        <v>4.7489999999999997</v>
      </c>
      <c r="Q47" s="2">
        <f t="shared" si="4"/>
        <v>0</v>
      </c>
      <c r="R47" s="2">
        <f t="shared" si="4"/>
        <v>0.115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96.307999999999993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9.4669234308892118</v>
      </c>
      <c r="M48" s="2">
        <f>SUMPRODUCT($D$5:$D$44,$AJ$5:$AJ$44,M$5:M$44)</f>
        <v>54.487178726221465</v>
      </c>
      <c r="N48" s="2">
        <f>SUMPRODUCT($D$5:$D$44,$AJ$5:$AJ$44,N$5:N$44)</f>
        <v>13.167883208248302</v>
      </c>
      <c r="O48" s="2">
        <f>SUMPRODUCT($D$5:$D$44,$AJ$5:$AJ$44,O$5:O$44)</f>
        <v>5.5124920378103521</v>
      </c>
      <c r="P48" s="2">
        <f>SUMPRODUCT($D$5:$D$44,$AJ$5:$AJ$44,P$5:P$44)</f>
        <v>3.4805445375965061</v>
      </c>
      <c r="Q48" s="2">
        <f>SUMPRODUCT($D$5:$D$44,$AJ$5:$AJ$44,Q$5:Q$44)</f>
        <v>0</v>
      </c>
      <c r="R48" s="2">
        <f>SUMPRODUCT($D$5:$D$44,$AJ$5:$AJ$44,R$5:R$44)</f>
        <v>7.1235080618201607E-2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86.186257021384023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1.4260765691107886</v>
      </c>
      <c r="M49" s="2">
        <f>SUMPRODUCT($E$5:$E$44,$AJ$5:$AJ$44,M$5:M$44)</f>
        <v>4.0348212737785394</v>
      </c>
      <c r="N49" s="2">
        <f>SUMPRODUCT($E$5:$E$44,$AJ$5:$AJ$44,N$5:N$44)</f>
        <v>1.9981167917517006</v>
      </c>
      <c r="O49" s="2">
        <f>SUMPRODUCT($E$5:$E$44,$AJ$5:$AJ$44,O$5:O$44)</f>
        <v>1.3505079621896474</v>
      </c>
      <c r="P49" s="2">
        <f>SUMPRODUCT($E$5:$E$44,$AJ$5:$AJ$44,P$5:P$44)</f>
        <v>1.268455462403494</v>
      </c>
      <c r="Q49" s="2">
        <f>SUMPRODUCT($E$5:$E$44,$AJ$5:$AJ$44,Q$5:Q$44)</f>
        <v>0</v>
      </c>
      <c r="R49" s="2">
        <f>SUMPRODUCT($E$5:$E$44,$AJ$5:$AJ$44,R$5:R$44)</f>
        <v>4.3764919381798398E-2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10.12174297861597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64.396617453715677</v>
      </c>
      <c r="M50" s="2">
        <f>IF(M$49&gt;0,SUMPRODUCT($E$5:$E$44,$F$5:$F$44,$AJ$5:$AJ$44,M$5:M$44)/M$49,0)</f>
        <v>64.461879892860054</v>
      </c>
      <c r="N50" s="2">
        <f>IF(N$49&gt;0,SUMPRODUCT($E$5:$E$44,$F$5:$F$44,$AJ$5:$AJ$44,N$5:N$44)/N$49,0)</f>
        <v>64.372686329969667</v>
      </c>
      <c r="O50" s="2">
        <f>IF(O$49&gt;0,SUMPRODUCT($E$5:$E$44,$F$5:$F$44,$AJ$5:$AJ$44,O$5:O$44)/O$49,0)</f>
        <v>64.93253469453478</v>
      </c>
      <c r="P50" s="2">
        <f>IF(P$49&gt;0,SUMPRODUCT($E$5:$E$44,$F$5:$F$44,$AJ$5:$AJ$44,P$5:P$44)/P$49,0)</f>
        <v>65.058335194069372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66.116359604001161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64.579776565860598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2.824351348185306</v>
      </c>
      <c r="M51" s="2">
        <f>IF(M$49&gt;0,SUMPRODUCT($E$5:$E$44,$G$5:$G$44,$AJ$5:$AJ$44,M$5:M$44)/M$49,0)</f>
        <v>2.7224632744393715</v>
      </c>
      <c r="N51" s="2">
        <f>IF(N$49&gt;0,SUMPRODUCT($E$5:$E$44,$G$5:$G$44,$AJ$5:$AJ$44,N$5:N$44)/N$49,0)</f>
        <v>2.7392428765243375</v>
      </c>
      <c r="O51" s="2">
        <f>IF(O$49&gt;0,SUMPRODUCT($E$5:$E$44,$G$5:$G$44,$AJ$5:$AJ$44,O$5:O$44)/O$49,0)</f>
        <v>2.44964601875781</v>
      </c>
      <c r="P51" s="2">
        <f>IF(P$49&gt;0,SUMPRODUCT($E$5:$E$44,$G$5:$G$44,$AJ$5:$AJ$44,P$5:P$44)/P$49,0)</f>
        <v>2.1812180627543283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1.8708220249029661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2.6322187844820113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2.4917865129854002</v>
      </c>
      <c r="M52" s="2">
        <f>IF(M$49&gt;0,SUMPRODUCT($E$5:$E$44,$H$5:$H$44,$AJ$5:$AJ$44,M$5:M$44)/M$49,0)</f>
        <v>2.1494115403470104</v>
      </c>
      <c r="N52" s="2">
        <f>IF(N$49&gt;0,SUMPRODUCT($E$5:$E$44,$H$5:$H$44,$AJ$5:$AJ$44,N$5:N$44)/N$49,0)</f>
        <v>1.8588783290069508</v>
      </c>
      <c r="O52" s="2">
        <f>IF(O$49&gt;0,SUMPRODUCT($E$5:$E$44,$H$5:$H$44,$AJ$5:$AJ$44,O$5:O$44)/O$49,0)</f>
        <v>1.5808730830957205</v>
      </c>
      <c r="P52" s="2">
        <f>IF(P$49&gt;0,SUMPRODUCT($E$5:$E$44,$H$5:$H$44,$AJ$5:$AJ$44,P$5:P$44)/P$49,0)</f>
        <v>1.4558751350550923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1.4502348642579903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1.9745008029956832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1"/>
      <c r="F55" s="1"/>
      <c r="G55" s="1"/>
      <c r="H55" s="1"/>
      <c r="I55" s="1"/>
      <c r="J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1"/>
      <c r="B56" s="1"/>
      <c r="C56" s="1"/>
      <c r="D56" s="1"/>
      <c r="E56" s="1"/>
      <c r="F56" s="1"/>
      <c r="G56" s="1"/>
      <c r="H56" s="1"/>
      <c r="I56" s="1"/>
      <c r="J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1"/>
      <c r="B57" s="1"/>
      <c r="C57" s="1"/>
      <c r="D57" s="1"/>
      <c r="E57" s="1"/>
      <c r="F57" s="1"/>
      <c r="G57" s="1"/>
      <c r="H57" s="1"/>
      <c r="I57" s="1"/>
      <c r="J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1"/>
      <c r="B58" s="1"/>
      <c r="C58" s="1"/>
      <c r="D58" s="1"/>
      <c r="E58" s="1"/>
      <c r="F58" s="1"/>
      <c r="G58" s="1"/>
      <c r="H58" s="1"/>
      <c r="I58" s="1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12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0.221</v>
      </c>
      <c r="L4" s="11">
        <f t="shared" si="0"/>
        <v>0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9</v>
      </c>
      <c r="B5" s="10">
        <v>552</v>
      </c>
      <c r="C5" s="2">
        <v>7.3208999999999996E-2</v>
      </c>
      <c r="D5" s="2">
        <v>7.3208999999999996E-2</v>
      </c>
      <c r="E5" s="2">
        <v>0</v>
      </c>
      <c r="F5" s="2">
        <v>0</v>
      </c>
      <c r="G5" s="2">
        <v>0</v>
      </c>
      <c r="H5" s="2">
        <v>0</v>
      </c>
      <c r="I5" s="2"/>
      <c r="K5" s="2">
        <f>IF(K$4&gt;$C5,$C5,K$4)</f>
        <v>7.3208999999999996E-2</v>
      </c>
      <c r="L5" s="2">
        <f>IF(SUM($K$4:L4)&gt;$C5,$C5-SUM($K5:K5),L4)</f>
        <v>0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13.659522736275596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9</v>
      </c>
      <c r="B6" s="10">
        <v>540</v>
      </c>
      <c r="C6" s="2">
        <v>0.117912</v>
      </c>
      <c r="D6" s="2">
        <v>0.117912</v>
      </c>
      <c r="E6" s="2">
        <v>0</v>
      </c>
      <c r="F6" s="2">
        <v>0</v>
      </c>
      <c r="G6" s="2">
        <v>0</v>
      </c>
      <c r="H6" s="2">
        <v>0</v>
      </c>
      <c r="I6" s="2"/>
      <c r="K6" s="2">
        <f>IF(K$4&gt;SUM(C$5:C6),C6,K$4-SUM(K$5:K5))</f>
        <v>0.117912</v>
      </c>
      <c r="L6" s="2">
        <f>IF(SUM($K$4:L$4)&gt;SUM($C$5:$C6),$C6-SUM($K6:K6),L$4-SUM(L$5:L5))</f>
        <v>0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8.4809010109234002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9</v>
      </c>
      <c r="B7" s="10">
        <v>528</v>
      </c>
      <c r="C7" s="2">
        <v>2.8507999999999999E-2</v>
      </c>
      <c r="D7" s="2">
        <v>2.8507999999999999E-2</v>
      </c>
      <c r="E7" s="2">
        <v>0</v>
      </c>
      <c r="F7" s="2">
        <v>0</v>
      </c>
      <c r="G7" s="2">
        <v>0</v>
      </c>
      <c r="H7" s="2">
        <v>0</v>
      </c>
      <c r="I7" s="2"/>
      <c r="K7" s="2">
        <f>IF(K$4&gt;SUM(C$5:C7),C7,K$4-SUM(K$5:K6))</f>
        <v>2.8507999999999999E-2</v>
      </c>
      <c r="L7" s="2">
        <f>IF(SUM($K$4:L$4)&gt;SUM($C$5:$C7),$C7-SUM($K7:K7),L$4-SUM(L$5:L6))</f>
        <v>0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35.077872877788693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9</v>
      </c>
      <c r="B8" s="10">
        <v>516</v>
      </c>
      <c r="C8" s="2">
        <v>1.029E-3</v>
      </c>
      <c r="D8" s="2">
        <v>1.029E-3</v>
      </c>
      <c r="E8" s="2">
        <v>0</v>
      </c>
      <c r="F8" s="2">
        <v>0</v>
      </c>
      <c r="G8" s="2">
        <v>0</v>
      </c>
      <c r="H8" s="2">
        <v>0</v>
      </c>
      <c r="I8" s="2"/>
      <c r="K8" s="2">
        <f>IF(K$4&gt;SUM(C$5:C8),C8,K$4-SUM(K$5:K7))</f>
        <v>1.029E-3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971.81729834791065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/>
      <c r="B9" s="10"/>
      <c r="C9" s="2"/>
      <c r="D9" s="2"/>
      <c r="E9" s="2"/>
      <c r="F9" s="2"/>
      <c r="G9" s="2"/>
      <c r="H9" s="2"/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/>
      <c r="B10" s="10"/>
      <c r="C10" s="2"/>
      <c r="D10" s="2"/>
      <c r="E10" s="2"/>
      <c r="F10" s="2"/>
      <c r="G10" s="2"/>
      <c r="H10" s="2"/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/>
      <c r="B11" s="10"/>
      <c r="C11" s="2"/>
      <c r="D11" s="2"/>
      <c r="E11" s="2"/>
      <c r="F11" s="2"/>
      <c r="G11" s="2"/>
      <c r="H11" s="2"/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/>
      <c r="B12" s="10"/>
      <c r="C12" s="2"/>
      <c r="D12" s="2"/>
      <c r="E12" s="2"/>
      <c r="F12" s="2"/>
      <c r="G12" s="2"/>
      <c r="H12" s="2"/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/>
      <c r="B13" s="10"/>
      <c r="C13" s="2"/>
      <c r="D13" s="2"/>
      <c r="E13" s="2"/>
      <c r="F13" s="2"/>
      <c r="G13" s="2"/>
      <c r="H13" s="2"/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/>
      <c r="B14" s="10"/>
      <c r="C14" s="2"/>
      <c r="D14" s="2"/>
      <c r="E14" s="2"/>
      <c r="F14" s="2"/>
      <c r="G14" s="2"/>
      <c r="H14" s="2"/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0.22065799999999999</v>
      </c>
      <c r="D46" s="2">
        <f>SUM(D5:D44)</f>
        <v>0.22065799999999999</v>
      </c>
      <c r="E46" s="2">
        <f>SUM(E5:E44)</f>
        <v>0</v>
      </c>
      <c r="J46" s="3" t="s">
        <v>0</v>
      </c>
      <c r="K46" s="5">
        <f>Schedule!D10</f>
        <v>0.221</v>
      </c>
      <c r="L46" s="5">
        <f>Schedule!E10</f>
        <v>0</v>
      </c>
      <c r="M46" s="5">
        <f>Schedule!F10</f>
        <v>0</v>
      </c>
      <c r="N46" s="5">
        <f>Schedule!G10</f>
        <v>0</v>
      </c>
      <c r="O46" s="5">
        <f>Schedule!H10</f>
        <v>0</v>
      </c>
      <c r="P46" s="5">
        <f>Schedule!I10</f>
        <v>0</v>
      </c>
      <c r="Q46" s="5">
        <f>Schedule!J10</f>
        <v>0</v>
      </c>
      <c r="R46" s="5">
        <f>Schedule!K10</f>
        <v>0</v>
      </c>
      <c r="S46" s="5">
        <f>Schedule!L10</f>
        <v>0</v>
      </c>
      <c r="T46" s="5">
        <f>Schedule!M10</f>
        <v>0</v>
      </c>
      <c r="U46" s="5">
        <f>Schedule!N10</f>
        <v>0</v>
      </c>
      <c r="V46" s="5">
        <f>Schedule!O10</f>
        <v>0</v>
      </c>
      <c r="W46" s="5">
        <f>Schedule!P10</f>
        <v>0</v>
      </c>
      <c r="X46" s="5">
        <f>Schedule!Q10</f>
        <v>0</v>
      </c>
      <c r="Y46" s="5">
        <f>Schedule!R10</f>
        <v>0</v>
      </c>
      <c r="Z46" s="5">
        <f>Schedule!S10</f>
        <v>0</v>
      </c>
      <c r="AA46" s="5">
        <f>Schedule!T10</f>
        <v>0</v>
      </c>
      <c r="AB46" s="5">
        <f>Schedule!U10</f>
        <v>0</v>
      </c>
      <c r="AC46" s="5">
        <f>Schedule!V10</f>
        <v>0</v>
      </c>
      <c r="AD46" s="5">
        <f>Schedule!W10</f>
        <v>0</v>
      </c>
      <c r="AE46" s="5">
        <f>Schedule!X10</f>
        <v>0</v>
      </c>
      <c r="AF46" s="5">
        <f>Schedule!Y10</f>
        <v>0</v>
      </c>
      <c r="AG46" s="5">
        <f>Schedule!Z10</f>
        <v>0</v>
      </c>
      <c r="AH46" s="5">
        <f>Schedule!AA10</f>
        <v>0</v>
      </c>
      <c r="AI46" s="5">
        <f>Schedule!AB10</f>
        <v>0</v>
      </c>
      <c r="AJ46" s="2">
        <f>SUM(K46:AI46)</f>
        <v>0.221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0.22065799999999999</v>
      </c>
      <c r="L47" s="2">
        <f t="shared" si="4"/>
        <v>0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0.22065799999999999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0.22065799999999999</v>
      </c>
      <c r="L48" s="2">
        <f>SUMPRODUCT($D$5:$D$44,$AJ$5:$AJ$44,L$5:L$44)</f>
        <v>0</v>
      </c>
      <c r="M48" s="2">
        <f>SUMPRODUCT($D$5:$D$44,$AJ$5:$AJ$44,M$5:M$44)</f>
        <v>0</v>
      </c>
      <c r="N48" s="2">
        <f>SUMPRODUCT($D$5:$D$44,$AJ$5:$AJ$44,N$5:N$44)</f>
        <v>0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0.22065799999999999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0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0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0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0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0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3"/>
      <c r="I55" s="1"/>
      <c r="J55" s="3"/>
      <c r="K55" s="1"/>
      <c r="L55" s="1"/>
      <c r="M55" s="1"/>
      <c r="N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9"/>
      <c r="B56" s="9"/>
      <c r="I56" s="1"/>
      <c r="J56" s="3"/>
      <c r="K56" s="1"/>
      <c r="L56" s="1"/>
      <c r="M56" s="1"/>
      <c r="N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9"/>
      <c r="B57" s="9"/>
      <c r="I57" s="1"/>
      <c r="J57" s="3"/>
      <c r="K57" s="1"/>
      <c r="L57" s="1"/>
      <c r="M57" s="1"/>
      <c r="N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9"/>
      <c r="B58" s="9"/>
      <c r="I58" s="1"/>
      <c r="J58" s="3"/>
      <c r="K58" s="1"/>
      <c r="L58" s="1"/>
      <c r="M58" s="1"/>
      <c r="N58" s="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11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0</v>
      </c>
      <c r="M4" s="11">
        <f t="shared" si="0"/>
        <v>13.782999999999999</v>
      </c>
      <c r="N4" s="11">
        <f t="shared" si="0"/>
        <v>46.262999999999998</v>
      </c>
      <c r="O4" s="11">
        <f t="shared" si="0"/>
        <v>32.846000000000004</v>
      </c>
      <c r="P4" s="11">
        <f t="shared" si="0"/>
        <v>6.7580000000000009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10</v>
      </c>
      <c r="B5" s="10">
        <v>552</v>
      </c>
      <c r="C5" s="2">
        <v>7.3766999999999999E-2</v>
      </c>
      <c r="D5" s="2">
        <v>4.7364999999999997E-2</v>
      </c>
      <c r="E5" s="2">
        <v>2.6401999999999998E-2</v>
      </c>
      <c r="F5" s="2">
        <v>60.85</v>
      </c>
      <c r="G5" s="2">
        <v>2.91</v>
      </c>
      <c r="H5" s="2">
        <v>2.4</v>
      </c>
      <c r="I5" s="2"/>
      <c r="K5" s="2">
        <f>IF(K$4&gt;$C5,$C5,K$4)</f>
        <v>0</v>
      </c>
      <c r="L5" s="2">
        <f>IF(SUM($K$4:L4)&gt;$C5,$C5-SUM($K5:K5),L4)</f>
        <v>0</v>
      </c>
      <c r="M5" s="2">
        <f>IF(SUM($K$4:M4)&gt;$C5,$C5-SUM($K5:L5),M4)</f>
        <v>7.3766999999999999E-2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13.556197215557091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10</v>
      </c>
      <c r="B6" s="10">
        <v>540</v>
      </c>
      <c r="C6" s="2">
        <v>1.2976570000000001</v>
      </c>
      <c r="D6" s="2">
        <v>1.011029</v>
      </c>
      <c r="E6" s="2">
        <v>0.28662799999999999</v>
      </c>
      <c r="F6" s="2">
        <v>61.15</v>
      </c>
      <c r="G6" s="2">
        <v>3.07</v>
      </c>
      <c r="H6" s="2">
        <v>2.61</v>
      </c>
      <c r="I6" s="2"/>
      <c r="K6" s="2">
        <f>IF(K$4&gt;SUM(C$5:C6),C6,K$4-SUM(K$5:K5))</f>
        <v>0</v>
      </c>
      <c r="L6" s="2">
        <f>IF(SUM($K$4:L$4)&gt;SUM($C$5:$C6),$C6-SUM($K6:K6),L$4-SUM(L$5:L5))</f>
        <v>0</v>
      </c>
      <c r="M6" s="2">
        <f>IF(SUM($K$4:M$4)&gt;SUM($C$5:$C6),$C6-SUM($K6:L6),M$4-SUM(M$5:M5))</f>
        <v>1.2976570000000001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0.77061966297719653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10</v>
      </c>
      <c r="B7" s="10">
        <v>528</v>
      </c>
      <c r="C7" s="2">
        <v>5.4119729999999997</v>
      </c>
      <c r="D7" s="2">
        <v>4.8039709999999998</v>
      </c>
      <c r="E7" s="2">
        <v>0.60800200000000004</v>
      </c>
      <c r="F7" s="2">
        <v>61.2</v>
      </c>
      <c r="G7" s="2">
        <v>3.3</v>
      </c>
      <c r="H7" s="2">
        <v>2.57</v>
      </c>
      <c r="I7" s="2"/>
      <c r="K7" s="2">
        <f>IF(K$4&gt;SUM(C$5:C7),C7,K$4-SUM(K$5:K6))</f>
        <v>0</v>
      </c>
      <c r="L7" s="2">
        <f>IF(SUM($K$4:L$4)&gt;SUM($C$5:$C7),$C7-SUM($K7:K7),L$4-SUM(L$5:L6))</f>
        <v>0</v>
      </c>
      <c r="M7" s="2">
        <f>IF(SUM($K$4:M$4)&gt;SUM($C$5:$C7),$C7-SUM($K7:L7),M$4-SUM(M$5:M6))</f>
        <v>5.4119729999999997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0.18477549684745287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10</v>
      </c>
      <c r="B8" s="10">
        <v>516</v>
      </c>
      <c r="C8" s="2">
        <v>11.879505</v>
      </c>
      <c r="D8" s="2">
        <v>11.080798</v>
      </c>
      <c r="E8" s="2">
        <v>0.79870699999999994</v>
      </c>
      <c r="F8" s="2">
        <v>60.96</v>
      </c>
      <c r="G8" s="2">
        <v>3.43</v>
      </c>
      <c r="H8" s="2">
        <v>2.48</v>
      </c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6.9996029999999996</v>
      </c>
      <c r="N8" s="2">
        <f>IF(SUM($K$4:N$4)&gt;SUM($C$5:$C8),$C8-SUM($K8:M8),N$4-SUM(N$5:N7))</f>
        <v>4.8799020000000004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8.4178591616401524E-2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>
        <v>10</v>
      </c>
      <c r="B9" s="10">
        <v>504</v>
      </c>
      <c r="C9" s="2">
        <v>12.200220999999999</v>
      </c>
      <c r="D9" s="2">
        <v>11.315099999999999</v>
      </c>
      <c r="E9" s="2">
        <v>0.88512100000000005</v>
      </c>
      <c r="F9" s="2">
        <v>61.07</v>
      </c>
      <c r="G9" s="2">
        <v>3.34</v>
      </c>
      <c r="H9" s="2">
        <v>2.39</v>
      </c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12.200220999999999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8.1965728325740991E-2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>
        <v>10</v>
      </c>
      <c r="B10" s="10">
        <v>492</v>
      </c>
      <c r="C10" s="2">
        <v>10.861434000000001</v>
      </c>
      <c r="D10" s="2">
        <v>9.9328090000000007</v>
      </c>
      <c r="E10" s="2">
        <v>0.92862500000000003</v>
      </c>
      <c r="F10" s="2">
        <v>61.12</v>
      </c>
      <c r="G10" s="2">
        <v>3.31</v>
      </c>
      <c r="H10" s="2">
        <v>2.31</v>
      </c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10.861434000000001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9.2068874146820759E-2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>
        <v>10</v>
      </c>
      <c r="B11" s="10">
        <v>480</v>
      </c>
      <c r="C11" s="2">
        <v>9.7151439999999987</v>
      </c>
      <c r="D11" s="2">
        <v>8.7443259999999992</v>
      </c>
      <c r="E11" s="2">
        <v>0.97081799999999996</v>
      </c>
      <c r="F11" s="2">
        <v>61.17</v>
      </c>
      <c r="G11" s="2">
        <v>3.31</v>
      </c>
      <c r="H11" s="2">
        <v>2.33</v>
      </c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9.7151439999999987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0.10293208211839167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>
        <v>10</v>
      </c>
      <c r="B12" s="10">
        <v>468</v>
      </c>
      <c r="C12" s="2">
        <v>8.6050679999999993</v>
      </c>
      <c r="D12" s="2">
        <v>7.5881090000000002</v>
      </c>
      <c r="E12" s="2">
        <v>1.0169589999999999</v>
      </c>
      <c r="F12" s="2">
        <v>61.18</v>
      </c>
      <c r="G12" s="2">
        <v>3.31</v>
      </c>
      <c r="H12" s="2">
        <v>2.31</v>
      </c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8.6050679999999993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0.1162105865985022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>
        <v>10</v>
      </c>
      <c r="B13" s="10">
        <v>456</v>
      </c>
      <c r="C13" s="2">
        <v>7.6753540000000005</v>
      </c>
      <c r="D13" s="2">
        <v>6.656479</v>
      </c>
      <c r="E13" s="2">
        <v>1.018875</v>
      </c>
      <c r="F13" s="2">
        <v>61.29</v>
      </c>
      <c r="G13" s="2">
        <v>3.46</v>
      </c>
      <c r="H13" s="2">
        <v>2.2400000000000002</v>
      </c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1.2309999999970955E-3</v>
      </c>
      <c r="O13" s="2">
        <f>IF(SUM($K$4:O$4)&gt;SUM($C$5:$C13),$C13-SUM($K13:N13),O$4-SUM(O$5:O12))</f>
        <v>7.6741230000000034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0.13028715027345969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>
        <v>10</v>
      </c>
      <c r="B14" s="10">
        <v>444</v>
      </c>
      <c r="C14" s="2">
        <v>6.7115679999999998</v>
      </c>
      <c r="D14" s="2">
        <v>5.7226650000000001</v>
      </c>
      <c r="E14" s="2">
        <v>0.98890299999999998</v>
      </c>
      <c r="F14" s="2">
        <v>61.31</v>
      </c>
      <c r="G14" s="2">
        <v>3.65</v>
      </c>
      <c r="H14" s="2">
        <v>2.25</v>
      </c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6.7115679999999998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0.14899647891521028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>
        <v>10</v>
      </c>
      <c r="B15" s="10">
        <v>432</v>
      </c>
      <c r="C15" s="2">
        <v>5.8542480000000001</v>
      </c>
      <c r="D15" s="2">
        <v>4.8913520000000004</v>
      </c>
      <c r="E15" s="2">
        <v>0.96289599999999997</v>
      </c>
      <c r="F15" s="2">
        <v>61.26</v>
      </c>
      <c r="G15" s="2">
        <v>3.74</v>
      </c>
      <c r="H15" s="2">
        <v>2.2200000000000002</v>
      </c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5.8542480000000001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0.17081613214882593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>
        <v>10</v>
      </c>
      <c r="B16" s="10">
        <v>420</v>
      </c>
      <c r="C16" s="2">
        <v>5.0234069999999997</v>
      </c>
      <c r="D16" s="2">
        <v>4.0945450000000001</v>
      </c>
      <c r="E16" s="2">
        <v>0.92886199999999997</v>
      </c>
      <c r="F16" s="2">
        <v>61.41</v>
      </c>
      <c r="G16" s="2">
        <v>3.66</v>
      </c>
      <c r="H16" s="2">
        <v>2.17</v>
      </c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5.0234069999999997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0.19906808267775239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>
        <v>10</v>
      </c>
      <c r="B17" s="10">
        <v>408</v>
      </c>
      <c r="C17" s="2">
        <v>4.1454430000000002</v>
      </c>
      <c r="D17" s="2">
        <v>3.2557749999999999</v>
      </c>
      <c r="E17" s="2">
        <v>0.88966800000000001</v>
      </c>
      <c r="F17" s="2">
        <v>61.59</v>
      </c>
      <c r="G17" s="2">
        <v>3.41</v>
      </c>
      <c r="H17" s="2">
        <v>2.08</v>
      </c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4.1454430000000002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0.24122874201864553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>
        <v>10</v>
      </c>
      <c r="B18" s="10">
        <v>396</v>
      </c>
      <c r="C18" s="2">
        <v>3.4367189999999996</v>
      </c>
      <c r="D18" s="2">
        <v>2.5784919999999998</v>
      </c>
      <c r="E18" s="2">
        <v>0.85822699999999996</v>
      </c>
      <c r="F18" s="2">
        <v>61.6</v>
      </c>
      <c r="G18" s="2">
        <v>3.4</v>
      </c>
      <c r="H18" s="2">
        <v>2.02</v>
      </c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3.4367189999999996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0.29097520047463876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>
        <v>10</v>
      </c>
      <c r="B19" s="10">
        <v>384</v>
      </c>
      <c r="C19" s="2">
        <v>2.7201339999999998</v>
      </c>
      <c r="D19" s="2">
        <v>1.9402919999999999</v>
      </c>
      <c r="E19" s="2">
        <v>0.77984200000000004</v>
      </c>
      <c r="F19" s="2">
        <v>61.66</v>
      </c>
      <c r="G19" s="2">
        <v>3.31</v>
      </c>
      <c r="H19" s="2">
        <v>1.92</v>
      </c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4.920000000012692E-4</v>
      </c>
      <c r="P19" s="2">
        <f>IF(SUM($K$4:P$4)&gt;SUM($C$5:$C19),$C19-SUM($K19:O19),P$4-SUM(P$5:P18))</f>
        <v>2.7196419999999986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0.36762894769154758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>
        <v>10</v>
      </c>
      <c r="B20" s="10">
        <v>372</v>
      </c>
      <c r="C20" s="2">
        <v>1.9672670000000001</v>
      </c>
      <c r="D20" s="2">
        <v>1.3427720000000001</v>
      </c>
      <c r="E20" s="2">
        <v>0.62449500000000002</v>
      </c>
      <c r="F20" s="2">
        <v>62.08</v>
      </c>
      <c r="G20" s="2">
        <v>3.31</v>
      </c>
      <c r="H20" s="2">
        <v>1.89</v>
      </c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1.9672670000000001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0.50831940961750488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>
        <v>10</v>
      </c>
      <c r="B21" s="10">
        <v>360</v>
      </c>
      <c r="C21" s="2">
        <v>1.094876</v>
      </c>
      <c r="D21" s="2">
        <v>0.72575699999999999</v>
      </c>
      <c r="E21" s="2">
        <v>0.36911899999999997</v>
      </c>
      <c r="F21" s="2">
        <v>62.09</v>
      </c>
      <c r="G21" s="2">
        <v>3.51</v>
      </c>
      <c r="H21" s="2">
        <v>1.81</v>
      </c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1.094876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0.91334543820487435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>
        <v>10</v>
      </c>
      <c r="B22" s="10">
        <v>348</v>
      </c>
      <c r="C22" s="2">
        <v>0.58271399999999995</v>
      </c>
      <c r="D22" s="2">
        <v>0.32277400000000001</v>
      </c>
      <c r="E22" s="2">
        <v>0.25994</v>
      </c>
      <c r="F22" s="2">
        <v>62.14</v>
      </c>
      <c r="G22" s="2">
        <v>3.92</v>
      </c>
      <c r="H22" s="2">
        <v>1.75</v>
      </c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0.58271399999999995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1.7161077303788823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>
        <v>10</v>
      </c>
      <c r="B23" s="10">
        <v>336</v>
      </c>
      <c r="C23" s="2">
        <v>0.303643</v>
      </c>
      <c r="D23" s="2">
        <v>0.119907</v>
      </c>
      <c r="E23" s="2">
        <v>0.18373600000000001</v>
      </c>
      <c r="F23" s="2">
        <v>62.9</v>
      </c>
      <c r="G23" s="2">
        <v>4.16</v>
      </c>
      <c r="H23" s="2">
        <v>1.57</v>
      </c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0.303643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3.2933411934409818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>
        <v>10</v>
      </c>
      <c r="B24" s="10">
        <v>324</v>
      </c>
      <c r="C24" s="2">
        <v>9.0130999999999989E-2</v>
      </c>
      <c r="D24" s="2">
        <v>2.5375000000000002E-2</v>
      </c>
      <c r="E24" s="2">
        <v>6.4755999999999994E-2</v>
      </c>
      <c r="F24" s="2">
        <v>62.75</v>
      </c>
      <c r="G24" s="2">
        <v>4.62</v>
      </c>
      <c r="H24" s="2">
        <v>1.39</v>
      </c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8.9858000000002214E-2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11.094961777856676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99.650272999999999</v>
      </c>
      <c r="D46" s="2">
        <f>SUM(D5:D44)</f>
        <v>86.199691999999985</v>
      </c>
      <c r="E46" s="2">
        <f>SUM(E5:E44)</f>
        <v>13.450580999999998</v>
      </c>
      <c r="J46" s="3" t="s">
        <v>0</v>
      </c>
      <c r="K46" s="5">
        <f>Schedule!D11</f>
        <v>0</v>
      </c>
      <c r="L46" s="5">
        <f>Schedule!E11</f>
        <v>0</v>
      </c>
      <c r="M46" s="5">
        <f>Schedule!F11</f>
        <v>13.782999999999999</v>
      </c>
      <c r="N46" s="5">
        <f>Schedule!G11</f>
        <v>46.262999999999998</v>
      </c>
      <c r="O46" s="5">
        <f>Schedule!H11</f>
        <v>32.846000000000004</v>
      </c>
      <c r="P46" s="5">
        <f>Schedule!I11</f>
        <v>6.7580000000000009</v>
      </c>
      <c r="Q46" s="5">
        <f>Schedule!J11</f>
        <v>0</v>
      </c>
      <c r="R46" s="5">
        <f>Schedule!K11</f>
        <v>0</v>
      </c>
      <c r="S46" s="5">
        <f>Schedule!L11</f>
        <v>0</v>
      </c>
      <c r="T46" s="5">
        <f>Schedule!M11</f>
        <v>0</v>
      </c>
      <c r="U46" s="5">
        <f>Schedule!N11</f>
        <v>0</v>
      </c>
      <c r="V46" s="5">
        <f>Schedule!O11</f>
        <v>0</v>
      </c>
      <c r="W46" s="5">
        <f>Schedule!P11</f>
        <v>0</v>
      </c>
      <c r="X46" s="5">
        <f>Schedule!Q11</f>
        <v>0</v>
      </c>
      <c r="Y46" s="5">
        <f>Schedule!R11</f>
        <v>0</v>
      </c>
      <c r="Z46" s="5">
        <f>Schedule!S11</f>
        <v>0</v>
      </c>
      <c r="AA46" s="5">
        <f>Schedule!T11</f>
        <v>0</v>
      </c>
      <c r="AB46" s="5">
        <f>Schedule!U11</f>
        <v>0</v>
      </c>
      <c r="AC46" s="5">
        <f>Schedule!V11</f>
        <v>0</v>
      </c>
      <c r="AD46" s="5">
        <f>Schedule!W11</f>
        <v>0</v>
      </c>
      <c r="AE46" s="5">
        <f>Schedule!X11</f>
        <v>0</v>
      </c>
      <c r="AF46" s="5">
        <f>Schedule!Y11</f>
        <v>0</v>
      </c>
      <c r="AG46" s="5">
        <f>Schedule!Z11</f>
        <v>0</v>
      </c>
      <c r="AH46" s="5">
        <f>Schedule!AA11</f>
        <v>0</v>
      </c>
      <c r="AI46" s="5">
        <f>Schedule!AB11</f>
        <v>0</v>
      </c>
      <c r="AJ46" s="2">
        <f>SUM(K46:AI46)</f>
        <v>99.649999999999991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0</v>
      </c>
      <c r="M47" s="2">
        <f t="shared" si="4"/>
        <v>13.782999999999999</v>
      </c>
      <c r="N47" s="2">
        <f t="shared" si="4"/>
        <v>46.262999999999998</v>
      </c>
      <c r="O47" s="2">
        <f t="shared" si="4"/>
        <v>32.846000000000004</v>
      </c>
      <c r="P47" s="2">
        <f t="shared" si="4"/>
        <v>6.7580000000000009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99.649999999999991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0</v>
      </c>
      <c r="M48" s="2">
        <f>SUMPRODUCT($D$5:$D$44,$AJ$5:$AJ$44,M$5:M$44)</f>
        <v>12.391356479290931</v>
      </c>
      <c r="N48" s="2">
        <f>SUMPRODUCT($D$5:$D$44,$AJ$5:$AJ$44,N$5:N$44)</f>
        <v>42.13321810998886</v>
      </c>
      <c r="O48" s="2">
        <f>SUMPRODUCT($D$5:$D$44,$AJ$5:$AJ$44,O$5:O$44)</f>
        <v>27.198591358013253</v>
      </c>
      <c r="P48" s="2">
        <f>SUMPRODUCT($D$5:$D$44,$AJ$5:$AJ$44,P$5:P$44)</f>
        <v>4.4764491937461166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86.19961514103916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1.3916435207090698</v>
      </c>
      <c r="N49" s="2">
        <f>SUMPRODUCT($E$5:$E$44,$AJ$5:$AJ$44,N$5:N$44)</f>
        <v>4.129781890011138</v>
      </c>
      <c r="O49" s="2">
        <f>SUMPRODUCT($E$5:$E$44,$AJ$5:$AJ$44,O$5:O$44)</f>
        <v>5.6474086419867531</v>
      </c>
      <c r="P49" s="2">
        <f>SUMPRODUCT($E$5:$E$44,$AJ$5:$AJ$44,P$5:P$44)</f>
        <v>2.2815508062538847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13.450384858960845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61.101900980431672</v>
      </c>
      <c r="N50" s="2">
        <f>IF(N$49&gt;0,SUMPRODUCT($E$5:$E$44,$F$5:$F$44,$AJ$5:$AJ$44,N$5:N$44)/N$49,0)</f>
        <v>61.123107886439954</v>
      </c>
      <c r="O50" s="2">
        <f>IF(O$49&gt;0,SUMPRODUCT($E$5:$E$44,$F$5:$F$44,$AJ$5:$AJ$44,O$5:O$44)/O$49,0)</f>
        <v>61.402504268732734</v>
      </c>
      <c r="P50" s="2">
        <f>IF(P$49&gt;0,SUMPRODUCT($E$5:$E$44,$F$5:$F$44,$AJ$5:$AJ$44,P$5:P$44)/P$49,0)</f>
        <v>62.029916441901669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61.392043156272116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3.2891913970179973</v>
      </c>
      <c r="N51" s="2">
        <f>IF(N$49&gt;0,SUMPRODUCT($E$5:$E$44,$G$5:$G$44,$AJ$5:$AJ$44,N$5:N$44)/N$49,0)</f>
        <v>3.3259692692930005</v>
      </c>
      <c r="O51" s="2">
        <f>IF(O$49&gt;0,SUMPRODUCT($E$5:$E$44,$G$5:$G$44,$AJ$5:$AJ$44,O$5:O$44)/O$49,0)</f>
        <v>3.5569075742146805</v>
      </c>
      <c r="P51" s="2">
        <f>IF(P$49&gt;0,SUMPRODUCT($E$5:$E$44,$G$5:$G$44,$AJ$5:$AJ$44,P$5:P$44)/P$49,0)</f>
        <v>3.5173748320404754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3.4515956231148213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2.544578075248904</v>
      </c>
      <c r="N52" s="2">
        <f>IF(N$49&gt;0,SUMPRODUCT($E$5:$E$44,$H$5:$H$44,$AJ$5:$AJ$44,N$5:N$44)/N$49,0)</f>
        <v>2.3453507368227262</v>
      </c>
      <c r="O52" s="2">
        <f>IF(O$49&gt;0,SUMPRODUCT($E$5:$E$44,$H$5:$H$44,$AJ$5:$AJ$44,O$5:O$44)/O$49,0)</f>
        <v>2.16818100963143</v>
      </c>
      <c r="P52" s="2">
        <f>IF(P$49&gt;0,SUMPRODUCT($E$5:$E$44,$H$5:$H$44,$AJ$5:$AJ$44,P$5:P$44)/P$49,0)</f>
        <v>1.8314409090977024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2.204402517464195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1"/>
      <c r="F55" s="1"/>
      <c r="G55" s="1"/>
      <c r="H55" s="1"/>
      <c r="I55" s="1"/>
      <c r="J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1"/>
      <c r="B56" s="1"/>
      <c r="C56" s="1"/>
      <c r="D56" s="1"/>
      <c r="E56" s="1"/>
      <c r="F56" s="1"/>
      <c r="G56" s="1"/>
      <c r="H56" s="1"/>
      <c r="I56" s="1"/>
      <c r="J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1"/>
      <c r="B57" s="1"/>
      <c r="C57" s="1"/>
      <c r="D57" s="1"/>
      <c r="E57" s="1"/>
      <c r="F57" s="1"/>
      <c r="G57" s="1"/>
      <c r="H57" s="1"/>
      <c r="I57" s="1"/>
      <c r="J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1"/>
      <c r="B58" s="1"/>
      <c r="C58" s="1"/>
      <c r="D58" s="1"/>
      <c r="E58" s="1"/>
      <c r="F58" s="1"/>
      <c r="G58" s="1"/>
      <c r="H58" s="1"/>
      <c r="I58" s="1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10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28" sqref="L28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8.9999999999999993E-3</v>
      </c>
      <c r="L4" s="11">
        <f t="shared" si="0"/>
        <v>0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11</v>
      </c>
      <c r="B5" s="10">
        <v>528</v>
      </c>
      <c r="C5" s="2">
        <v>1.931E-3</v>
      </c>
      <c r="D5" s="2">
        <v>1.931E-3</v>
      </c>
      <c r="E5" s="2">
        <v>0</v>
      </c>
      <c r="F5" s="2">
        <v>0</v>
      </c>
      <c r="G5" s="2">
        <v>0</v>
      </c>
      <c r="H5" s="2">
        <v>0</v>
      </c>
      <c r="I5" s="2"/>
      <c r="K5" s="2">
        <f>IF(K$4&gt;$C5,$C5,K$4)</f>
        <v>1.931E-3</v>
      </c>
      <c r="L5" s="2">
        <f>IF(SUM($K$4:L4)&gt;$C5,$C5-SUM($K5:K5),L4)</f>
        <v>0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517.86639047125846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11</v>
      </c>
      <c r="B6" s="10">
        <v>516</v>
      </c>
      <c r="C6" s="2">
        <v>7.1879999999999999E-3</v>
      </c>
      <c r="D6" s="2">
        <v>7.1879999999999999E-3</v>
      </c>
      <c r="E6" s="2">
        <v>0</v>
      </c>
      <c r="F6" s="2">
        <v>0</v>
      </c>
      <c r="G6" s="2">
        <v>0</v>
      </c>
      <c r="H6" s="2">
        <v>0</v>
      </c>
      <c r="I6" s="2"/>
      <c r="K6" s="2">
        <f>IF(K$4&gt;SUM(C$5:C6),C6,K$4-SUM(K$5:K5))</f>
        <v>7.0689999999999989E-3</v>
      </c>
      <c r="L6" s="2">
        <f>IF(SUM($K$4:L$4)&gt;SUM($C$5:$C6),$C6-SUM($K6:K6),L$4-SUM(L$5:L5))</f>
        <v>0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139.12075681691709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/>
      <c r="B7" s="10"/>
      <c r="C7" s="2"/>
      <c r="D7" s="2"/>
      <c r="E7" s="2"/>
      <c r="F7" s="2"/>
      <c r="G7" s="2"/>
      <c r="H7" s="2"/>
      <c r="I7" s="2"/>
      <c r="K7" s="2">
        <f>IF(K$4&gt;SUM(C$5:C7),C7,K$4-SUM(K$5:K6))</f>
        <v>0</v>
      </c>
      <c r="L7" s="2">
        <f>IF(SUM($K$4:L$4)&gt;SUM($C$5:$C7),$C7-SUM($K7:K7),L$4-SUM(L$5:L6))</f>
        <v>0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0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/>
      <c r="B8" s="10"/>
      <c r="C8" s="2"/>
      <c r="D8" s="2"/>
      <c r="E8" s="2"/>
      <c r="F8" s="2"/>
      <c r="G8" s="2"/>
      <c r="H8" s="2"/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0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/>
      <c r="B9" s="10"/>
      <c r="C9" s="2"/>
      <c r="D9" s="2"/>
      <c r="E9" s="2"/>
      <c r="F9" s="2"/>
      <c r="G9" s="2"/>
      <c r="H9" s="2"/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/>
      <c r="B10" s="10"/>
      <c r="C10" s="2"/>
      <c r="D10" s="2"/>
      <c r="E10" s="2"/>
      <c r="F10" s="2"/>
      <c r="G10" s="2"/>
      <c r="H10" s="2"/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/>
      <c r="B11" s="10"/>
      <c r="C11" s="2"/>
      <c r="D11" s="2"/>
      <c r="E11" s="2"/>
      <c r="F11" s="2"/>
      <c r="G11" s="2"/>
      <c r="H11" s="2"/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/>
      <c r="B12" s="10"/>
      <c r="C12" s="2"/>
      <c r="D12" s="2"/>
      <c r="E12" s="2"/>
      <c r="F12" s="2"/>
      <c r="G12" s="2"/>
      <c r="H12" s="2"/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/>
      <c r="B13" s="10"/>
      <c r="C13" s="2"/>
      <c r="D13" s="2"/>
      <c r="E13" s="2"/>
      <c r="F13" s="2"/>
      <c r="G13" s="2"/>
      <c r="H13" s="2"/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/>
      <c r="B14" s="10"/>
      <c r="C14" s="2"/>
      <c r="D14" s="2"/>
      <c r="E14" s="2"/>
      <c r="F14" s="2"/>
      <c r="G14" s="2"/>
      <c r="H14" s="2"/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9.1190000000000004E-3</v>
      </c>
      <c r="D46" s="2">
        <f>SUM(D5:D44)</f>
        <v>9.1190000000000004E-3</v>
      </c>
      <c r="E46" s="2">
        <f>SUM(E5:E44)</f>
        <v>0</v>
      </c>
      <c r="J46" s="3" t="s">
        <v>0</v>
      </c>
      <c r="K46" s="5">
        <f>Schedule!D12</f>
        <v>8.9999999999999993E-3</v>
      </c>
      <c r="L46" s="5">
        <f>Schedule!E12</f>
        <v>0</v>
      </c>
      <c r="M46" s="5">
        <f>Schedule!F12</f>
        <v>0</v>
      </c>
      <c r="N46" s="5">
        <f>Schedule!G12</f>
        <v>0</v>
      </c>
      <c r="O46" s="5">
        <f>Schedule!H12</f>
        <v>0</v>
      </c>
      <c r="P46" s="5">
        <f>Schedule!I12</f>
        <v>0</v>
      </c>
      <c r="Q46" s="5">
        <f>Schedule!J12</f>
        <v>0</v>
      </c>
      <c r="R46" s="5">
        <f>Schedule!K12</f>
        <v>0</v>
      </c>
      <c r="S46" s="5">
        <f>Schedule!L12</f>
        <v>0</v>
      </c>
      <c r="T46" s="5">
        <f>Schedule!M12</f>
        <v>0</v>
      </c>
      <c r="U46" s="5">
        <f>Schedule!N12</f>
        <v>0</v>
      </c>
      <c r="V46" s="5">
        <f>Schedule!O12</f>
        <v>0</v>
      </c>
      <c r="W46" s="5">
        <f>Schedule!P12</f>
        <v>0</v>
      </c>
      <c r="X46" s="5">
        <f>Schedule!Q12</f>
        <v>0</v>
      </c>
      <c r="Y46" s="5">
        <f>Schedule!R12</f>
        <v>0</v>
      </c>
      <c r="Z46" s="5">
        <f>Schedule!S12</f>
        <v>0</v>
      </c>
      <c r="AA46" s="5">
        <f>Schedule!T12</f>
        <v>0</v>
      </c>
      <c r="AB46" s="5">
        <f>Schedule!U12</f>
        <v>0</v>
      </c>
      <c r="AC46" s="5">
        <f>Schedule!V12</f>
        <v>0</v>
      </c>
      <c r="AD46" s="5">
        <f>Schedule!W12</f>
        <v>0</v>
      </c>
      <c r="AE46" s="5">
        <f>Schedule!X12</f>
        <v>0</v>
      </c>
      <c r="AF46" s="5">
        <f>Schedule!Y12</f>
        <v>0</v>
      </c>
      <c r="AG46" s="5">
        <f>Schedule!Z12</f>
        <v>0</v>
      </c>
      <c r="AH46" s="5">
        <f>Schedule!AA12</f>
        <v>0</v>
      </c>
      <c r="AI46" s="5">
        <f>Schedule!AB12</f>
        <v>0</v>
      </c>
      <c r="AJ46" s="2">
        <f>SUM(K46:AI46)</f>
        <v>8.9999999999999993E-3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8.9999999999999993E-3</v>
      </c>
      <c r="L47" s="2">
        <f t="shared" si="4"/>
        <v>0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8.9999999999999993E-3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8.9999999999999993E-3</v>
      </c>
      <c r="L48" s="2">
        <f>SUMPRODUCT($D$5:$D$44,$AJ$5:$AJ$44,L$5:L$44)</f>
        <v>0</v>
      </c>
      <c r="M48" s="2">
        <f>SUMPRODUCT($D$5:$D$44,$AJ$5:$AJ$44,M$5:M$44)</f>
        <v>0</v>
      </c>
      <c r="N48" s="2">
        <f>SUMPRODUCT($D$5:$D$44,$AJ$5:$AJ$44,N$5:N$44)</f>
        <v>0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8.9999999999999993E-3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0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0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0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0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0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3"/>
      <c r="I55" s="1"/>
      <c r="J55" s="3"/>
      <c r="K55" s="1"/>
      <c r="L55" s="1"/>
      <c r="M55" s="1"/>
      <c r="N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9"/>
      <c r="B56" s="9"/>
      <c r="I56" s="1"/>
      <c r="J56" s="3"/>
      <c r="K56" s="1"/>
      <c r="L56" s="1"/>
      <c r="M56" s="1"/>
      <c r="N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9"/>
      <c r="B57" s="9"/>
      <c r="I57" s="1"/>
      <c r="J57" s="3"/>
      <c r="K57" s="1"/>
      <c r="L57" s="1"/>
      <c r="M57" s="1"/>
      <c r="N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9"/>
      <c r="B58" s="9"/>
      <c r="I58" s="1"/>
      <c r="J58" s="3"/>
      <c r="K58" s="1"/>
      <c r="L58" s="1"/>
      <c r="M58" s="1"/>
      <c r="N58" s="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9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0</v>
      </c>
      <c r="M4" s="11">
        <f t="shared" si="0"/>
        <v>5.3380000000000001</v>
      </c>
      <c r="N4" s="11">
        <f t="shared" si="0"/>
        <v>7.819</v>
      </c>
      <c r="O4" s="11">
        <f t="shared" si="0"/>
        <v>3.1929999999999996</v>
      </c>
      <c r="P4" s="11">
        <f t="shared" si="0"/>
        <v>3.3559999999999999</v>
      </c>
      <c r="Q4" s="11">
        <f t="shared" si="0"/>
        <v>0</v>
      </c>
      <c r="R4" s="11">
        <f t="shared" si="0"/>
        <v>6.8000000000000005E-2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12</v>
      </c>
      <c r="B5" s="10">
        <v>528</v>
      </c>
      <c r="C5" s="2">
        <v>1.4598999999999999E-2</v>
      </c>
      <c r="D5" s="2">
        <v>1.3285999999999999E-2</v>
      </c>
      <c r="E5" s="2">
        <v>1.3129999999999999E-3</v>
      </c>
      <c r="F5" s="2">
        <v>57.44</v>
      </c>
      <c r="G5" s="2">
        <v>5.8</v>
      </c>
      <c r="H5" s="2">
        <v>2.46</v>
      </c>
      <c r="I5" s="2"/>
      <c r="K5" s="2">
        <f>IF(K$4&gt;$C5,$C5,K$4)</f>
        <v>0</v>
      </c>
      <c r="L5" s="2">
        <f>IF(SUM($K$4:L4)&gt;$C5,$C5-SUM($K5:K5),L4)</f>
        <v>0</v>
      </c>
      <c r="M5" s="2">
        <f>IF(SUM($K$4:M4)&gt;$C5,$C5-SUM($K5:L5),M4)</f>
        <v>1.4598999999999999E-2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68.497842317966985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12</v>
      </c>
      <c r="B6" s="10">
        <v>516</v>
      </c>
      <c r="C6" s="2">
        <v>2.0357509999999999</v>
      </c>
      <c r="D6" s="2">
        <v>1.829153</v>
      </c>
      <c r="E6" s="2">
        <v>0.206598</v>
      </c>
      <c r="F6" s="2">
        <v>60.16</v>
      </c>
      <c r="G6" s="2">
        <v>5.54</v>
      </c>
      <c r="H6" s="2">
        <v>2.35</v>
      </c>
      <c r="I6" s="2"/>
      <c r="K6" s="2">
        <f>IF(K$4&gt;SUM(C$5:C6),C6,K$4-SUM(K$5:K5))</f>
        <v>0</v>
      </c>
      <c r="L6" s="2">
        <f>IF(SUM($K$4:L$4)&gt;SUM($C$5:$C6),$C6-SUM($K6:K6),L$4-SUM(L$5:L5))</f>
        <v>0</v>
      </c>
      <c r="M6" s="2">
        <f>IF(SUM($K$4:M$4)&gt;SUM($C$5:$C6),$C6-SUM($K6:L6),M$4-SUM(M$5:M5))</f>
        <v>2.0357509999999999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0.49121921099387894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12</v>
      </c>
      <c r="B7" s="10">
        <v>504</v>
      </c>
      <c r="C7" s="2">
        <v>3.2876629999999998</v>
      </c>
      <c r="D7" s="2">
        <v>2.9947089999999998</v>
      </c>
      <c r="E7" s="2">
        <v>0.29295399999999999</v>
      </c>
      <c r="F7" s="2">
        <v>60.42</v>
      </c>
      <c r="G7" s="2">
        <v>5.45</v>
      </c>
      <c r="H7" s="2">
        <v>2.33</v>
      </c>
      <c r="I7" s="2"/>
      <c r="K7" s="2">
        <f>IF(K$4&gt;SUM(C$5:C7),C7,K$4-SUM(K$5:K6))</f>
        <v>0</v>
      </c>
      <c r="L7" s="2">
        <f>IF(SUM($K$4:L$4)&gt;SUM($C$5:$C7),$C7-SUM($K7:K7),L$4-SUM(L$5:L6))</f>
        <v>0</v>
      </c>
      <c r="M7" s="2">
        <f>IF(SUM($K$4:M$4)&gt;SUM($C$5:$C7),$C7-SUM($K7:L7),M$4-SUM(M$5:M6))</f>
        <v>3.2876500000000002</v>
      </c>
      <c r="N7" s="2">
        <f>IF(SUM($K$4:N$4)&gt;SUM($C$5:$C7),$C7-SUM($K7:M7),N$4-SUM(N$5:N6))</f>
        <v>1.2999999999596668E-5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0.30416742835260185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12</v>
      </c>
      <c r="B8" s="10">
        <v>492</v>
      </c>
      <c r="C8" s="2">
        <v>2.9119799999999998</v>
      </c>
      <c r="D8" s="2">
        <v>2.565258</v>
      </c>
      <c r="E8" s="2">
        <v>0.34672199999999997</v>
      </c>
      <c r="F8" s="2">
        <v>60.65</v>
      </c>
      <c r="G8" s="2">
        <v>5.48</v>
      </c>
      <c r="H8" s="2">
        <v>2.29</v>
      </c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2.9119799999999998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0.34340895198456034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>
        <v>12</v>
      </c>
      <c r="B9" s="10">
        <v>480</v>
      </c>
      <c r="C9" s="2">
        <v>2.5979960000000002</v>
      </c>
      <c r="D9" s="2">
        <v>2.2096300000000002</v>
      </c>
      <c r="E9" s="2">
        <v>0.38836599999999999</v>
      </c>
      <c r="F9" s="2">
        <v>60.81</v>
      </c>
      <c r="G9" s="2">
        <v>5.68</v>
      </c>
      <c r="H9" s="2">
        <v>2.2000000000000002</v>
      </c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2.5979960000000002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0.38491206299008923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>
        <v>12</v>
      </c>
      <c r="B10" s="10">
        <v>468</v>
      </c>
      <c r="C10" s="2">
        <v>2.3086530000000001</v>
      </c>
      <c r="D10" s="2">
        <v>1.8898630000000001</v>
      </c>
      <c r="E10" s="2">
        <v>0.41879</v>
      </c>
      <c r="F10" s="2">
        <v>60.75</v>
      </c>
      <c r="G10" s="2">
        <v>6.01</v>
      </c>
      <c r="H10" s="2">
        <v>2.0699999999999998</v>
      </c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2.3086530000000001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0.43315301173454823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>
        <v>12</v>
      </c>
      <c r="B11" s="10">
        <v>456</v>
      </c>
      <c r="C11" s="2">
        <v>1.984253</v>
      </c>
      <c r="D11" s="2">
        <v>1.5418540000000001</v>
      </c>
      <c r="E11" s="2">
        <v>0.44239899999999999</v>
      </c>
      <c r="F11" s="2">
        <v>60.28</v>
      </c>
      <c r="G11" s="2">
        <v>6.4</v>
      </c>
      <c r="H11" s="2">
        <v>1.89</v>
      </c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3.580000000011907E-4</v>
      </c>
      <c r="O11" s="2">
        <f>IF(SUM($K$4:O$4)&gt;SUM($C$5:$C11),$C11-SUM($K11:N11),O$4-SUM(O$5:O10))</f>
        <v>1.9838949999999989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0.50396799198489306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>
        <v>12</v>
      </c>
      <c r="B12" s="10">
        <v>444</v>
      </c>
      <c r="C12" s="2">
        <v>1.588381</v>
      </c>
      <c r="D12" s="2">
        <v>1.160185</v>
      </c>
      <c r="E12" s="2">
        <v>0.42819600000000002</v>
      </c>
      <c r="F12" s="2">
        <v>59.64</v>
      </c>
      <c r="G12" s="2">
        <v>6.74</v>
      </c>
      <c r="H12" s="2">
        <v>1.83</v>
      </c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1.2091050000000008</v>
      </c>
      <c r="P12" s="2">
        <f>IF(SUM($K$4:P$4)&gt;SUM($C$5:$C12),$C12-SUM($K12:O12),P$4-SUM(P$5:P11))</f>
        <v>0.37927599999999928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0.62957187223972078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>
        <v>12</v>
      </c>
      <c r="B13" s="10">
        <v>432</v>
      </c>
      <c r="C13" s="2">
        <v>1.269647</v>
      </c>
      <c r="D13" s="2">
        <v>0.91373099999999996</v>
      </c>
      <c r="E13" s="2">
        <v>0.35591600000000001</v>
      </c>
      <c r="F13" s="2">
        <v>58.47</v>
      </c>
      <c r="G13" s="2">
        <v>6.86</v>
      </c>
      <c r="H13" s="2">
        <v>1.75</v>
      </c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1.269647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0.78762049609064566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>
        <v>12</v>
      </c>
      <c r="B14" s="10">
        <v>420</v>
      </c>
      <c r="C14" s="2">
        <v>0.924149</v>
      </c>
      <c r="D14" s="2">
        <v>0.679531</v>
      </c>
      <c r="E14" s="2">
        <v>0.244618</v>
      </c>
      <c r="F14" s="2">
        <v>57.38</v>
      </c>
      <c r="G14" s="2">
        <v>7.01</v>
      </c>
      <c r="H14" s="2">
        <v>1.71</v>
      </c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0.924149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1.0820765915453028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>
        <v>12</v>
      </c>
      <c r="B15" s="10">
        <v>408</v>
      </c>
      <c r="C15" s="2">
        <v>0.52040699999999995</v>
      </c>
      <c r="D15" s="2">
        <v>0.40361599999999997</v>
      </c>
      <c r="E15" s="2">
        <v>0.11679100000000001</v>
      </c>
      <c r="F15" s="2">
        <v>57.59</v>
      </c>
      <c r="G15" s="2">
        <v>6.51</v>
      </c>
      <c r="H15" s="2">
        <v>1.71</v>
      </c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0.52040699999999995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1.9215729227316314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>
        <v>12</v>
      </c>
      <c r="B16" s="10">
        <v>396</v>
      </c>
      <c r="C16" s="2">
        <v>0.26294600000000001</v>
      </c>
      <c r="D16" s="2">
        <v>0.183058</v>
      </c>
      <c r="E16" s="2">
        <v>7.9888000000000001E-2</v>
      </c>
      <c r="F16" s="2">
        <v>57.53</v>
      </c>
      <c r="G16" s="2">
        <v>6.55</v>
      </c>
      <c r="H16" s="2">
        <v>1.66</v>
      </c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0.26252100000000045</v>
      </c>
      <c r="Q16" s="2">
        <f>IF(SUM($K$4:Q$4)&gt;SUM($C$5:$C16),$C16-SUM($K16:P16),Q$4-SUM(Q$5:Q15))</f>
        <v>0</v>
      </c>
      <c r="R16" s="2">
        <f>IF(SUM($K$4:R$4)&gt;SUM($C$5:$C16),$C16-SUM($K16:Q16),R$4-SUM(R$5:R15))</f>
        <v>4.2499999999956461E-4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3.8030622257041369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>
        <v>12</v>
      </c>
      <c r="B17" s="10">
        <v>384</v>
      </c>
      <c r="C17" s="2">
        <v>6.7351999999999995E-2</v>
      </c>
      <c r="D17" s="2">
        <v>3.5237999999999998E-2</v>
      </c>
      <c r="E17" s="2">
        <v>3.2113999999999997E-2</v>
      </c>
      <c r="F17" s="2">
        <v>58.59</v>
      </c>
      <c r="G17" s="2">
        <v>6.33</v>
      </c>
      <c r="H17" s="2">
        <v>1.43</v>
      </c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6.7351999999999995E-2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14.847369046205014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19.773776999999995</v>
      </c>
      <c r="D46" s="2">
        <f>SUM(D5:D44)</f>
        <v>16.419112000000002</v>
      </c>
      <c r="E46" s="2">
        <f>SUM(E5:E44)</f>
        <v>3.3546649999999998</v>
      </c>
      <c r="J46" s="3" t="s">
        <v>0</v>
      </c>
      <c r="K46" s="5">
        <f>Schedule!D13</f>
        <v>0</v>
      </c>
      <c r="L46" s="5">
        <f>Schedule!E13</f>
        <v>0</v>
      </c>
      <c r="M46" s="5">
        <f>Schedule!F13</f>
        <v>5.3380000000000001</v>
      </c>
      <c r="N46" s="5">
        <f>Schedule!G13</f>
        <v>7.819</v>
      </c>
      <c r="O46" s="5">
        <f>Schedule!H13</f>
        <v>3.1929999999999996</v>
      </c>
      <c r="P46" s="5">
        <f>Schedule!I13</f>
        <v>3.3559999999999999</v>
      </c>
      <c r="Q46" s="5">
        <f>Schedule!J13</f>
        <v>0</v>
      </c>
      <c r="R46" s="5">
        <f>Schedule!K13</f>
        <v>6.8000000000000005E-2</v>
      </c>
      <c r="S46" s="5">
        <f>Schedule!L13</f>
        <v>0</v>
      </c>
      <c r="T46" s="5">
        <f>Schedule!M13</f>
        <v>0</v>
      </c>
      <c r="U46" s="5">
        <f>Schedule!N13</f>
        <v>0</v>
      </c>
      <c r="V46" s="5">
        <f>Schedule!O13</f>
        <v>0</v>
      </c>
      <c r="W46" s="5">
        <f>Schedule!P13</f>
        <v>0</v>
      </c>
      <c r="X46" s="5">
        <f>Schedule!Q13</f>
        <v>0</v>
      </c>
      <c r="Y46" s="5">
        <f>Schedule!R13</f>
        <v>0</v>
      </c>
      <c r="Z46" s="5">
        <f>Schedule!S13</f>
        <v>0</v>
      </c>
      <c r="AA46" s="5">
        <f>Schedule!T13</f>
        <v>0</v>
      </c>
      <c r="AB46" s="5">
        <f>Schedule!U13</f>
        <v>0</v>
      </c>
      <c r="AC46" s="5">
        <f>Schedule!V13</f>
        <v>0</v>
      </c>
      <c r="AD46" s="5">
        <f>Schedule!W13</f>
        <v>0</v>
      </c>
      <c r="AE46" s="5">
        <f>Schedule!X13</f>
        <v>0</v>
      </c>
      <c r="AF46" s="5">
        <f>Schedule!Y13</f>
        <v>0</v>
      </c>
      <c r="AG46" s="5">
        <f>Schedule!Z13</f>
        <v>0</v>
      </c>
      <c r="AH46" s="5">
        <f>Schedule!AA13</f>
        <v>0</v>
      </c>
      <c r="AI46" s="5">
        <f>Schedule!AB13</f>
        <v>0</v>
      </c>
      <c r="AJ46" s="2">
        <f>SUM(K46:AI46)</f>
        <v>19.774000000000004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0</v>
      </c>
      <c r="M47" s="2">
        <f t="shared" si="4"/>
        <v>5.3380000000000001</v>
      </c>
      <c r="N47" s="2">
        <f t="shared" si="4"/>
        <v>7.819</v>
      </c>
      <c r="O47" s="2">
        <f t="shared" si="4"/>
        <v>3.1929999999999996</v>
      </c>
      <c r="P47" s="2">
        <f t="shared" si="4"/>
        <v>3.3559999999999999</v>
      </c>
      <c r="Q47" s="2">
        <f t="shared" si="4"/>
        <v>0</v>
      </c>
      <c r="R47" s="2">
        <f t="shared" si="4"/>
        <v>6.777699999999956E-2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19.773777000000003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0</v>
      </c>
      <c r="M48" s="2">
        <f>SUMPRODUCT($D$5:$D$44,$AJ$5:$AJ$44,M$5:M$44)</f>
        <v>4.8371361583918429</v>
      </c>
      <c r="N48" s="2">
        <f>SUMPRODUCT($D$5:$D$44,$AJ$5:$AJ$44,N$5:N$44)</f>
        <v>6.6650410237411819</v>
      </c>
      <c r="O48" s="2">
        <f>SUMPRODUCT($D$5:$D$44,$AJ$5:$AJ$44,O$5:O$44)</f>
        <v>2.4247301016471261</v>
      </c>
      <c r="P48" s="2">
        <f>SUMPRODUCT($D$5:$D$44,$AJ$5:$AJ$44,P$5:P$44)</f>
        <v>2.4566708393097607</v>
      </c>
      <c r="Q48" s="2">
        <f>SUMPRODUCT($D$5:$D$44,$AJ$5:$AJ$44,Q$5:Q$44)</f>
        <v>0</v>
      </c>
      <c r="R48" s="2">
        <f>SUMPRODUCT($D$5:$D$44,$AJ$5:$AJ$44,R$5:R$44)</f>
        <v>3.5533876910087699E-2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16.419111999999998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0.50086384160815756</v>
      </c>
      <c r="N49" s="2">
        <f>SUMPRODUCT($E$5:$E$44,$AJ$5:$AJ$44,N$5:N$44)</f>
        <v>1.1539589762588183</v>
      </c>
      <c r="O49" s="2">
        <f>SUMPRODUCT($E$5:$E$44,$AJ$5:$AJ$44,O$5:O$44)</f>
        <v>0.76826989835287329</v>
      </c>
      <c r="P49" s="2">
        <f>SUMPRODUCT($E$5:$E$44,$AJ$5:$AJ$44,P$5:P$44)</f>
        <v>0.89932916069023883</v>
      </c>
      <c r="Q49" s="2">
        <f>SUMPRODUCT($E$5:$E$44,$AJ$5:$AJ$44,Q$5:Q$44)</f>
        <v>0</v>
      </c>
      <c r="R49" s="2">
        <f>SUMPRODUCT($E$5:$E$44,$AJ$5:$AJ$44,R$5:R$44)</f>
        <v>3.2243123089911861E-2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3.3546649999999998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60.304942343182596</v>
      </c>
      <c r="N50" s="2">
        <f>IF(N$49&gt;0,SUMPRODUCT($E$5:$E$44,$F$5:$F$44,$AJ$5:$AJ$44,N$5:N$44)/N$49,0)</f>
        <v>60.740113914877824</v>
      </c>
      <c r="O50" s="2">
        <f>IF(O$49&gt;0,SUMPRODUCT($E$5:$E$44,$F$5:$F$44,$AJ$5:$AJ$44,O$5:O$44)/O$49,0)</f>
        <v>60.008469827038716</v>
      </c>
      <c r="P50" s="2">
        <f>IF(P$49&gt;0,SUMPRODUCT($E$5:$E$44,$F$5:$F$44,$AJ$5:$AJ$44,P$5:P$44)/P$49,0)</f>
        <v>58.108890768288383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58.585755049071246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59.781490387266686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5.4880410171730984</v>
      </c>
      <c r="N51" s="2">
        <f>IF(N$49&gt;0,SUMPRODUCT($E$5:$E$44,$G$5:$G$44,$AJ$5:$AJ$44,N$5:N$44)/N$49,0)</f>
        <v>5.7397191961342671</v>
      </c>
      <c r="O51" s="2">
        <f>IF(O$49&gt;0,SUMPRODUCT($E$5:$E$44,$G$5:$G$44,$AJ$5:$AJ$44,O$5:O$44)/O$49,0)</f>
        <v>6.5442504043856822</v>
      </c>
      <c r="P51" s="2">
        <f>IF(P$49&gt;0,SUMPRODUCT($E$5:$E$44,$G$5:$G$44,$AJ$5:$AJ$44,P$5:P$44)/P$49,0)</f>
        <v>6.8142116082790647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6.3308810275512517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6.1801279621065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2.3385904584091861</v>
      </c>
      <c r="N52" s="2">
        <f>IF(N$49&gt;0,SUMPRODUCT($E$5:$E$44,$H$5:$H$44,$AJ$5:$AJ$44,N$5:N$44)/N$49,0)</f>
        <v>2.1798412998846457</v>
      </c>
      <c r="O52" s="2">
        <f>IF(O$49&gt;0,SUMPRODUCT($E$5:$E$44,$H$5:$H$44,$AJ$5:$AJ$44,O$5:O$44)/O$49,0)</f>
        <v>1.8645440462848797</v>
      </c>
      <c r="P52" s="2">
        <f>IF(P$49&gt;0,SUMPRODUCT($E$5:$E$44,$H$5:$H$44,$AJ$5:$AJ$44,P$5:P$44)/P$49,0)</f>
        <v>1.7350388080275647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1.4309210742581269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2.0048929654674912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1"/>
      <c r="F55" s="1"/>
      <c r="G55" s="1"/>
      <c r="H55" s="1"/>
      <c r="I55" s="1"/>
      <c r="J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1"/>
      <c r="B56" s="1"/>
      <c r="C56" s="1"/>
      <c r="D56" s="1"/>
      <c r="E56" s="1"/>
      <c r="F56" s="1"/>
      <c r="G56" s="1"/>
      <c r="H56" s="1"/>
      <c r="I56" s="1"/>
      <c r="J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1"/>
      <c r="B57" s="1"/>
      <c r="C57" s="1"/>
      <c r="D57" s="1"/>
      <c r="E57" s="1"/>
      <c r="F57" s="1"/>
      <c r="G57" s="1"/>
      <c r="H57" s="1"/>
      <c r="I57" s="1"/>
      <c r="J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1"/>
      <c r="B58" s="1"/>
      <c r="C58" s="1"/>
      <c r="D58" s="1"/>
      <c r="E58" s="1"/>
      <c r="F58" s="1"/>
      <c r="G58" s="1"/>
      <c r="H58" s="1"/>
      <c r="I58" s="1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8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7.0999999999999994E-2</v>
      </c>
      <c r="L4" s="11">
        <f t="shared" si="0"/>
        <v>2.5999999999999999E-2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13</v>
      </c>
      <c r="B5" s="10">
        <v>576</v>
      </c>
      <c r="C5" s="2">
        <v>2.6940000000000002E-3</v>
      </c>
      <c r="D5" s="2">
        <v>2.6940000000000002E-3</v>
      </c>
      <c r="E5" s="2">
        <v>0</v>
      </c>
      <c r="F5" s="2">
        <v>0</v>
      </c>
      <c r="G5" s="2">
        <v>0</v>
      </c>
      <c r="H5" s="2">
        <v>0</v>
      </c>
      <c r="I5" s="2"/>
      <c r="K5" s="2">
        <f>IF(K$4&gt;$C5,$C5,K$4)</f>
        <v>2.6940000000000002E-3</v>
      </c>
      <c r="L5" s="2">
        <f>IF(SUM($K$4:L4)&gt;$C5,$C5-SUM($K5:K5),L4)</f>
        <v>0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371.19524870081659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13</v>
      </c>
      <c r="B6" s="10">
        <v>564</v>
      </c>
      <c r="C6" s="2">
        <v>6.8294999999999995E-2</v>
      </c>
      <c r="D6" s="2">
        <v>6.8294999999999995E-2</v>
      </c>
      <c r="E6" s="2">
        <v>0</v>
      </c>
      <c r="F6" s="2">
        <v>0</v>
      </c>
      <c r="G6" s="2">
        <v>0</v>
      </c>
      <c r="H6" s="2">
        <v>0</v>
      </c>
      <c r="I6" s="2"/>
      <c r="K6" s="2">
        <f>IF(K$4&gt;SUM(C$5:C6),C6,K$4-SUM(K$5:K5))</f>
        <v>6.8294999999999995E-2</v>
      </c>
      <c r="L6" s="2">
        <f>IF(SUM($K$4:L$4)&gt;SUM($C$5:$C6),$C6-SUM($K6:K6),L$4-SUM(L$5:L5))</f>
        <v>0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14.642360348488177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13</v>
      </c>
      <c r="B7" s="10">
        <v>552</v>
      </c>
      <c r="C7" s="2">
        <v>1.9196999999999999E-2</v>
      </c>
      <c r="D7" s="2">
        <v>1.9196999999999999E-2</v>
      </c>
      <c r="E7" s="2">
        <v>0</v>
      </c>
      <c r="F7" s="2">
        <v>0</v>
      </c>
      <c r="G7" s="2">
        <v>0</v>
      </c>
      <c r="H7" s="2">
        <v>0</v>
      </c>
      <c r="I7" s="2"/>
      <c r="K7" s="2">
        <f>IF(K$4&gt;SUM(C$5:C7),C7,K$4-SUM(K$5:K6))</f>
        <v>1.0999999999997123E-5</v>
      </c>
      <c r="L7" s="2">
        <f>IF(SUM($K$4:L$4)&gt;SUM($C$5:$C7),$C7-SUM($K7:K7),L$4-SUM(L$5:L6))</f>
        <v>1.9186000000000002E-2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52.091472625931139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13</v>
      </c>
      <c r="B8" s="10">
        <v>540</v>
      </c>
      <c r="C8" s="2">
        <v>6.5069999999999998E-3</v>
      </c>
      <c r="D8" s="2">
        <v>6.5069999999999998E-3</v>
      </c>
      <c r="E8" s="2">
        <v>0</v>
      </c>
      <c r="F8" s="2">
        <v>0</v>
      </c>
      <c r="G8" s="2">
        <v>0</v>
      </c>
      <c r="H8" s="2">
        <v>0</v>
      </c>
      <c r="I8" s="2"/>
      <c r="K8" s="2">
        <f>IF(K$4&gt;SUM(C$5:C8),C8,K$4-SUM(K$5:K7))</f>
        <v>0</v>
      </c>
      <c r="L8" s="2">
        <f>IF(SUM($K$4:L$4)&gt;SUM($C$5:$C8),$C8-SUM($K8:K8),L$4-SUM(L$5:L7))</f>
        <v>6.5069999999999998E-3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153.68065160596282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/>
      <c r="B9" s="10"/>
      <c r="C9" s="2"/>
      <c r="D9" s="2"/>
      <c r="E9" s="2"/>
      <c r="F9" s="2"/>
      <c r="G9" s="2"/>
      <c r="H9" s="2"/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/>
      <c r="B10" s="10"/>
      <c r="C10" s="2"/>
      <c r="D10" s="2"/>
      <c r="E10" s="2"/>
      <c r="F10" s="2"/>
      <c r="G10" s="2"/>
      <c r="H10" s="2"/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/>
      <c r="B11" s="10"/>
      <c r="C11" s="2"/>
      <c r="D11" s="2"/>
      <c r="E11" s="2"/>
      <c r="F11" s="2"/>
      <c r="G11" s="2"/>
      <c r="H11" s="2"/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/>
      <c r="B12" s="10"/>
      <c r="C12" s="2"/>
      <c r="D12" s="2"/>
      <c r="E12" s="2"/>
      <c r="F12" s="2"/>
      <c r="G12" s="2"/>
      <c r="H12" s="2"/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/>
      <c r="B13" s="10"/>
      <c r="C13" s="2"/>
      <c r="D13" s="2"/>
      <c r="E13" s="2"/>
      <c r="F13" s="2"/>
      <c r="G13" s="2"/>
      <c r="H13" s="2"/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/>
      <c r="B14" s="10"/>
      <c r="C14" s="2"/>
      <c r="D14" s="2"/>
      <c r="E14" s="2"/>
      <c r="F14" s="2"/>
      <c r="G14" s="2"/>
      <c r="H14" s="2"/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9.6692999999999987E-2</v>
      </c>
      <c r="D46" s="2">
        <f>SUM(D5:D44)</f>
        <v>9.6692999999999987E-2</v>
      </c>
      <c r="E46" s="2">
        <f>SUM(E5:E44)</f>
        <v>0</v>
      </c>
      <c r="J46" s="3" t="s">
        <v>0</v>
      </c>
      <c r="K46" s="5">
        <f>Schedule!D14</f>
        <v>7.0999999999999994E-2</v>
      </c>
      <c r="L46" s="5">
        <f>Schedule!E14</f>
        <v>2.5999999999999999E-2</v>
      </c>
      <c r="M46" s="5">
        <f>Schedule!F14</f>
        <v>0</v>
      </c>
      <c r="N46" s="5">
        <f>Schedule!G14</f>
        <v>0</v>
      </c>
      <c r="O46" s="5">
        <f>Schedule!H14</f>
        <v>0</v>
      </c>
      <c r="P46" s="5">
        <f>Schedule!I14</f>
        <v>0</v>
      </c>
      <c r="Q46" s="5">
        <f>Schedule!J14</f>
        <v>0</v>
      </c>
      <c r="R46" s="5">
        <f>Schedule!K14</f>
        <v>0</v>
      </c>
      <c r="S46" s="5">
        <f>Schedule!L14</f>
        <v>0</v>
      </c>
      <c r="T46" s="5">
        <f>Schedule!M14</f>
        <v>0</v>
      </c>
      <c r="U46" s="5">
        <f>Schedule!N14</f>
        <v>0</v>
      </c>
      <c r="V46" s="5">
        <f>Schedule!O14</f>
        <v>0</v>
      </c>
      <c r="W46" s="5">
        <f>Schedule!P14</f>
        <v>0</v>
      </c>
      <c r="X46" s="5">
        <f>Schedule!Q14</f>
        <v>0</v>
      </c>
      <c r="Y46" s="5">
        <f>Schedule!R14</f>
        <v>0</v>
      </c>
      <c r="Z46" s="5">
        <f>Schedule!S14</f>
        <v>0</v>
      </c>
      <c r="AA46" s="5">
        <f>Schedule!T14</f>
        <v>0</v>
      </c>
      <c r="AB46" s="5">
        <f>Schedule!U14</f>
        <v>0</v>
      </c>
      <c r="AC46" s="5">
        <f>Schedule!V14</f>
        <v>0</v>
      </c>
      <c r="AD46" s="5">
        <f>Schedule!W14</f>
        <v>0</v>
      </c>
      <c r="AE46" s="5">
        <f>Schedule!X14</f>
        <v>0</v>
      </c>
      <c r="AF46" s="5">
        <f>Schedule!Y14</f>
        <v>0</v>
      </c>
      <c r="AG46" s="5">
        <f>Schedule!Z14</f>
        <v>0</v>
      </c>
      <c r="AH46" s="5">
        <f>Schedule!AA14</f>
        <v>0</v>
      </c>
      <c r="AI46" s="5">
        <f>Schedule!AB14</f>
        <v>0</v>
      </c>
      <c r="AJ46" s="2">
        <f>SUM(K46:AI46)</f>
        <v>9.6999999999999989E-2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7.0999999999999994E-2</v>
      </c>
      <c r="L47" s="2">
        <f t="shared" si="4"/>
        <v>2.5693000000000001E-2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9.6693000000000001E-2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7.0999999999999994E-2</v>
      </c>
      <c r="L48" s="2">
        <f>SUMPRODUCT($D$5:$D$44,$AJ$5:$AJ$44,L$5:L$44)</f>
        <v>2.5693000000000001E-2</v>
      </c>
      <c r="M48" s="2">
        <f>SUMPRODUCT($D$5:$D$44,$AJ$5:$AJ$44,M$5:M$44)</f>
        <v>0</v>
      </c>
      <c r="N48" s="2">
        <f>SUMPRODUCT($D$5:$D$44,$AJ$5:$AJ$44,N$5:N$44)</f>
        <v>0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9.6693000000000001E-2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0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0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0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0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0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1"/>
      <c r="F55" s="1"/>
      <c r="G55" s="1"/>
      <c r="H55" s="1"/>
      <c r="I55" s="1"/>
      <c r="J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1"/>
      <c r="B56" s="1"/>
      <c r="C56" s="1"/>
      <c r="D56" s="1"/>
      <c r="E56" s="1"/>
      <c r="F56" s="1"/>
      <c r="G56" s="1"/>
      <c r="H56" s="1"/>
      <c r="I56" s="1"/>
      <c r="J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1"/>
      <c r="B57" s="1"/>
      <c r="C57" s="1"/>
      <c r="D57" s="1"/>
      <c r="E57" s="1"/>
      <c r="F57" s="1"/>
      <c r="G57" s="1"/>
      <c r="H57" s="1"/>
      <c r="I57" s="1"/>
      <c r="J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1"/>
      <c r="B58" s="1"/>
      <c r="C58" s="1"/>
      <c r="D58" s="1"/>
      <c r="E58" s="1"/>
      <c r="F58" s="1"/>
      <c r="G58" s="1"/>
      <c r="H58" s="1"/>
      <c r="I58" s="1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7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0</v>
      </c>
      <c r="M4" s="11">
        <f t="shared" si="0"/>
        <v>0.317</v>
      </c>
      <c r="N4" s="11">
        <f t="shared" si="0"/>
        <v>9.625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21.497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14</v>
      </c>
      <c r="B5" s="10">
        <v>576</v>
      </c>
      <c r="C5" s="2">
        <v>1.92E-4</v>
      </c>
      <c r="D5" s="2">
        <v>1.92E-4</v>
      </c>
      <c r="E5" s="2">
        <v>0</v>
      </c>
      <c r="F5" s="2">
        <v>0</v>
      </c>
      <c r="G5" s="2">
        <v>0</v>
      </c>
      <c r="H5" s="2">
        <v>0</v>
      </c>
      <c r="I5" s="2"/>
      <c r="K5" s="2">
        <f>IF(K$4&gt;$C5,$C5,K$4)</f>
        <v>0</v>
      </c>
      <c r="L5" s="2">
        <f>IF(SUM($K$4:L4)&gt;$C5,$C5-SUM($K5:K5),L4)</f>
        <v>0</v>
      </c>
      <c r="M5" s="2">
        <f>IF(SUM($K$4:M4)&gt;$C5,$C5-SUM($K5:L5),M4)</f>
        <v>1.92E-4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5208.333333333333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14</v>
      </c>
      <c r="B6" s="10">
        <v>564</v>
      </c>
      <c r="C6" s="2">
        <v>0.19053700000000001</v>
      </c>
      <c r="D6" s="2">
        <v>0.190083</v>
      </c>
      <c r="E6" s="2">
        <v>4.5399999999999998E-4</v>
      </c>
      <c r="F6" s="2">
        <v>59.07</v>
      </c>
      <c r="G6" s="2">
        <v>5.95</v>
      </c>
      <c r="H6" s="2">
        <v>2.13</v>
      </c>
      <c r="I6" s="2"/>
      <c r="K6" s="2">
        <f>IF(K$4&gt;SUM(C$5:C6),C6,K$4-SUM(K$5:K5))</f>
        <v>0</v>
      </c>
      <c r="L6" s="2">
        <f>IF(SUM($K$4:L$4)&gt;SUM($C$5:$C6),$C6-SUM($K6:K6),L$4-SUM(L$5:L5))</f>
        <v>0</v>
      </c>
      <c r="M6" s="2">
        <f>IF(SUM($K$4:M$4)&gt;SUM($C$5:$C6),$C6-SUM($K6:L6),M$4-SUM(M$5:M5))</f>
        <v>0.19053700000000001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5.2483244724121825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14</v>
      </c>
      <c r="B7" s="10">
        <v>552</v>
      </c>
      <c r="C7" s="2">
        <v>0.82123900000000005</v>
      </c>
      <c r="D7" s="2">
        <v>0.77339800000000003</v>
      </c>
      <c r="E7" s="2">
        <v>4.7841000000000002E-2</v>
      </c>
      <c r="F7" s="2">
        <v>58.8</v>
      </c>
      <c r="G7" s="2">
        <v>6.33</v>
      </c>
      <c r="H7" s="2">
        <v>2.08</v>
      </c>
      <c r="I7" s="2"/>
      <c r="K7" s="2">
        <f>IF(K$4&gt;SUM(C$5:C7),C7,K$4-SUM(K$5:K6))</f>
        <v>0</v>
      </c>
      <c r="L7" s="2">
        <f>IF(SUM($K$4:L$4)&gt;SUM($C$5:$C7),$C7-SUM($K7:K7),L$4-SUM(L$5:L6))</f>
        <v>0</v>
      </c>
      <c r="M7" s="2">
        <f>IF(SUM($K$4:M$4)&gt;SUM($C$5:$C7),$C7-SUM($K7:L7),M$4-SUM(M$5:M6))</f>
        <v>0.12627099999999999</v>
      </c>
      <c r="N7" s="2">
        <f>IF(SUM($K$4:N$4)&gt;SUM($C$5:$C7),$C7-SUM($K7:M7),N$4-SUM(N$5:N6))</f>
        <v>0.69496800000000003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1.2176723219428205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14</v>
      </c>
      <c r="B8" s="10">
        <v>540</v>
      </c>
      <c r="C8" s="2">
        <v>1.61968</v>
      </c>
      <c r="D8" s="2">
        <v>1.499333</v>
      </c>
      <c r="E8" s="2">
        <v>0.120347</v>
      </c>
      <c r="F8" s="2">
        <v>58.93</v>
      </c>
      <c r="G8" s="2">
        <v>5.68</v>
      </c>
      <c r="H8" s="2">
        <v>2.2999999999999998</v>
      </c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1.61968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0.61740590733972145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>
        <v>14</v>
      </c>
      <c r="B9" s="10">
        <v>528</v>
      </c>
      <c r="C9" s="2">
        <v>3.2995020000000004</v>
      </c>
      <c r="D9" s="2">
        <v>3.0464570000000002</v>
      </c>
      <c r="E9" s="2">
        <v>0.25304500000000002</v>
      </c>
      <c r="F9" s="2">
        <v>58.86</v>
      </c>
      <c r="G9" s="2">
        <v>5.74</v>
      </c>
      <c r="H9" s="2">
        <v>2.2000000000000002</v>
      </c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3.2995020000000004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0.30307603995996968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>
        <v>14</v>
      </c>
      <c r="B10" s="10">
        <v>516</v>
      </c>
      <c r="C10" s="2">
        <v>4.9164560000000002</v>
      </c>
      <c r="D10" s="2">
        <v>4.6152600000000001</v>
      </c>
      <c r="E10" s="2">
        <v>0.30119600000000002</v>
      </c>
      <c r="F10" s="2">
        <v>59.1</v>
      </c>
      <c r="G10" s="2">
        <v>5.67</v>
      </c>
      <c r="H10" s="2">
        <v>2.04</v>
      </c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4.0108499999999996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0.90560600000000058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0.20339854561903939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>
        <v>14</v>
      </c>
      <c r="B11" s="10">
        <v>504</v>
      </c>
      <c r="C11" s="2">
        <v>4.809742</v>
      </c>
      <c r="D11" s="2">
        <v>4.5504910000000001</v>
      </c>
      <c r="E11" s="2">
        <v>0.25925100000000001</v>
      </c>
      <c r="F11" s="2">
        <v>58.96</v>
      </c>
      <c r="G11" s="2">
        <v>5.93</v>
      </c>
      <c r="H11" s="2">
        <v>1.98</v>
      </c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4.809742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0.20791135990246462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>
        <v>14</v>
      </c>
      <c r="B12" s="10">
        <v>492</v>
      </c>
      <c r="C12" s="2">
        <v>4.0530710000000001</v>
      </c>
      <c r="D12" s="2">
        <v>3.8374709999999999</v>
      </c>
      <c r="E12" s="2">
        <v>0.21560000000000001</v>
      </c>
      <c r="F12" s="2">
        <v>58.66</v>
      </c>
      <c r="G12" s="2">
        <v>6.06</v>
      </c>
      <c r="H12" s="2">
        <v>2</v>
      </c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4.0530710000000001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0.2467264945519089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>
        <v>14</v>
      </c>
      <c r="B13" s="10">
        <v>480</v>
      </c>
      <c r="C13" s="2">
        <v>3.2985290000000003</v>
      </c>
      <c r="D13" s="2">
        <v>3.0631110000000001</v>
      </c>
      <c r="E13" s="2">
        <v>0.23541799999999999</v>
      </c>
      <c r="F13" s="2">
        <v>58.37</v>
      </c>
      <c r="G13" s="2">
        <v>5.88</v>
      </c>
      <c r="H13" s="2">
        <v>2.02</v>
      </c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3.2985290000000003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0.30316544132248041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>
        <v>14</v>
      </c>
      <c r="B14" s="10">
        <v>468</v>
      </c>
      <c r="C14" s="2">
        <v>2.6025640000000001</v>
      </c>
      <c r="D14" s="2">
        <v>2.3491870000000001</v>
      </c>
      <c r="E14" s="2">
        <v>0.25337700000000002</v>
      </c>
      <c r="F14" s="2">
        <v>58.4</v>
      </c>
      <c r="G14" s="2">
        <v>5.62</v>
      </c>
      <c r="H14" s="2">
        <v>2</v>
      </c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2.6025640000000001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0.38423646834429431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>
        <v>14</v>
      </c>
      <c r="B15" s="10">
        <v>456</v>
      </c>
      <c r="C15" s="2">
        <v>2.0141590000000003</v>
      </c>
      <c r="D15" s="2">
        <v>1.742855</v>
      </c>
      <c r="E15" s="2">
        <v>0.27130399999999999</v>
      </c>
      <c r="F15" s="2">
        <v>59.16</v>
      </c>
      <c r="G15" s="2">
        <v>4.88</v>
      </c>
      <c r="H15" s="2">
        <v>1.77</v>
      </c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2.0141590000000003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0.49648513349740508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>
        <v>14</v>
      </c>
      <c r="B16" s="10">
        <v>444</v>
      </c>
      <c r="C16" s="2">
        <v>1.5574330000000001</v>
      </c>
      <c r="D16" s="2">
        <v>1.2438</v>
      </c>
      <c r="E16" s="2">
        <v>0.313633</v>
      </c>
      <c r="F16" s="2">
        <v>59.45</v>
      </c>
      <c r="G16" s="2">
        <v>4.93</v>
      </c>
      <c r="H16" s="2">
        <v>1.58</v>
      </c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1.5574330000000001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0.64208219551017598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>
        <v>14</v>
      </c>
      <c r="B17" s="10">
        <v>432</v>
      </c>
      <c r="C17" s="2">
        <v>1.1587229999999999</v>
      </c>
      <c r="D17" s="2">
        <v>0.82522899999999999</v>
      </c>
      <c r="E17" s="2">
        <v>0.33349400000000001</v>
      </c>
      <c r="F17" s="2">
        <v>59.52</v>
      </c>
      <c r="G17" s="2">
        <v>5.0599999999999996</v>
      </c>
      <c r="H17" s="2">
        <v>1.51</v>
      </c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1.1587229999999999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0.86301903043264006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>
        <v>14</v>
      </c>
      <c r="B18" s="10">
        <v>420</v>
      </c>
      <c r="C18" s="2">
        <v>0.79860500000000001</v>
      </c>
      <c r="D18" s="2">
        <v>0.482211</v>
      </c>
      <c r="E18" s="2">
        <v>0.31639400000000001</v>
      </c>
      <c r="F18" s="2">
        <v>59.48</v>
      </c>
      <c r="G18" s="2">
        <v>5.1100000000000003</v>
      </c>
      <c r="H18" s="2">
        <v>1.41</v>
      </c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0.79860500000000001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1.2521834949693529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>
        <v>14</v>
      </c>
      <c r="B19" s="10">
        <v>408</v>
      </c>
      <c r="C19" s="2">
        <v>0.29854400000000003</v>
      </c>
      <c r="D19" s="2">
        <v>0.13781599999999999</v>
      </c>
      <c r="E19" s="2">
        <v>0.16072800000000001</v>
      </c>
      <c r="F19" s="2">
        <v>59.97</v>
      </c>
      <c r="G19" s="2">
        <v>4.5599999999999996</v>
      </c>
      <c r="H19" s="2">
        <v>1.33</v>
      </c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0.29854400000000003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3.3495900101827534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31.438976</v>
      </c>
      <c r="D46" s="2">
        <f>SUM(D5:D44)</f>
        <v>28.356894</v>
      </c>
      <c r="E46" s="2">
        <f>SUM(E5:E44)</f>
        <v>3.0820819999999998</v>
      </c>
      <c r="J46" s="3" t="s">
        <v>0</v>
      </c>
      <c r="K46" s="5">
        <f>Schedule!D15</f>
        <v>0</v>
      </c>
      <c r="L46" s="5">
        <f>Schedule!E15</f>
        <v>0</v>
      </c>
      <c r="M46" s="5">
        <f>Schedule!F15</f>
        <v>0.317</v>
      </c>
      <c r="N46" s="5">
        <f>Schedule!G15</f>
        <v>9.625</v>
      </c>
      <c r="O46" s="5">
        <f>Schedule!H15</f>
        <v>0</v>
      </c>
      <c r="P46" s="5">
        <f>Schedule!I15</f>
        <v>0</v>
      </c>
      <c r="Q46" s="5">
        <f>Schedule!J15</f>
        <v>0</v>
      </c>
      <c r="R46" s="5">
        <f>Schedule!K15</f>
        <v>21.497</v>
      </c>
      <c r="S46" s="5">
        <f>Schedule!L15</f>
        <v>0</v>
      </c>
      <c r="T46" s="5">
        <f>Schedule!M15</f>
        <v>0</v>
      </c>
      <c r="U46" s="5">
        <f>Schedule!N15</f>
        <v>0</v>
      </c>
      <c r="V46" s="5">
        <f>Schedule!O15</f>
        <v>0</v>
      </c>
      <c r="W46" s="5">
        <f>Schedule!P15</f>
        <v>0</v>
      </c>
      <c r="X46" s="5">
        <f>Schedule!Q15</f>
        <v>0</v>
      </c>
      <c r="Y46" s="5">
        <f>Schedule!R15</f>
        <v>0</v>
      </c>
      <c r="Z46" s="5">
        <f>Schedule!S15</f>
        <v>0</v>
      </c>
      <c r="AA46" s="5">
        <f>Schedule!T15</f>
        <v>0</v>
      </c>
      <c r="AB46" s="5">
        <f>Schedule!U15</f>
        <v>0</v>
      </c>
      <c r="AC46" s="5">
        <f>Schedule!V15</f>
        <v>0</v>
      </c>
      <c r="AD46" s="5">
        <f>Schedule!W15</f>
        <v>0</v>
      </c>
      <c r="AE46" s="5">
        <f>Schedule!X15</f>
        <v>0</v>
      </c>
      <c r="AF46" s="5">
        <f>Schedule!Y15</f>
        <v>0</v>
      </c>
      <c r="AG46" s="5">
        <f>Schedule!Z15</f>
        <v>0</v>
      </c>
      <c r="AH46" s="5">
        <f>Schedule!AA15</f>
        <v>0</v>
      </c>
      <c r="AI46" s="5">
        <f>Schedule!AB15</f>
        <v>0</v>
      </c>
      <c r="AJ46" s="2">
        <f>SUM(K46:AI46)</f>
        <v>31.439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0</v>
      </c>
      <c r="M47" s="2">
        <f t="shared" si="4"/>
        <v>0.317</v>
      </c>
      <c r="N47" s="2">
        <f t="shared" si="4"/>
        <v>9.625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21.496975999999997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31.438975999999997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0</v>
      </c>
      <c r="M48" s="2">
        <f>SUMPRODUCT($D$5:$D$44,$AJ$5:$AJ$44,M$5:M$44)</f>
        <v>0.30919012563090653</v>
      </c>
      <c r="N48" s="2">
        <f>SUMPRODUCT($D$5:$D$44,$AJ$5:$AJ$44,N$5:N$44)</f>
        <v>8.9654068592964471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19.082297015072648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28.356894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7.8098743690935288E-3</v>
      </c>
      <c r="N49" s="2">
        <f>SUMPRODUCT($E$5:$E$44,$AJ$5:$AJ$44,N$5:N$44)</f>
        <v>0.65959314070355224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2.4146789849273547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3.0820820000000007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58.815695514960524</v>
      </c>
      <c r="N50" s="2">
        <f>IF(N$49&gt;0,SUMPRODUCT($E$5:$E$44,$F$5:$F$44,$AJ$5:$AJ$44,N$5:N$44)/N$49,0)</f>
        <v>58.958495605958376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59.118968223223824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59.083857165383648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6.3079100159814692</v>
      </c>
      <c r="N51" s="2">
        <f>IF(N$49&gt;0,SUMPRODUCT($E$5:$E$44,$G$5:$G$44,$AJ$5:$AJ$44,N$5:N$44)/N$49,0)</f>
        <v>5.7391893230844095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5.331578017160493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5.4212844726389493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2.0829065768445432</v>
      </c>
      <c r="N52" s="2">
        <f>IF(N$49&gt;0,SUMPRODUCT($E$5:$E$44,$H$5:$H$44,$AJ$5:$AJ$44,N$5:N$44)/N$49,0)</f>
        <v>2.1512759070643881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1.7307486731523172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1.8216376202839506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1"/>
      <c r="F55" s="1"/>
      <c r="G55" s="1"/>
      <c r="H55" s="1"/>
      <c r="I55" s="1"/>
      <c r="J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1"/>
      <c r="B56" s="1"/>
      <c r="C56" s="1"/>
      <c r="D56" s="1"/>
      <c r="E56" s="1"/>
      <c r="F56" s="1"/>
      <c r="G56" s="1"/>
      <c r="H56" s="1"/>
      <c r="I56" s="1"/>
      <c r="J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1"/>
      <c r="B57" s="1"/>
      <c r="C57" s="1"/>
      <c r="D57" s="1"/>
      <c r="E57" s="1"/>
      <c r="F57" s="1"/>
      <c r="G57" s="1"/>
      <c r="H57" s="1"/>
      <c r="I57" s="1"/>
      <c r="J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1"/>
      <c r="B58" s="1"/>
      <c r="C58" s="1"/>
      <c r="D58" s="1"/>
      <c r="E58" s="1"/>
      <c r="F58" s="1"/>
      <c r="G58" s="1"/>
      <c r="H58" s="1"/>
      <c r="I58" s="1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6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0.11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15</v>
      </c>
      <c r="B5" s="10">
        <v>576</v>
      </c>
      <c r="C5" s="2">
        <v>8.8616E-2</v>
      </c>
      <c r="D5" s="2">
        <v>8.8616E-2</v>
      </c>
      <c r="E5" s="2">
        <v>0</v>
      </c>
      <c r="F5" s="2">
        <v>0</v>
      </c>
      <c r="G5" s="2">
        <v>0</v>
      </c>
      <c r="H5" s="2">
        <v>0</v>
      </c>
      <c r="I5" s="2"/>
      <c r="K5" s="2">
        <f>IF(K$4&gt;$C5,$C5,K$4)</f>
        <v>0</v>
      </c>
      <c r="L5" s="2">
        <f>IF(SUM($K$4:L4)&gt;$C5,$C5-SUM($K5:K5),L4)</f>
        <v>8.8616E-2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11.284643856639885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15</v>
      </c>
      <c r="B6" s="10">
        <v>564</v>
      </c>
      <c r="C6" s="2">
        <v>1.8446000000000001E-2</v>
      </c>
      <c r="D6" s="2">
        <v>1.8446000000000001E-2</v>
      </c>
      <c r="E6" s="2">
        <v>0</v>
      </c>
      <c r="F6" s="2">
        <v>0</v>
      </c>
      <c r="G6" s="2">
        <v>0</v>
      </c>
      <c r="H6" s="2">
        <v>0</v>
      </c>
      <c r="I6" s="2"/>
      <c r="K6" s="2">
        <f>IF(K$4&gt;SUM(C$5:C6),C6,K$4-SUM(K$5:K5))</f>
        <v>0</v>
      </c>
      <c r="L6" s="2">
        <f>IF(SUM($K$4:L$4)&gt;SUM($C$5:$C6),$C6-SUM($K6:K6),L$4-SUM(L$5:L5))</f>
        <v>1.8446000000000001E-2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54.212295348585059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15</v>
      </c>
      <c r="B7" s="10">
        <v>552</v>
      </c>
      <c r="C7" s="2">
        <v>3.2919999999999998E-3</v>
      </c>
      <c r="D7" s="2">
        <v>3.2919999999999998E-3</v>
      </c>
      <c r="E7" s="2">
        <v>0</v>
      </c>
      <c r="F7" s="2">
        <v>0</v>
      </c>
      <c r="G7" s="2">
        <v>0</v>
      </c>
      <c r="H7" s="2">
        <v>0</v>
      </c>
      <c r="I7" s="2"/>
      <c r="K7" s="2">
        <f>IF(K$4&gt;SUM(C$5:C7),C7,K$4-SUM(K$5:K6))</f>
        <v>0</v>
      </c>
      <c r="L7" s="2">
        <f>IF(SUM($K$4:L$4)&gt;SUM($C$5:$C7),$C7-SUM($K7:K7),L$4-SUM(L$5:L6))</f>
        <v>2.9379999999999962E-3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303.7667071688943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/>
      <c r="B8" s="10"/>
      <c r="C8" s="2"/>
      <c r="D8" s="2"/>
      <c r="E8" s="2"/>
      <c r="F8" s="2"/>
      <c r="G8" s="2"/>
      <c r="H8" s="2"/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0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/>
      <c r="B9" s="10"/>
      <c r="C9" s="2"/>
      <c r="D9" s="2"/>
      <c r="E9" s="2"/>
      <c r="F9" s="2"/>
      <c r="G9" s="2"/>
      <c r="H9" s="2"/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/>
      <c r="B10" s="10"/>
      <c r="C10" s="2"/>
      <c r="D10" s="2"/>
      <c r="E10" s="2"/>
      <c r="F10" s="2"/>
      <c r="G10" s="2"/>
      <c r="H10" s="2"/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/>
      <c r="B11" s="10"/>
      <c r="C11" s="2"/>
      <c r="D11" s="2"/>
      <c r="E11" s="2"/>
      <c r="F11" s="2"/>
      <c r="G11" s="2"/>
      <c r="H11" s="2"/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/>
      <c r="B12" s="10"/>
      <c r="C12" s="2"/>
      <c r="D12" s="2"/>
      <c r="E12" s="2"/>
      <c r="F12" s="2"/>
      <c r="G12" s="2"/>
      <c r="H12" s="2"/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/>
      <c r="B13" s="10"/>
      <c r="C13" s="2"/>
      <c r="D13" s="2"/>
      <c r="E13" s="2"/>
      <c r="F13" s="2"/>
      <c r="G13" s="2"/>
      <c r="H13" s="2"/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/>
      <c r="B14" s="10"/>
      <c r="C14" s="2"/>
      <c r="D14" s="2"/>
      <c r="E14" s="2"/>
      <c r="F14" s="2"/>
      <c r="G14" s="2"/>
      <c r="H14" s="2"/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0.11035400000000001</v>
      </c>
      <c r="D46" s="2">
        <f>SUM(D5:D44)</f>
        <v>0.11035400000000001</v>
      </c>
      <c r="E46" s="2">
        <f>SUM(E5:E44)</f>
        <v>0</v>
      </c>
      <c r="J46" s="3" t="s">
        <v>0</v>
      </c>
      <c r="K46" s="5">
        <f>Schedule!D16</f>
        <v>0</v>
      </c>
      <c r="L46" s="5">
        <f>Schedule!E16</f>
        <v>0.11</v>
      </c>
      <c r="M46" s="5">
        <f>Schedule!F16</f>
        <v>0</v>
      </c>
      <c r="N46" s="5">
        <f>Schedule!G16</f>
        <v>0</v>
      </c>
      <c r="O46" s="5">
        <f>Schedule!H16</f>
        <v>0</v>
      </c>
      <c r="P46" s="5">
        <f>Schedule!I16</f>
        <v>0</v>
      </c>
      <c r="Q46" s="5">
        <f>Schedule!J16</f>
        <v>0</v>
      </c>
      <c r="R46" s="5">
        <f>Schedule!K16</f>
        <v>0</v>
      </c>
      <c r="S46" s="5">
        <f>Schedule!L16</f>
        <v>0</v>
      </c>
      <c r="T46" s="5">
        <f>Schedule!M16</f>
        <v>0</v>
      </c>
      <c r="U46" s="5">
        <f>Schedule!N16</f>
        <v>0</v>
      </c>
      <c r="V46" s="5">
        <f>Schedule!O16</f>
        <v>0</v>
      </c>
      <c r="W46" s="5">
        <f>Schedule!P16</f>
        <v>0</v>
      </c>
      <c r="X46" s="5">
        <f>Schedule!Q16</f>
        <v>0</v>
      </c>
      <c r="Y46" s="5">
        <f>Schedule!R16</f>
        <v>0</v>
      </c>
      <c r="Z46" s="5">
        <f>Schedule!S16</f>
        <v>0</v>
      </c>
      <c r="AA46" s="5">
        <f>Schedule!T16</f>
        <v>0</v>
      </c>
      <c r="AB46" s="5">
        <f>Schedule!U16</f>
        <v>0</v>
      </c>
      <c r="AC46" s="5">
        <f>Schedule!V16</f>
        <v>0</v>
      </c>
      <c r="AD46" s="5">
        <f>Schedule!W16</f>
        <v>0</v>
      </c>
      <c r="AE46" s="5">
        <f>Schedule!X16</f>
        <v>0</v>
      </c>
      <c r="AF46" s="5">
        <f>Schedule!Y16</f>
        <v>0</v>
      </c>
      <c r="AG46" s="5">
        <f>Schedule!Z16</f>
        <v>0</v>
      </c>
      <c r="AH46" s="5">
        <f>Schedule!AA16</f>
        <v>0</v>
      </c>
      <c r="AI46" s="5">
        <f>Schedule!AB16</f>
        <v>0</v>
      </c>
      <c r="AJ46" s="2">
        <f>SUM(K46:AI46)</f>
        <v>0.11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0.11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0.11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0.11</v>
      </c>
      <c r="M48" s="2">
        <f>SUMPRODUCT($D$5:$D$44,$AJ$5:$AJ$44,M$5:M$44)</f>
        <v>0</v>
      </c>
      <c r="N48" s="2">
        <f>SUMPRODUCT($D$5:$D$44,$AJ$5:$AJ$44,N$5:N$44)</f>
        <v>0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0.11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0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0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0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0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0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3"/>
      <c r="I55" s="1"/>
      <c r="J55" s="3"/>
      <c r="K55" s="1"/>
      <c r="L55" s="1"/>
      <c r="M55" s="1"/>
      <c r="N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9"/>
      <c r="B56" s="9"/>
      <c r="I56" s="1"/>
      <c r="J56" s="3"/>
      <c r="K56" s="1"/>
      <c r="L56" s="1"/>
      <c r="M56" s="1"/>
      <c r="N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9"/>
      <c r="B57" s="9"/>
      <c r="I57" s="1"/>
      <c r="J57" s="3"/>
      <c r="K57" s="1"/>
      <c r="L57" s="1"/>
      <c r="M57" s="1"/>
      <c r="N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9"/>
      <c r="B58" s="9"/>
      <c r="I58" s="1"/>
      <c r="J58" s="3"/>
      <c r="K58" s="1"/>
      <c r="L58" s="1"/>
      <c r="M58" s="1"/>
      <c r="N58" s="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5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0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5.8280000000000003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16</v>
      </c>
      <c r="B5" s="10">
        <v>576</v>
      </c>
      <c r="C5" s="2">
        <v>4.6330999999999997E-2</v>
      </c>
      <c r="D5" s="2">
        <v>4.6095999999999998E-2</v>
      </c>
      <c r="E5" s="2">
        <v>2.3499999999999999E-4</v>
      </c>
      <c r="F5" s="2">
        <v>57.37</v>
      </c>
      <c r="G5" s="2">
        <v>7.44</v>
      </c>
      <c r="H5" s="2">
        <v>2.38</v>
      </c>
      <c r="I5" s="2"/>
      <c r="K5" s="2">
        <f>IF(K$4&gt;$C5,$C5,K$4)</f>
        <v>0</v>
      </c>
      <c r="L5" s="2">
        <f>IF(SUM($K$4:L4)&gt;$C5,$C5-SUM($K5:K5),L4)</f>
        <v>0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4.6330999999999997E-2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21.583820767952343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16</v>
      </c>
      <c r="B6" s="10">
        <v>564</v>
      </c>
      <c r="C6" s="2">
        <v>0.63361499999999993</v>
      </c>
      <c r="D6" s="2">
        <v>0.57532499999999998</v>
      </c>
      <c r="E6" s="2">
        <v>5.8290000000000002E-2</v>
      </c>
      <c r="F6" s="2">
        <v>57.62</v>
      </c>
      <c r="G6" s="2">
        <v>7.57</v>
      </c>
      <c r="H6" s="2">
        <v>2.38</v>
      </c>
      <c r="I6" s="2"/>
      <c r="K6" s="2">
        <f>IF(K$4&gt;SUM(C$5:C6),C6,K$4-SUM(K$5:K5))</f>
        <v>0</v>
      </c>
      <c r="L6" s="2">
        <f>IF(SUM($K$4:L$4)&gt;SUM($C$5:$C6),$C6-SUM($K6:K6),L$4-SUM(L$5:L5))</f>
        <v>0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0.63361499999999993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1.5782454645170965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16</v>
      </c>
      <c r="B7" s="10">
        <v>552</v>
      </c>
      <c r="C7" s="2">
        <v>1.2622909999999998</v>
      </c>
      <c r="D7" s="2">
        <v>1.1881459999999999</v>
      </c>
      <c r="E7" s="2">
        <v>7.4145000000000003E-2</v>
      </c>
      <c r="F7" s="2">
        <v>57.72</v>
      </c>
      <c r="G7" s="2">
        <v>7.58</v>
      </c>
      <c r="H7" s="2">
        <v>2.31</v>
      </c>
      <c r="I7" s="2"/>
      <c r="K7" s="2">
        <f>IF(K$4&gt;SUM(C$5:C7),C7,K$4-SUM(K$5:K6))</f>
        <v>0</v>
      </c>
      <c r="L7" s="2">
        <f>IF(SUM($K$4:L$4)&gt;SUM($C$5:$C7),$C7-SUM($K7:K7),L$4-SUM(L$5:L6))</f>
        <v>0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1.2622909999999998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0.79221035403088524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16</v>
      </c>
      <c r="B8" s="10">
        <v>540</v>
      </c>
      <c r="C8" s="2">
        <v>1.4149890000000001</v>
      </c>
      <c r="D8" s="2">
        <v>1.340722</v>
      </c>
      <c r="E8" s="2">
        <v>7.4267E-2</v>
      </c>
      <c r="F8" s="2">
        <v>57.94</v>
      </c>
      <c r="G8" s="2">
        <v>7.44</v>
      </c>
      <c r="H8" s="2">
        <v>2.25</v>
      </c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1.4149890000000001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0.70671927484948649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>
        <v>16</v>
      </c>
      <c r="B9" s="10">
        <v>528</v>
      </c>
      <c r="C9" s="2">
        <v>1.1053060000000001</v>
      </c>
      <c r="D9" s="2">
        <v>1.0305800000000001</v>
      </c>
      <c r="E9" s="2">
        <v>7.4726000000000001E-2</v>
      </c>
      <c r="F9" s="2">
        <v>58.12</v>
      </c>
      <c r="G9" s="2">
        <v>7.25</v>
      </c>
      <c r="H9" s="2">
        <v>2.2400000000000002</v>
      </c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1.1053060000000001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0.90472683582645885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>
        <v>16</v>
      </c>
      <c r="B10" s="10">
        <v>516</v>
      </c>
      <c r="C10" s="2">
        <v>0.71231599999999995</v>
      </c>
      <c r="D10" s="2">
        <v>0.64759299999999997</v>
      </c>
      <c r="E10" s="2">
        <v>6.4723000000000003E-2</v>
      </c>
      <c r="F10" s="2">
        <v>58.37</v>
      </c>
      <c r="G10" s="2">
        <v>7.08</v>
      </c>
      <c r="H10" s="2">
        <v>2.15</v>
      </c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0.71231599999999995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1.4038713155397324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>
        <v>16</v>
      </c>
      <c r="B11" s="10">
        <v>504</v>
      </c>
      <c r="C11" s="2">
        <v>0.40148499999999998</v>
      </c>
      <c r="D11" s="2">
        <v>0.35423199999999999</v>
      </c>
      <c r="E11" s="2">
        <v>4.7253000000000003E-2</v>
      </c>
      <c r="F11" s="2">
        <v>58.14</v>
      </c>
      <c r="G11" s="2">
        <v>7.26</v>
      </c>
      <c r="H11" s="2">
        <v>2.2000000000000002</v>
      </c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0.40148499999999998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2.4907530791934942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>
        <v>16</v>
      </c>
      <c r="B12" s="10">
        <v>492</v>
      </c>
      <c r="C12" s="2">
        <v>0.18748099999999998</v>
      </c>
      <c r="D12" s="2">
        <v>0.16454099999999999</v>
      </c>
      <c r="E12" s="2">
        <v>2.2939999999999999E-2</v>
      </c>
      <c r="F12" s="2">
        <v>58.48</v>
      </c>
      <c r="G12" s="2">
        <v>6.46</v>
      </c>
      <c r="H12" s="2">
        <v>2.2400000000000002</v>
      </c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0.18748099999999998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5.333873832548365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>
        <v>16</v>
      </c>
      <c r="B13" s="10">
        <v>480</v>
      </c>
      <c r="C13" s="2">
        <v>6.4203999999999997E-2</v>
      </c>
      <c r="D13" s="2">
        <v>5.2696E-2</v>
      </c>
      <c r="E13" s="2">
        <v>1.1508000000000001E-2</v>
      </c>
      <c r="F13" s="2">
        <v>58.41</v>
      </c>
      <c r="G13" s="2">
        <v>6.79</v>
      </c>
      <c r="H13" s="2">
        <v>2.16</v>
      </c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6.4186000000001187E-2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15.575353560525825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/>
      <c r="B14" s="10"/>
      <c r="C14" s="2"/>
      <c r="D14" s="2"/>
      <c r="E14" s="2"/>
      <c r="F14" s="2"/>
      <c r="G14" s="2"/>
      <c r="H14" s="2"/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5.8280179999999993</v>
      </c>
      <c r="D46" s="2">
        <f>SUM(D5:D44)</f>
        <v>5.3999309999999987</v>
      </c>
      <c r="E46" s="2">
        <f>SUM(E5:E44)</f>
        <v>0.428087</v>
      </c>
      <c r="J46" s="3" t="s">
        <v>0</v>
      </c>
      <c r="K46" s="5">
        <f>Schedule!D17</f>
        <v>0</v>
      </c>
      <c r="L46" s="5">
        <f>Schedule!E17</f>
        <v>0</v>
      </c>
      <c r="M46" s="5">
        <f>Schedule!F17</f>
        <v>0</v>
      </c>
      <c r="N46" s="5">
        <f>Schedule!G17</f>
        <v>0</v>
      </c>
      <c r="O46" s="5">
        <f>Schedule!H17</f>
        <v>0</v>
      </c>
      <c r="P46" s="5">
        <f>Schedule!I17</f>
        <v>0</v>
      </c>
      <c r="Q46" s="5">
        <f>Schedule!J17</f>
        <v>0</v>
      </c>
      <c r="R46" s="5">
        <f>Schedule!K17</f>
        <v>5.8280000000000003</v>
      </c>
      <c r="S46" s="5">
        <f>Schedule!L17</f>
        <v>0</v>
      </c>
      <c r="T46" s="5">
        <f>Schedule!M17</f>
        <v>0</v>
      </c>
      <c r="U46" s="5">
        <f>Schedule!N17</f>
        <v>0</v>
      </c>
      <c r="V46" s="5">
        <f>Schedule!O17</f>
        <v>0</v>
      </c>
      <c r="W46" s="5">
        <f>Schedule!P17</f>
        <v>0</v>
      </c>
      <c r="X46" s="5">
        <f>Schedule!Q17</f>
        <v>0</v>
      </c>
      <c r="Y46" s="5">
        <f>Schedule!R17</f>
        <v>0</v>
      </c>
      <c r="Z46" s="5">
        <f>Schedule!S17</f>
        <v>0</v>
      </c>
      <c r="AA46" s="5">
        <f>Schedule!T17</f>
        <v>0</v>
      </c>
      <c r="AB46" s="5">
        <f>Schedule!U17</f>
        <v>0</v>
      </c>
      <c r="AC46" s="5">
        <f>Schedule!V17</f>
        <v>0</v>
      </c>
      <c r="AD46" s="5">
        <f>Schedule!W17</f>
        <v>0</v>
      </c>
      <c r="AE46" s="5">
        <f>Schedule!X17</f>
        <v>0</v>
      </c>
      <c r="AF46" s="5">
        <f>Schedule!Y17</f>
        <v>0</v>
      </c>
      <c r="AG46" s="5">
        <f>Schedule!Z17</f>
        <v>0</v>
      </c>
      <c r="AH46" s="5">
        <f>Schedule!AA17</f>
        <v>0</v>
      </c>
      <c r="AI46" s="5">
        <f>Schedule!AB17</f>
        <v>0</v>
      </c>
      <c r="AJ46" s="2">
        <f>SUM(K46:AI46)</f>
        <v>5.8280000000000003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0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5.8280000000000003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5.8280000000000003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0</v>
      </c>
      <c r="M48" s="2">
        <f>SUMPRODUCT($D$5:$D$44,$AJ$5:$AJ$44,M$5:M$44)</f>
        <v>0</v>
      </c>
      <c r="N48" s="2">
        <f>SUMPRODUCT($D$5:$D$44,$AJ$5:$AJ$44,N$5:N$44)</f>
        <v>0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5.3999162263410376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5.3999162263410376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0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0.42808377365896227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0.42808377365896227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58.018088368858258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58.018088368858258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7.3045006738224654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7.3045006738224654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2.2528263401818576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2.2528263401818576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1"/>
      <c r="F55" s="1"/>
      <c r="G55" s="1"/>
      <c r="H55" s="1"/>
      <c r="I55" s="1"/>
      <c r="J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1"/>
      <c r="B56" s="1"/>
      <c r="C56" s="1"/>
      <c r="D56" s="1"/>
      <c r="E56" s="1"/>
      <c r="F56" s="1"/>
      <c r="G56" s="1"/>
      <c r="H56" s="1"/>
      <c r="I56" s="1"/>
      <c r="J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1"/>
      <c r="B57" s="1"/>
      <c r="C57" s="1"/>
      <c r="D57" s="1"/>
      <c r="E57" s="1"/>
      <c r="F57" s="1"/>
      <c r="G57" s="1"/>
      <c r="H57" s="1"/>
      <c r="I57" s="1"/>
      <c r="J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1"/>
      <c r="B58" s="1"/>
      <c r="C58" s="1"/>
      <c r="D58" s="1"/>
      <c r="E58" s="1"/>
      <c r="F58" s="1"/>
      <c r="G58" s="1"/>
      <c r="H58" s="1"/>
      <c r="I58" s="1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4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9.4E-2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17</v>
      </c>
      <c r="B5" s="10">
        <v>564</v>
      </c>
      <c r="C5" s="2">
        <v>1.1640000000000001E-3</v>
      </c>
      <c r="D5" s="2">
        <v>1.1640000000000001E-3</v>
      </c>
      <c r="E5" s="2">
        <v>0</v>
      </c>
      <c r="F5" s="2">
        <v>0</v>
      </c>
      <c r="G5" s="2">
        <v>0</v>
      </c>
      <c r="H5" s="2">
        <v>0</v>
      </c>
      <c r="I5" s="2"/>
      <c r="K5" s="2">
        <f>IF(K$4&gt;$C5,$C5,K$4)</f>
        <v>0</v>
      </c>
      <c r="L5" s="2">
        <f>IF(SUM($K$4:L4)&gt;$C5,$C5-SUM($K5:K5),L4)</f>
        <v>1.1640000000000001E-3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859.10652920962195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17</v>
      </c>
      <c r="B6" s="10">
        <v>552</v>
      </c>
      <c r="C6" s="2">
        <v>8.5955000000000004E-2</v>
      </c>
      <c r="D6" s="2">
        <v>8.5955000000000004E-2</v>
      </c>
      <c r="E6" s="2">
        <v>0</v>
      </c>
      <c r="F6" s="2">
        <v>0</v>
      </c>
      <c r="G6" s="2">
        <v>0</v>
      </c>
      <c r="H6" s="2">
        <v>0</v>
      </c>
      <c r="I6" s="2"/>
      <c r="K6" s="2">
        <f>IF(K$4&gt;SUM(C$5:C6),C6,K$4-SUM(K$5:K5))</f>
        <v>0</v>
      </c>
      <c r="L6" s="2">
        <f>IF(SUM($K$4:L$4)&gt;SUM($C$5:$C6),$C6-SUM($K6:K6),L$4-SUM(L$5:L5))</f>
        <v>8.5955000000000004E-2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11.63399453202257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17</v>
      </c>
      <c r="B7" s="10">
        <v>540</v>
      </c>
      <c r="C7" s="2">
        <v>6.4060000000000002E-3</v>
      </c>
      <c r="D7" s="2">
        <v>6.4060000000000002E-3</v>
      </c>
      <c r="E7" s="2">
        <v>0</v>
      </c>
      <c r="F7" s="2">
        <v>0</v>
      </c>
      <c r="G7" s="2">
        <v>0</v>
      </c>
      <c r="H7" s="2">
        <v>0</v>
      </c>
      <c r="I7" s="2"/>
      <c r="K7" s="2">
        <f>IF(K$4&gt;SUM(C$5:C7),C7,K$4-SUM(K$5:K6))</f>
        <v>0</v>
      </c>
      <c r="L7" s="2">
        <f>IF(SUM($K$4:L$4)&gt;SUM($C$5:$C7),$C7-SUM($K7:K7),L$4-SUM(L$5:L6))</f>
        <v>6.4060000000000002E-3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156.1036528254761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17</v>
      </c>
      <c r="B8" s="10">
        <v>528</v>
      </c>
      <c r="C8" s="2">
        <v>5.3899999999999998E-4</v>
      </c>
      <c r="D8" s="2">
        <v>5.3899999999999998E-4</v>
      </c>
      <c r="E8" s="2">
        <v>0</v>
      </c>
      <c r="F8" s="2">
        <v>0</v>
      </c>
      <c r="G8" s="2">
        <v>0</v>
      </c>
      <c r="H8" s="2">
        <v>0</v>
      </c>
      <c r="I8" s="2"/>
      <c r="K8" s="2">
        <f>IF(K$4&gt;SUM(C$5:C8),C8,K$4-SUM(K$5:K7))</f>
        <v>0</v>
      </c>
      <c r="L8" s="2">
        <f>IF(SUM($K$4:L$4)&gt;SUM($C$5:$C8),$C8-SUM($K8:K8),L$4-SUM(L$5:L7))</f>
        <v>4.750000000000032E-4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1855.2875695732839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/>
      <c r="B9" s="10"/>
      <c r="C9" s="2"/>
      <c r="D9" s="2"/>
      <c r="E9" s="2"/>
      <c r="F9" s="2"/>
      <c r="G9" s="2"/>
      <c r="H9" s="2"/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/>
      <c r="B10" s="10"/>
      <c r="C10" s="2"/>
      <c r="D10" s="2"/>
      <c r="E10" s="2"/>
      <c r="F10" s="2"/>
      <c r="G10" s="2"/>
      <c r="H10" s="2"/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/>
      <c r="B11" s="10"/>
      <c r="C11" s="2"/>
      <c r="D11" s="2"/>
      <c r="E11" s="2"/>
      <c r="F11" s="2"/>
      <c r="G11" s="2"/>
      <c r="H11" s="2"/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/>
      <c r="B12" s="10"/>
      <c r="C12" s="2"/>
      <c r="D12" s="2"/>
      <c r="E12" s="2"/>
      <c r="F12" s="2"/>
      <c r="G12" s="2"/>
      <c r="H12" s="2"/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/>
      <c r="B13" s="10"/>
      <c r="C13" s="2"/>
      <c r="D13" s="2"/>
      <c r="E13" s="2"/>
      <c r="F13" s="2"/>
      <c r="G13" s="2"/>
      <c r="H13" s="2"/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/>
      <c r="B14" s="10"/>
      <c r="C14" s="2"/>
      <c r="D14" s="2"/>
      <c r="E14" s="2"/>
      <c r="F14" s="2"/>
      <c r="G14" s="2"/>
      <c r="H14" s="2"/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9.4063999999999995E-2</v>
      </c>
      <c r="D46" s="2">
        <f>SUM(D5:D44)</f>
        <v>9.4063999999999995E-2</v>
      </c>
      <c r="E46" s="2">
        <f>SUM(E5:E44)</f>
        <v>0</v>
      </c>
      <c r="J46" s="3" t="s">
        <v>0</v>
      </c>
      <c r="K46" s="5">
        <f>Schedule!D18</f>
        <v>0</v>
      </c>
      <c r="L46" s="5">
        <f>Schedule!E18</f>
        <v>9.4E-2</v>
      </c>
      <c r="M46" s="5">
        <f>Schedule!F18</f>
        <v>0</v>
      </c>
      <c r="N46" s="5">
        <f>Schedule!G18</f>
        <v>0</v>
      </c>
      <c r="O46" s="5">
        <f>Schedule!H18</f>
        <v>0</v>
      </c>
      <c r="P46" s="5">
        <f>Schedule!I18</f>
        <v>0</v>
      </c>
      <c r="Q46" s="5">
        <f>Schedule!J18</f>
        <v>0</v>
      </c>
      <c r="R46" s="5">
        <f>Schedule!K18</f>
        <v>0</v>
      </c>
      <c r="S46" s="5">
        <f>Schedule!L18</f>
        <v>0</v>
      </c>
      <c r="T46" s="5">
        <f>Schedule!M18</f>
        <v>0</v>
      </c>
      <c r="U46" s="5">
        <f>Schedule!N18</f>
        <v>0</v>
      </c>
      <c r="V46" s="5">
        <f>Schedule!O18</f>
        <v>0</v>
      </c>
      <c r="W46" s="5">
        <f>Schedule!P18</f>
        <v>0</v>
      </c>
      <c r="X46" s="5">
        <f>Schedule!Q18</f>
        <v>0</v>
      </c>
      <c r="Y46" s="5">
        <f>Schedule!R18</f>
        <v>0</v>
      </c>
      <c r="Z46" s="5">
        <f>Schedule!S18</f>
        <v>0</v>
      </c>
      <c r="AA46" s="5">
        <f>Schedule!T18</f>
        <v>0</v>
      </c>
      <c r="AB46" s="5">
        <f>Schedule!U18</f>
        <v>0</v>
      </c>
      <c r="AC46" s="5">
        <f>Schedule!V18</f>
        <v>0</v>
      </c>
      <c r="AD46" s="5">
        <f>Schedule!W18</f>
        <v>0</v>
      </c>
      <c r="AE46" s="5">
        <f>Schedule!X18</f>
        <v>0</v>
      </c>
      <c r="AF46" s="5">
        <f>Schedule!Y18</f>
        <v>0</v>
      </c>
      <c r="AG46" s="5">
        <f>Schedule!Z18</f>
        <v>0</v>
      </c>
      <c r="AH46" s="5">
        <f>Schedule!AA18</f>
        <v>0</v>
      </c>
      <c r="AI46" s="5">
        <f>Schedule!AB18</f>
        <v>0</v>
      </c>
      <c r="AJ46" s="2">
        <f>SUM(K46:AI46)</f>
        <v>9.4E-2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9.4E-2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9.4E-2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9.4E-2</v>
      </c>
      <c r="M48" s="2">
        <f>SUMPRODUCT($D$5:$D$44,$AJ$5:$AJ$44,M$5:M$44)</f>
        <v>0</v>
      </c>
      <c r="N48" s="2">
        <f>SUMPRODUCT($D$5:$D$44,$AJ$5:$AJ$44,N$5:N$44)</f>
        <v>0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9.4E-2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0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0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0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0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0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1"/>
      <c r="F55" s="1"/>
      <c r="G55" s="1"/>
      <c r="H55" s="1"/>
      <c r="I55" s="1"/>
      <c r="J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1"/>
      <c r="B56" s="1"/>
      <c r="C56" s="1"/>
      <c r="D56" s="1"/>
      <c r="E56" s="1"/>
      <c r="F56" s="1"/>
      <c r="G56" s="1"/>
      <c r="H56" s="1"/>
      <c r="I56" s="1"/>
      <c r="J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1"/>
      <c r="B57" s="1"/>
      <c r="C57" s="1"/>
      <c r="D57" s="1"/>
      <c r="E57" s="1"/>
      <c r="F57" s="1"/>
      <c r="G57" s="1"/>
      <c r="H57" s="1"/>
      <c r="I57" s="1"/>
      <c r="J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1"/>
      <c r="B58" s="1"/>
      <c r="C58" s="1"/>
      <c r="D58" s="1"/>
      <c r="E58" s="1"/>
      <c r="F58" s="1"/>
      <c r="G58" s="1"/>
      <c r="H58" s="1"/>
      <c r="I58" s="1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3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0</v>
      </c>
      <c r="M4" s="11">
        <f t="shared" si="0"/>
        <v>2.3610000000000002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4.702</v>
      </c>
      <c r="R4" s="11">
        <f t="shared" si="0"/>
        <v>0.27300000000000002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18</v>
      </c>
      <c r="B5" s="10">
        <v>540</v>
      </c>
      <c r="C5" s="2">
        <v>0.59618899999999997</v>
      </c>
      <c r="D5" s="2">
        <v>0.570604</v>
      </c>
      <c r="E5" s="2">
        <v>2.5585E-2</v>
      </c>
      <c r="F5" s="2">
        <v>58.1</v>
      </c>
      <c r="G5" s="2">
        <v>7</v>
      </c>
      <c r="H5" s="2">
        <v>2.52</v>
      </c>
      <c r="I5" s="2"/>
      <c r="K5" s="2">
        <f>IF(K$4&gt;$C5,$C5,K$4)</f>
        <v>0</v>
      </c>
      <c r="L5" s="2">
        <f>IF(SUM($K$4:L4)&gt;$C5,$C5-SUM($K5:K5),L4)</f>
        <v>0</v>
      </c>
      <c r="M5" s="2">
        <f>IF(SUM($K$4:M4)&gt;$C5,$C5-SUM($K5:L5),M4)</f>
        <v>0.59618899999999997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1.6773204470394456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18</v>
      </c>
      <c r="B6" s="10">
        <v>528</v>
      </c>
      <c r="C6" s="2">
        <v>1.7649539999999999</v>
      </c>
      <c r="D6" s="2">
        <v>1.634814</v>
      </c>
      <c r="E6" s="2">
        <v>0.13014000000000001</v>
      </c>
      <c r="F6" s="2">
        <v>58.89</v>
      </c>
      <c r="G6" s="2">
        <v>6.77</v>
      </c>
      <c r="H6" s="2">
        <v>2.25</v>
      </c>
      <c r="I6" s="2"/>
      <c r="K6" s="2">
        <f>IF(K$4&gt;SUM(C$5:C6),C6,K$4-SUM(K$5:K5))</f>
        <v>0</v>
      </c>
      <c r="L6" s="2">
        <f>IF(SUM($K$4:L$4)&gt;SUM($C$5:$C6),$C6-SUM($K6:K6),L$4-SUM(L$5:L5))</f>
        <v>0</v>
      </c>
      <c r="M6" s="2">
        <f>IF(SUM($K$4:M$4)&gt;SUM($C$5:$C6),$C6-SUM($K6:L6),M$4-SUM(M$5:M5))</f>
        <v>1.7648110000000004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1.4299999999956015E-4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0.56658700453382926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18</v>
      </c>
      <c r="B7" s="10">
        <v>516</v>
      </c>
      <c r="C7" s="2">
        <v>1.894692</v>
      </c>
      <c r="D7" s="2">
        <v>1.737471</v>
      </c>
      <c r="E7" s="2">
        <v>0.157221</v>
      </c>
      <c r="F7" s="2">
        <v>59.2</v>
      </c>
      <c r="G7" s="2">
        <v>6.79</v>
      </c>
      <c r="H7" s="2">
        <v>2.0699999999999998</v>
      </c>
      <c r="I7" s="2"/>
      <c r="K7" s="2">
        <f>IF(K$4&gt;SUM(C$5:C7),C7,K$4-SUM(K$5:K6))</f>
        <v>0</v>
      </c>
      <c r="L7" s="2">
        <f>IF(SUM($K$4:L$4)&gt;SUM($C$5:$C7),$C7-SUM($K7:K7),L$4-SUM(L$5:L6))</f>
        <v>0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1.894692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0.52779026881413971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18</v>
      </c>
      <c r="B8" s="10">
        <v>504</v>
      </c>
      <c r="C8" s="2">
        <v>1.3704350000000001</v>
      </c>
      <c r="D8" s="2">
        <v>1.207438</v>
      </c>
      <c r="E8" s="2">
        <v>0.162997</v>
      </c>
      <c r="F8" s="2">
        <v>60.46</v>
      </c>
      <c r="G8" s="2">
        <v>5.31</v>
      </c>
      <c r="H8" s="2">
        <v>2.0299999999999998</v>
      </c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1.3704350000000001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0.72969531572092072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>
        <v>18</v>
      </c>
      <c r="B9" s="10">
        <v>492</v>
      </c>
      <c r="C9" s="2">
        <v>0.912551</v>
      </c>
      <c r="D9" s="2">
        <v>0.75402599999999997</v>
      </c>
      <c r="E9" s="2">
        <v>0.158525</v>
      </c>
      <c r="F9" s="2">
        <v>61.44</v>
      </c>
      <c r="G9" s="2">
        <v>4.21</v>
      </c>
      <c r="H9" s="2">
        <v>2.06</v>
      </c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0.912551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1.095829164616553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>
        <v>18</v>
      </c>
      <c r="B10" s="10">
        <v>480</v>
      </c>
      <c r="C10" s="2">
        <v>0.524509</v>
      </c>
      <c r="D10" s="2">
        <v>0.37979200000000002</v>
      </c>
      <c r="E10" s="2">
        <v>0.14471700000000001</v>
      </c>
      <c r="F10" s="2">
        <v>60.8</v>
      </c>
      <c r="G10" s="2">
        <v>4.49</v>
      </c>
      <c r="H10" s="2">
        <v>2.13</v>
      </c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0.52417900000000017</v>
      </c>
      <c r="R10" s="2">
        <f>IF(SUM($K$4:R$4)&gt;SUM($C$5:$C10),$C10-SUM($K10:Q10),R$4-SUM(R$5:R9))</f>
        <v>3.2999999999983043E-4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1.9065449782558546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>
        <v>18</v>
      </c>
      <c r="B11" s="10">
        <v>468</v>
      </c>
      <c r="C11" s="2">
        <v>0.214308</v>
      </c>
      <c r="D11" s="2">
        <v>0.10449799999999999</v>
      </c>
      <c r="E11" s="2">
        <v>0.10981</v>
      </c>
      <c r="F11" s="2">
        <v>60.75</v>
      </c>
      <c r="G11" s="2">
        <v>4.59</v>
      </c>
      <c r="H11" s="2">
        <v>2.23</v>
      </c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0.214308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4.6661813838027513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>
        <v>18</v>
      </c>
      <c r="B12" s="10">
        <v>456</v>
      </c>
      <c r="C12" s="2">
        <v>5.8283000000000001E-2</v>
      </c>
      <c r="D12" s="2">
        <v>1.9359000000000001E-2</v>
      </c>
      <c r="E12" s="2">
        <v>3.8924E-2</v>
      </c>
      <c r="F12" s="2">
        <v>61.12</v>
      </c>
      <c r="G12" s="2">
        <v>4.51</v>
      </c>
      <c r="H12" s="2">
        <v>2.29</v>
      </c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5.8283000000000001E-2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17.157661753856186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/>
      <c r="B13" s="10"/>
      <c r="C13" s="2"/>
      <c r="D13" s="2"/>
      <c r="E13" s="2"/>
      <c r="F13" s="2"/>
      <c r="G13" s="2"/>
      <c r="H13" s="2"/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/>
      <c r="B14" s="10"/>
      <c r="C14" s="2"/>
      <c r="D14" s="2"/>
      <c r="E14" s="2"/>
      <c r="F14" s="2"/>
      <c r="G14" s="2"/>
      <c r="H14" s="2"/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7.3359209999999999</v>
      </c>
      <c r="D46" s="2">
        <f>SUM(D5:D44)</f>
        <v>6.4080019999999998</v>
      </c>
      <c r="E46" s="2">
        <f>SUM(E5:E44)</f>
        <v>0.92791899999999994</v>
      </c>
      <c r="J46" s="3" t="s">
        <v>0</v>
      </c>
      <c r="K46" s="5">
        <f>Schedule!D19</f>
        <v>0</v>
      </c>
      <c r="L46" s="5">
        <f>Schedule!E19</f>
        <v>0</v>
      </c>
      <c r="M46" s="5">
        <f>Schedule!F19</f>
        <v>2.3610000000000002</v>
      </c>
      <c r="N46" s="5">
        <f>Schedule!G19</f>
        <v>0</v>
      </c>
      <c r="O46" s="5">
        <f>Schedule!H19</f>
        <v>0</v>
      </c>
      <c r="P46" s="5">
        <f>Schedule!I19</f>
        <v>0</v>
      </c>
      <c r="Q46" s="5">
        <f>Schedule!J19</f>
        <v>4.702</v>
      </c>
      <c r="R46" s="5">
        <f>Schedule!K19</f>
        <v>0.27300000000000002</v>
      </c>
      <c r="S46" s="5">
        <f>Schedule!L19</f>
        <v>0</v>
      </c>
      <c r="T46" s="5">
        <f>Schedule!M19</f>
        <v>0</v>
      </c>
      <c r="U46" s="5">
        <f>Schedule!N19</f>
        <v>0</v>
      </c>
      <c r="V46" s="5">
        <f>Schedule!O19</f>
        <v>0</v>
      </c>
      <c r="W46" s="5">
        <f>Schedule!P19</f>
        <v>0</v>
      </c>
      <c r="X46" s="5">
        <f>Schedule!Q19</f>
        <v>0</v>
      </c>
      <c r="Y46" s="5">
        <f>Schedule!R19</f>
        <v>0</v>
      </c>
      <c r="Z46" s="5">
        <f>Schedule!S19</f>
        <v>0</v>
      </c>
      <c r="AA46" s="5">
        <f>Schedule!T19</f>
        <v>0</v>
      </c>
      <c r="AB46" s="5">
        <f>Schedule!U19</f>
        <v>0</v>
      </c>
      <c r="AC46" s="5">
        <f>Schedule!V19</f>
        <v>0</v>
      </c>
      <c r="AD46" s="5">
        <f>Schedule!W19</f>
        <v>0</v>
      </c>
      <c r="AE46" s="5">
        <f>Schedule!X19</f>
        <v>0</v>
      </c>
      <c r="AF46" s="5">
        <f>Schedule!Y19</f>
        <v>0</v>
      </c>
      <c r="AG46" s="5">
        <f>Schedule!Z19</f>
        <v>0</v>
      </c>
      <c r="AH46" s="5">
        <f>Schedule!AA19</f>
        <v>0</v>
      </c>
      <c r="AI46" s="5">
        <f>Schedule!AB19</f>
        <v>0</v>
      </c>
      <c r="AJ46" s="2">
        <f>SUM(K46:AI46)</f>
        <v>7.3360000000000003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0</v>
      </c>
      <c r="M47" s="2">
        <f t="shared" si="4"/>
        <v>2.3610000000000002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4.702</v>
      </c>
      <c r="R47" s="2">
        <f t="shared" si="4"/>
        <v>0.27292099999999986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7.3359210000000008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0</v>
      </c>
      <c r="M48" s="2">
        <f>SUMPRODUCT($D$5:$D$44,$AJ$5:$AJ$44,M$5:M$44)</f>
        <v>2.2052855441954864</v>
      </c>
      <c r="N48" s="2">
        <f>SUMPRODUCT($D$5:$D$44,$AJ$5:$AJ$44,N$5:N$44)</f>
        <v>0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4.0786205059294875</v>
      </c>
      <c r="R48" s="2">
        <f>SUMPRODUCT($D$5:$D$44,$AJ$5:$AJ$44,R$5:R$44)</f>
        <v>0.12409594987502585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6.4080020000000006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0.15571445580451393</v>
      </c>
      <c r="N49" s="2">
        <f>SUMPRODUCT($E$5:$E$44,$AJ$5:$AJ$44,N$5:N$44)</f>
        <v>0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0.62337949407051219</v>
      </c>
      <c r="R49" s="2">
        <f>SUMPRODUCT($E$5:$E$44,$AJ$5:$AJ$44,R$5:R$44)</f>
        <v>0.14882505012497399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0.92791900000000016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58.760197343621236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60.47028636429588</v>
      </c>
      <c r="R50" s="2">
        <f>IF(R$49&gt;0,SUMPRODUCT($E$5:$E$44,$F$5:$F$44,$AJ$5:$AJ$44,R$5:R$44)/R$49,0)</f>
        <v>60.846801126518365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60.243703275824707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6.8077906467938174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5.2133200402878588</v>
      </c>
      <c r="R51" s="2">
        <f>IF(R$49&gt;0,SUMPRODUCT($E$5:$E$44,$G$5:$G$44,$AJ$5:$AJ$44,R$5:R$44)/R$49,0)</f>
        <v>4.5690154613764618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5.3775514673155733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2.2943629331927431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2.0709213086942251</v>
      </c>
      <c r="R52" s="2">
        <f>IF(R$49&gt;0,SUMPRODUCT($E$5:$E$44,$H$5:$H$44,$AJ$5:$AJ$44,R$5:R$44)/R$49,0)</f>
        <v>2.2456313401913794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2.1364381481573278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1"/>
      <c r="F55" s="1"/>
      <c r="G55" s="1"/>
      <c r="H55" s="1"/>
      <c r="I55" s="1"/>
      <c r="J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1"/>
      <c r="B56" s="1"/>
      <c r="C56" s="1"/>
      <c r="D56" s="1"/>
      <c r="E56" s="1"/>
      <c r="F56" s="1"/>
      <c r="G56" s="1"/>
      <c r="H56" s="1"/>
      <c r="I56" s="1"/>
      <c r="J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1"/>
      <c r="B57" s="1"/>
      <c r="C57" s="1"/>
      <c r="D57" s="1"/>
      <c r="E57" s="1"/>
      <c r="F57" s="1"/>
      <c r="G57" s="1"/>
      <c r="H57" s="1"/>
      <c r="I57" s="1"/>
      <c r="J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1"/>
      <c r="B58" s="1"/>
      <c r="C58" s="1"/>
      <c r="D58" s="1"/>
      <c r="E58" s="1"/>
      <c r="F58" s="1"/>
      <c r="G58" s="1"/>
      <c r="H58" s="1"/>
      <c r="I58" s="1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2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6.4000000000000001E-2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19</v>
      </c>
      <c r="B5" s="10">
        <v>564</v>
      </c>
      <c r="C5" s="2">
        <v>1.0900000000000001E-4</v>
      </c>
      <c r="D5" s="2">
        <v>1.0900000000000001E-4</v>
      </c>
      <c r="E5" s="2">
        <v>0</v>
      </c>
      <c r="F5" s="2">
        <v>0</v>
      </c>
      <c r="G5" s="2">
        <v>0</v>
      </c>
      <c r="H5" s="2">
        <v>0</v>
      </c>
      <c r="I5" s="2"/>
      <c r="K5" s="2">
        <f>IF(K$4&gt;$C5,$C5,K$4)</f>
        <v>0</v>
      </c>
      <c r="L5" s="2">
        <f>IF(SUM($K$4:L4)&gt;$C5,$C5-SUM($K5:K5),L4)</f>
        <v>1.0900000000000001E-4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0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9174.3119266055037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19</v>
      </c>
      <c r="B6" s="10">
        <v>552</v>
      </c>
      <c r="C6" s="2">
        <v>3.4719E-2</v>
      </c>
      <c r="D6" s="2">
        <v>3.4719E-2</v>
      </c>
      <c r="E6" s="2">
        <v>0</v>
      </c>
      <c r="F6" s="2">
        <v>0</v>
      </c>
      <c r="G6" s="2">
        <v>0</v>
      </c>
      <c r="H6" s="2">
        <v>0</v>
      </c>
      <c r="I6" s="2"/>
      <c r="K6" s="2">
        <f>IF(K$4&gt;SUM(C$5:C6),C6,K$4-SUM(K$5:K5))</f>
        <v>0</v>
      </c>
      <c r="L6" s="2">
        <f>IF(SUM($K$4:L$4)&gt;SUM($C$5:$C6),$C6-SUM($K6:K6),L$4-SUM(L$5:L5))</f>
        <v>3.4719E-2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28.802672888044011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19</v>
      </c>
      <c r="B7" s="10">
        <v>540</v>
      </c>
      <c r="C7" s="2">
        <v>2.0722999999999998E-2</v>
      </c>
      <c r="D7" s="2">
        <v>2.0722999999999998E-2</v>
      </c>
      <c r="E7" s="2">
        <v>0</v>
      </c>
      <c r="F7" s="2">
        <v>0</v>
      </c>
      <c r="G7" s="2">
        <v>0</v>
      </c>
      <c r="H7" s="2">
        <v>0</v>
      </c>
      <c r="I7" s="2"/>
      <c r="K7" s="2">
        <f>IF(K$4&gt;SUM(C$5:C7),C7,K$4-SUM(K$5:K6))</f>
        <v>0</v>
      </c>
      <c r="L7" s="2">
        <f>IF(SUM($K$4:L$4)&gt;SUM($C$5:$C7),$C7-SUM($K7:K7),L$4-SUM(L$5:L6))</f>
        <v>2.0722999999999998E-2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0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48.255561453457517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19</v>
      </c>
      <c r="B8" s="10">
        <v>528</v>
      </c>
      <c r="C8" s="2">
        <v>7.9679999999999994E-3</v>
      </c>
      <c r="D8" s="2">
        <v>7.9679999999999994E-3</v>
      </c>
      <c r="E8" s="2">
        <v>0</v>
      </c>
      <c r="F8" s="2">
        <v>0</v>
      </c>
      <c r="G8" s="2">
        <v>0</v>
      </c>
      <c r="H8" s="2">
        <v>0</v>
      </c>
      <c r="I8" s="2"/>
      <c r="K8" s="2">
        <f>IF(K$4&gt;SUM(C$5:C8),C8,K$4-SUM(K$5:K7))</f>
        <v>0</v>
      </c>
      <c r="L8" s="2">
        <f>IF(SUM($K$4:L$4)&gt;SUM($C$5:$C8),$C8-SUM($K8:K8),L$4-SUM(L$5:L7))</f>
        <v>7.9679999999999994E-3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0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125.50200803212853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/>
      <c r="B9" s="10"/>
      <c r="C9" s="2"/>
      <c r="D9" s="2"/>
      <c r="E9" s="2"/>
      <c r="F9" s="2"/>
      <c r="G9" s="2"/>
      <c r="H9" s="2"/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0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/>
      <c r="B10" s="10"/>
      <c r="C10" s="2"/>
      <c r="D10" s="2"/>
      <c r="E10" s="2"/>
      <c r="F10" s="2"/>
      <c r="G10" s="2"/>
      <c r="H10" s="2"/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0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/>
      <c r="B11" s="10"/>
      <c r="C11" s="2"/>
      <c r="D11" s="2"/>
      <c r="E11" s="2"/>
      <c r="F11" s="2"/>
      <c r="G11" s="2"/>
      <c r="H11" s="2"/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0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/>
      <c r="B12" s="10"/>
      <c r="C12" s="2"/>
      <c r="D12" s="2"/>
      <c r="E12" s="2"/>
      <c r="F12" s="2"/>
      <c r="G12" s="2"/>
      <c r="H12" s="2"/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0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/>
      <c r="B13" s="10"/>
      <c r="C13" s="2"/>
      <c r="D13" s="2"/>
      <c r="E13" s="2"/>
      <c r="F13" s="2"/>
      <c r="G13" s="2"/>
      <c r="H13" s="2"/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0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/>
      <c r="B14" s="10"/>
      <c r="C14" s="2"/>
      <c r="D14" s="2"/>
      <c r="E14" s="2"/>
      <c r="F14" s="2"/>
      <c r="G14" s="2"/>
      <c r="H14" s="2"/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0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6.3518999999999992E-2</v>
      </c>
      <c r="D46" s="2">
        <f>SUM(D5:D44)</f>
        <v>6.3518999999999992E-2</v>
      </c>
      <c r="E46" s="2">
        <f>SUM(E5:E44)</f>
        <v>0</v>
      </c>
      <c r="J46" s="3" t="s">
        <v>0</v>
      </c>
      <c r="K46" s="5">
        <f>Schedule!D20</f>
        <v>0</v>
      </c>
      <c r="L46" s="5">
        <f>Schedule!E20</f>
        <v>6.4000000000000001E-2</v>
      </c>
      <c r="M46" s="5">
        <f>Schedule!F20</f>
        <v>0</v>
      </c>
      <c r="N46" s="5">
        <f>Schedule!G20</f>
        <v>0</v>
      </c>
      <c r="O46" s="5">
        <f>Schedule!H20</f>
        <v>0</v>
      </c>
      <c r="P46" s="5">
        <f>Schedule!I20</f>
        <v>0</v>
      </c>
      <c r="Q46" s="5">
        <f>Schedule!J20</f>
        <v>0</v>
      </c>
      <c r="R46" s="5">
        <f>Schedule!K20</f>
        <v>0</v>
      </c>
      <c r="S46" s="5">
        <f>Schedule!L20</f>
        <v>0</v>
      </c>
      <c r="T46" s="5">
        <f>Schedule!M20</f>
        <v>0</v>
      </c>
      <c r="U46" s="5">
        <f>Schedule!N20</f>
        <v>0</v>
      </c>
      <c r="V46" s="5">
        <f>Schedule!O20</f>
        <v>0</v>
      </c>
      <c r="W46" s="5">
        <f>Schedule!P20</f>
        <v>0</v>
      </c>
      <c r="X46" s="5">
        <f>Schedule!Q20</f>
        <v>0</v>
      </c>
      <c r="Y46" s="5">
        <f>Schedule!R20</f>
        <v>0</v>
      </c>
      <c r="Z46" s="5">
        <f>Schedule!S20</f>
        <v>0</v>
      </c>
      <c r="AA46" s="5">
        <f>Schedule!T20</f>
        <v>0</v>
      </c>
      <c r="AB46" s="5">
        <f>Schedule!U20</f>
        <v>0</v>
      </c>
      <c r="AC46" s="5">
        <f>Schedule!V20</f>
        <v>0</v>
      </c>
      <c r="AD46" s="5">
        <f>Schedule!W20</f>
        <v>0</v>
      </c>
      <c r="AE46" s="5">
        <f>Schedule!X20</f>
        <v>0</v>
      </c>
      <c r="AF46" s="5">
        <f>Schedule!Y20</f>
        <v>0</v>
      </c>
      <c r="AG46" s="5">
        <f>Schedule!Z20</f>
        <v>0</v>
      </c>
      <c r="AH46" s="5">
        <f>Schedule!AA20</f>
        <v>0</v>
      </c>
      <c r="AI46" s="5">
        <f>Schedule!AB20</f>
        <v>0</v>
      </c>
      <c r="AJ46" s="2">
        <f>SUM(K46:AI46)</f>
        <v>6.4000000000000001E-2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6.3518999999999992E-2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6.3518999999999992E-2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6.3518999999999992E-2</v>
      </c>
      <c r="M48" s="2">
        <f>SUMPRODUCT($D$5:$D$44,$AJ$5:$AJ$44,M$5:M$44)</f>
        <v>0</v>
      </c>
      <c r="N48" s="2">
        <f>SUMPRODUCT($D$5:$D$44,$AJ$5:$AJ$44,N$5:N$44)</f>
        <v>0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0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6.3518999999999992E-2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0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0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0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0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0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0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0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0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0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3"/>
      <c r="I55" s="1"/>
      <c r="J55" s="3"/>
      <c r="K55" s="1"/>
      <c r="L55" s="1"/>
      <c r="M55" s="1"/>
      <c r="N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9"/>
      <c r="B56" s="9"/>
      <c r="I56" s="1"/>
      <c r="J56" s="3"/>
      <c r="K56" s="1"/>
      <c r="L56" s="1"/>
      <c r="M56" s="1"/>
      <c r="N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9"/>
      <c r="B57" s="9"/>
      <c r="I57" s="1"/>
      <c r="J57" s="3"/>
      <c r="K57" s="1"/>
      <c r="L57" s="1"/>
      <c r="M57" s="1"/>
      <c r="N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9"/>
      <c r="B58" s="9"/>
      <c r="I58" s="1"/>
      <c r="J58" s="3"/>
      <c r="K58" s="1"/>
      <c r="L58" s="1"/>
      <c r="M58" s="1"/>
      <c r="N58" s="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1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M60"/>
  <sheetViews>
    <sheetView workbookViewId="0">
      <selection activeCell="L46" sqref="L46"/>
    </sheetView>
  </sheetViews>
  <sheetFormatPr defaultColWidth="19.85546875" defaultRowHeight="12.75"/>
  <cols>
    <col min="1" max="1" width="9.85546875" style="1" bestFit="1" customWidth="1"/>
    <col min="2" max="2" width="6.28515625" style="1" bestFit="1" customWidth="1"/>
    <col min="3" max="4" width="6.5703125" style="1" bestFit="1" customWidth="1"/>
    <col min="5" max="5" width="6.140625" style="1" bestFit="1" customWidth="1"/>
    <col min="6" max="6" width="10.85546875" style="1" bestFit="1" customWidth="1"/>
    <col min="7" max="7" width="8.140625" style="1" bestFit="1" customWidth="1"/>
    <col min="8" max="8" width="8.28515625" style="1" bestFit="1" customWidth="1"/>
    <col min="9" max="9" width="8.7109375" style="1" customWidth="1"/>
    <col min="10" max="10" width="10.85546875" style="3" bestFit="1" customWidth="1"/>
    <col min="11" max="36" width="9.85546875" style="1" customWidth="1"/>
    <col min="37" max="37" width="10.85546875" style="2" bestFit="1" customWidth="1"/>
    <col min="38" max="38" width="7.140625" style="2" bestFit="1" customWidth="1"/>
    <col min="39" max="45" width="6" style="2" bestFit="1" customWidth="1"/>
    <col min="46" max="46" width="7.140625" style="2" bestFit="1" customWidth="1"/>
    <col min="47" max="52" width="6" style="2" bestFit="1" customWidth="1"/>
    <col min="53" max="137" width="6" style="1" bestFit="1" customWidth="1"/>
    <col min="138" max="16384" width="19.85546875" style="1"/>
  </cols>
  <sheetData>
    <row r="3" spans="1:137">
      <c r="A3" s="1" t="s">
        <v>3</v>
      </c>
      <c r="J3" s="3" t="s">
        <v>5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  <c r="U3" s="6">
        <v>2024</v>
      </c>
      <c r="V3" s="6">
        <v>2025</v>
      </c>
      <c r="W3" s="6">
        <v>2026</v>
      </c>
      <c r="X3" s="6">
        <v>2027</v>
      </c>
      <c r="Y3" s="6">
        <v>2028</v>
      </c>
      <c r="Z3" s="6">
        <v>2029</v>
      </c>
      <c r="AA3" s="6">
        <v>2030</v>
      </c>
      <c r="AB3" s="6">
        <v>2031</v>
      </c>
      <c r="AC3" s="6">
        <v>2032</v>
      </c>
      <c r="AD3" s="6">
        <v>2033</v>
      </c>
      <c r="AE3" s="6">
        <v>2034</v>
      </c>
      <c r="AF3" s="6">
        <v>2035</v>
      </c>
      <c r="AG3" s="6">
        <v>2036</v>
      </c>
      <c r="AH3" s="6">
        <v>2037</v>
      </c>
      <c r="AI3" s="6">
        <v>2038</v>
      </c>
      <c r="AJ3" s="12" t="s">
        <v>4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1" t="s">
        <v>2</v>
      </c>
      <c r="B4" s="1" t="s">
        <v>1</v>
      </c>
      <c r="C4" s="12" t="s">
        <v>6</v>
      </c>
      <c r="D4" s="12" t="s">
        <v>7</v>
      </c>
      <c r="E4" s="12" t="s">
        <v>8</v>
      </c>
      <c r="F4" s="12" t="s">
        <v>12</v>
      </c>
      <c r="G4" s="12" t="s">
        <v>13</v>
      </c>
      <c r="H4" s="12" t="s">
        <v>14</v>
      </c>
      <c r="I4" s="12"/>
      <c r="J4" s="3" t="s">
        <v>0</v>
      </c>
      <c r="K4" s="11">
        <f t="shared" ref="K4:AI4" si="0">MAX(K46,0)</f>
        <v>0</v>
      </c>
      <c r="L4" s="11">
        <f t="shared" si="0"/>
        <v>0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14.627000000000001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  <c r="Z4" s="11">
        <f t="shared" si="0"/>
        <v>0</v>
      </c>
      <c r="AA4" s="11">
        <f t="shared" si="0"/>
        <v>0</v>
      </c>
      <c r="AB4" s="11">
        <f t="shared" si="0"/>
        <v>0</v>
      </c>
      <c r="AC4" s="11">
        <f t="shared" si="0"/>
        <v>0</v>
      </c>
      <c r="AD4" s="11">
        <f t="shared" si="0"/>
        <v>0</v>
      </c>
      <c r="AE4" s="11">
        <f t="shared" si="0"/>
        <v>0</v>
      </c>
      <c r="AF4" s="11">
        <f t="shared" si="0"/>
        <v>0</v>
      </c>
      <c r="AG4" s="11">
        <f t="shared" si="0"/>
        <v>0</v>
      </c>
      <c r="AH4" s="11">
        <f t="shared" si="0"/>
        <v>0</v>
      </c>
      <c r="AI4" s="11">
        <f t="shared" si="0"/>
        <v>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10">
        <v>20</v>
      </c>
      <c r="B5" s="10">
        <v>552</v>
      </c>
      <c r="C5" s="2">
        <v>5.6625000000000002E-2</v>
      </c>
      <c r="D5" s="2">
        <v>5.5833000000000001E-2</v>
      </c>
      <c r="E5" s="2">
        <v>7.9199999999999995E-4</v>
      </c>
      <c r="F5" s="2">
        <v>57.68</v>
      </c>
      <c r="G5" s="2">
        <v>7.85</v>
      </c>
      <c r="H5" s="2">
        <v>2.75</v>
      </c>
      <c r="I5" s="2"/>
      <c r="K5" s="2">
        <f>IF(K$4&gt;$C5,$C5,K$4)</f>
        <v>0</v>
      </c>
      <c r="L5" s="2">
        <f>IF(SUM($K$4:L4)&gt;$C5,$C5-SUM($K5:K5),L4)</f>
        <v>0</v>
      </c>
      <c r="M5" s="2">
        <f>IF(SUM($K$4:M4)&gt;$C5,$C5-SUM($K5:L5),M4)</f>
        <v>0</v>
      </c>
      <c r="N5" s="2">
        <f>IF(SUM($K$4:N4)&gt;$C5,$C5-SUM($K5:M5),N4)</f>
        <v>0</v>
      </c>
      <c r="O5" s="2">
        <f>IF(SUM($K$4:O4)&gt;$C5,$C5-SUM($K5:N5),O4)</f>
        <v>0</v>
      </c>
      <c r="P5" s="2">
        <f>IF(SUM($K$4:P4)&gt;$C5,$C5-SUM($K5:O5),P4)</f>
        <v>0</v>
      </c>
      <c r="Q5" s="2">
        <f>IF(SUM($K$4:Q4)&gt;$C5,$C5-SUM($K5:P5),Q4)</f>
        <v>0</v>
      </c>
      <c r="R5" s="2">
        <f>IF(SUM($K$4:R4)&gt;$C5,$C5-SUM($K5:Q5),R4)</f>
        <v>5.6625000000000002E-2</v>
      </c>
      <c r="S5" s="2">
        <f>IF(SUM($K$4:S4)&gt;$C5,$C5-SUM($K5:R5),S4)</f>
        <v>0</v>
      </c>
      <c r="T5" s="2">
        <f>IF(SUM($K$4:T4)&gt;$C5,$C5-SUM($K5:S5),T4)</f>
        <v>0</v>
      </c>
      <c r="U5" s="2">
        <f>IF(SUM($K$4:U4)&gt;$C5,$C5-SUM($K5:T5),U4)</f>
        <v>0</v>
      </c>
      <c r="V5" s="2">
        <f>IF(SUM($K$4:V4)&gt;$C5,$C5-SUM($K5:U5),V4)</f>
        <v>0</v>
      </c>
      <c r="W5" s="2">
        <f>IF(SUM($K$4:W4)&gt;$C5,$C5-SUM($K5:V5),W4)</f>
        <v>0</v>
      </c>
      <c r="X5" s="2">
        <f>IF(SUM($K$4:X4)&gt;$C5,$C5-SUM($K5:W5),X4)</f>
        <v>0</v>
      </c>
      <c r="Y5" s="2">
        <f>IF(SUM($K$4:Y4)&gt;$C5,$C5-SUM($K5:X5),Y4)</f>
        <v>0</v>
      </c>
      <c r="Z5" s="2">
        <f>IF(SUM($K$4:Z4)&gt;$C5,$C5-SUM($K5:Y5),Z4)</f>
        <v>0</v>
      </c>
      <c r="AA5" s="2">
        <f>IF(SUM($K$4:AA4)&gt;$C5,$C5-SUM($K5:Z5),AA4)</f>
        <v>0</v>
      </c>
      <c r="AB5" s="2">
        <f>IF(SUM($K$4:AB4)&gt;$C5,$C5-SUM($K5:AA5),AB4)</f>
        <v>0</v>
      </c>
      <c r="AC5" s="2">
        <f>IF(SUM($K$4:AC4)&gt;$C5,$C5-SUM($K5:AB5),AC4)</f>
        <v>0</v>
      </c>
      <c r="AD5" s="2">
        <f>IF(SUM($K$4:AD4)&gt;$C5,$C5-SUM($K5:AC5),AD4)</f>
        <v>0</v>
      </c>
      <c r="AE5" s="2">
        <f>IF(SUM($K$4:AE4)&gt;$C5,$C5-SUM($K5:AD5),AE4)</f>
        <v>0</v>
      </c>
      <c r="AF5" s="2">
        <f>IF(SUM($K$4:AF4)&gt;$C5,$C5-SUM($K5:AE5),AF4)</f>
        <v>0</v>
      </c>
      <c r="AG5" s="2">
        <f>IF(SUM($K$4:AG4)&gt;$C5,$C5-SUM($K5:AF5),AG4)</f>
        <v>0</v>
      </c>
      <c r="AH5" s="2">
        <f>IF(SUM($K$4:AH4)&gt;$C5,$C5-SUM($K5:AG5),AH4)</f>
        <v>0</v>
      </c>
      <c r="AI5" s="2">
        <f>IF(SUM($K$4:AI4)&gt;$C5,$C5-SUM($K5:AH5),AI4)</f>
        <v>0</v>
      </c>
      <c r="AJ5" s="1">
        <f>IF(C5&gt;0,1/C5,0)</f>
        <v>17.660044150110373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10">
        <v>20</v>
      </c>
      <c r="B6" s="10">
        <v>540</v>
      </c>
      <c r="C6" s="2">
        <v>0.94902699999999995</v>
      </c>
      <c r="D6" s="2">
        <v>0.86962099999999998</v>
      </c>
      <c r="E6" s="2">
        <v>7.9406000000000004E-2</v>
      </c>
      <c r="F6" s="2">
        <v>57.63</v>
      </c>
      <c r="G6" s="2">
        <v>5.77</v>
      </c>
      <c r="H6" s="2">
        <v>2.63</v>
      </c>
      <c r="I6" s="2"/>
      <c r="K6" s="2">
        <f>IF(K$4&gt;SUM(C$5:C6),C6,K$4-SUM(K$5:K5))</f>
        <v>0</v>
      </c>
      <c r="L6" s="2">
        <f>IF(SUM($K$4:L$4)&gt;SUM($C$5:$C6),$C6-SUM($K6:K6),L$4-SUM(L$5:L5))</f>
        <v>0</v>
      </c>
      <c r="M6" s="2">
        <f>IF(SUM($K$4:M$4)&gt;SUM($C$5:$C6),$C6-SUM($K6:L6),M$4-SUM(M$5:M5))</f>
        <v>0</v>
      </c>
      <c r="N6" s="2">
        <f>IF(SUM($K$4:N$4)&gt;SUM($C$5:$C6),$C6-SUM($K6:M6),N$4-SUM(N$5:N5))</f>
        <v>0</v>
      </c>
      <c r="O6" s="2">
        <f>IF(SUM($K$4:O$4)&gt;SUM($C$5:$C6),$C6-SUM($K6:N6),O$4-SUM(O$5:O5))</f>
        <v>0</v>
      </c>
      <c r="P6" s="2">
        <f>IF(SUM($K$4:P$4)&gt;SUM($C$5:$C6),$C6-SUM($K6:O6),P$4-SUM(P$5:P5))</f>
        <v>0</v>
      </c>
      <c r="Q6" s="2">
        <f>IF(SUM($K$4:Q$4)&gt;SUM($C$5:$C6),$C6-SUM($K6:P6),Q$4-SUM(Q$5:Q5))</f>
        <v>0</v>
      </c>
      <c r="R6" s="2">
        <f>IF(SUM($K$4:R$4)&gt;SUM($C$5:$C6),$C6-SUM($K6:Q6),R$4-SUM(R$5:R5))</f>
        <v>0.94902699999999995</v>
      </c>
      <c r="S6" s="2">
        <f>IF(SUM($K$4:S$4)&gt;SUM($C$5:$C6),$C6-SUM($K6:R6),S$4-SUM(S$5:S5))</f>
        <v>0</v>
      </c>
      <c r="T6" s="2">
        <f>IF(SUM($K$4:T$4)&gt;SUM($C$5:$C6),$C6-SUM($K6:S6),T$4-SUM(T$5:T5))</f>
        <v>0</v>
      </c>
      <c r="U6" s="2">
        <f>IF(SUM($K$4:U$4)&gt;SUM($C$5:$C6),$C6-SUM($K6:T6),U$4-SUM(U$5:U5))</f>
        <v>0</v>
      </c>
      <c r="V6" s="2">
        <f>IF(SUM($K$4:V$4)&gt;SUM($C$5:$C6),$C6-SUM($K6:U6),V$4-SUM(V$5:V5))</f>
        <v>0</v>
      </c>
      <c r="W6" s="2">
        <f>IF(SUM($K$4:W$4)&gt;SUM($C$5:$C6),$C6-SUM($K6:V6),W$4-SUM(W$5:W5))</f>
        <v>0</v>
      </c>
      <c r="X6" s="2">
        <f>IF(SUM($K$4:X$4)&gt;SUM($C$5:$C6),$C6-SUM($K6:W6),X$4-SUM(X$5:X5))</f>
        <v>0</v>
      </c>
      <c r="Y6" s="2">
        <f>IF(SUM($K$4:Y$4)&gt;SUM($C$5:$C6),$C6-SUM($K6:X6),Y$4-SUM(Y$5:Y5))</f>
        <v>0</v>
      </c>
      <c r="Z6" s="2">
        <f>IF(SUM($K$4:Z$4)&gt;SUM($C$5:$C6),$C6-SUM($K6:Y6),Z$4-SUM(Z$5:Z5))</f>
        <v>0</v>
      </c>
      <c r="AA6" s="2">
        <f>IF(SUM($K$4:AA$4)&gt;SUM($C$5:$C6),$C6-SUM($K6:Z6),AA$4-SUM(AA$5:AA5))</f>
        <v>0</v>
      </c>
      <c r="AB6" s="2">
        <f>IF(SUM($K$4:AB$4)&gt;SUM($C$5:$C6),$C6-SUM($K6:AA6),AB$4-SUM(AB$5:AB5))</f>
        <v>0</v>
      </c>
      <c r="AC6" s="2">
        <f>IF(SUM($K$4:AC$4)&gt;SUM($C$5:$C6),$C6-SUM($K6:AB6),AC$4-SUM(AC$5:AC5))</f>
        <v>0</v>
      </c>
      <c r="AD6" s="2">
        <f>IF(SUM($K$4:AD$4)&gt;SUM($C$5:$C6),$C6-SUM($K6:AC6),AD$4-SUM(AD$5:AD5))</f>
        <v>0</v>
      </c>
      <c r="AE6" s="2">
        <f>IF(SUM($K$4:AE$4)&gt;SUM($C$5:$C6),$C6-SUM($K6:AD6),AE$4-SUM(AE$5:AE5))</f>
        <v>0</v>
      </c>
      <c r="AF6" s="2">
        <f>IF(SUM($K$4:AF$4)&gt;SUM($C$5:$C6),$C6-SUM($K6:AE6),AF$4-SUM(AF$5:AF5))</f>
        <v>0</v>
      </c>
      <c r="AG6" s="2">
        <f>IF(SUM($K$4:AG$4)&gt;SUM($C$5:$C6),$C6-SUM($K6:AF6),AG$4-SUM(AG$5:AG5))</f>
        <v>0</v>
      </c>
      <c r="AH6" s="2">
        <f>IF(SUM($K$4:AH$4)&gt;SUM($C$5:$C6),$C6-SUM($K6:AG6),AH$4-SUM(AH$5:AH5))</f>
        <v>0</v>
      </c>
      <c r="AI6" s="2">
        <f>IF(SUM($K$4:AI$4)&gt;SUM($C$5:$C6),$C6-SUM($K6:AH6),AI$4-SUM(AI$5:AI5))</f>
        <v>0</v>
      </c>
      <c r="AJ6" s="1">
        <f>IF(C6&gt;0,1/C6,0)</f>
        <v>1.0537108006410778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10">
        <v>20</v>
      </c>
      <c r="B7" s="10">
        <v>528</v>
      </c>
      <c r="C7" s="2">
        <v>2.726496</v>
      </c>
      <c r="D7" s="2">
        <v>2.4975230000000002</v>
      </c>
      <c r="E7" s="2">
        <v>0.22897300000000001</v>
      </c>
      <c r="F7" s="2">
        <v>57.97</v>
      </c>
      <c r="G7" s="2">
        <v>5.91</v>
      </c>
      <c r="H7" s="2">
        <v>2.65</v>
      </c>
      <c r="I7" s="2"/>
      <c r="K7" s="2">
        <f>IF(K$4&gt;SUM(C$5:C7),C7,K$4-SUM(K$5:K6))</f>
        <v>0</v>
      </c>
      <c r="L7" s="2">
        <f>IF(SUM($K$4:L$4)&gt;SUM($C$5:$C7),$C7-SUM($K7:K7),L$4-SUM(L$5:L6))</f>
        <v>0</v>
      </c>
      <c r="M7" s="2">
        <f>IF(SUM($K$4:M$4)&gt;SUM($C$5:$C7),$C7-SUM($K7:L7),M$4-SUM(M$5:M6))</f>
        <v>0</v>
      </c>
      <c r="N7" s="2">
        <f>IF(SUM($K$4:N$4)&gt;SUM($C$5:$C7),$C7-SUM($K7:M7),N$4-SUM(N$5:N6))</f>
        <v>0</v>
      </c>
      <c r="O7" s="2">
        <f>IF(SUM($K$4:O$4)&gt;SUM($C$5:$C7),$C7-SUM($K7:N7),O$4-SUM(O$5:O6))</f>
        <v>0</v>
      </c>
      <c r="P7" s="2">
        <f>IF(SUM($K$4:P$4)&gt;SUM($C$5:$C7),$C7-SUM($K7:O7),P$4-SUM(P$5:P6))</f>
        <v>0</v>
      </c>
      <c r="Q7" s="2">
        <f>IF(SUM($K$4:Q$4)&gt;SUM($C$5:$C7),$C7-SUM($K7:P7),Q$4-SUM(Q$5:Q6))</f>
        <v>0</v>
      </c>
      <c r="R7" s="2">
        <f>IF(SUM($K$4:R$4)&gt;SUM($C$5:$C7),$C7-SUM($K7:Q7),R$4-SUM(R$5:R6))</f>
        <v>2.726496</v>
      </c>
      <c r="S7" s="2">
        <f>IF(SUM($K$4:S$4)&gt;SUM($C$5:$C7),$C7-SUM($K7:R7),S$4-SUM(S$5:S6))</f>
        <v>0</v>
      </c>
      <c r="T7" s="2">
        <f>IF(SUM($K$4:T$4)&gt;SUM($C$5:$C7),$C7-SUM($K7:S7),T$4-SUM(T$5:T6))</f>
        <v>0</v>
      </c>
      <c r="U7" s="2">
        <f>IF(SUM($K$4:U$4)&gt;SUM($C$5:$C7),$C7-SUM($K7:T7),U$4-SUM(U$5:U6))</f>
        <v>0</v>
      </c>
      <c r="V7" s="2">
        <f>IF(SUM($K$4:V$4)&gt;SUM($C$5:$C7),$C7-SUM($K7:U7),V$4-SUM(V$5:V6))</f>
        <v>0</v>
      </c>
      <c r="W7" s="2">
        <f>IF(SUM($K$4:W$4)&gt;SUM($C$5:$C7),$C7-SUM($K7:V7),W$4-SUM(W$5:W6))</f>
        <v>0</v>
      </c>
      <c r="X7" s="2">
        <f>IF(SUM($K$4:X$4)&gt;SUM($C$5:$C7),$C7-SUM($K7:W7),X$4-SUM(X$5:X6))</f>
        <v>0</v>
      </c>
      <c r="Y7" s="2">
        <f>IF(SUM($K$4:Y$4)&gt;SUM($C$5:$C7),$C7-SUM($K7:X7),Y$4-SUM(Y$5:Y6))</f>
        <v>0</v>
      </c>
      <c r="Z7" s="2">
        <f>IF(SUM($K$4:Z$4)&gt;SUM($C$5:$C7),$C7-SUM($K7:Y7),Z$4-SUM(Z$5:Z6))</f>
        <v>0</v>
      </c>
      <c r="AA7" s="2">
        <f>IF(SUM($K$4:AA$4)&gt;SUM($C$5:$C7),$C7-SUM($K7:Z7),AA$4-SUM(AA$5:AA6))</f>
        <v>0</v>
      </c>
      <c r="AB7" s="2">
        <f>IF(SUM($K$4:AB$4)&gt;SUM($C$5:$C7),$C7-SUM($K7:AA7),AB$4-SUM(AB$5:AB6))</f>
        <v>0</v>
      </c>
      <c r="AC7" s="2">
        <f>IF(SUM($K$4:AC$4)&gt;SUM($C$5:$C7),$C7-SUM($K7:AB7),AC$4-SUM(AC$5:AC6))</f>
        <v>0</v>
      </c>
      <c r="AD7" s="2">
        <f>IF(SUM($K$4:AD$4)&gt;SUM($C$5:$C7),$C7-SUM($K7:AC7),AD$4-SUM(AD$5:AD6))</f>
        <v>0</v>
      </c>
      <c r="AE7" s="2">
        <f>IF(SUM($K$4:AE$4)&gt;SUM($C$5:$C7),$C7-SUM($K7:AD7),AE$4-SUM(AE$5:AE6))</f>
        <v>0</v>
      </c>
      <c r="AF7" s="2">
        <f>IF(SUM($K$4:AF$4)&gt;SUM($C$5:$C7),$C7-SUM($K7:AE7),AF$4-SUM(AF$5:AF6))</f>
        <v>0</v>
      </c>
      <c r="AG7" s="2">
        <f>IF(SUM($K$4:AG$4)&gt;SUM($C$5:$C7),$C7-SUM($K7:AF7),AG$4-SUM(AG$5:AG6))</f>
        <v>0</v>
      </c>
      <c r="AH7" s="2">
        <f>IF(SUM($K$4:AH$4)&gt;SUM($C$5:$C7),$C7-SUM($K7:AG7),AH$4-SUM(AH$5:AH6))</f>
        <v>0</v>
      </c>
      <c r="AI7" s="2">
        <f>IF(SUM($K$4:AI$4)&gt;SUM($C$5:$C7),$C7-SUM($K7:AH7),AI$4-SUM(AI$5:AI6))</f>
        <v>0</v>
      </c>
      <c r="AJ7" s="1">
        <f>IF(C7&gt;0,1/C7,0)</f>
        <v>0.36677112308252058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10">
        <v>20</v>
      </c>
      <c r="B8" s="10">
        <v>516</v>
      </c>
      <c r="C8" s="2">
        <v>3.9010340000000001</v>
      </c>
      <c r="D8" s="2">
        <v>3.5535890000000001</v>
      </c>
      <c r="E8" s="2">
        <v>0.347445</v>
      </c>
      <c r="F8" s="2">
        <v>58.49</v>
      </c>
      <c r="G8" s="2">
        <v>5.61</v>
      </c>
      <c r="H8" s="2">
        <v>2.59</v>
      </c>
      <c r="I8" s="2"/>
      <c r="K8" s="2">
        <f>IF(K$4&gt;SUM(C$5:C8),C8,K$4-SUM(K$5:K7))</f>
        <v>0</v>
      </c>
      <c r="L8" s="2">
        <f>IF(SUM($K$4:L$4)&gt;SUM($C$5:$C8),$C8-SUM($K8:K8),L$4-SUM(L$5:L7))</f>
        <v>0</v>
      </c>
      <c r="M8" s="2">
        <f>IF(SUM($K$4:M$4)&gt;SUM($C$5:$C8),$C8-SUM($K8:L8),M$4-SUM(M$5:M7))</f>
        <v>0</v>
      </c>
      <c r="N8" s="2">
        <f>IF(SUM($K$4:N$4)&gt;SUM($C$5:$C8),$C8-SUM($K8:M8),N$4-SUM(N$5:N7))</f>
        <v>0</v>
      </c>
      <c r="O8" s="2">
        <f>IF(SUM($K$4:O$4)&gt;SUM($C$5:$C8),$C8-SUM($K8:N8),O$4-SUM(O$5:O7))</f>
        <v>0</v>
      </c>
      <c r="P8" s="2">
        <f>IF(SUM($K$4:P$4)&gt;SUM($C$5:$C8),$C8-SUM($K8:O8),P$4-SUM(P$5:P7))</f>
        <v>0</v>
      </c>
      <c r="Q8" s="2">
        <f>IF(SUM($K$4:Q$4)&gt;SUM($C$5:$C8),$C8-SUM($K8:P8),Q$4-SUM(Q$5:Q7))</f>
        <v>0</v>
      </c>
      <c r="R8" s="2">
        <f>IF(SUM($K$4:R$4)&gt;SUM($C$5:$C8),$C8-SUM($K8:Q8),R$4-SUM(R$5:R7))</f>
        <v>3.9010340000000001</v>
      </c>
      <c r="S8" s="2">
        <f>IF(SUM($K$4:S$4)&gt;SUM($C$5:$C8),$C8-SUM($K8:R8),S$4-SUM(S$5:S7))</f>
        <v>0</v>
      </c>
      <c r="T8" s="2">
        <f>IF(SUM($K$4:T$4)&gt;SUM($C$5:$C8),$C8-SUM($K8:S8),T$4-SUM(T$5:T7))</f>
        <v>0</v>
      </c>
      <c r="U8" s="2">
        <f>IF(SUM($K$4:U$4)&gt;SUM($C$5:$C8),$C8-SUM($K8:T8),U$4-SUM(U$5:U7))</f>
        <v>0</v>
      </c>
      <c r="V8" s="2">
        <f>IF(SUM($K$4:V$4)&gt;SUM($C$5:$C8),$C8-SUM($K8:U8),V$4-SUM(V$5:V7))</f>
        <v>0</v>
      </c>
      <c r="W8" s="2">
        <f>IF(SUM($K$4:W$4)&gt;SUM($C$5:$C8),$C8-SUM($K8:V8),W$4-SUM(W$5:W7))</f>
        <v>0</v>
      </c>
      <c r="X8" s="2">
        <f>IF(SUM($K$4:X$4)&gt;SUM($C$5:$C8),$C8-SUM($K8:W8),X$4-SUM(X$5:X7))</f>
        <v>0</v>
      </c>
      <c r="Y8" s="2">
        <f>IF(SUM($K$4:Y$4)&gt;SUM($C$5:$C8),$C8-SUM($K8:X8),Y$4-SUM(Y$5:Y7))</f>
        <v>0</v>
      </c>
      <c r="Z8" s="2">
        <f>IF(SUM($K$4:Z$4)&gt;SUM($C$5:$C8),$C8-SUM($K8:Y8),Z$4-SUM(Z$5:Z7))</f>
        <v>0</v>
      </c>
      <c r="AA8" s="2">
        <f>IF(SUM($K$4:AA$4)&gt;SUM($C$5:$C8),$C8-SUM($K8:Z8),AA$4-SUM(AA$5:AA7))</f>
        <v>0</v>
      </c>
      <c r="AB8" s="2">
        <f>IF(SUM($K$4:AB$4)&gt;SUM($C$5:$C8),$C8-SUM($K8:AA8),AB$4-SUM(AB$5:AB7))</f>
        <v>0</v>
      </c>
      <c r="AC8" s="2">
        <f>IF(SUM($K$4:AC$4)&gt;SUM($C$5:$C8),$C8-SUM($K8:AB8),AC$4-SUM(AC$5:AC7))</f>
        <v>0</v>
      </c>
      <c r="AD8" s="2">
        <f>IF(SUM($K$4:AD$4)&gt;SUM($C$5:$C8),$C8-SUM($K8:AC8),AD$4-SUM(AD$5:AD7))</f>
        <v>0</v>
      </c>
      <c r="AE8" s="2">
        <f>IF(SUM($K$4:AE$4)&gt;SUM($C$5:$C8),$C8-SUM($K8:AD8),AE$4-SUM(AE$5:AE7))</f>
        <v>0</v>
      </c>
      <c r="AF8" s="2">
        <f>IF(SUM($K$4:AF$4)&gt;SUM($C$5:$C8),$C8-SUM($K8:AE8),AF$4-SUM(AF$5:AF7))</f>
        <v>0</v>
      </c>
      <c r="AG8" s="2">
        <f>IF(SUM($K$4:AG$4)&gt;SUM($C$5:$C8),$C8-SUM($K8:AF8),AG$4-SUM(AG$5:AG7))</f>
        <v>0</v>
      </c>
      <c r="AH8" s="2">
        <f>IF(SUM($K$4:AH$4)&gt;SUM($C$5:$C8),$C8-SUM($K8:AG8),AH$4-SUM(AH$5:AH7))</f>
        <v>0</v>
      </c>
      <c r="AI8" s="2">
        <f>IF(SUM($K$4:AI$4)&gt;SUM($C$5:$C8),$C8-SUM($K8:AH8),AI$4-SUM(AI$5:AI7))</f>
        <v>0</v>
      </c>
      <c r="AJ8" s="1">
        <f>IF(C8&gt;0,1/C8,0)</f>
        <v>0.25634229283825777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10">
        <v>20</v>
      </c>
      <c r="B9" s="10">
        <v>504</v>
      </c>
      <c r="C9" s="2">
        <v>2.8547539999999998</v>
      </c>
      <c r="D9" s="2">
        <v>2.513296</v>
      </c>
      <c r="E9" s="2">
        <v>0.34145799999999998</v>
      </c>
      <c r="F9" s="2">
        <v>58.49</v>
      </c>
      <c r="G9" s="2">
        <v>5.74</v>
      </c>
      <c r="H9" s="2">
        <v>2.61</v>
      </c>
      <c r="I9" s="2"/>
      <c r="K9" s="2">
        <f>IF(K$4&gt;SUM(C$5:C9),C9,K$4-SUM(K$5:K8))</f>
        <v>0</v>
      </c>
      <c r="L9" s="2">
        <f>IF(SUM($K$4:L$4)&gt;SUM($C$5:$C9),$C9-SUM($K9:K9),L$4-SUM(L$5:L8))</f>
        <v>0</v>
      </c>
      <c r="M9" s="2">
        <f>IF(SUM($K$4:M$4)&gt;SUM($C$5:$C9),$C9-SUM($K9:L9),M$4-SUM(M$5:M8))</f>
        <v>0</v>
      </c>
      <c r="N9" s="2">
        <f>IF(SUM($K$4:N$4)&gt;SUM($C$5:$C9),$C9-SUM($K9:M9),N$4-SUM(N$5:N8))</f>
        <v>0</v>
      </c>
      <c r="O9" s="2">
        <f>IF(SUM($K$4:O$4)&gt;SUM($C$5:$C9),$C9-SUM($K9:N9),O$4-SUM(O$5:O8))</f>
        <v>0</v>
      </c>
      <c r="P9" s="2">
        <f>IF(SUM($K$4:P$4)&gt;SUM($C$5:$C9),$C9-SUM($K9:O9),P$4-SUM(P$5:P8))</f>
        <v>0</v>
      </c>
      <c r="Q9" s="2">
        <f>IF(SUM($K$4:Q$4)&gt;SUM($C$5:$C9),$C9-SUM($K9:P9),Q$4-SUM(Q$5:Q8))</f>
        <v>0</v>
      </c>
      <c r="R9" s="2">
        <f>IF(SUM($K$4:R$4)&gt;SUM($C$5:$C9),$C9-SUM($K9:Q9),R$4-SUM(R$5:R8))</f>
        <v>2.8547539999999998</v>
      </c>
      <c r="S9" s="2">
        <f>IF(SUM($K$4:S$4)&gt;SUM($C$5:$C9),$C9-SUM($K9:R9),S$4-SUM(S$5:S8))</f>
        <v>0</v>
      </c>
      <c r="T9" s="2">
        <f>IF(SUM($K$4:T$4)&gt;SUM($C$5:$C9),$C9-SUM($K9:S9),T$4-SUM(T$5:T8))</f>
        <v>0</v>
      </c>
      <c r="U9" s="2">
        <f>IF(SUM($K$4:U$4)&gt;SUM($C$5:$C9),$C9-SUM($K9:T9),U$4-SUM(U$5:U8))</f>
        <v>0</v>
      </c>
      <c r="V9" s="2">
        <f>IF(SUM($K$4:V$4)&gt;SUM($C$5:$C9),$C9-SUM($K9:U9),V$4-SUM(V$5:V8))</f>
        <v>0</v>
      </c>
      <c r="W9" s="2">
        <f>IF(SUM($K$4:W$4)&gt;SUM($C$5:$C9),$C9-SUM($K9:V9),W$4-SUM(W$5:W8))</f>
        <v>0</v>
      </c>
      <c r="X9" s="2">
        <f>IF(SUM($K$4:X$4)&gt;SUM($C$5:$C9),$C9-SUM($K9:W9),X$4-SUM(X$5:X8))</f>
        <v>0</v>
      </c>
      <c r="Y9" s="2">
        <f>IF(SUM($K$4:Y$4)&gt;SUM($C$5:$C9),$C9-SUM($K9:X9),Y$4-SUM(Y$5:Y8))</f>
        <v>0</v>
      </c>
      <c r="Z9" s="2">
        <f>IF(SUM($K$4:Z$4)&gt;SUM($C$5:$C9),$C9-SUM($K9:Y9),Z$4-SUM(Z$5:Z8))</f>
        <v>0</v>
      </c>
      <c r="AA9" s="2">
        <f>IF(SUM($K$4:AA$4)&gt;SUM($C$5:$C9),$C9-SUM($K9:Z9),AA$4-SUM(AA$5:AA8))</f>
        <v>0</v>
      </c>
      <c r="AB9" s="2">
        <f>IF(SUM($K$4:AB$4)&gt;SUM($C$5:$C9),$C9-SUM($K9:AA9),AB$4-SUM(AB$5:AB8))</f>
        <v>0</v>
      </c>
      <c r="AC9" s="2">
        <f>IF(SUM($K$4:AC$4)&gt;SUM($C$5:$C9),$C9-SUM($K9:AB9),AC$4-SUM(AC$5:AC8))</f>
        <v>0</v>
      </c>
      <c r="AD9" s="2">
        <f>IF(SUM($K$4:AD$4)&gt;SUM($C$5:$C9),$C9-SUM($K9:AC9),AD$4-SUM(AD$5:AD8))</f>
        <v>0</v>
      </c>
      <c r="AE9" s="2">
        <f>IF(SUM($K$4:AE$4)&gt;SUM($C$5:$C9),$C9-SUM($K9:AD9),AE$4-SUM(AE$5:AE8))</f>
        <v>0</v>
      </c>
      <c r="AF9" s="2">
        <f>IF(SUM($K$4:AF$4)&gt;SUM($C$5:$C9),$C9-SUM($K9:AE9),AF$4-SUM(AF$5:AF8))</f>
        <v>0</v>
      </c>
      <c r="AG9" s="2">
        <f>IF(SUM($K$4:AG$4)&gt;SUM($C$5:$C9),$C9-SUM($K9:AF9),AG$4-SUM(AG$5:AG8))</f>
        <v>0</v>
      </c>
      <c r="AH9" s="2">
        <f>IF(SUM($K$4:AH$4)&gt;SUM($C$5:$C9),$C9-SUM($K9:AG9),AH$4-SUM(AH$5:AH8))</f>
        <v>0</v>
      </c>
      <c r="AI9" s="2">
        <f>IF(SUM($K$4:AI$4)&gt;SUM($C$5:$C9),$C9-SUM($K9:AH9),AI$4-SUM(AI$5:AI8))</f>
        <v>0</v>
      </c>
      <c r="AJ9" s="1">
        <f>IF(C9&gt;0,1/C9,0)</f>
        <v>0.35029287987686508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10">
        <v>20</v>
      </c>
      <c r="B10" s="10">
        <v>492</v>
      </c>
      <c r="C10" s="2">
        <v>2.0010820000000002</v>
      </c>
      <c r="D10" s="2">
        <v>1.6911700000000001</v>
      </c>
      <c r="E10" s="2">
        <v>0.30991200000000002</v>
      </c>
      <c r="F10" s="2">
        <v>58.59</v>
      </c>
      <c r="G10" s="2">
        <v>5.78</v>
      </c>
      <c r="H10" s="2">
        <v>2.4300000000000002</v>
      </c>
      <c r="I10" s="2"/>
      <c r="K10" s="2">
        <f>IF(K$4&gt;SUM(C$5:C10),C10,K$4-SUM(K$5:K9))</f>
        <v>0</v>
      </c>
      <c r="L10" s="2">
        <f>IF(SUM($K$4:L$4)&gt;SUM($C$5:$C10),$C10-SUM($K10:K10),L$4-SUM(L$5:L9))</f>
        <v>0</v>
      </c>
      <c r="M10" s="2">
        <f>IF(SUM($K$4:M$4)&gt;SUM($C$5:$C10),$C10-SUM($K10:L10),M$4-SUM(M$5:M9))</f>
        <v>0</v>
      </c>
      <c r="N10" s="2">
        <f>IF(SUM($K$4:N$4)&gt;SUM($C$5:$C10),$C10-SUM($K10:M10),N$4-SUM(N$5:N9))</f>
        <v>0</v>
      </c>
      <c r="O10" s="2">
        <f>IF(SUM($K$4:O$4)&gt;SUM($C$5:$C10),$C10-SUM($K10:N10),O$4-SUM(O$5:O9))</f>
        <v>0</v>
      </c>
      <c r="P10" s="2">
        <f>IF(SUM($K$4:P$4)&gt;SUM($C$5:$C10),$C10-SUM($K10:O10),P$4-SUM(P$5:P9))</f>
        <v>0</v>
      </c>
      <c r="Q10" s="2">
        <f>IF(SUM($K$4:Q$4)&gt;SUM($C$5:$C10),$C10-SUM($K10:P10),Q$4-SUM(Q$5:Q9))</f>
        <v>0</v>
      </c>
      <c r="R10" s="2">
        <f>IF(SUM($K$4:R$4)&gt;SUM($C$5:$C10),$C10-SUM($K10:Q10),R$4-SUM(R$5:R9))</f>
        <v>2.0010820000000002</v>
      </c>
      <c r="S10" s="2">
        <f>IF(SUM($K$4:S$4)&gt;SUM($C$5:$C10),$C10-SUM($K10:R10),S$4-SUM(S$5:S9))</f>
        <v>0</v>
      </c>
      <c r="T10" s="2">
        <f>IF(SUM($K$4:T$4)&gt;SUM($C$5:$C10),$C10-SUM($K10:S10),T$4-SUM(T$5:T9))</f>
        <v>0</v>
      </c>
      <c r="U10" s="2">
        <f>IF(SUM($K$4:U$4)&gt;SUM($C$5:$C10),$C10-SUM($K10:T10),U$4-SUM(U$5:U9))</f>
        <v>0</v>
      </c>
      <c r="V10" s="2">
        <f>IF(SUM($K$4:V$4)&gt;SUM($C$5:$C10),$C10-SUM($K10:U10),V$4-SUM(V$5:V9))</f>
        <v>0</v>
      </c>
      <c r="W10" s="2">
        <f>IF(SUM($K$4:W$4)&gt;SUM($C$5:$C10),$C10-SUM($K10:V10),W$4-SUM(W$5:W9))</f>
        <v>0</v>
      </c>
      <c r="X10" s="2">
        <f>IF(SUM($K$4:X$4)&gt;SUM($C$5:$C10),$C10-SUM($K10:W10),X$4-SUM(X$5:X9))</f>
        <v>0</v>
      </c>
      <c r="Y10" s="2">
        <f>IF(SUM($K$4:Y$4)&gt;SUM($C$5:$C10),$C10-SUM($K10:X10),Y$4-SUM(Y$5:Y9))</f>
        <v>0</v>
      </c>
      <c r="Z10" s="2">
        <f>IF(SUM($K$4:Z$4)&gt;SUM($C$5:$C10),$C10-SUM($K10:Y10),Z$4-SUM(Z$5:Z9))</f>
        <v>0</v>
      </c>
      <c r="AA10" s="2">
        <f>IF(SUM($K$4:AA$4)&gt;SUM($C$5:$C10),$C10-SUM($K10:Z10),AA$4-SUM(AA$5:AA9))</f>
        <v>0</v>
      </c>
      <c r="AB10" s="2">
        <f>IF(SUM($K$4:AB$4)&gt;SUM($C$5:$C10),$C10-SUM($K10:AA10),AB$4-SUM(AB$5:AB9))</f>
        <v>0</v>
      </c>
      <c r="AC10" s="2">
        <f>IF(SUM($K$4:AC$4)&gt;SUM($C$5:$C10),$C10-SUM($K10:AB10),AC$4-SUM(AC$5:AC9))</f>
        <v>0</v>
      </c>
      <c r="AD10" s="2">
        <f>IF(SUM($K$4:AD$4)&gt;SUM($C$5:$C10),$C10-SUM($K10:AC10),AD$4-SUM(AD$5:AD9))</f>
        <v>0</v>
      </c>
      <c r="AE10" s="2">
        <f>IF(SUM($K$4:AE$4)&gt;SUM($C$5:$C10),$C10-SUM($K10:AD10),AE$4-SUM(AE$5:AE9))</f>
        <v>0</v>
      </c>
      <c r="AF10" s="2">
        <f>IF(SUM($K$4:AF$4)&gt;SUM($C$5:$C10),$C10-SUM($K10:AE10),AF$4-SUM(AF$5:AF9))</f>
        <v>0</v>
      </c>
      <c r="AG10" s="2">
        <f>IF(SUM($K$4:AG$4)&gt;SUM($C$5:$C10),$C10-SUM($K10:AF10),AG$4-SUM(AG$5:AG9))</f>
        <v>0</v>
      </c>
      <c r="AH10" s="2">
        <f>IF(SUM($K$4:AH$4)&gt;SUM($C$5:$C10),$C10-SUM($K10:AG10),AH$4-SUM(AH$5:AH9))</f>
        <v>0</v>
      </c>
      <c r="AI10" s="2">
        <f>IF(SUM($K$4:AI$4)&gt;SUM($C$5:$C10),$C10-SUM($K10:AH10),AI$4-SUM(AI$5:AI9))</f>
        <v>0</v>
      </c>
      <c r="AJ10" s="1">
        <f>IF(C10&gt;0,1/C10,0)</f>
        <v>0.49972964626137256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10">
        <v>20</v>
      </c>
      <c r="B11" s="10">
        <v>480</v>
      </c>
      <c r="C11" s="2">
        <v>1.2831770000000002</v>
      </c>
      <c r="D11" s="2">
        <v>1.0092540000000001</v>
      </c>
      <c r="E11" s="2">
        <v>0.27392300000000003</v>
      </c>
      <c r="F11" s="2">
        <v>58.91</v>
      </c>
      <c r="G11" s="2">
        <v>5.66</v>
      </c>
      <c r="H11" s="2">
        <v>2.2000000000000002</v>
      </c>
      <c r="I11" s="2"/>
      <c r="K11" s="2">
        <f>IF(K$4&gt;SUM(C$5:C11),C11,K$4-SUM(K$5:K10))</f>
        <v>0</v>
      </c>
      <c r="L11" s="2">
        <f>IF(SUM($K$4:L$4)&gt;SUM($C$5:$C11),$C11-SUM($K11:K11),L$4-SUM(L$5:L10))</f>
        <v>0</v>
      </c>
      <c r="M11" s="2">
        <f>IF(SUM($K$4:M$4)&gt;SUM($C$5:$C11),$C11-SUM($K11:L11),M$4-SUM(M$5:M10))</f>
        <v>0</v>
      </c>
      <c r="N11" s="2">
        <f>IF(SUM($K$4:N$4)&gt;SUM($C$5:$C11),$C11-SUM($K11:M11),N$4-SUM(N$5:N10))</f>
        <v>0</v>
      </c>
      <c r="O11" s="2">
        <f>IF(SUM($K$4:O$4)&gt;SUM($C$5:$C11),$C11-SUM($K11:N11),O$4-SUM(O$5:O10))</f>
        <v>0</v>
      </c>
      <c r="P11" s="2">
        <f>IF(SUM($K$4:P$4)&gt;SUM($C$5:$C11),$C11-SUM($K11:O11),P$4-SUM(P$5:P10))</f>
        <v>0</v>
      </c>
      <c r="Q11" s="2">
        <f>IF(SUM($K$4:Q$4)&gt;SUM($C$5:$C11),$C11-SUM($K11:P11),Q$4-SUM(Q$5:Q10))</f>
        <v>0</v>
      </c>
      <c r="R11" s="2">
        <f>IF(SUM($K$4:R$4)&gt;SUM($C$5:$C11),$C11-SUM($K11:Q11),R$4-SUM(R$5:R10))</f>
        <v>1.2831770000000002</v>
      </c>
      <c r="S11" s="2">
        <f>IF(SUM($K$4:S$4)&gt;SUM($C$5:$C11),$C11-SUM($K11:R11),S$4-SUM(S$5:S10))</f>
        <v>0</v>
      </c>
      <c r="T11" s="2">
        <f>IF(SUM($K$4:T$4)&gt;SUM($C$5:$C11),$C11-SUM($K11:S11),T$4-SUM(T$5:T10))</f>
        <v>0</v>
      </c>
      <c r="U11" s="2">
        <f>IF(SUM($K$4:U$4)&gt;SUM($C$5:$C11),$C11-SUM($K11:T11),U$4-SUM(U$5:U10))</f>
        <v>0</v>
      </c>
      <c r="V11" s="2">
        <f>IF(SUM($K$4:V$4)&gt;SUM($C$5:$C11),$C11-SUM($K11:U11),V$4-SUM(V$5:V10))</f>
        <v>0</v>
      </c>
      <c r="W11" s="2">
        <f>IF(SUM($K$4:W$4)&gt;SUM($C$5:$C11),$C11-SUM($K11:V11),W$4-SUM(W$5:W10))</f>
        <v>0</v>
      </c>
      <c r="X11" s="2">
        <f>IF(SUM($K$4:X$4)&gt;SUM($C$5:$C11),$C11-SUM($K11:W11),X$4-SUM(X$5:X10))</f>
        <v>0</v>
      </c>
      <c r="Y11" s="2">
        <f>IF(SUM($K$4:Y$4)&gt;SUM($C$5:$C11),$C11-SUM($K11:X11),Y$4-SUM(Y$5:Y10))</f>
        <v>0</v>
      </c>
      <c r="Z11" s="2">
        <f>IF(SUM($K$4:Z$4)&gt;SUM($C$5:$C11),$C11-SUM($K11:Y11),Z$4-SUM(Z$5:Z10))</f>
        <v>0</v>
      </c>
      <c r="AA11" s="2">
        <f>IF(SUM($K$4:AA$4)&gt;SUM($C$5:$C11),$C11-SUM($K11:Z11),AA$4-SUM(AA$5:AA10))</f>
        <v>0</v>
      </c>
      <c r="AB11" s="2">
        <f>IF(SUM($K$4:AB$4)&gt;SUM($C$5:$C11),$C11-SUM($K11:AA11),AB$4-SUM(AB$5:AB10))</f>
        <v>0</v>
      </c>
      <c r="AC11" s="2">
        <f>IF(SUM($K$4:AC$4)&gt;SUM($C$5:$C11),$C11-SUM($K11:AB11),AC$4-SUM(AC$5:AC10))</f>
        <v>0</v>
      </c>
      <c r="AD11" s="2">
        <f>IF(SUM($K$4:AD$4)&gt;SUM($C$5:$C11),$C11-SUM($K11:AC11),AD$4-SUM(AD$5:AD10))</f>
        <v>0</v>
      </c>
      <c r="AE11" s="2">
        <f>IF(SUM($K$4:AE$4)&gt;SUM($C$5:$C11),$C11-SUM($K11:AD11),AE$4-SUM(AE$5:AE10))</f>
        <v>0</v>
      </c>
      <c r="AF11" s="2">
        <f>IF(SUM($K$4:AF$4)&gt;SUM($C$5:$C11),$C11-SUM($K11:AE11),AF$4-SUM(AF$5:AF10))</f>
        <v>0</v>
      </c>
      <c r="AG11" s="2">
        <f>IF(SUM($K$4:AG$4)&gt;SUM($C$5:$C11),$C11-SUM($K11:AF11),AG$4-SUM(AG$5:AG10))</f>
        <v>0</v>
      </c>
      <c r="AH11" s="2">
        <f>IF(SUM($K$4:AH$4)&gt;SUM($C$5:$C11),$C11-SUM($K11:AG11),AH$4-SUM(AH$5:AH10))</f>
        <v>0</v>
      </c>
      <c r="AI11" s="2">
        <f>IF(SUM($K$4:AI$4)&gt;SUM($C$5:$C11),$C11-SUM($K11:AH11),AI$4-SUM(AI$5:AI10))</f>
        <v>0</v>
      </c>
      <c r="AJ11" s="1">
        <f>IF(C11&gt;0,1/C11,0)</f>
        <v>0.77931571404412625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10">
        <v>20</v>
      </c>
      <c r="B12" s="10">
        <v>468</v>
      </c>
      <c r="C12" s="2">
        <v>0.599823</v>
      </c>
      <c r="D12" s="2">
        <v>0.38945099999999999</v>
      </c>
      <c r="E12" s="2">
        <v>0.210372</v>
      </c>
      <c r="F12" s="2">
        <v>59.17</v>
      </c>
      <c r="G12" s="2">
        <v>5.22</v>
      </c>
      <c r="H12" s="2">
        <v>2.1</v>
      </c>
      <c r="I12" s="2"/>
      <c r="K12" s="2">
        <f>IF(K$4&gt;SUM(C$5:C12),C12,K$4-SUM(K$5:K11))</f>
        <v>0</v>
      </c>
      <c r="L12" s="2">
        <f>IF(SUM($K$4:L$4)&gt;SUM($C$5:$C12),$C12-SUM($K12:K12),L$4-SUM(L$5:L11))</f>
        <v>0</v>
      </c>
      <c r="M12" s="2">
        <f>IF(SUM($K$4:M$4)&gt;SUM($C$5:$C12),$C12-SUM($K12:L12),M$4-SUM(M$5:M11))</f>
        <v>0</v>
      </c>
      <c r="N12" s="2">
        <f>IF(SUM($K$4:N$4)&gt;SUM($C$5:$C12),$C12-SUM($K12:M12),N$4-SUM(N$5:N11))</f>
        <v>0</v>
      </c>
      <c r="O12" s="2">
        <f>IF(SUM($K$4:O$4)&gt;SUM($C$5:$C12),$C12-SUM($K12:N12),O$4-SUM(O$5:O11))</f>
        <v>0</v>
      </c>
      <c r="P12" s="2">
        <f>IF(SUM($K$4:P$4)&gt;SUM($C$5:$C12),$C12-SUM($K12:O12),P$4-SUM(P$5:P11))</f>
        <v>0</v>
      </c>
      <c r="Q12" s="2">
        <f>IF(SUM($K$4:Q$4)&gt;SUM($C$5:$C12),$C12-SUM($K12:P12),Q$4-SUM(Q$5:Q11))</f>
        <v>0</v>
      </c>
      <c r="R12" s="2">
        <f>IF(SUM($K$4:R$4)&gt;SUM($C$5:$C12),$C12-SUM($K12:Q12),R$4-SUM(R$5:R11))</f>
        <v>0.599823</v>
      </c>
      <c r="S12" s="2">
        <f>IF(SUM($K$4:S$4)&gt;SUM($C$5:$C12),$C12-SUM($K12:R12),S$4-SUM(S$5:S11))</f>
        <v>0</v>
      </c>
      <c r="T12" s="2">
        <f>IF(SUM($K$4:T$4)&gt;SUM($C$5:$C12),$C12-SUM($K12:S12),T$4-SUM(T$5:T11))</f>
        <v>0</v>
      </c>
      <c r="U12" s="2">
        <f>IF(SUM($K$4:U$4)&gt;SUM($C$5:$C12),$C12-SUM($K12:T12),U$4-SUM(U$5:U11))</f>
        <v>0</v>
      </c>
      <c r="V12" s="2">
        <f>IF(SUM($K$4:V$4)&gt;SUM($C$5:$C12),$C12-SUM($K12:U12),V$4-SUM(V$5:V11))</f>
        <v>0</v>
      </c>
      <c r="W12" s="2">
        <f>IF(SUM($K$4:W$4)&gt;SUM($C$5:$C12),$C12-SUM($K12:V12),W$4-SUM(W$5:W11))</f>
        <v>0</v>
      </c>
      <c r="X12" s="2">
        <f>IF(SUM($K$4:X$4)&gt;SUM($C$5:$C12),$C12-SUM($K12:W12),X$4-SUM(X$5:X11))</f>
        <v>0</v>
      </c>
      <c r="Y12" s="2">
        <f>IF(SUM($K$4:Y$4)&gt;SUM($C$5:$C12),$C12-SUM($K12:X12),Y$4-SUM(Y$5:Y11))</f>
        <v>0</v>
      </c>
      <c r="Z12" s="2">
        <f>IF(SUM($K$4:Z$4)&gt;SUM($C$5:$C12),$C12-SUM($K12:Y12),Z$4-SUM(Z$5:Z11))</f>
        <v>0</v>
      </c>
      <c r="AA12" s="2">
        <f>IF(SUM($K$4:AA$4)&gt;SUM($C$5:$C12),$C12-SUM($K12:Z12),AA$4-SUM(AA$5:AA11))</f>
        <v>0</v>
      </c>
      <c r="AB12" s="2">
        <f>IF(SUM($K$4:AB$4)&gt;SUM($C$5:$C12),$C12-SUM($K12:AA12),AB$4-SUM(AB$5:AB11))</f>
        <v>0</v>
      </c>
      <c r="AC12" s="2">
        <f>IF(SUM($K$4:AC$4)&gt;SUM($C$5:$C12),$C12-SUM($K12:AB12),AC$4-SUM(AC$5:AC11))</f>
        <v>0</v>
      </c>
      <c r="AD12" s="2">
        <f>IF(SUM($K$4:AD$4)&gt;SUM($C$5:$C12),$C12-SUM($K12:AC12),AD$4-SUM(AD$5:AD11))</f>
        <v>0</v>
      </c>
      <c r="AE12" s="2">
        <f>IF(SUM($K$4:AE$4)&gt;SUM($C$5:$C12),$C12-SUM($K12:AD12),AE$4-SUM(AE$5:AE11))</f>
        <v>0</v>
      </c>
      <c r="AF12" s="2">
        <f>IF(SUM($K$4:AF$4)&gt;SUM($C$5:$C12),$C12-SUM($K12:AE12),AF$4-SUM(AF$5:AF11))</f>
        <v>0</v>
      </c>
      <c r="AG12" s="2">
        <f>IF(SUM($K$4:AG$4)&gt;SUM($C$5:$C12),$C12-SUM($K12:AF12),AG$4-SUM(AG$5:AG11))</f>
        <v>0</v>
      </c>
      <c r="AH12" s="2">
        <f>IF(SUM($K$4:AH$4)&gt;SUM($C$5:$C12),$C12-SUM($K12:AG12),AH$4-SUM(AH$5:AH11))</f>
        <v>0</v>
      </c>
      <c r="AI12" s="2">
        <f>IF(SUM($K$4:AI$4)&gt;SUM($C$5:$C12),$C12-SUM($K12:AH12),AI$4-SUM(AI$5:AI11))</f>
        <v>0</v>
      </c>
      <c r="AJ12" s="1">
        <f>IF(C12&gt;0,1/C12,0)</f>
        <v>1.6671584784178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10">
        <v>20</v>
      </c>
      <c r="B13" s="10">
        <v>456</v>
      </c>
      <c r="C13" s="2">
        <v>0.20897099999999999</v>
      </c>
      <c r="D13" s="2">
        <v>7.8756999999999994E-2</v>
      </c>
      <c r="E13" s="2">
        <v>0.130214</v>
      </c>
      <c r="F13" s="2">
        <v>59.07</v>
      </c>
      <c r="G13" s="2">
        <v>5.2</v>
      </c>
      <c r="H13" s="2">
        <v>2.23</v>
      </c>
      <c r="I13" s="2"/>
      <c r="K13" s="2">
        <f>IF(K$4&gt;SUM(C$5:C13),C13,K$4-SUM(K$5:K12))</f>
        <v>0</v>
      </c>
      <c r="L13" s="2">
        <f>IF(SUM($K$4:L$4)&gt;SUM($C$5:$C13),$C13-SUM($K13:K13),L$4-SUM(L$5:L12))</f>
        <v>0</v>
      </c>
      <c r="M13" s="2">
        <f>IF(SUM($K$4:M$4)&gt;SUM($C$5:$C13),$C13-SUM($K13:L13),M$4-SUM(M$5:M12))</f>
        <v>0</v>
      </c>
      <c r="N13" s="2">
        <f>IF(SUM($K$4:N$4)&gt;SUM($C$5:$C13),$C13-SUM($K13:M13),N$4-SUM(N$5:N12))</f>
        <v>0</v>
      </c>
      <c r="O13" s="2">
        <f>IF(SUM($K$4:O$4)&gt;SUM($C$5:$C13),$C13-SUM($K13:N13),O$4-SUM(O$5:O12))</f>
        <v>0</v>
      </c>
      <c r="P13" s="2">
        <f>IF(SUM($K$4:P$4)&gt;SUM($C$5:$C13),$C13-SUM($K13:O13),P$4-SUM(P$5:P12))</f>
        <v>0</v>
      </c>
      <c r="Q13" s="2">
        <f>IF(SUM($K$4:Q$4)&gt;SUM($C$5:$C13),$C13-SUM($K13:P13),Q$4-SUM(Q$5:Q12))</f>
        <v>0</v>
      </c>
      <c r="R13" s="2">
        <f>IF(SUM($K$4:R$4)&gt;SUM($C$5:$C13),$C13-SUM($K13:Q13),R$4-SUM(R$5:R12))</f>
        <v>0.20897099999999999</v>
      </c>
      <c r="S13" s="2">
        <f>IF(SUM($K$4:S$4)&gt;SUM($C$5:$C13),$C13-SUM($K13:R13),S$4-SUM(S$5:S12))</f>
        <v>0</v>
      </c>
      <c r="T13" s="2">
        <f>IF(SUM($K$4:T$4)&gt;SUM($C$5:$C13),$C13-SUM($K13:S13),T$4-SUM(T$5:T12))</f>
        <v>0</v>
      </c>
      <c r="U13" s="2">
        <f>IF(SUM($K$4:U$4)&gt;SUM($C$5:$C13),$C13-SUM($K13:T13),U$4-SUM(U$5:U12))</f>
        <v>0</v>
      </c>
      <c r="V13" s="2">
        <f>IF(SUM($K$4:V$4)&gt;SUM($C$5:$C13),$C13-SUM($K13:U13),V$4-SUM(V$5:V12))</f>
        <v>0</v>
      </c>
      <c r="W13" s="2">
        <f>IF(SUM($K$4:W$4)&gt;SUM($C$5:$C13),$C13-SUM($K13:V13),W$4-SUM(W$5:W12))</f>
        <v>0</v>
      </c>
      <c r="X13" s="2">
        <f>IF(SUM($K$4:X$4)&gt;SUM($C$5:$C13),$C13-SUM($K13:W13),X$4-SUM(X$5:X12))</f>
        <v>0</v>
      </c>
      <c r="Y13" s="2">
        <f>IF(SUM($K$4:Y$4)&gt;SUM($C$5:$C13),$C13-SUM($K13:X13),Y$4-SUM(Y$5:Y12))</f>
        <v>0</v>
      </c>
      <c r="Z13" s="2">
        <f>IF(SUM($K$4:Z$4)&gt;SUM($C$5:$C13),$C13-SUM($K13:Y13),Z$4-SUM(Z$5:Z12))</f>
        <v>0</v>
      </c>
      <c r="AA13" s="2">
        <f>IF(SUM($K$4:AA$4)&gt;SUM($C$5:$C13),$C13-SUM($K13:Z13),AA$4-SUM(AA$5:AA12))</f>
        <v>0</v>
      </c>
      <c r="AB13" s="2">
        <f>IF(SUM($K$4:AB$4)&gt;SUM($C$5:$C13),$C13-SUM($K13:AA13),AB$4-SUM(AB$5:AB12))</f>
        <v>0</v>
      </c>
      <c r="AC13" s="2">
        <f>IF(SUM($K$4:AC$4)&gt;SUM($C$5:$C13),$C13-SUM($K13:AB13),AC$4-SUM(AC$5:AC12))</f>
        <v>0</v>
      </c>
      <c r="AD13" s="2">
        <f>IF(SUM($K$4:AD$4)&gt;SUM($C$5:$C13),$C13-SUM($K13:AC13),AD$4-SUM(AD$5:AD12))</f>
        <v>0</v>
      </c>
      <c r="AE13" s="2">
        <f>IF(SUM($K$4:AE$4)&gt;SUM($C$5:$C13),$C13-SUM($K13:AD13),AE$4-SUM(AE$5:AE12))</f>
        <v>0</v>
      </c>
      <c r="AF13" s="2">
        <f>IF(SUM($K$4:AF$4)&gt;SUM($C$5:$C13),$C13-SUM($K13:AE13),AF$4-SUM(AF$5:AF12))</f>
        <v>0</v>
      </c>
      <c r="AG13" s="2">
        <f>IF(SUM($K$4:AG$4)&gt;SUM($C$5:$C13),$C13-SUM($K13:AF13),AG$4-SUM(AG$5:AG12))</f>
        <v>0</v>
      </c>
      <c r="AH13" s="2">
        <f>IF(SUM($K$4:AH$4)&gt;SUM($C$5:$C13),$C13-SUM($K13:AG13),AH$4-SUM(AH$5:AH12))</f>
        <v>0</v>
      </c>
      <c r="AI13" s="2">
        <f>IF(SUM($K$4:AI$4)&gt;SUM($C$5:$C13),$C13-SUM($K13:AH13),AI$4-SUM(AI$5:AI12))</f>
        <v>0</v>
      </c>
      <c r="AJ13" s="1">
        <f>IF(C13&gt;0,1/C13,0)</f>
        <v>4.785352991563423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 ht="13.15" customHeight="1">
      <c r="A14" s="10">
        <v>20</v>
      </c>
      <c r="B14" s="10">
        <v>444</v>
      </c>
      <c r="C14" s="2">
        <v>4.6342999999999995E-2</v>
      </c>
      <c r="D14" s="2">
        <v>1.3873E-2</v>
      </c>
      <c r="E14" s="2">
        <v>3.2469999999999999E-2</v>
      </c>
      <c r="F14" s="2">
        <v>59.44</v>
      </c>
      <c r="G14" s="2">
        <v>4.95</v>
      </c>
      <c r="H14" s="2">
        <v>2.2799999999999998</v>
      </c>
      <c r="I14" s="2"/>
      <c r="K14" s="2">
        <f>IF(K$4&gt;SUM(C$5:C14),C14,K$4-SUM(K$5:K13))</f>
        <v>0</v>
      </c>
      <c r="L14" s="2">
        <f>IF(SUM($K$4:L$4)&gt;SUM($C$5:$C14),$C14-SUM($K14:K14),L$4-SUM(L$5:L13))</f>
        <v>0</v>
      </c>
      <c r="M14" s="2">
        <f>IF(SUM($K$4:M$4)&gt;SUM($C$5:$C14),$C14-SUM($K14:L14),M$4-SUM(M$5:M13))</f>
        <v>0</v>
      </c>
      <c r="N14" s="2">
        <f>IF(SUM($K$4:N$4)&gt;SUM($C$5:$C14),$C14-SUM($K14:M14),N$4-SUM(N$5:N13))</f>
        <v>0</v>
      </c>
      <c r="O14" s="2">
        <f>IF(SUM($K$4:O$4)&gt;SUM($C$5:$C14),$C14-SUM($K14:N14),O$4-SUM(O$5:O13))</f>
        <v>0</v>
      </c>
      <c r="P14" s="2">
        <f>IF(SUM($K$4:P$4)&gt;SUM($C$5:$C14),$C14-SUM($K14:O14),P$4-SUM(P$5:P13))</f>
        <v>0</v>
      </c>
      <c r="Q14" s="2">
        <f>IF(SUM($K$4:Q$4)&gt;SUM($C$5:$C14),$C14-SUM($K14:P14),Q$4-SUM(Q$5:Q13))</f>
        <v>0</v>
      </c>
      <c r="R14" s="2">
        <f>IF(SUM($K$4:R$4)&gt;SUM($C$5:$C14),$C14-SUM($K14:Q14),R$4-SUM(R$5:R13))</f>
        <v>4.6011000000000024E-2</v>
      </c>
      <c r="S14" s="2">
        <f>IF(SUM($K$4:S$4)&gt;SUM($C$5:$C14),$C14-SUM($K14:R14),S$4-SUM(S$5:S13))</f>
        <v>0</v>
      </c>
      <c r="T14" s="2">
        <f>IF(SUM($K$4:T$4)&gt;SUM($C$5:$C14),$C14-SUM($K14:S14),T$4-SUM(T$5:T13))</f>
        <v>0</v>
      </c>
      <c r="U14" s="2">
        <f>IF(SUM($K$4:U$4)&gt;SUM($C$5:$C14),$C14-SUM($K14:T14),U$4-SUM(U$5:U13))</f>
        <v>0</v>
      </c>
      <c r="V14" s="2">
        <f>IF(SUM($K$4:V$4)&gt;SUM($C$5:$C14),$C14-SUM($K14:U14),V$4-SUM(V$5:V13))</f>
        <v>0</v>
      </c>
      <c r="W14" s="2">
        <f>IF(SUM($K$4:W$4)&gt;SUM($C$5:$C14),$C14-SUM($K14:V14),W$4-SUM(W$5:W13))</f>
        <v>0</v>
      </c>
      <c r="X14" s="2">
        <f>IF(SUM($K$4:X$4)&gt;SUM($C$5:$C14),$C14-SUM($K14:W14),X$4-SUM(X$5:X13))</f>
        <v>0</v>
      </c>
      <c r="Y14" s="2">
        <f>IF(SUM($K$4:Y$4)&gt;SUM($C$5:$C14),$C14-SUM($K14:X14),Y$4-SUM(Y$5:Y13))</f>
        <v>0</v>
      </c>
      <c r="Z14" s="2">
        <f>IF(SUM($K$4:Z$4)&gt;SUM($C$5:$C14),$C14-SUM($K14:Y14),Z$4-SUM(Z$5:Z13))</f>
        <v>0</v>
      </c>
      <c r="AA14" s="2">
        <f>IF(SUM($K$4:AA$4)&gt;SUM($C$5:$C14),$C14-SUM($K14:Z14),AA$4-SUM(AA$5:AA13))</f>
        <v>0</v>
      </c>
      <c r="AB14" s="2">
        <f>IF(SUM($K$4:AB$4)&gt;SUM($C$5:$C14),$C14-SUM($K14:AA14),AB$4-SUM(AB$5:AB13))</f>
        <v>0</v>
      </c>
      <c r="AC14" s="2">
        <f>IF(SUM($K$4:AC$4)&gt;SUM($C$5:$C14),$C14-SUM($K14:AB14),AC$4-SUM(AC$5:AC13))</f>
        <v>0</v>
      </c>
      <c r="AD14" s="2">
        <f>IF(SUM($K$4:AD$4)&gt;SUM($C$5:$C14),$C14-SUM($K14:AC14),AD$4-SUM(AD$5:AD13))</f>
        <v>0</v>
      </c>
      <c r="AE14" s="2">
        <f>IF(SUM($K$4:AE$4)&gt;SUM($C$5:$C14),$C14-SUM($K14:AD14),AE$4-SUM(AE$5:AE13))</f>
        <v>0</v>
      </c>
      <c r="AF14" s="2">
        <f>IF(SUM($K$4:AF$4)&gt;SUM($C$5:$C14),$C14-SUM($K14:AE14),AF$4-SUM(AF$5:AF13))</f>
        <v>0</v>
      </c>
      <c r="AG14" s="2">
        <f>IF(SUM($K$4:AG$4)&gt;SUM($C$5:$C14),$C14-SUM($K14:AF14),AG$4-SUM(AG$5:AG13))</f>
        <v>0</v>
      </c>
      <c r="AH14" s="2">
        <f>IF(SUM($K$4:AH$4)&gt;SUM($C$5:$C14),$C14-SUM($K14:AG14),AH$4-SUM(AH$5:AH13))</f>
        <v>0</v>
      </c>
      <c r="AI14" s="2">
        <f>IF(SUM($K$4:AI$4)&gt;SUM($C$5:$C14),$C14-SUM($K14:AH14),AI$4-SUM(AI$5:AI13))</f>
        <v>0</v>
      </c>
      <c r="AJ14" s="1">
        <f>IF(C14&gt;0,1/C14,0)</f>
        <v>21.57823187967978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 ht="13.15" customHeight="1">
      <c r="A15" s="10"/>
      <c r="B15" s="10"/>
      <c r="C15" s="2"/>
      <c r="D15" s="2"/>
      <c r="E15" s="2"/>
      <c r="F15" s="2"/>
      <c r="G15" s="2"/>
      <c r="H15" s="2"/>
      <c r="I15" s="2"/>
      <c r="K15" s="2">
        <f>IF(K$4&gt;SUM(C$5:C15),C15,K$4-SUM(K$5:K14))</f>
        <v>0</v>
      </c>
      <c r="L15" s="2">
        <f>IF(SUM($K$4:L$4)&gt;SUM($C$5:$C15),$C15-SUM($K15:K15),L$4-SUM(L$5:L14))</f>
        <v>0</v>
      </c>
      <c r="M15" s="2">
        <f>IF(SUM($K$4:M$4)&gt;SUM($C$5:$C15),$C15-SUM($K15:L15),M$4-SUM(M$5:M14))</f>
        <v>0</v>
      </c>
      <c r="N15" s="2">
        <f>IF(SUM($K$4:N$4)&gt;SUM($C$5:$C15),$C15-SUM($K15:M15),N$4-SUM(N$5:N14))</f>
        <v>0</v>
      </c>
      <c r="O15" s="2">
        <f>IF(SUM($K$4:O$4)&gt;SUM($C$5:$C15),$C15-SUM($K15:N15),O$4-SUM(O$5:O14))</f>
        <v>0</v>
      </c>
      <c r="P15" s="2">
        <f>IF(SUM($K$4:P$4)&gt;SUM($C$5:$C15),$C15-SUM($K15:O15),P$4-SUM(P$5:P14))</f>
        <v>0</v>
      </c>
      <c r="Q15" s="2">
        <f>IF(SUM($K$4:Q$4)&gt;SUM($C$5:$C15),$C15-SUM($K15:P15),Q$4-SUM(Q$5:Q14))</f>
        <v>0</v>
      </c>
      <c r="R15" s="2">
        <f>IF(SUM($K$4:R$4)&gt;SUM($C$5:$C15),$C15-SUM($K15:Q15),R$4-SUM(R$5:R14))</f>
        <v>0</v>
      </c>
      <c r="S15" s="2">
        <f>IF(SUM($K$4:S$4)&gt;SUM($C$5:$C15),$C15-SUM($K15:R15),S$4-SUM(S$5:S14))</f>
        <v>0</v>
      </c>
      <c r="T15" s="2">
        <f>IF(SUM($K$4:T$4)&gt;SUM($C$5:$C15),$C15-SUM($K15:S15),T$4-SUM(T$5:T14))</f>
        <v>0</v>
      </c>
      <c r="U15" s="2">
        <f>IF(SUM($K$4:U$4)&gt;SUM($C$5:$C15),$C15-SUM($K15:T15),U$4-SUM(U$5:U14))</f>
        <v>0</v>
      </c>
      <c r="V15" s="2">
        <f>IF(SUM($K$4:V$4)&gt;SUM($C$5:$C15),$C15-SUM($K15:U15),V$4-SUM(V$5:V14))</f>
        <v>0</v>
      </c>
      <c r="W15" s="2">
        <f>IF(SUM($K$4:W$4)&gt;SUM($C$5:$C15),$C15-SUM($K15:V15),W$4-SUM(W$5:W14))</f>
        <v>0</v>
      </c>
      <c r="X15" s="2">
        <f>IF(SUM($K$4:X$4)&gt;SUM($C$5:$C15),$C15-SUM($K15:W15),X$4-SUM(X$5:X14))</f>
        <v>0</v>
      </c>
      <c r="Y15" s="2">
        <f>IF(SUM($K$4:Y$4)&gt;SUM($C$5:$C15),$C15-SUM($K15:X15),Y$4-SUM(Y$5:Y14))</f>
        <v>0</v>
      </c>
      <c r="Z15" s="2">
        <f>IF(SUM($K$4:Z$4)&gt;SUM($C$5:$C15),$C15-SUM($K15:Y15),Z$4-SUM(Z$5:Z14))</f>
        <v>0</v>
      </c>
      <c r="AA15" s="2">
        <f>IF(SUM($K$4:AA$4)&gt;SUM($C$5:$C15),$C15-SUM($K15:Z15),AA$4-SUM(AA$5:AA14))</f>
        <v>0</v>
      </c>
      <c r="AB15" s="2">
        <f>IF(SUM($K$4:AB$4)&gt;SUM($C$5:$C15),$C15-SUM($K15:AA15),AB$4-SUM(AB$5:AB14))</f>
        <v>0</v>
      </c>
      <c r="AC15" s="2">
        <f>IF(SUM($K$4:AC$4)&gt;SUM($C$5:$C15),$C15-SUM($K15:AB15),AC$4-SUM(AC$5:AC14))</f>
        <v>0</v>
      </c>
      <c r="AD15" s="2">
        <f>IF(SUM($K$4:AD$4)&gt;SUM($C$5:$C15),$C15-SUM($K15:AC15),AD$4-SUM(AD$5:AD14))</f>
        <v>0</v>
      </c>
      <c r="AE15" s="2">
        <f>IF(SUM($K$4:AE$4)&gt;SUM($C$5:$C15),$C15-SUM($K15:AD15),AE$4-SUM(AE$5:AE14))</f>
        <v>0</v>
      </c>
      <c r="AF15" s="2">
        <f>IF(SUM($K$4:AF$4)&gt;SUM($C$5:$C15),$C15-SUM($K15:AE15),AF$4-SUM(AF$5:AF14))</f>
        <v>0</v>
      </c>
      <c r="AG15" s="2">
        <f>IF(SUM($K$4:AG$4)&gt;SUM($C$5:$C15),$C15-SUM($K15:AF15),AG$4-SUM(AG$5:AG14))</f>
        <v>0</v>
      </c>
      <c r="AH15" s="2">
        <f>IF(SUM($K$4:AH$4)&gt;SUM($C$5:$C15),$C15-SUM($K15:AG15),AH$4-SUM(AH$5:AH14))</f>
        <v>0</v>
      </c>
      <c r="AI15" s="2">
        <f>IF(SUM($K$4:AI$4)&gt;SUM($C$5:$C15),$C15-SUM($K15:AH15),AI$4-SUM(AI$5:AI14))</f>
        <v>0</v>
      </c>
      <c r="AJ15" s="1">
        <f>IF(C15&gt;0,1/C15,0)</f>
        <v>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10"/>
      <c r="B16" s="10"/>
      <c r="C16" s="2"/>
      <c r="D16" s="2"/>
      <c r="E16" s="2"/>
      <c r="F16" s="2"/>
      <c r="G16" s="2"/>
      <c r="H16" s="2"/>
      <c r="I16" s="2"/>
      <c r="K16" s="2">
        <f>IF(K$4&gt;SUM(C$5:C16),C16,K$4-SUM(K$5:K15))</f>
        <v>0</v>
      </c>
      <c r="L16" s="2">
        <f>IF(SUM($K$4:L$4)&gt;SUM($C$5:$C16),$C16-SUM($K16:K16),L$4-SUM(L$5:L15))</f>
        <v>0</v>
      </c>
      <c r="M16" s="2">
        <f>IF(SUM($K$4:M$4)&gt;SUM($C$5:$C16),$C16-SUM($K16:L16),M$4-SUM(M$5:M15))</f>
        <v>0</v>
      </c>
      <c r="N16" s="2">
        <f>IF(SUM($K$4:N$4)&gt;SUM($C$5:$C16),$C16-SUM($K16:M16),N$4-SUM(N$5:N15))</f>
        <v>0</v>
      </c>
      <c r="O16" s="2">
        <f>IF(SUM($K$4:O$4)&gt;SUM($C$5:$C16),$C16-SUM($K16:N16),O$4-SUM(O$5:O15))</f>
        <v>0</v>
      </c>
      <c r="P16" s="2">
        <f>IF(SUM($K$4:P$4)&gt;SUM($C$5:$C16),$C16-SUM($K16:O16),P$4-SUM(P$5:P15))</f>
        <v>0</v>
      </c>
      <c r="Q16" s="2">
        <f>IF(SUM($K$4:Q$4)&gt;SUM($C$5:$C16),$C16-SUM($K16:P16),Q$4-SUM(Q$5:Q15))</f>
        <v>0</v>
      </c>
      <c r="R16" s="2">
        <f>IF(SUM($K$4:R$4)&gt;SUM($C$5:$C16),$C16-SUM($K16:Q16),R$4-SUM(R$5:R15))</f>
        <v>0</v>
      </c>
      <c r="S16" s="2">
        <f>IF(SUM($K$4:S$4)&gt;SUM($C$5:$C16),$C16-SUM($K16:R16),S$4-SUM(S$5:S15))</f>
        <v>0</v>
      </c>
      <c r="T16" s="2">
        <f>IF(SUM($K$4:T$4)&gt;SUM($C$5:$C16),$C16-SUM($K16:S16),T$4-SUM(T$5:T15))</f>
        <v>0</v>
      </c>
      <c r="U16" s="2">
        <f>IF(SUM($K$4:U$4)&gt;SUM($C$5:$C16),$C16-SUM($K16:T16),U$4-SUM(U$5:U15))</f>
        <v>0</v>
      </c>
      <c r="V16" s="2">
        <f>IF(SUM($K$4:V$4)&gt;SUM($C$5:$C16),$C16-SUM($K16:U16),V$4-SUM(V$5:V15))</f>
        <v>0</v>
      </c>
      <c r="W16" s="2">
        <f>IF(SUM($K$4:W$4)&gt;SUM($C$5:$C16),$C16-SUM($K16:V16),W$4-SUM(W$5:W15))</f>
        <v>0</v>
      </c>
      <c r="X16" s="2">
        <f>IF(SUM($K$4:X$4)&gt;SUM($C$5:$C16),$C16-SUM($K16:W16),X$4-SUM(X$5:X15))</f>
        <v>0</v>
      </c>
      <c r="Y16" s="2">
        <f>IF(SUM($K$4:Y$4)&gt;SUM($C$5:$C16),$C16-SUM($K16:X16),Y$4-SUM(Y$5:Y15))</f>
        <v>0</v>
      </c>
      <c r="Z16" s="2">
        <f>IF(SUM($K$4:Z$4)&gt;SUM($C$5:$C16),$C16-SUM($K16:Y16),Z$4-SUM(Z$5:Z15))</f>
        <v>0</v>
      </c>
      <c r="AA16" s="2">
        <f>IF(SUM($K$4:AA$4)&gt;SUM($C$5:$C16),$C16-SUM($K16:Z16),AA$4-SUM(AA$5:AA15))</f>
        <v>0</v>
      </c>
      <c r="AB16" s="2">
        <f>IF(SUM($K$4:AB$4)&gt;SUM($C$5:$C16),$C16-SUM($K16:AA16),AB$4-SUM(AB$5:AB15))</f>
        <v>0</v>
      </c>
      <c r="AC16" s="2">
        <f>IF(SUM($K$4:AC$4)&gt;SUM($C$5:$C16),$C16-SUM($K16:AB16),AC$4-SUM(AC$5:AC15))</f>
        <v>0</v>
      </c>
      <c r="AD16" s="2">
        <f>IF(SUM($K$4:AD$4)&gt;SUM($C$5:$C16),$C16-SUM($K16:AC16),AD$4-SUM(AD$5:AD15))</f>
        <v>0</v>
      </c>
      <c r="AE16" s="2">
        <f>IF(SUM($K$4:AE$4)&gt;SUM($C$5:$C16),$C16-SUM($K16:AD16),AE$4-SUM(AE$5:AE15))</f>
        <v>0</v>
      </c>
      <c r="AF16" s="2">
        <f>IF(SUM($K$4:AF$4)&gt;SUM($C$5:$C16),$C16-SUM($K16:AE16),AF$4-SUM(AF$5:AF15))</f>
        <v>0</v>
      </c>
      <c r="AG16" s="2">
        <f>IF(SUM($K$4:AG$4)&gt;SUM($C$5:$C16),$C16-SUM($K16:AF16),AG$4-SUM(AG$5:AG15))</f>
        <v>0</v>
      </c>
      <c r="AH16" s="2">
        <f>IF(SUM($K$4:AH$4)&gt;SUM($C$5:$C16),$C16-SUM($K16:AG16),AH$4-SUM(AH$5:AH15))</f>
        <v>0</v>
      </c>
      <c r="AI16" s="2">
        <f>IF(SUM($K$4:AI$4)&gt;SUM($C$5:$C16),$C16-SUM($K16:AH16),AI$4-SUM(AI$5:AI15))</f>
        <v>0</v>
      </c>
      <c r="AJ16" s="1">
        <f>IF(C16&gt;0,1/C16,0)</f>
        <v>0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10"/>
      <c r="B17" s="10"/>
      <c r="C17" s="2"/>
      <c r="D17" s="2"/>
      <c r="E17" s="2"/>
      <c r="F17" s="2"/>
      <c r="G17" s="2"/>
      <c r="H17" s="2"/>
      <c r="I17" s="2"/>
      <c r="K17" s="2">
        <f>IF(K$4&gt;SUM(C$5:C17),C17,K$4-SUM(K$5:K16))</f>
        <v>0</v>
      </c>
      <c r="L17" s="2">
        <f>IF(SUM($K$4:L$4)&gt;SUM($C$5:$C17),$C17-SUM($K17:K17),L$4-SUM(L$5:L16))</f>
        <v>0</v>
      </c>
      <c r="M17" s="2">
        <f>IF(SUM($K$4:M$4)&gt;SUM($C$5:$C17),$C17-SUM($K17:L17),M$4-SUM(M$5:M16))</f>
        <v>0</v>
      </c>
      <c r="N17" s="2">
        <f>IF(SUM($K$4:N$4)&gt;SUM($C$5:$C17),$C17-SUM($K17:M17),N$4-SUM(N$5:N16))</f>
        <v>0</v>
      </c>
      <c r="O17" s="2">
        <f>IF(SUM($K$4:O$4)&gt;SUM($C$5:$C17),$C17-SUM($K17:N17),O$4-SUM(O$5:O16))</f>
        <v>0</v>
      </c>
      <c r="P17" s="2">
        <f>IF(SUM($K$4:P$4)&gt;SUM($C$5:$C17),$C17-SUM($K17:O17),P$4-SUM(P$5:P16))</f>
        <v>0</v>
      </c>
      <c r="Q17" s="2">
        <f>IF(SUM($K$4:Q$4)&gt;SUM($C$5:$C17),$C17-SUM($K17:P17),Q$4-SUM(Q$5:Q16))</f>
        <v>0</v>
      </c>
      <c r="R17" s="2">
        <f>IF(SUM($K$4:R$4)&gt;SUM($C$5:$C17),$C17-SUM($K17:Q17),R$4-SUM(R$5:R16))</f>
        <v>0</v>
      </c>
      <c r="S17" s="2">
        <f>IF(SUM($K$4:S$4)&gt;SUM($C$5:$C17),$C17-SUM($K17:R17),S$4-SUM(S$5:S16))</f>
        <v>0</v>
      </c>
      <c r="T17" s="2">
        <f>IF(SUM($K$4:T$4)&gt;SUM($C$5:$C17),$C17-SUM($K17:S17),T$4-SUM(T$5:T16))</f>
        <v>0</v>
      </c>
      <c r="U17" s="2">
        <f>IF(SUM($K$4:U$4)&gt;SUM($C$5:$C17),$C17-SUM($K17:T17),U$4-SUM(U$5:U16))</f>
        <v>0</v>
      </c>
      <c r="V17" s="2">
        <f>IF(SUM($K$4:V$4)&gt;SUM($C$5:$C17),$C17-SUM($K17:U17),V$4-SUM(V$5:V16))</f>
        <v>0</v>
      </c>
      <c r="W17" s="2">
        <f>IF(SUM($K$4:W$4)&gt;SUM($C$5:$C17),$C17-SUM($K17:V17),W$4-SUM(W$5:W16))</f>
        <v>0</v>
      </c>
      <c r="X17" s="2">
        <f>IF(SUM($K$4:X$4)&gt;SUM($C$5:$C17),$C17-SUM($K17:W17),X$4-SUM(X$5:X16))</f>
        <v>0</v>
      </c>
      <c r="Y17" s="2">
        <f>IF(SUM($K$4:Y$4)&gt;SUM($C$5:$C17),$C17-SUM($K17:X17),Y$4-SUM(Y$5:Y16))</f>
        <v>0</v>
      </c>
      <c r="Z17" s="2">
        <f>IF(SUM($K$4:Z$4)&gt;SUM($C$5:$C17),$C17-SUM($K17:Y17),Z$4-SUM(Z$5:Z16))</f>
        <v>0</v>
      </c>
      <c r="AA17" s="2">
        <f>IF(SUM($K$4:AA$4)&gt;SUM($C$5:$C17),$C17-SUM($K17:Z17),AA$4-SUM(AA$5:AA16))</f>
        <v>0</v>
      </c>
      <c r="AB17" s="2">
        <f>IF(SUM($K$4:AB$4)&gt;SUM($C$5:$C17),$C17-SUM($K17:AA17),AB$4-SUM(AB$5:AB16))</f>
        <v>0</v>
      </c>
      <c r="AC17" s="2">
        <f>IF(SUM($K$4:AC$4)&gt;SUM($C$5:$C17),$C17-SUM($K17:AB17),AC$4-SUM(AC$5:AC16))</f>
        <v>0</v>
      </c>
      <c r="AD17" s="2">
        <f>IF(SUM($K$4:AD$4)&gt;SUM($C$5:$C17),$C17-SUM($K17:AC17),AD$4-SUM(AD$5:AD16))</f>
        <v>0</v>
      </c>
      <c r="AE17" s="2">
        <f>IF(SUM($K$4:AE$4)&gt;SUM($C$5:$C17),$C17-SUM($K17:AD17),AE$4-SUM(AE$5:AE16))</f>
        <v>0</v>
      </c>
      <c r="AF17" s="2">
        <f>IF(SUM($K$4:AF$4)&gt;SUM($C$5:$C17),$C17-SUM($K17:AE17),AF$4-SUM(AF$5:AF16))</f>
        <v>0</v>
      </c>
      <c r="AG17" s="2">
        <f>IF(SUM($K$4:AG$4)&gt;SUM($C$5:$C17),$C17-SUM($K17:AF17),AG$4-SUM(AG$5:AG16))</f>
        <v>0</v>
      </c>
      <c r="AH17" s="2">
        <f>IF(SUM($K$4:AH$4)&gt;SUM($C$5:$C17),$C17-SUM($K17:AG17),AH$4-SUM(AH$5:AH16))</f>
        <v>0</v>
      </c>
      <c r="AI17" s="2">
        <f>IF(SUM($K$4:AI$4)&gt;SUM($C$5:$C17),$C17-SUM($K17:AH17),AI$4-SUM(AI$5:AI16))</f>
        <v>0</v>
      </c>
      <c r="AJ17" s="1">
        <f>IF(C17&gt;0,1/C17,0)</f>
        <v>0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10"/>
      <c r="B18" s="10"/>
      <c r="C18" s="2"/>
      <c r="D18" s="2"/>
      <c r="E18" s="2"/>
      <c r="F18" s="2"/>
      <c r="G18" s="2"/>
      <c r="H18" s="2"/>
      <c r="I18" s="2"/>
      <c r="K18" s="2">
        <f>IF(K$4&gt;SUM(C$5:C18),C18,K$4-SUM(K$5:K17))</f>
        <v>0</v>
      </c>
      <c r="L18" s="2">
        <f>IF(SUM($K$4:L$4)&gt;SUM($C$5:$C18),$C18-SUM($K18:K18),L$4-SUM(L$5:L17))</f>
        <v>0</v>
      </c>
      <c r="M18" s="2">
        <f>IF(SUM($K$4:M$4)&gt;SUM($C$5:$C18),$C18-SUM($K18:L18),M$4-SUM(M$5:M17))</f>
        <v>0</v>
      </c>
      <c r="N18" s="2">
        <f>IF(SUM($K$4:N$4)&gt;SUM($C$5:$C18),$C18-SUM($K18:M18),N$4-SUM(N$5:N17))</f>
        <v>0</v>
      </c>
      <c r="O18" s="2">
        <f>IF(SUM($K$4:O$4)&gt;SUM($C$5:$C18),$C18-SUM($K18:N18),O$4-SUM(O$5:O17))</f>
        <v>0</v>
      </c>
      <c r="P18" s="2">
        <f>IF(SUM($K$4:P$4)&gt;SUM($C$5:$C18),$C18-SUM($K18:O18),P$4-SUM(P$5:P17))</f>
        <v>0</v>
      </c>
      <c r="Q18" s="2">
        <f>IF(SUM($K$4:Q$4)&gt;SUM($C$5:$C18),$C18-SUM($K18:P18),Q$4-SUM(Q$5:Q17))</f>
        <v>0</v>
      </c>
      <c r="R18" s="2">
        <f>IF(SUM($K$4:R$4)&gt;SUM($C$5:$C18),$C18-SUM($K18:Q18),R$4-SUM(R$5:R17))</f>
        <v>0</v>
      </c>
      <c r="S18" s="2">
        <f>IF(SUM($K$4:S$4)&gt;SUM($C$5:$C18),$C18-SUM($K18:R18),S$4-SUM(S$5:S17))</f>
        <v>0</v>
      </c>
      <c r="T18" s="2">
        <f>IF(SUM($K$4:T$4)&gt;SUM($C$5:$C18),$C18-SUM($K18:S18),T$4-SUM(T$5:T17))</f>
        <v>0</v>
      </c>
      <c r="U18" s="2">
        <f>IF(SUM($K$4:U$4)&gt;SUM($C$5:$C18),$C18-SUM($K18:T18),U$4-SUM(U$5:U17))</f>
        <v>0</v>
      </c>
      <c r="V18" s="2">
        <f>IF(SUM($K$4:V$4)&gt;SUM($C$5:$C18),$C18-SUM($K18:U18),V$4-SUM(V$5:V17))</f>
        <v>0</v>
      </c>
      <c r="W18" s="2">
        <f>IF(SUM($K$4:W$4)&gt;SUM($C$5:$C18),$C18-SUM($K18:V18),W$4-SUM(W$5:W17))</f>
        <v>0</v>
      </c>
      <c r="X18" s="2">
        <f>IF(SUM($K$4:X$4)&gt;SUM($C$5:$C18),$C18-SUM($K18:W18),X$4-SUM(X$5:X17))</f>
        <v>0</v>
      </c>
      <c r="Y18" s="2">
        <f>IF(SUM($K$4:Y$4)&gt;SUM($C$5:$C18),$C18-SUM($K18:X18),Y$4-SUM(Y$5:Y17))</f>
        <v>0</v>
      </c>
      <c r="Z18" s="2">
        <f>IF(SUM($K$4:Z$4)&gt;SUM($C$5:$C18),$C18-SUM($K18:Y18),Z$4-SUM(Z$5:Z17))</f>
        <v>0</v>
      </c>
      <c r="AA18" s="2">
        <f>IF(SUM($K$4:AA$4)&gt;SUM($C$5:$C18),$C18-SUM($K18:Z18),AA$4-SUM(AA$5:AA17))</f>
        <v>0</v>
      </c>
      <c r="AB18" s="2">
        <f>IF(SUM($K$4:AB$4)&gt;SUM($C$5:$C18),$C18-SUM($K18:AA18),AB$4-SUM(AB$5:AB17))</f>
        <v>0</v>
      </c>
      <c r="AC18" s="2">
        <f>IF(SUM($K$4:AC$4)&gt;SUM($C$5:$C18),$C18-SUM($K18:AB18),AC$4-SUM(AC$5:AC17))</f>
        <v>0</v>
      </c>
      <c r="AD18" s="2">
        <f>IF(SUM($K$4:AD$4)&gt;SUM($C$5:$C18),$C18-SUM($K18:AC18),AD$4-SUM(AD$5:AD17))</f>
        <v>0</v>
      </c>
      <c r="AE18" s="2">
        <f>IF(SUM($K$4:AE$4)&gt;SUM($C$5:$C18),$C18-SUM($K18:AD18),AE$4-SUM(AE$5:AE17))</f>
        <v>0</v>
      </c>
      <c r="AF18" s="2">
        <f>IF(SUM($K$4:AF$4)&gt;SUM($C$5:$C18),$C18-SUM($K18:AE18),AF$4-SUM(AF$5:AF17))</f>
        <v>0</v>
      </c>
      <c r="AG18" s="2">
        <f>IF(SUM($K$4:AG$4)&gt;SUM($C$5:$C18),$C18-SUM($K18:AF18),AG$4-SUM(AG$5:AG17))</f>
        <v>0</v>
      </c>
      <c r="AH18" s="2">
        <f>IF(SUM($K$4:AH$4)&gt;SUM($C$5:$C18),$C18-SUM($K18:AG18),AH$4-SUM(AH$5:AH17))</f>
        <v>0</v>
      </c>
      <c r="AI18" s="2">
        <f>IF(SUM($K$4:AI$4)&gt;SUM($C$5:$C18),$C18-SUM($K18:AH18),AI$4-SUM(AI$5:AI17))</f>
        <v>0</v>
      </c>
      <c r="AJ18" s="1">
        <f>IF(C18&gt;0,1/C18,0)</f>
        <v>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10"/>
      <c r="B19" s="10"/>
      <c r="C19" s="2"/>
      <c r="D19" s="2"/>
      <c r="E19" s="2"/>
      <c r="F19" s="2"/>
      <c r="G19" s="2"/>
      <c r="H19" s="2"/>
      <c r="I19" s="2"/>
      <c r="K19" s="2">
        <f>IF(K$4&gt;SUM(C$5:C19),C19,K$4-SUM(K$5:K18))</f>
        <v>0</v>
      </c>
      <c r="L19" s="2">
        <f>IF(SUM($K$4:L$4)&gt;SUM($C$5:$C19),$C19-SUM($K19:K19),L$4-SUM(L$5:L18))</f>
        <v>0</v>
      </c>
      <c r="M19" s="2">
        <f>IF(SUM($K$4:M$4)&gt;SUM($C$5:$C19),$C19-SUM($K19:L19),M$4-SUM(M$5:M18))</f>
        <v>0</v>
      </c>
      <c r="N19" s="2">
        <f>IF(SUM($K$4:N$4)&gt;SUM($C$5:$C19),$C19-SUM($K19:M19),N$4-SUM(N$5:N18))</f>
        <v>0</v>
      </c>
      <c r="O19" s="2">
        <f>IF(SUM($K$4:O$4)&gt;SUM($C$5:$C19),$C19-SUM($K19:N19),O$4-SUM(O$5:O18))</f>
        <v>0</v>
      </c>
      <c r="P19" s="2">
        <f>IF(SUM($K$4:P$4)&gt;SUM($C$5:$C19),$C19-SUM($K19:O19),P$4-SUM(P$5:P18))</f>
        <v>0</v>
      </c>
      <c r="Q19" s="2">
        <f>IF(SUM($K$4:Q$4)&gt;SUM($C$5:$C19),$C19-SUM($K19:P19),Q$4-SUM(Q$5:Q18))</f>
        <v>0</v>
      </c>
      <c r="R19" s="2">
        <f>IF(SUM($K$4:R$4)&gt;SUM($C$5:$C19),$C19-SUM($K19:Q19),R$4-SUM(R$5:R18))</f>
        <v>0</v>
      </c>
      <c r="S19" s="2">
        <f>IF(SUM($K$4:S$4)&gt;SUM($C$5:$C19),$C19-SUM($K19:R19),S$4-SUM(S$5:S18))</f>
        <v>0</v>
      </c>
      <c r="T19" s="2">
        <f>IF(SUM($K$4:T$4)&gt;SUM($C$5:$C19),$C19-SUM($K19:S19),T$4-SUM(T$5:T18))</f>
        <v>0</v>
      </c>
      <c r="U19" s="2">
        <f>IF(SUM($K$4:U$4)&gt;SUM($C$5:$C19),$C19-SUM($K19:T19),U$4-SUM(U$5:U18))</f>
        <v>0</v>
      </c>
      <c r="V19" s="2">
        <f>IF(SUM($K$4:V$4)&gt;SUM($C$5:$C19),$C19-SUM($K19:U19),V$4-SUM(V$5:V18))</f>
        <v>0</v>
      </c>
      <c r="W19" s="2">
        <f>IF(SUM($K$4:W$4)&gt;SUM($C$5:$C19),$C19-SUM($K19:V19),W$4-SUM(W$5:W18))</f>
        <v>0</v>
      </c>
      <c r="X19" s="2">
        <f>IF(SUM($K$4:X$4)&gt;SUM($C$5:$C19),$C19-SUM($K19:W19),X$4-SUM(X$5:X18))</f>
        <v>0</v>
      </c>
      <c r="Y19" s="2">
        <f>IF(SUM($K$4:Y$4)&gt;SUM($C$5:$C19),$C19-SUM($K19:X19),Y$4-SUM(Y$5:Y18))</f>
        <v>0</v>
      </c>
      <c r="Z19" s="2">
        <f>IF(SUM($K$4:Z$4)&gt;SUM($C$5:$C19),$C19-SUM($K19:Y19),Z$4-SUM(Z$5:Z18))</f>
        <v>0</v>
      </c>
      <c r="AA19" s="2">
        <f>IF(SUM($K$4:AA$4)&gt;SUM($C$5:$C19),$C19-SUM($K19:Z19),AA$4-SUM(AA$5:AA18))</f>
        <v>0</v>
      </c>
      <c r="AB19" s="2">
        <f>IF(SUM($K$4:AB$4)&gt;SUM($C$5:$C19),$C19-SUM($K19:AA19),AB$4-SUM(AB$5:AB18))</f>
        <v>0</v>
      </c>
      <c r="AC19" s="2">
        <f>IF(SUM($K$4:AC$4)&gt;SUM($C$5:$C19),$C19-SUM($K19:AB19),AC$4-SUM(AC$5:AC18))</f>
        <v>0</v>
      </c>
      <c r="AD19" s="2">
        <f>IF(SUM($K$4:AD$4)&gt;SUM($C$5:$C19),$C19-SUM($K19:AC19),AD$4-SUM(AD$5:AD18))</f>
        <v>0</v>
      </c>
      <c r="AE19" s="2">
        <f>IF(SUM($K$4:AE$4)&gt;SUM($C$5:$C19),$C19-SUM($K19:AD19),AE$4-SUM(AE$5:AE18))</f>
        <v>0</v>
      </c>
      <c r="AF19" s="2">
        <f>IF(SUM($K$4:AF$4)&gt;SUM($C$5:$C19),$C19-SUM($K19:AE19),AF$4-SUM(AF$5:AF18))</f>
        <v>0</v>
      </c>
      <c r="AG19" s="2">
        <f>IF(SUM($K$4:AG$4)&gt;SUM($C$5:$C19),$C19-SUM($K19:AF19),AG$4-SUM(AG$5:AG18))</f>
        <v>0</v>
      </c>
      <c r="AH19" s="2">
        <f>IF(SUM($K$4:AH$4)&gt;SUM($C$5:$C19),$C19-SUM($K19:AG19),AH$4-SUM(AH$5:AH18))</f>
        <v>0</v>
      </c>
      <c r="AI19" s="2">
        <f>IF(SUM($K$4:AI$4)&gt;SUM($C$5:$C19),$C19-SUM($K19:AH19),AI$4-SUM(AI$5:AI18))</f>
        <v>0</v>
      </c>
      <c r="AJ19" s="1">
        <f>IF(C19&gt;0,1/C19,0)</f>
        <v>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10"/>
      <c r="B20" s="10"/>
      <c r="C20" s="2"/>
      <c r="D20" s="2"/>
      <c r="E20" s="2"/>
      <c r="F20" s="2"/>
      <c r="G20" s="2"/>
      <c r="H20" s="2"/>
      <c r="I20" s="2"/>
      <c r="K20" s="2">
        <f>IF(K$4&gt;SUM(C$5:C20),C20,K$4-SUM(K$5:K19))</f>
        <v>0</v>
      </c>
      <c r="L20" s="2">
        <f>IF(SUM($K$4:L$4)&gt;SUM($C$5:$C20),$C20-SUM($K20:K20),L$4-SUM(L$5:L19))</f>
        <v>0</v>
      </c>
      <c r="M20" s="2">
        <f>IF(SUM($K$4:M$4)&gt;SUM($C$5:$C20),$C20-SUM($K20:L20),M$4-SUM(M$5:M19))</f>
        <v>0</v>
      </c>
      <c r="N20" s="2">
        <f>IF(SUM($K$4:N$4)&gt;SUM($C$5:$C20),$C20-SUM($K20:M20),N$4-SUM(N$5:N19))</f>
        <v>0</v>
      </c>
      <c r="O20" s="2">
        <f>IF(SUM($K$4:O$4)&gt;SUM($C$5:$C20),$C20-SUM($K20:N20),O$4-SUM(O$5:O19))</f>
        <v>0</v>
      </c>
      <c r="P20" s="2">
        <f>IF(SUM($K$4:P$4)&gt;SUM($C$5:$C20),$C20-SUM($K20:O20),P$4-SUM(P$5:P19))</f>
        <v>0</v>
      </c>
      <c r="Q20" s="2">
        <f>IF(SUM($K$4:Q$4)&gt;SUM($C$5:$C20),$C20-SUM($K20:P20),Q$4-SUM(Q$5:Q19))</f>
        <v>0</v>
      </c>
      <c r="R20" s="2">
        <f>IF(SUM($K$4:R$4)&gt;SUM($C$5:$C20),$C20-SUM($K20:Q20),R$4-SUM(R$5:R19))</f>
        <v>0</v>
      </c>
      <c r="S20" s="2">
        <f>IF(SUM($K$4:S$4)&gt;SUM($C$5:$C20),$C20-SUM($K20:R20),S$4-SUM(S$5:S19))</f>
        <v>0</v>
      </c>
      <c r="T20" s="2">
        <f>IF(SUM($K$4:T$4)&gt;SUM($C$5:$C20),$C20-SUM($K20:S20),T$4-SUM(T$5:T19))</f>
        <v>0</v>
      </c>
      <c r="U20" s="2">
        <f>IF(SUM($K$4:U$4)&gt;SUM($C$5:$C20),$C20-SUM($K20:T20),U$4-SUM(U$5:U19))</f>
        <v>0</v>
      </c>
      <c r="V20" s="2">
        <f>IF(SUM($K$4:V$4)&gt;SUM($C$5:$C20),$C20-SUM($K20:U20),V$4-SUM(V$5:V19))</f>
        <v>0</v>
      </c>
      <c r="W20" s="2">
        <f>IF(SUM($K$4:W$4)&gt;SUM($C$5:$C20),$C20-SUM($K20:V20),W$4-SUM(W$5:W19))</f>
        <v>0</v>
      </c>
      <c r="X20" s="2">
        <f>IF(SUM($K$4:X$4)&gt;SUM($C$5:$C20),$C20-SUM($K20:W20),X$4-SUM(X$5:X19))</f>
        <v>0</v>
      </c>
      <c r="Y20" s="2">
        <f>IF(SUM($K$4:Y$4)&gt;SUM($C$5:$C20),$C20-SUM($K20:X20),Y$4-SUM(Y$5:Y19))</f>
        <v>0</v>
      </c>
      <c r="Z20" s="2">
        <f>IF(SUM($K$4:Z$4)&gt;SUM($C$5:$C20),$C20-SUM($K20:Y20),Z$4-SUM(Z$5:Z19))</f>
        <v>0</v>
      </c>
      <c r="AA20" s="2">
        <f>IF(SUM($K$4:AA$4)&gt;SUM($C$5:$C20),$C20-SUM($K20:Z20),AA$4-SUM(AA$5:AA19))</f>
        <v>0</v>
      </c>
      <c r="AB20" s="2">
        <f>IF(SUM($K$4:AB$4)&gt;SUM($C$5:$C20),$C20-SUM($K20:AA20),AB$4-SUM(AB$5:AB19))</f>
        <v>0</v>
      </c>
      <c r="AC20" s="2">
        <f>IF(SUM($K$4:AC$4)&gt;SUM($C$5:$C20),$C20-SUM($K20:AB20),AC$4-SUM(AC$5:AC19))</f>
        <v>0</v>
      </c>
      <c r="AD20" s="2">
        <f>IF(SUM($K$4:AD$4)&gt;SUM($C$5:$C20),$C20-SUM($K20:AC20),AD$4-SUM(AD$5:AD19))</f>
        <v>0</v>
      </c>
      <c r="AE20" s="2">
        <f>IF(SUM($K$4:AE$4)&gt;SUM($C$5:$C20),$C20-SUM($K20:AD20),AE$4-SUM(AE$5:AE19))</f>
        <v>0</v>
      </c>
      <c r="AF20" s="2">
        <f>IF(SUM($K$4:AF$4)&gt;SUM($C$5:$C20),$C20-SUM($K20:AE20),AF$4-SUM(AF$5:AF19))</f>
        <v>0</v>
      </c>
      <c r="AG20" s="2">
        <f>IF(SUM($K$4:AG$4)&gt;SUM($C$5:$C20),$C20-SUM($K20:AF20),AG$4-SUM(AG$5:AG19))</f>
        <v>0</v>
      </c>
      <c r="AH20" s="2">
        <f>IF(SUM($K$4:AH$4)&gt;SUM($C$5:$C20),$C20-SUM($K20:AG20),AH$4-SUM(AH$5:AH19))</f>
        <v>0</v>
      </c>
      <c r="AI20" s="2">
        <f>IF(SUM($K$4:AI$4)&gt;SUM($C$5:$C20),$C20-SUM($K20:AH20),AI$4-SUM(AI$5:AI19))</f>
        <v>0</v>
      </c>
      <c r="AJ20" s="1">
        <f>IF(C20&gt;0,1/C20,0)</f>
        <v>0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10"/>
      <c r="B21" s="10"/>
      <c r="C21" s="2"/>
      <c r="D21" s="2"/>
      <c r="E21" s="2"/>
      <c r="F21" s="2"/>
      <c r="G21" s="2"/>
      <c r="H21" s="2"/>
      <c r="I21" s="2"/>
      <c r="K21" s="2">
        <f>IF(K$4&gt;SUM(C$5:C21),C21,K$4-SUM(K$5:K20))</f>
        <v>0</v>
      </c>
      <c r="L21" s="2">
        <f>IF(SUM($K$4:L$4)&gt;SUM($C$5:$C21),$C21-SUM($K21:K21),L$4-SUM(L$5:L20))</f>
        <v>0</v>
      </c>
      <c r="M21" s="2">
        <f>IF(SUM($K$4:M$4)&gt;SUM($C$5:$C21),$C21-SUM($K21:L21),M$4-SUM(M$5:M20))</f>
        <v>0</v>
      </c>
      <c r="N21" s="2">
        <f>IF(SUM($K$4:N$4)&gt;SUM($C$5:$C21),$C21-SUM($K21:M21),N$4-SUM(N$5:N20))</f>
        <v>0</v>
      </c>
      <c r="O21" s="2">
        <f>IF(SUM($K$4:O$4)&gt;SUM($C$5:$C21),$C21-SUM($K21:N21),O$4-SUM(O$5:O20))</f>
        <v>0</v>
      </c>
      <c r="P21" s="2">
        <f>IF(SUM($K$4:P$4)&gt;SUM($C$5:$C21),$C21-SUM($K21:O21),P$4-SUM(P$5:P20))</f>
        <v>0</v>
      </c>
      <c r="Q21" s="2">
        <f>IF(SUM($K$4:Q$4)&gt;SUM($C$5:$C21),$C21-SUM($K21:P21),Q$4-SUM(Q$5:Q20))</f>
        <v>0</v>
      </c>
      <c r="R21" s="2">
        <f>IF(SUM($K$4:R$4)&gt;SUM($C$5:$C21),$C21-SUM($K21:Q21),R$4-SUM(R$5:R20))</f>
        <v>0</v>
      </c>
      <c r="S21" s="2">
        <f>IF(SUM($K$4:S$4)&gt;SUM($C$5:$C21),$C21-SUM($K21:R21),S$4-SUM(S$5:S20))</f>
        <v>0</v>
      </c>
      <c r="T21" s="2">
        <f>IF(SUM($K$4:T$4)&gt;SUM($C$5:$C21),$C21-SUM($K21:S21),T$4-SUM(T$5:T20))</f>
        <v>0</v>
      </c>
      <c r="U21" s="2">
        <f>IF(SUM($K$4:U$4)&gt;SUM($C$5:$C21),$C21-SUM($K21:T21),U$4-SUM(U$5:U20))</f>
        <v>0</v>
      </c>
      <c r="V21" s="2">
        <f>IF(SUM($K$4:V$4)&gt;SUM($C$5:$C21),$C21-SUM($K21:U21),V$4-SUM(V$5:V20))</f>
        <v>0</v>
      </c>
      <c r="W21" s="2">
        <f>IF(SUM($K$4:W$4)&gt;SUM($C$5:$C21),$C21-SUM($K21:V21),W$4-SUM(W$5:W20))</f>
        <v>0</v>
      </c>
      <c r="X21" s="2">
        <f>IF(SUM($K$4:X$4)&gt;SUM($C$5:$C21),$C21-SUM($K21:W21),X$4-SUM(X$5:X20))</f>
        <v>0</v>
      </c>
      <c r="Y21" s="2">
        <f>IF(SUM($K$4:Y$4)&gt;SUM($C$5:$C21),$C21-SUM($K21:X21),Y$4-SUM(Y$5:Y20))</f>
        <v>0</v>
      </c>
      <c r="Z21" s="2">
        <f>IF(SUM($K$4:Z$4)&gt;SUM($C$5:$C21),$C21-SUM($K21:Y21),Z$4-SUM(Z$5:Z20))</f>
        <v>0</v>
      </c>
      <c r="AA21" s="2">
        <f>IF(SUM($K$4:AA$4)&gt;SUM($C$5:$C21),$C21-SUM($K21:Z21),AA$4-SUM(AA$5:AA20))</f>
        <v>0</v>
      </c>
      <c r="AB21" s="2">
        <f>IF(SUM($K$4:AB$4)&gt;SUM($C$5:$C21),$C21-SUM($K21:AA21),AB$4-SUM(AB$5:AB20))</f>
        <v>0</v>
      </c>
      <c r="AC21" s="2">
        <f>IF(SUM($K$4:AC$4)&gt;SUM($C$5:$C21),$C21-SUM($K21:AB21),AC$4-SUM(AC$5:AC20))</f>
        <v>0</v>
      </c>
      <c r="AD21" s="2">
        <f>IF(SUM($K$4:AD$4)&gt;SUM($C$5:$C21),$C21-SUM($K21:AC21),AD$4-SUM(AD$5:AD20))</f>
        <v>0</v>
      </c>
      <c r="AE21" s="2">
        <f>IF(SUM($K$4:AE$4)&gt;SUM($C$5:$C21),$C21-SUM($K21:AD21),AE$4-SUM(AE$5:AE20))</f>
        <v>0</v>
      </c>
      <c r="AF21" s="2">
        <f>IF(SUM($K$4:AF$4)&gt;SUM($C$5:$C21),$C21-SUM($K21:AE21),AF$4-SUM(AF$5:AF20))</f>
        <v>0</v>
      </c>
      <c r="AG21" s="2">
        <f>IF(SUM($K$4:AG$4)&gt;SUM($C$5:$C21),$C21-SUM($K21:AF21),AG$4-SUM(AG$5:AG20))</f>
        <v>0</v>
      </c>
      <c r="AH21" s="2">
        <f>IF(SUM($K$4:AH$4)&gt;SUM($C$5:$C21),$C21-SUM($K21:AG21),AH$4-SUM(AH$5:AH20))</f>
        <v>0</v>
      </c>
      <c r="AI21" s="2">
        <f>IF(SUM($K$4:AI$4)&gt;SUM($C$5:$C21),$C21-SUM($K21:AH21),AI$4-SUM(AI$5:AI20))</f>
        <v>0</v>
      </c>
      <c r="AJ21" s="1">
        <f>IF(C21&gt;0,1/C21,0)</f>
        <v>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10"/>
      <c r="B22" s="10"/>
      <c r="C22" s="2"/>
      <c r="D22" s="2"/>
      <c r="E22" s="2"/>
      <c r="F22" s="2"/>
      <c r="G22" s="2"/>
      <c r="H22" s="2"/>
      <c r="I22" s="2"/>
      <c r="K22" s="2">
        <f>IF(K$4&gt;SUM(C$5:C22),C22,K$4-SUM(K$5:K21))</f>
        <v>0</v>
      </c>
      <c r="L22" s="2">
        <f>IF(SUM($K$4:L$4)&gt;SUM($C$5:$C22),$C22-SUM($K22:K22),L$4-SUM(L$5:L21))</f>
        <v>0</v>
      </c>
      <c r="M22" s="2">
        <f>IF(SUM($K$4:M$4)&gt;SUM($C$5:$C22),$C22-SUM($K22:L22),M$4-SUM(M$5:M21))</f>
        <v>0</v>
      </c>
      <c r="N22" s="2">
        <f>IF(SUM($K$4:N$4)&gt;SUM($C$5:$C22),$C22-SUM($K22:M22),N$4-SUM(N$5:N21))</f>
        <v>0</v>
      </c>
      <c r="O22" s="2">
        <f>IF(SUM($K$4:O$4)&gt;SUM($C$5:$C22),$C22-SUM($K22:N22),O$4-SUM(O$5:O21))</f>
        <v>0</v>
      </c>
      <c r="P22" s="2">
        <f>IF(SUM($K$4:P$4)&gt;SUM($C$5:$C22),$C22-SUM($K22:O22),P$4-SUM(P$5:P21))</f>
        <v>0</v>
      </c>
      <c r="Q22" s="2">
        <f>IF(SUM($K$4:Q$4)&gt;SUM($C$5:$C22),$C22-SUM($K22:P22),Q$4-SUM(Q$5:Q21))</f>
        <v>0</v>
      </c>
      <c r="R22" s="2">
        <f>IF(SUM($K$4:R$4)&gt;SUM($C$5:$C22),$C22-SUM($K22:Q22),R$4-SUM(R$5:R21))</f>
        <v>0</v>
      </c>
      <c r="S22" s="2">
        <f>IF(SUM($K$4:S$4)&gt;SUM($C$5:$C22),$C22-SUM($K22:R22),S$4-SUM(S$5:S21))</f>
        <v>0</v>
      </c>
      <c r="T22" s="2">
        <f>IF(SUM($K$4:T$4)&gt;SUM($C$5:$C22),$C22-SUM($K22:S22),T$4-SUM(T$5:T21))</f>
        <v>0</v>
      </c>
      <c r="U22" s="2">
        <f>IF(SUM($K$4:U$4)&gt;SUM($C$5:$C22),$C22-SUM($K22:T22),U$4-SUM(U$5:U21))</f>
        <v>0</v>
      </c>
      <c r="V22" s="2">
        <f>IF(SUM($K$4:V$4)&gt;SUM($C$5:$C22),$C22-SUM($K22:U22),V$4-SUM(V$5:V21))</f>
        <v>0</v>
      </c>
      <c r="W22" s="2">
        <f>IF(SUM($K$4:W$4)&gt;SUM($C$5:$C22),$C22-SUM($K22:V22),W$4-SUM(W$5:W21))</f>
        <v>0</v>
      </c>
      <c r="X22" s="2">
        <f>IF(SUM($K$4:X$4)&gt;SUM($C$5:$C22),$C22-SUM($K22:W22),X$4-SUM(X$5:X21))</f>
        <v>0</v>
      </c>
      <c r="Y22" s="2">
        <f>IF(SUM($K$4:Y$4)&gt;SUM($C$5:$C22),$C22-SUM($K22:X22),Y$4-SUM(Y$5:Y21))</f>
        <v>0</v>
      </c>
      <c r="Z22" s="2">
        <f>IF(SUM($K$4:Z$4)&gt;SUM($C$5:$C22),$C22-SUM($K22:Y22),Z$4-SUM(Z$5:Z21))</f>
        <v>0</v>
      </c>
      <c r="AA22" s="2">
        <f>IF(SUM($K$4:AA$4)&gt;SUM($C$5:$C22),$C22-SUM($K22:Z22),AA$4-SUM(AA$5:AA21))</f>
        <v>0</v>
      </c>
      <c r="AB22" s="2">
        <f>IF(SUM($K$4:AB$4)&gt;SUM($C$5:$C22),$C22-SUM($K22:AA22),AB$4-SUM(AB$5:AB21))</f>
        <v>0</v>
      </c>
      <c r="AC22" s="2">
        <f>IF(SUM($K$4:AC$4)&gt;SUM($C$5:$C22),$C22-SUM($K22:AB22),AC$4-SUM(AC$5:AC21))</f>
        <v>0</v>
      </c>
      <c r="AD22" s="2">
        <f>IF(SUM($K$4:AD$4)&gt;SUM($C$5:$C22),$C22-SUM($K22:AC22),AD$4-SUM(AD$5:AD21))</f>
        <v>0</v>
      </c>
      <c r="AE22" s="2">
        <f>IF(SUM($K$4:AE$4)&gt;SUM($C$5:$C22),$C22-SUM($K22:AD22),AE$4-SUM(AE$5:AE21))</f>
        <v>0</v>
      </c>
      <c r="AF22" s="2">
        <f>IF(SUM($K$4:AF$4)&gt;SUM($C$5:$C22),$C22-SUM($K22:AE22),AF$4-SUM(AF$5:AF21))</f>
        <v>0</v>
      </c>
      <c r="AG22" s="2">
        <f>IF(SUM($K$4:AG$4)&gt;SUM($C$5:$C22),$C22-SUM($K22:AF22),AG$4-SUM(AG$5:AG21))</f>
        <v>0</v>
      </c>
      <c r="AH22" s="2">
        <f>IF(SUM($K$4:AH$4)&gt;SUM($C$5:$C22),$C22-SUM($K22:AG22),AH$4-SUM(AH$5:AH21))</f>
        <v>0</v>
      </c>
      <c r="AI22" s="2">
        <f>IF(SUM($K$4:AI$4)&gt;SUM($C$5:$C22),$C22-SUM($K22:AH22),AI$4-SUM(AI$5:AI21))</f>
        <v>0</v>
      </c>
      <c r="AJ22" s="1">
        <f>IF(C22&gt;0,1/C22,0)</f>
        <v>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10"/>
      <c r="B23" s="10"/>
      <c r="C23" s="2"/>
      <c r="D23" s="2"/>
      <c r="E23" s="2"/>
      <c r="F23" s="2"/>
      <c r="G23" s="2"/>
      <c r="H23" s="2"/>
      <c r="I23" s="2"/>
      <c r="K23" s="2">
        <f>IF(K$4&gt;SUM(C$5:C23),C23,K$4-SUM(K$5:K22))</f>
        <v>0</v>
      </c>
      <c r="L23" s="2">
        <f>IF(SUM($K$4:L$4)&gt;SUM($C$5:$C23),$C23-SUM($K23:K23),L$4-SUM(L$5:L22))</f>
        <v>0</v>
      </c>
      <c r="M23" s="2">
        <f>IF(SUM($K$4:M$4)&gt;SUM($C$5:$C23),$C23-SUM($K23:L23),M$4-SUM(M$5:M22))</f>
        <v>0</v>
      </c>
      <c r="N23" s="2">
        <f>IF(SUM($K$4:N$4)&gt;SUM($C$5:$C23),$C23-SUM($K23:M23),N$4-SUM(N$5:N22))</f>
        <v>0</v>
      </c>
      <c r="O23" s="2">
        <f>IF(SUM($K$4:O$4)&gt;SUM($C$5:$C23),$C23-SUM($K23:N23),O$4-SUM(O$5:O22))</f>
        <v>0</v>
      </c>
      <c r="P23" s="2">
        <f>IF(SUM($K$4:P$4)&gt;SUM($C$5:$C23),$C23-SUM($K23:O23),P$4-SUM(P$5:P22))</f>
        <v>0</v>
      </c>
      <c r="Q23" s="2">
        <f>IF(SUM($K$4:Q$4)&gt;SUM($C$5:$C23),$C23-SUM($K23:P23),Q$4-SUM(Q$5:Q22))</f>
        <v>0</v>
      </c>
      <c r="R23" s="2">
        <f>IF(SUM($K$4:R$4)&gt;SUM($C$5:$C23),$C23-SUM($K23:Q23),R$4-SUM(R$5:R22))</f>
        <v>0</v>
      </c>
      <c r="S23" s="2">
        <f>IF(SUM($K$4:S$4)&gt;SUM($C$5:$C23),$C23-SUM($K23:R23),S$4-SUM(S$5:S22))</f>
        <v>0</v>
      </c>
      <c r="T23" s="2">
        <f>IF(SUM($K$4:T$4)&gt;SUM($C$5:$C23),$C23-SUM($K23:S23),T$4-SUM(T$5:T22))</f>
        <v>0</v>
      </c>
      <c r="U23" s="2">
        <f>IF(SUM($K$4:U$4)&gt;SUM($C$5:$C23),$C23-SUM($K23:T23),U$4-SUM(U$5:U22))</f>
        <v>0</v>
      </c>
      <c r="V23" s="2">
        <f>IF(SUM($K$4:V$4)&gt;SUM($C$5:$C23),$C23-SUM($K23:U23),V$4-SUM(V$5:V22))</f>
        <v>0</v>
      </c>
      <c r="W23" s="2">
        <f>IF(SUM($K$4:W$4)&gt;SUM($C$5:$C23),$C23-SUM($K23:V23),W$4-SUM(W$5:W22))</f>
        <v>0</v>
      </c>
      <c r="X23" s="2">
        <f>IF(SUM($K$4:X$4)&gt;SUM($C$5:$C23),$C23-SUM($K23:W23),X$4-SUM(X$5:X22))</f>
        <v>0</v>
      </c>
      <c r="Y23" s="2">
        <f>IF(SUM($K$4:Y$4)&gt;SUM($C$5:$C23),$C23-SUM($K23:X23),Y$4-SUM(Y$5:Y22))</f>
        <v>0</v>
      </c>
      <c r="Z23" s="2">
        <f>IF(SUM($K$4:Z$4)&gt;SUM($C$5:$C23),$C23-SUM($K23:Y23),Z$4-SUM(Z$5:Z22))</f>
        <v>0</v>
      </c>
      <c r="AA23" s="2">
        <f>IF(SUM($K$4:AA$4)&gt;SUM($C$5:$C23),$C23-SUM($K23:Z23),AA$4-SUM(AA$5:AA22))</f>
        <v>0</v>
      </c>
      <c r="AB23" s="2">
        <f>IF(SUM($K$4:AB$4)&gt;SUM($C$5:$C23),$C23-SUM($K23:AA23),AB$4-SUM(AB$5:AB22))</f>
        <v>0</v>
      </c>
      <c r="AC23" s="2">
        <f>IF(SUM($K$4:AC$4)&gt;SUM($C$5:$C23),$C23-SUM($K23:AB23),AC$4-SUM(AC$5:AC22))</f>
        <v>0</v>
      </c>
      <c r="AD23" s="2">
        <f>IF(SUM($K$4:AD$4)&gt;SUM($C$5:$C23),$C23-SUM($K23:AC23),AD$4-SUM(AD$5:AD22))</f>
        <v>0</v>
      </c>
      <c r="AE23" s="2">
        <f>IF(SUM($K$4:AE$4)&gt;SUM($C$5:$C23),$C23-SUM($K23:AD23),AE$4-SUM(AE$5:AE22))</f>
        <v>0</v>
      </c>
      <c r="AF23" s="2">
        <f>IF(SUM($K$4:AF$4)&gt;SUM($C$5:$C23),$C23-SUM($K23:AE23),AF$4-SUM(AF$5:AF22))</f>
        <v>0</v>
      </c>
      <c r="AG23" s="2">
        <f>IF(SUM($K$4:AG$4)&gt;SUM($C$5:$C23),$C23-SUM($K23:AF23),AG$4-SUM(AG$5:AG22))</f>
        <v>0</v>
      </c>
      <c r="AH23" s="2">
        <f>IF(SUM($K$4:AH$4)&gt;SUM($C$5:$C23),$C23-SUM($K23:AG23),AH$4-SUM(AH$5:AH22))</f>
        <v>0</v>
      </c>
      <c r="AI23" s="2">
        <f>IF(SUM($K$4:AI$4)&gt;SUM($C$5:$C23),$C23-SUM($K23:AH23),AI$4-SUM(AI$5:AI22))</f>
        <v>0</v>
      </c>
      <c r="AJ23" s="1">
        <f>IF(C23&gt;0,1/C23,0)</f>
        <v>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10"/>
      <c r="B24" s="10"/>
      <c r="C24" s="2"/>
      <c r="D24" s="2"/>
      <c r="E24" s="2"/>
      <c r="F24" s="2"/>
      <c r="G24" s="2"/>
      <c r="H24" s="2"/>
      <c r="I24" s="2"/>
      <c r="K24" s="2">
        <f>IF(K$4&gt;SUM(C$5:C24),C24,K$4-SUM(K$5:K23))</f>
        <v>0</v>
      </c>
      <c r="L24" s="2">
        <f>IF(SUM($K$4:L$4)&gt;SUM($C$5:$C24),$C24-SUM($K24:K24),L$4-SUM(L$5:L23))</f>
        <v>0</v>
      </c>
      <c r="M24" s="2">
        <f>IF(SUM($K$4:M$4)&gt;SUM($C$5:$C24),$C24-SUM($K24:L24),M$4-SUM(M$5:M23))</f>
        <v>0</v>
      </c>
      <c r="N24" s="2">
        <f>IF(SUM($K$4:N$4)&gt;SUM($C$5:$C24),$C24-SUM($K24:M24),N$4-SUM(N$5:N23))</f>
        <v>0</v>
      </c>
      <c r="O24" s="2">
        <f>IF(SUM($K$4:O$4)&gt;SUM($C$5:$C24),$C24-SUM($K24:N24),O$4-SUM(O$5:O23))</f>
        <v>0</v>
      </c>
      <c r="P24" s="2">
        <f>IF(SUM($K$4:P$4)&gt;SUM($C$5:$C24),$C24-SUM($K24:O24),P$4-SUM(P$5:P23))</f>
        <v>0</v>
      </c>
      <c r="Q24" s="2">
        <f>IF(SUM($K$4:Q$4)&gt;SUM($C$5:$C24),$C24-SUM($K24:P24),Q$4-SUM(Q$5:Q23))</f>
        <v>0</v>
      </c>
      <c r="R24" s="2">
        <f>IF(SUM($K$4:R$4)&gt;SUM($C$5:$C24),$C24-SUM($K24:Q24),R$4-SUM(R$5:R23))</f>
        <v>0</v>
      </c>
      <c r="S24" s="2">
        <f>IF(SUM($K$4:S$4)&gt;SUM($C$5:$C24),$C24-SUM($K24:R24),S$4-SUM(S$5:S23))</f>
        <v>0</v>
      </c>
      <c r="T24" s="2">
        <f>IF(SUM($K$4:T$4)&gt;SUM($C$5:$C24),$C24-SUM($K24:S24),T$4-SUM(T$5:T23))</f>
        <v>0</v>
      </c>
      <c r="U24" s="2">
        <f>IF(SUM($K$4:U$4)&gt;SUM($C$5:$C24),$C24-SUM($K24:T24),U$4-SUM(U$5:U23))</f>
        <v>0</v>
      </c>
      <c r="V24" s="2">
        <f>IF(SUM($K$4:V$4)&gt;SUM($C$5:$C24),$C24-SUM($K24:U24),V$4-SUM(V$5:V23))</f>
        <v>0</v>
      </c>
      <c r="W24" s="2">
        <f>IF(SUM($K$4:W$4)&gt;SUM($C$5:$C24),$C24-SUM($K24:V24),W$4-SUM(W$5:W23))</f>
        <v>0</v>
      </c>
      <c r="X24" s="2">
        <f>IF(SUM($K$4:X$4)&gt;SUM($C$5:$C24),$C24-SUM($K24:W24),X$4-SUM(X$5:X23))</f>
        <v>0</v>
      </c>
      <c r="Y24" s="2">
        <f>IF(SUM($K$4:Y$4)&gt;SUM($C$5:$C24),$C24-SUM($K24:X24),Y$4-SUM(Y$5:Y23))</f>
        <v>0</v>
      </c>
      <c r="Z24" s="2">
        <f>IF(SUM($K$4:Z$4)&gt;SUM($C$5:$C24),$C24-SUM($K24:Y24),Z$4-SUM(Z$5:Z23))</f>
        <v>0</v>
      </c>
      <c r="AA24" s="2">
        <f>IF(SUM($K$4:AA$4)&gt;SUM($C$5:$C24),$C24-SUM($K24:Z24),AA$4-SUM(AA$5:AA23))</f>
        <v>0</v>
      </c>
      <c r="AB24" s="2">
        <f>IF(SUM($K$4:AB$4)&gt;SUM($C$5:$C24),$C24-SUM($K24:AA24),AB$4-SUM(AB$5:AB23))</f>
        <v>0</v>
      </c>
      <c r="AC24" s="2">
        <f>IF(SUM($K$4:AC$4)&gt;SUM($C$5:$C24),$C24-SUM($K24:AB24),AC$4-SUM(AC$5:AC23))</f>
        <v>0</v>
      </c>
      <c r="AD24" s="2">
        <f>IF(SUM($K$4:AD$4)&gt;SUM($C$5:$C24),$C24-SUM($K24:AC24),AD$4-SUM(AD$5:AD23))</f>
        <v>0</v>
      </c>
      <c r="AE24" s="2">
        <f>IF(SUM($K$4:AE$4)&gt;SUM($C$5:$C24),$C24-SUM($K24:AD24),AE$4-SUM(AE$5:AE23))</f>
        <v>0</v>
      </c>
      <c r="AF24" s="2">
        <f>IF(SUM($K$4:AF$4)&gt;SUM($C$5:$C24),$C24-SUM($K24:AE24),AF$4-SUM(AF$5:AF23))</f>
        <v>0</v>
      </c>
      <c r="AG24" s="2">
        <f>IF(SUM($K$4:AG$4)&gt;SUM($C$5:$C24),$C24-SUM($K24:AF24),AG$4-SUM(AG$5:AG23))</f>
        <v>0</v>
      </c>
      <c r="AH24" s="2">
        <f>IF(SUM($K$4:AH$4)&gt;SUM($C$5:$C24),$C24-SUM($K24:AG24),AH$4-SUM(AH$5:AH23))</f>
        <v>0</v>
      </c>
      <c r="AI24" s="2">
        <f>IF(SUM($K$4:AI$4)&gt;SUM($C$5:$C24),$C24-SUM($K24:AH24),AI$4-SUM(AI$5:AI23))</f>
        <v>0</v>
      </c>
      <c r="AJ24" s="1">
        <f>IF(C24&gt;0,1/C24,0)</f>
        <v>0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10"/>
      <c r="B25" s="10"/>
      <c r="C25" s="2"/>
      <c r="D25" s="2"/>
      <c r="E25" s="2"/>
      <c r="F25" s="2"/>
      <c r="G25" s="2"/>
      <c r="H25" s="2"/>
      <c r="I25" s="2"/>
      <c r="K25" s="2">
        <f>IF(K$4&gt;SUM(C$5:C25),C25,K$4-SUM(K$5:K24))</f>
        <v>0</v>
      </c>
      <c r="L25" s="2">
        <f>IF(SUM($K$4:L$4)&gt;SUM($C$5:$C25),$C25-SUM($K25:K25),L$4-SUM(L$5:L24))</f>
        <v>0</v>
      </c>
      <c r="M25" s="2">
        <f>IF(SUM($K$4:M$4)&gt;SUM($C$5:$C25),$C25-SUM($K25:L25),M$4-SUM(M$5:M24))</f>
        <v>0</v>
      </c>
      <c r="N25" s="2">
        <f>IF(SUM($K$4:N$4)&gt;SUM($C$5:$C25),$C25-SUM($K25:M25),N$4-SUM(N$5:N24))</f>
        <v>0</v>
      </c>
      <c r="O25" s="2">
        <f>IF(SUM($K$4:O$4)&gt;SUM($C$5:$C25),$C25-SUM($K25:N25),O$4-SUM(O$5:O24))</f>
        <v>0</v>
      </c>
      <c r="P25" s="2">
        <f>IF(SUM($K$4:P$4)&gt;SUM($C$5:$C25),$C25-SUM($K25:O25),P$4-SUM(P$5:P24))</f>
        <v>0</v>
      </c>
      <c r="Q25" s="2">
        <f>IF(SUM($K$4:Q$4)&gt;SUM($C$5:$C25),$C25-SUM($K25:P25),Q$4-SUM(Q$5:Q24))</f>
        <v>0</v>
      </c>
      <c r="R25" s="2">
        <f>IF(SUM($K$4:R$4)&gt;SUM($C$5:$C25),$C25-SUM($K25:Q25),R$4-SUM(R$5:R24))</f>
        <v>0</v>
      </c>
      <c r="S25" s="2">
        <f>IF(SUM($K$4:S$4)&gt;SUM($C$5:$C25),$C25-SUM($K25:R25),S$4-SUM(S$5:S24))</f>
        <v>0</v>
      </c>
      <c r="T25" s="2">
        <f>IF(SUM($K$4:T$4)&gt;SUM($C$5:$C25),$C25-SUM($K25:S25),T$4-SUM(T$5:T24))</f>
        <v>0</v>
      </c>
      <c r="U25" s="2">
        <f>IF(SUM($K$4:U$4)&gt;SUM($C$5:$C25),$C25-SUM($K25:T25),U$4-SUM(U$5:U24))</f>
        <v>0</v>
      </c>
      <c r="V25" s="2">
        <f>IF(SUM($K$4:V$4)&gt;SUM($C$5:$C25),$C25-SUM($K25:U25),V$4-SUM(V$5:V24))</f>
        <v>0</v>
      </c>
      <c r="W25" s="2">
        <f>IF(SUM($K$4:W$4)&gt;SUM($C$5:$C25),$C25-SUM($K25:V25),W$4-SUM(W$5:W24))</f>
        <v>0</v>
      </c>
      <c r="X25" s="2">
        <f>IF(SUM($K$4:X$4)&gt;SUM($C$5:$C25),$C25-SUM($K25:W25),X$4-SUM(X$5:X24))</f>
        <v>0</v>
      </c>
      <c r="Y25" s="2">
        <f>IF(SUM($K$4:Y$4)&gt;SUM($C$5:$C25),$C25-SUM($K25:X25),Y$4-SUM(Y$5:Y24))</f>
        <v>0</v>
      </c>
      <c r="Z25" s="2">
        <f>IF(SUM($K$4:Z$4)&gt;SUM($C$5:$C25),$C25-SUM($K25:Y25),Z$4-SUM(Z$5:Z24))</f>
        <v>0</v>
      </c>
      <c r="AA25" s="2">
        <f>IF(SUM($K$4:AA$4)&gt;SUM($C$5:$C25),$C25-SUM($K25:Z25),AA$4-SUM(AA$5:AA24))</f>
        <v>0</v>
      </c>
      <c r="AB25" s="2">
        <f>IF(SUM($K$4:AB$4)&gt;SUM($C$5:$C25),$C25-SUM($K25:AA25),AB$4-SUM(AB$5:AB24))</f>
        <v>0</v>
      </c>
      <c r="AC25" s="2">
        <f>IF(SUM($K$4:AC$4)&gt;SUM($C$5:$C25),$C25-SUM($K25:AB25),AC$4-SUM(AC$5:AC24))</f>
        <v>0</v>
      </c>
      <c r="AD25" s="2">
        <f>IF(SUM($K$4:AD$4)&gt;SUM($C$5:$C25),$C25-SUM($K25:AC25),AD$4-SUM(AD$5:AD24))</f>
        <v>0</v>
      </c>
      <c r="AE25" s="2">
        <f>IF(SUM($K$4:AE$4)&gt;SUM($C$5:$C25),$C25-SUM($K25:AD25),AE$4-SUM(AE$5:AE24))</f>
        <v>0</v>
      </c>
      <c r="AF25" s="2">
        <f>IF(SUM($K$4:AF$4)&gt;SUM($C$5:$C25),$C25-SUM($K25:AE25),AF$4-SUM(AF$5:AF24))</f>
        <v>0</v>
      </c>
      <c r="AG25" s="2">
        <f>IF(SUM($K$4:AG$4)&gt;SUM($C$5:$C25),$C25-SUM($K25:AF25),AG$4-SUM(AG$5:AG24))</f>
        <v>0</v>
      </c>
      <c r="AH25" s="2">
        <f>IF(SUM($K$4:AH$4)&gt;SUM($C$5:$C25),$C25-SUM($K25:AG25),AH$4-SUM(AH$5:AH24))</f>
        <v>0</v>
      </c>
      <c r="AI25" s="2">
        <f>IF(SUM($K$4:AI$4)&gt;SUM($C$5:$C25),$C25-SUM($K25:AH25),AI$4-SUM(AI$5:AI24))</f>
        <v>0</v>
      </c>
      <c r="AJ25" s="1">
        <f>IF(C25&gt;0,1/C25,0)</f>
        <v>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10"/>
      <c r="B26" s="10"/>
      <c r="C26" s="2"/>
      <c r="D26" s="2"/>
      <c r="E26" s="2"/>
      <c r="F26" s="2"/>
      <c r="G26" s="2"/>
      <c r="H26" s="2"/>
      <c r="I26" s="2"/>
      <c r="K26" s="2">
        <f>IF(K$4&gt;SUM(C$5:C26),C26,K$4-SUM(K$5:K25))</f>
        <v>0</v>
      </c>
      <c r="L26" s="2">
        <f>IF(SUM($K$4:L$4)&gt;SUM($C$5:$C26),$C26-SUM($K26:K26),L$4-SUM(L$5:L25))</f>
        <v>0</v>
      </c>
      <c r="M26" s="2">
        <f>IF(SUM($K$4:M$4)&gt;SUM($C$5:$C26),$C26-SUM($K26:L26),M$4-SUM(M$5:M25))</f>
        <v>0</v>
      </c>
      <c r="N26" s="2">
        <f>IF(SUM($K$4:N$4)&gt;SUM($C$5:$C26),$C26-SUM($K26:M26),N$4-SUM(N$5:N25))</f>
        <v>0</v>
      </c>
      <c r="O26" s="2">
        <f>IF(SUM($K$4:O$4)&gt;SUM($C$5:$C26),$C26-SUM($K26:N26),O$4-SUM(O$5:O25))</f>
        <v>0</v>
      </c>
      <c r="P26" s="2">
        <f>IF(SUM($K$4:P$4)&gt;SUM($C$5:$C26),$C26-SUM($K26:O26),P$4-SUM(P$5:P25))</f>
        <v>0</v>
      </c>
      <c r="Q26" s="2">
        <f>IF(SUM($K$4:Q$4)&gt;SUM($C$5:$C26),$C26-SUM($K26:P26),Q$4-SUM(Q$5:Q25))</f>
        <v>0</v>
      </c>
      <c r="R26" s="2">
        <f>IF(SUM($K$4:R$4)&gt;SUM($C$5:$C26),$C26-SUM($K26:Q26),R$4-SUM(R$5:R25))</f>
        <v>0</v>
      </c>
      <c r="S26" s="2">
        <f>IF(SUM($K$4:S$4)&gt;SUM($C$5:$C26),$C26-SUM($K26:R26),S$4-SUM(S$5:S25))</f>
        <v>0</v>
      </c>
      <c r="T26" s="2">
        <f>IF(SUM($K$4:T$4)&gt;SUM($C$5:$C26),$C26-SUM($K26:S26),T$4-SUM(T$5:T25))</f>
        <v>0</v>
      </c>
      <c r="U26" s="2">
        <f>IF(SUM($K$4:U$4)&gt;SUM($C$5:$C26),$C26-SUM($K26:T26),U$4-SUM(U$5:U25))</f>
        <v>0</v>
      </c>
      <c r="V26" s="2">
        <f>IF(SUM($K$4:V$4)&gt;SUM($C$5:$C26),$C26-SUM($K26:U26),V$4-SUM(V$5:V25))</f>
        <v>0</v>
      </c>
      <c r="W26" s="2">
        <f>IF(SUM($K$4:W$4)&gt;SUM($C$5:$C26),$C26-SUM($K26:V26),W$4-SUM(W$5:W25))</f>
        <v>0</v>
      </c>
      <c r="X26" s="2">
        <f>IF(SUM($K$4:X$4)&gt;SUM($C$5:$C26),$C26-SUM($K26:W26),X$4-SUM(X$5:X25))</f>
        <v>0</v>
      </c>
      <c r="Y26" s="2">
        <f>IF(SUM($K$4:Y$4)&gt;SUM($C$5:$C26),$C26-SUM($K26:X26),Y$4-SUM(Y$5:Y25))</f>
        <v>0</v>
      </c>
      <c r="Z26" s="2">
        <f>IF(SUM($K$4:Z$4)&gt;SUM($C$5:$C26),$C26-SUM($K26:Y26),Z$4-SUM(Z$5:Z25))</f>
        <v>0</v>
      </c>
      <c r="AA26" s="2">
        <f>IF(SUM($K$4:AA$4)&gt;SUM($C$5:$C26),$C26-SUM($K26:Z26),AA$4-SUM(AA$5:AA25))</f>
        <v>0</v>
      </c>
      <c r="AB26" s="2">
        <f>IF(SUM($K$4:AB$4)&gt;SUM($C$5:$C26),$C26-SUM($K26:AA26),AB$4-SUM(AB$5:AB25))</f>
        <v>0</v>
      </c>
      <c r="AC26" s="2">
        <f>IF(SUM($K$4:AC$4)&gt;SUM($C$5:$C26),$C26-SUM($K26:AB26),AC$4-SUM(AC$5:AC25))</f>
        <v>0</v>
      </c>
      <c r="AD26" s="2">
        <f>IF(SUM($K$4:AD$4)&gt;SUM($C$5:$C26),$C26-SUM($K26:AC26),AD$4-SUM(AD$5:AD25))</f>
        <v>0</v>
      </c>
      <c r="AE26" s="2">
        <f>IF(SUM($K$4:AE$4)&gt;SUM($C$5:$C26),$C26-SUM($K26:AD26),AE$4-SUM(AE$5:AE25))</f>
        <v>0</v>
      </c>
      <c r="AF26" s="2">
        <f>IF(SUM($K$4:AF$4)&gt;SUM($C$5:$C26),$C26-SUM($K26:AE26),AF$4-SUM(AF$5:AF25))</f>
        <v>0</v>
      </c>
      <c r="AG26" s="2">
        <f>IF(SUM($K$4:AG$4)&gt;SUM($C$5:$C26),$C26-SUM($K26:AF26),AG$4-SUM(AG$5:AG25))</f>
        <v>0</v>
      </c>
      <c r="AH26" s="2">
        <f>IF(SUM($K$4:AH$4)&gt;SUM($C$5:$C26),$C26-SUM($K26:AG26),AH$4-SUM(AH$5:AH25))</f>
        <v>0</v>
      </c>
      <c r="AI26" s="2">
        <f>IF(SUM($K$4:AI$4)&gt;SUM($C$5:$C26),$C26-SUM($K26:AH26),AI$4-SUM(AI$5:AI25))</f>
        <v>0</v>
      </c>
      <c r="AJ26" s="1">
        <f>IF(C26&gt;0,1/C26,0)</f>
        <v>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9"/>
      <c r="B27" s="9"/>
      <c r="C27" s="2"/>
      <c r="D27" s="2"/>
      <c r="E27" s="2"/>
      <c r="F27" s="2"/>
      <c r="G27" s="2"/>
      <c r="H27" s="2"/>
      <c r="I27" s="2"/>
      <c r="K27" s="2">
        <f>IF(K$4&gt;SUM(C$5:C27),C27,K$4-SUM(K$5:K26))</f>
        <v>0</v>
      </c>
      <c r="L27" s="2">
        <f>IF(SUM($K$4:L$4)&gt;SUM($C$5:$C27),$C27-SUM($K27:K27),L$4-SUM(L$5:L26))</f>
        <v>0</v>
      </c>
      <c r="M27" s="2">
        <f>IF(SUM($K$4:M$4)&gt;SUM($C$5:$C27),$C27-SUM($K27:L27),M$4-SUM(M$5:M26))</f>
        <v>0</v>
      </c>
      <c r="N27" s="2">
        <f>IF(SUM($K$4:N$4)&gt;SUM($C$5:$C27),$C27-SUM($K27:M27),N$4-SUM(N$5:N26))</f>
        <v>0</v>
      </c>
      <c r="O27" s="2">
        <f>IF(SUM($K$4:O$4)&gt;SUM($C$5:$C27),$C27-SUM($K27:N27),O$4-SUM(O$5:O26))</f>
        <v>0</v>
      </c>
      <c r="P27" s="2">
        <f>IF(SUM($K$4:P$4)&gt;SUM($C$5:$C27),$C27-SUM($K27:O27),P$4-SUM(P$5:P26))</f>
        <v>0</v>
      </c>
      <c r="Q27" s="2">
        <f>IF(SUM($K$4:Q$4)&gt;SUM($C$5:$C27),$C27-SUM($K27:P27),Q$4-SUM(Q$5:Q26))</f>
        <v>0</v>
      </c>
      <c r="R27" s="2">
        <f>IF(SUM($K$4:R$4)&gt;SUM($C$5:$C27),$C27-SUM($K27:Q27),R$4-SUM(R$5:R26))</f>
        <v>0</v>
      </c>
      <c r="S27" s="2">
        <f>IF(SUM($K$4:S$4)&gt;SUM($C$5:$C27),$C27-SUM($K27:R27),S$4-SUM(S$5:S26))</f>
        <v>0</v>
      </c>
      <c r="T27" s="2">
        <f>IF(SUM($K$4:T$4)&gt;SUM($C$5:$C27),$C27-SUM($K27:S27),T$4-SUM(T$5:T26))</f>
        <v>0</v>
      </c>
      <c r="U27" s="2">
        <f>IF(SUM($K$4:U$4)&gt;SUM($C$5:$C27),$C27-SUM($K27:T27),U$4-SUM(U$5:U26))</f>
        <v>0</v>
      </c>
      <c r="V27" s="2">
        <f>IF(SUM($K$4:V$4)&gt;SUM($C$5:$C27),$C27-SUM($K27:U27),V$4-SUM(V$5:V26))</f>
        <v>0</v>
      </c>
      <c r="W27" s="2">
        <f>IF(SUM($K$4:W$4)&gt;SUM($C$5:$C27),$C27-SUM($K27:V27),W$4-SUM(W$5:W26))</f>
        <v>0</v>
      </c>
      <c r="X27" s="2">
        <f>IF(SUM($K$4:X$4)&gt;SUM($C$5:$C27),$C27-SUM($K27:W27),X$4-SUM(X$5:X26))</f>
        <v>0</v>
      </c>
      <c r="Y27" s="2">
        <f>IF(SUM($K$4:Y$4)&gt;SUM($C$5:$C27),$C27-SUM($K27:X27),Y$4-SUM(Y$5:Y26))</f>
        <v>0</v>
      </c>
      <c r="Z27" s="2">
        <f>IF(SUM($K$4:Z$4)&gt;SUM($C$5:$C27),$C27-SUM($K27:Y27),Z$4-SUM(Z$5:Z26))</f>
        <v>0</v>
      </c>
      <c r="AA27" s="2">
        <f>IF(SUM($K$4:AA$4)&gt;SUM($C$5:$C27),$C27-SUM($K27:Z27),AA$4-SUM(AA$5:AA26))</f>
        <v>0</v>
      </c>
      <c r="AB27" s="2">
        <f>IF(SUM($K$4:AB$4)&gt;SUM($C$5:$C27),$C27-SUM($K27:AA27),AB$4-SUM(AB$5:AB26))</f>
        <v>0</v>
      </c>
      <c r="AC27" s="2">
        <f>IF(SUM($K$4:AC$4)&gt;SUM($C$5:$C27),$C27-SUM($K27:AB27),AC$4-SUM(AC$5:AC26))</f>
        <v>0</v>
      </c>
      <c r="AD27" s="2">
        <f>IF(SUM($K$4:AD$4)&gt;SUM($C$5:$C27),$C27-SUM($K27:AC27),AD$4-SUM(AD$5:AD26))</f>
        <v>0</v>
      </c>
      <c r="AE27" s="2">
        <f>IF(SUM($K$4:AE$4)&gt;SUM($C$5:$C27),$C27-SUM($K27:AD27),AE$4-SUM(AE$5:AE26))</f>
        <v>0</v>
      </c>
      <c r="AF27" s="2">
        <f>IF(SUM($K$4:AF$4)&gt;SUM($C$5:$C27),$C27-SUM($K27:AE27),AF$4-SUM(AF$5:AF26))</f>
        <v>0</v>
      </c>
      <c r="AG27" s="2">
        <f>IF(SUM($K$4:AG$4)&gt;SUM($C$5:$C27),$C27-SUM($K27:AF27),AG$4-SUM(AG$5:AG26))</f>
        <v>0</v>
      </c>
      <c r="AH27" s="2">
        <f>IF(SUM($K$4:AH$4)&gt;SUM($C$5:$C27),$C27-SUM($K27:AG27),AH$4-SUM(AH$5:AH26))</f>
        <v>0</v>
      </c>
      <c r="AI27" s="2">
        <f>IF(SUM($K$4:AI$4)&gt;SUM($C$5:$C27),$C27-SUM($K27:AH27),AI$4-SUM(AI$5:AI26))</f>
        <v>0</v>
      </c>
      <c r="AJ27" s="1">
        <f>IF(C27&gt;0,1/C27,0)</f>
        <v>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9"/>
      <c r="B28" s="9"/>
      <c r="C28" s="2"/>
      <c r="D28" s="2"/>
      <c r="E28" s="2"/>
      <c r="F28" s="2"/>
      <c r="G28" s="2"/>
      <c r="H28" s="2"/>
      <c r="I28" s="2"/>
      <c r="K28" s="2">
        <f>IF(K$4&gt;SUM(C$5:C28),C28,K$4-SUM(K$5:K27))</f>
        <v>0</v>
      </c>
      <c r="L28" s="2">
        <f>IF(SUM($K$4:L$4)&gt;SUM($C$5:$C28),$C28-SUM($K28:K28),L$4-SUM(L$5:L27))</f>
        <v>0</v>
      </c>
      <c r="M28" s="2">
        <f>IF(SUM($K$4:M$4)&gt;SUM($C$5:$C28),$C28-SUM($K28:L28),M$4-SUM(M$5:M27))</f>
        <v>0</v>
      </c>
      <c r="N28" s="2">
        <f>IF(SUM($K$4:N$4)&gt;SUM($C$5:$C28),$C28-SUM($K28:M28),N$4-SUM(N$5:N27))</f>
        <v>0</v>
      </c>
      <c r="O28" s="2">
        <f>IF(SUM($K$4:O$4)&gt;SUM($C$5:$C28),$C28-SUM($K28:N28),O$4-SUM(O$5:O27))</f>
        <v>0</v>
      </c>
      <c r="P28" s="2">
        <f>IF(SUM($K$4:P$4)&gt;SUM($C$5:$C28),$C28-SUM($K28:O28),P$4-SUM(P$5:P27))</f>
        <v>0</v>
      </c>
      <c r="Q28" s="2">
        <f>IF(SUM($K$4:Q$4)&gt;SUM($C$5:$C28),$C28-SUM($K28:P28),Q$4-SUM(Q$5:Q27))</f>
        <v>0</v>
      </c>
      <c r="R28" s="2">
        <f>IF(SUM($K$4:R$4)&gt;SUM($C$5:$C28),$C28-SUM($K28:Q28),R$4-SUM(R$5:R27))</f>
        <v>0</v>
      </c>
      <c r="S28" s="2">
        <f>IF(SUM($K$4:S$4)&gt;SUM($C$5:$C28),$C28-SUM($K28:R28),S$4-SUM(S$5:S27))</f>
        <v>0</v>
      </c>
      <c r="T28" s="2">
        <f>IF(SUM($K$4:T$4)&gt;SUM($C$5:$C28),$C28-SUM($K28:S28),T$4-SUM(T$5:T27))</f>
        <v>0</v>
      </c>
      <c r="U28" s="2">
        <f>IF(SUM($K$4:U$4)&gt;SUM($C$5:$C28),$C28-SUM($K28:T28),U$4-SUM(U$5:U27))</f>
        <v>0</v>
      </c>
      <c r="V28" s="2">
        <f>IF(SUM($K$4:V$4)&gt;SUM($C$5:$C28),$C28-SUM($K28:U28),V$4-SUM(V$5:V27))</f>
        <v>0</v>
      </c>
      <c r="W28" s="2">
        <f>IF(SUM($K$4:W$4)&gt;SUM($C$5:$C28),$C28-SUM($K28:V28),W$4-SUM(W$5:W27))</f>
        <v>0</v>
      </c>
      <c r="X28" s="2">
        <f>IF(SUM($K$4:X$4)&gt;SUM($C$5:$C28),$C28-SUM($K28:W28),X$4-SUM(X$5:X27))</f>
        <v>0</v>
      </c>
      <c r="Y28" s="2">
        <f>IF(SUM($K$4:Y$4)&gt;SUM($C$5:$C28),$C28-SUM($K28:X28),Y$4-SUM(Y$5:Y27))</f>
        <v>0</v>
      </c>
      <c r="Z28" s="2">
        <f>IF(SUM($K$4:Z$4)&gt;SUM($C$5:$C28),$C28-SUM($K28:Y28),Z$4-SUM(Z$5:Z27))</f>
        <v>0</v>
      </c>
      <c r="AA28" s="2">
        <f>IF(SUM($K$4:AA$4)&gt;SUM($C$5:$C28),$C28-SUM($K28:Z28),AA$4-SUM(AA$5:AA27))</f>
        <v>0</v>
      </c>
      <c r="AB28" s="2">
        <f>IF(SUM($K$4:AB$4)&gt;SUM($C$5:$C28),$C28-SUM($K28:AA28),AB$4-SUM(AB$5:AB27))</f>
        <v>0</v>
      </c>
      <c r="AC28" s="2">
        <f>IF(SUM($K$4:AC$4)&gt;SUM($C$5:$C28),$C28-SUM($K28:AB28),AC$4-SUM(AC$5:AC27))</f>
        <v>0</v>
      </c>
      <c r="AD28" s="2">
        <f>IF(SUM($K$4:AD$4)&gt;SUM($C$5:$C28),$C28-SUM($K28:AC28),AD$4-SUM(AD$5:AD27))</f>
        <v>0</v>
      </c>
      <c r="AE28" s="2">
        <f>IF(SUM($K$4:AE$4)&gt;SUM($C$5:$C28),$C28-SUM($K28:AD28),AE$4-SUM(AE$5:AE27))</f>
        <v>0</v>
      </c>
      <c r="AF28" s="2">
        <f>IF(SUM($K$4:AF$4)&gt;SUM($C$5:$C28),$C28-SUM($K28:AE28),AF$4-SUM(AF$5:AF27))</f>
        <v>0</v>
      </c>
      <c r="AG28" s="2">
        <f>IF(SUM($K$4:AG$4)&gt;SUM($C$5:$C28),$C28-SUM($K28:AF28),AG$4-SUM(AG$5:AG27))</f>
        <v>0</v>
      </c>
      <c r="AH28" s="2">
        <f>IF(SUM($K$4:AH$4)&gt;SUM($C$5:$C28),$C28-SUM($K28:AG28),AH$4-SUM(AH$5:AH27))</f>
        <v>0</v>
      </c>
      <c r="AI28" s="2">
        <f>IF(SUM($K$4:AI$4)&gt;SUM($C$5:$C28),$C28-SUM($K28:AH28),AI$4-SUM(AI$5:AI27))</f>
        <v>0</v>
      </c>
      <c r="AJ28" s="1">
        <f>IF(C28&gt;0,1/C28,0)</f>
        <v>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9"/>
      <c r="B29" s="9"/>
      <c r="C29" s="2"/>
      <c r="D29" s="2"/>
      <c r="E29" s="2"/>
      <c r="F29" s="2"/>
      <c r="G29" s="2"/>
      <c r="H29" s="2"/>
      <c r="I29" s="2"/>
      <c r="K29" s="2">
        <f>IF(K$4&gt;SUM(C$5:C29),C29,K$4-SUM(K$5:K28))</f>
        <v>0</v>
      </c>
      <c r="L29" s="2">
        <f>IF(SUM($K$4:L$4)&gt;SUM($C$5:$C29),$C29-SUM($K29:K29),L$4-SUM(L$5:L28))</f>
        <v>0</v>
      </c>
      <c r="M29" s="2">
        <f>IF(SUM($K$4:M$4)&gt;SUM($C$5:$C29),$C29-SUM($K29:L29),M$4-SUM(M$5:M28))</f>
        <v>0</v>
      </c>
      <c r="N29" s="2">
        <f>IF(SUM($K$4:N$4)&gt;SUM($C$5:$C29),$C29-SUM($K29:M29),N$4-SUM(N$5:N28))</f>
        <v>0</v>
      </c>
      <c r="O29" s="2">
        <f>IF(SUM($K$4:O$4)&gt;SUM($C$5:$C29),$C29-SUM($K29:N29),O$4-SUM(O$5:O28))</f>
        <v>0</v>
      </c>
      <c r="P29" s="2">
        <f>IF(SUM($K$4:P$4)&gt;SUM($C$5:$C29),$C29-SUM($K29:O29),P$4-SUM(P$5:P28))</f>
        <v>0</v>
      </c>
      <c r="Q29" s="2">
        <f>IF(SUM($K$4:Q$4)&gt;SUM($C$5:$C29),$C29-SUM($K29:P29),Q$4-SUM(Q$5:Q28))</f>
        <v>0</v>
      </c>
      <c r="R29" s="2">
        <f>IF(SUM($K$4:R$4)&gt;SUM($C$5:$C29),$C29-SUM($K29:Q29),R$4-SUM(R$5:R28))</f>
        <v>0</v>
      </c>
      <c r="S29" s="2">
        <f>IF(SUM($K$4:S$4)&gt;SUM($C$5:$C29),$C29-SUM($K29:R29),S$4-SUM(S$5:S28))</f>
        <v>0</v>
      </c>
      <c r="T29" s="2">
        <f>IF(SUM($K$4:T$4)&gt;SUM($C$5:$C29),$C29-SUM($K29:S29),T$4-SUM(T$5:T28))</f>
        <v>0</v>
      </c>
      <c r="U29" s="2">
        <f>IF(SUM($K$4:U$4)&gt;SUM($C$5:$C29),$C29-SUM($K29:T29),U$4-SUM(U$5:U28))</f>
        <v>0</v>
      </c>
      <c r="V29" s="2">
        <f>IF(SUM($K$4:V$4)&gt;SUM($C$5:$C29),$C29-SUM($K29:U29),V$4-SUM(V$5:V28))</f>
        <v>0</v>
      </c>
      <c r="W29" s="2">
        <f>IF(SUM($K$4:W$4)&gt;SUM($C$5:$C29),$C29-SUM($K29:V29),W$4-SUM(W$5:W28))</f>
        <v>0</v>
      </c>
      <c r="X29" s="2">
        <f>IF(SUM($K$4:X$4)&gt;SUM($C$5:$C29),$C29-SUM($K29:W29),X$4-SUM(X$5:X28))</f>
        <v>0</v>
      </c>
      <c r="Y29" s="2">
        <f>IF(SUM($K$4:Y$4)&gt;SUM($C$5:$C29),$C29-SUM($K29:X29),Y$4-SUM(Y$5:Y28))</f>
        <v>0</v>
      </c>
      <c r="Z29" s="2">
        <f>IF(SUM($K$4:Z$4)&gt;SUM($C$5:$C29),$C29-SUM($K29:Y29),Z$4-SUM(Z$5:Z28))</f>
        <v>0</v>
      </c>
      <c r="AA29" s="2">
        <f>IF(SUM($K$4:AA$4)&gt;SUM($C$5:$C29),$C29-SUM($K29:Z29),AA$4-SUM(AA$5:AA28))</f>
        <v>0</v>
      </c>
      <c r="AB29" s="2">
        <f>IF(SUM($K$4:AB$4)&gt;SUM($C$5:$C29),$C29-SUM($K29:AA29),AB$4-SUM(AB$5:AB28))</f>
        <v>0</v>
      </c>
      <c r="AC29" s="2">
        <f>IF(SUM($K$4:AC$4)&gt;SUM($C$5:$C29),$C29-SUM($K29:AB29),AC$4-SUM(AC$5:AC28))</f>
        <v>0</v>
      </c>
      <c r="AD29" s="2">
        <f>IF(SUM($K$4:AD$4)&gt;SUM($C$5:$C29),$C29-SUM($K29:AC29),AD$4-SUM(AD$5:AD28))</f>
        <v>0</v>
      </c>
      <c r="AE29" s="2">
        <f>IF(SUM($K$4:AE$4)&gt;SUM($C$5:$C29),$C29-SUM($K29:AD29),AE$4-SUM(AE$5:AE28))</f>
        <v>0</v>
      </c>
      <c r="AF29" s="2">
        <f>IF(SUM($K$4:AF$4)&gt;SUM($C$5:$C29),$C29-SUM($K29:AE29),AF$4-SUM(AF$5:AF28))</f>
        <v>0</v>
      </c>
      <c r="AG29" s="2">
        <f>IF(SUM($K$4:AG$4)&gt;SUM($C$5:$C29),$C29-SUM($K29:AF29),AG$4-SUM(AG$5:AG28))</f>
        <v>0</v>
      </c>
      <c r="AH29" s="2">
        <f>IF(SUM($K$4:AH$4)&gt;SUM($C$5:$C29),$C29-SUM($K29:AG29),AH$4-SUM(AH$5:AH28))</f>
        <v>0</v>
      </c>
      <c r="AI29" s="2">
        <f>IF(SUM($K$4:AI$4)&gt;SUM($C$5:$C29),$C29-SUM($K29:AH29),AI$4-SUM(AI$5:AI28))</f>
        <v>0</v>
      </c>
      <c r="AJ29" s="1">
        <f>IF(C29&gt;0,1/C29,0)</f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9"/>
      <c r="B30" s="9"/>
      <c r="C30" s="2"/>
      <c r="D30" s="2"/>
      <c r="E30" s="2"/>
      <c r="F30" s="2"/>
      <c r="G30" s="2"/>
      <c r="H30" s="2"/>
      <c r="I30" s="2"/>
      <c r="K30" s="2">
        <f>IF(K$4&gt;SUM(C$5:C30),C30,K$4-SUM(K$5:K29))</f>
        <v>0</v>
      </c>
      <c r="L30" s="2">
        <f>IF(SUM($K$4:L$4)&gt;SUM($C$5:$C30),$C30-SUM($K30:K30),L$4-SUM(L$5:L29))</f>
        <v>0</v>
      </c>
      <c r="M30" s="2">
        <f>IF(SUM($K$4:M$4)&gt;SUM($C$5:$C30),$C30-SUM($K30:L30),M$4-SUM(M$5:M29))</f>
        <v>0</v>
      </c>
      <c r="N30" s="2">
        <f>IF(SUM($K$4:N$4)&gt;SUM($C$5:$C30),$C30-SUM($K30:M30),N$4-SUM(N$5:N29))</f>
        <v>0</v>
      </c>
      <c r="O30" s="2">
        <f>IF(SUM($K$4:O$4)&gt;SUM($C$5:$C30),$C30-SUM($K30:N30),O$4-SUM(O$5:O29))</f>
        <v>0</v>
      </c>
      <c r="P30" s="2">
        <f>IF(SUM($K$4:P$4)&gt;SUM($C$5:$C30),$C30-SUM($K30:O30),P$4-SUM(P$5:P29))</f>
        <v>0</v>
      </c>
      <c r="Q30" s="2">
        <f>IF(SUM($K$4:Q$4)&gt;SUM($C$5:$C30),$C30-SUM($K30:P30),Q$4-SUM(Q$5:Q29))</f>
        <v>0</v>
      </c>
      <c r="R30" s="2">
        <f>IF(SUM($K$4:R$4)&gt;SUM($C$5:$C30),$C30-SUM($K30:Q30),R$4-SUM(R$5:R29))</f>
        <v>0</v>
      </c>
      <c r="S30" s="2">
        <f>IF(SUM($K$4:S$4)&gt;SUM($C$5:$C30),$C30-SUM($K30:R30),S$4-SUM(S$5:S29))</f>
        <v>0</v>
      </c>
      <c r="T30" s="2">
        <f>IF(SUM($K$4:T$4)&gt;SUM($C$5:$C30),$C30-SUM($K30:S30),T$4-SUM(T$5:T29))</f>
        <v>0</v>
      </c>
      <c r="U30" s="2">
        <f>IF(SUM($K$4:U$4)&gt;SUM($C$5:$C30),$C30-SUM($K30:T30),U$4-SUM(U$5:U29))</f>
        <v>0</v>
      </c>
      <c r="V30" s="2">
        <f>IF(SUM($K$4:V$4)&gt;SUM($C$5:$C30),$C30-SUM($K30:U30),V$4-SUM(V$5:V29))</f>
        <v>0</v>
      </c>
      <c r="W30" s="2">
        <f>IF(SUM($K$4:W$4)&gt;SUM($C$5:$C30),$C30-SUM($K30:V30),W$4-SUM(W$5:W29))</f>
        <v>0</v>
      </c>
      <c r="X30" s="2">
        <f>IF(SUM($K$4:X$4)&gt;SUM($C$5:$C30),$C30-SUM($K30:W30),X$4-SUM(X$5:X29))</f>
        <v>0</v>
      </c>
      <c r="Y30" s="2">
        <f>IF(SUM($K$4:Y$4)&gt;SUM($C$5:$C30),$C30-SUM($K30:X30),Y$4-SUM(Y$5:Y29))</f>
        <v>0</v>
      </c>
      <c r="Z30" s="2">
        <f>IF(SUM($K$4:Z$4)&gt;SUM($C$5:$C30),$C30-SUM($K30:Y30),Z$4-SUM(Z$5:Z29))</f>
        <v>0</v>
      </c>
      <c r="AA30" s="2">
        <f>IF(SUM($K$4:AA$4)&gt;SUM($C$5:$C30),$C30-SUM($K30:Z30),AA$4-SUM(AA$5:AA29))</f>
        <v>0</v>
      </c>
      <c r="AB30" s="2">
        <f>IF(SUM($K$4:AB$4)&gt;SUM($C$5:$C30),$C30-SUM($K30:AA30),AB$4-SUM(AB$5:AB29))</f>
        <v>0</v>
      </c>
      <c r="AC30" s="2">
        <f>IF(SUM($K$4:AC$4)&gt;SUM($C$5:$C30),$C30-SUM($K30:AB30),AC$4-SUM(AC$5:AC29))</f>
        <v>0</v>
      </c>
      <c r="AD30" s="2">
        <f>IF(SUM($K$4:AD$4)&gt;SUM($C$5:$C30),$C30-SUM($K30:AC30),AD$4-SUM(AD$5:AD29))</f>
        <v>0</v>
      </c>
      <c r="AE30" s="2">
        <f>IF(SUM($K$4:AE$4)&gt;SUM($C$5:$C30),$C30-SUM($K30:AD30),AE$4-SUM(AE$5:AE29))</f>
        <v>0</v>
      </c>
      <c r="AF30" s="2">
        <f>IF(SUM($K$4:AF$4)&gt;SUM($C$5:$C30),$C30-SUM($K30:AE30),AF$4-SUM(AF$5:AF29))</f>
        <v>0</v>
      </c>
      <c r="AG30" s="2">
        <f>IF(SUM($K$4:AG$4)&gt;SUM($C$5:$C30),$C30-SUM($K30:AF30),AG$4-SUM(AG$5:AG29))</f>
        <v>0</v>
      </c>
      <c r="AH30" s="2">
        <f>IF(SUM($K$4:AH$4)&gt;SUM($C$5:$C30),$C30-SUM($K30:AG30),AH$4-SUM(AH$5:AH29))</f>
        <v>0</v>
      </c>
      <c r="AI30" s="2">
        <f>IF(SUM($K$4:AI$4)&gt;SUM($C$5:$C30),$C30-SUM($K30:AH30),AI$4-SUM(AI$5:AI29))</f>
        <v>0</v>
      </c>
      <c r="AJ30" s="1">
        <f>IF(C30&gt;0,1/C30,0)</f>
        <v>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9"/>
      <c r="B31" s="9"/>
      <c r="C31" s="2"/>
      <c r="D31" s="2"/>
      <c r="E31" s="2"/>
      <c r="F31" s="2"/>
      <c r="G31" s="2"/>
      <c r="H31" s="2"/>
      <c r="I31" s="2"/>
      <c r="K31" s="2">
        <f>IF(K$4&gt;SUM(C$5:C31),C31,K$4-SUM(K$5:K30))</f>
        <v>0</v>
      </c>
      <c r="L31" s="2">
        <f>IF(SUM($K$4:L$4)&gt;SUM($C$5:$C31),$C31-SUM($K31:K31),L$4-SUM(L$5:L30))</f>
        <v>0</v>
      </c>
      <c r="M31" s="2">
        <f>IF(SUM($K$4:M$4)&gt;SUM($C$5:$C31),$C31-SUM($K31:L31),M$4-SUM(M$5:M30))</f>
        <v>0</v>
      </c>
      <c r="N31" s="2">
        <f>IF(SUM($K$4:N$4)&gt;SUM($C$5:$C31),$C31-SUM($K31:M31),N$4-SUM(N$5:N30))</f>
        <v>0</v>
      </c>
      <c r="O31" s="2">
        <f>IF(SUM($K$4:O$4)&gt;SUM($C$5:$C31),$C31-SUM($K31:N31),O$4-SUM(O$5:O30))</f>
        <v>0</v>
      </c>
      <c r="P31" s="2">
        <f>IF(SUM($K$4:P$4)&gt;SUM($C$5:$C31),$C31-SUM($K31:O31),P$4-SUM(P$5:P30))</f>
        <v>0</v>
      </c>
      <c r="Q31" s="2">
        <f>IF(SUM($K$4:Q$4)&gt;SUM($C$5:$C31),$C31-SUM($K31:P31),Q$4-SUM(Q$5:Q30))</f>
        <v>0</v>
      </c>
      <c r="R31" s="2">
        <f>IF(SUM($K$4:R$4)&gt;SUM($C$5:$C31),$C31-SUM($K31:Q31),R$4-SUM(R$5:R30))</f>
        <v>0</v>
      </c>
      <c r="S31" s="2">
        <f>IF(SUM($K$4:S$4)&gt;SUM($C$5:$C31),$C31-SUM($K31:R31),S$4-SUM(S$5:S30))</f>
        <v>0</v>
      </c>
      <c r="T31" s="2">
        <f>IF(SUM($K$4:T$4)&gt;SUM($C$5:$C31),$C31-SUM($K31:S31),T$4-SUM(T$5:T30))</f>
        <v>0</v>
      </c>
      <c r="U31" s="2">
        <f>IF(SUM($K$4:U$4)&gt;SUM($C$5:$C31),$C31-SUM($K31:T31),U$4-SUM(U$5:U30))</f>
        <v>0</v>
      </c>
      <c r="V31" s="2">
        <f>IF(SUM($K$4:V$4)&gt;SUM($C$5:$C31),$C31-SUM($K31:U31),V$4-SUM(V$5:V30))</f>
        <v>0</v>
      </c>
      <c r="W31" s="2">
        <f>IF(SUM($K$4:W$4)&gt;SUM($C$5:$C31),$C31-SUM($K31:V31),W$4-SUM(W$5:W30))</f>
        <v>0</v>
      </c>
      <c r="X31" s="2">
        <f>IF(SUM($K$4:X$4)&gt;SUM($C$5:$C31),$C31-SUM($K31:W31),X$4-SUM(X$5:X30))</f>
        <v>0</v>
      </c>
      <c r="Y31" s="2">
        <f>IF(SUM($K$4:Y$4)&gt;SUM($C$5:$C31),$C31-SUM($K31:X31),Y$4-SUM(Y$5:Y30))</f>
        <v>0</v>
      </c>
      <c r="Z31" s="2">
        <f>IF(SUM($K$4:Z$4)&gt;SUM($C$5:$C31),$C31-SUM($K31:Y31),Z$4-SUM(Z$5:Z30))</f>
        <v>0</v>
      </c>
      <c r="AA31" s="2">
        <f>IF(SUM($K$4:AA$4)&gt;SUM($C$5:$C31),$C31-SUM($K31:Z31),AA$4-SUM(AA$5:AA30))</f>
        <v>0</v>
      </c>
      <c r="AB31" s="2">
        <f>IF(SUM($K$4:AB$4)&gt;SUM($C$5:$C31),$C31-SUM($K31:AA31),AB$4-SUM(AB$5:AB30))</f>
        <v>0</v>
      </c>
      <c r="AC31" s="2">
        <f>IF(SUM($K$4:AC$4)&gt;SUM($C$5:$C31),$C31-SUM($K31:AB31),AC$4-SUM(AC$5:AC30))</f>
        <v>0</v>
      </c>
      <c r="AD31" s="2">
        <f>IF(SUM($K$4:AD$4)&gt;SUM($C$5:$C31),$C31-SUM($K31:AC31),AD$4-SUM(AD$5:AD30))</f>
        <v>0</v>
      </c>
      <c r="AE31" s="2">
        <f>IF(SUM($K$4:AE$4)&gt;SUM($C$5:$C31),$C31-SUM($K31:AD31),AE$4-SUM(AE$5:AE30))</f>
        <v>0</v>
      </c>
      <c r="AF31" s="2">
        <f>IF(SUM($K$4:AF$4)&gt;SUM($C$5:$C31),$C31-SUM($K31:AE31),AF$4-SUM(AF$5:AF30))</f>
        <v>0</v>
      </c>
      <c r="AG31" s="2">
        <f>IF(SUM($K$4:AG$4)&gt;SUM($C$5:$C31),$C31-SUM($K31:AF31),AG$4-SUM(AG$5:AG30))</f>
        <v>0</v>
      </c>
      <c r="AH31" s="2">
        <f>IF(SUM($K$4:AH$4)&gt;SUM($C$5:$C31),$C31-SUM($K31:AG31),AH$4-SUM(AH$5:AH30))</f>
        <v>0</v>
      </c>
      <c r="AI31" s="2">
        <f>IF(SUM($K$4:AI$4)&gt;SUM($C$5:$C31),$C31-SUM($K31:AH31),AI$4-SUM(AI$5:AI30))</f>
        <v>0</v>
      </c>
      <c r="AJ31" s="1">
        <f>IF(C31&gt;0,1/C31,0)</f>
        <v>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9"/>
      <c r="B32" s="9"/>
      <c r="C32" s="2"/>
      <c r="D32" s="2"/>
      <c r="E32" s="2"/>
      <c r="F32" s="2"/>
      <c r="G32" s="2"/>
      <c r="H32" s="2"/>
      <c r="I32" s="2"/>
      <c r="K32" s="2">
        <f>IF(K$4&gt;SUM(C$5:C32),C32,K$4-SUM(K$5:K31))</f>
        <v>0</v>
      </c>
      <c r="L32" s="2">
        <f>IF(SUM($K$4:L$4)&gt;SUM($C$5:$C32),$C32-SUM($K32:K32),L$4-SUM(L$5:L31))</f>
        <v>0</v>
      </c>
      <c r="M32" s="2">
        <f>IF(SUM($K$4:M$4)&gt;SUM($C$5:$C32),$C32-SUM($K32:L32),M$4-SUM(M$5:M31))</f>
        <v>0</v>
      </c>
      <c r="N32" s="2">
        <f>IF(SUM($K$4:N$4)&gt;SUM($C$5:$C32),$C32-SUM($K32:M32),N$4-SUM(N$5:N31))</f>
        <v>0</v>
      </c>
      <c r="O32" s="2">
        <f>IF(SUM($K$4:O$4)&gt;SUM($C$5:$C32),$C32-SUM($K32:N32),O$4-SUM(O$5:O31))</f>
        <v>0</v>
      </c>
      <c r="P32" s="2">
        <f>IF(SUM($K$4:P$4)&gt;SUM($C$5:$C32),$C32-SUM($K32:O32),P$4-SUM(P$5:P31))</f>
        <v>0</v>
      </c>
      <c r="Q32" s="2">
        <f>IF(SUM($K$4:Q$4)&gt;SUM($C$5:$C32),$C32-SUM($K32:P32),Q$4-SUM(Q$5:Q31))</f>
        <v>0</v>
      </c>
      <c r="R32" s="2">
        <f>IF(SUM($K$4:R$4)&gt;SUM($C$5:$C32),$C32-SUM($K32:Q32),R$4-SUM(R$5:R31))</f>
        <v>0</v>
      </c>
      <c r="S32" s="2">
        <f>IF(SUM($K$4:S$4)&gt;SUM($C$5:$C32),$C32-SUM($K32:R32),S$4-SUM(S$5:S31))</f>
        <v>0</v>
      </c>
      <c r="T32" s="2">
        <f>IF(SUM($K$4:T$4)&gt;SUM($C$5:$C32),$C32-SUM($K32:S32),T$4-SUM(T$5:T31))</f>
        <v>0</v>
      </c>
      <c r="U32" s="2">
        <f>IF(SUM($K$4:U$4)&gt;SUM($C$5:$C32),$C32-SUM($K32:T32),U$4-SUM(U$5:U31))</f>
        <v>0</v>
      </c>
      <c r="V32" s="2">
        <f>IF(SUM($K$4:V$4)&gt;SUM($C$5:$C32),$C32-SUM($K32:U32),V$4-SUM(V$5:V31))</f>
        <v>0</v>
      </c>
      <c r="W32" s="2">
        <f>IF(SUM($K$4:W$4)&gt;SUM($C$5:$C32),$C32-SUM($K32:V32),W$4-SUM(W$5:W31))</f>
        <v>0</v>
      </c>
      <c r="X32" s="2">
        <f>IF(SUM($K$4:X$4)&gt;SUM($C$5:$C32),$C32-SUM($K32:W32),X$4-SUM(X$5:X31))</f>
        <v>0</v>
      </c>
      <c r="Y32" s="2">
        <f>IF(SUM($K$4:Y$4)&gt;SUM($C$5:$C32),$C32-SUM($K32:X32),Y$4-SUM(Y$5:Y31))</f>
        <v>0</v>
      </c>
      <c r="Z32" s="2">
        <f>IF(SUM($K$4:Z$4)&gt;SUM($C$5:$C32),$C32-SUM($K32:Y32),Z$4-SUM(Z$5:Z31))</f>
        <v>0</v>
      </c>
      <c r="AA32" s="2">
        <f>IF(SUM($K$4:AA$4)&gt;SUM($C$5:$C32),$C32-SUM($K32:Z32),AA$4-SUM(AA$5:AA31))</f>
        <v>0</v>
      </c>
      <c r="AB32" s="2">
        <f>IF(SUM($K$4:AB$4)&gt;SUM($C$5:$C32),$C32-SUM($K32:AA32),AB$4-SUM(AB$5:AB31))</f>
        <v>0</v>
      </c>
      <c r="AC32" s="2">
        <f>IF(SUM($K$4:AC$4)&gt;SUM($C$5:$C32),$C32-SUM($K32:AB32),AC$4-SUM(AC$5:AC31))</f>
        <v>0</v>
      </c>
      <c r="AD32" s="2">
        <f>IF(SUM($K$4:AD$4)&gt;SUM($C$5:$C32),$C32-SUM($K32:AC32),AD$4-SUM(AD$5:AD31))</f>
        <v>0</v>
      </c>
      <c r="AE32" s="2">
        <f>IF(SUM($K$4:AE$4)&gt;SUM($C$5:$C32),$C32-SUM($K32:AD32),AE$4-SUM(AE$5:AE31))</f>
        <v>0</v>
      </c>
      <c r="AF32" s="2">
        <f>IF(SUM($K$4:AF$4)&gt;SUM($C$5:$C32),$C32-SUM($K32:AE32),AF$4-SUM(AF$5:AF31))</f>
        <v>0</v>
      </c>
      <c r="AG32" s="2">
        <f>IF(SUM($K$4:AG$4)&gt;SUM($C$5:$C32),$C32-SUM($K32:AF32),AG$4-SUM(AG$5:AG31))</f>
        <v>0</v>
      </c>
      <c r="AH32" s="2">
        <f>IF(SUM($K$4:AH$4)&gt;SUM($C$5:$C32),$C32-SUM($K32:AG32),AH$4-SUM(AH$5:AH31))</f>
        <v>0</v>
      </c>
      <c r="AI32" s="2">
        <f>IF(SUM($K$4:AI$4)&gt;SUM($C$5:$C32),$C32-SUM($K32:AH32),AI$4-SUM(AI$5:AI31))</f>
        <v>0</v>
      </c>
      <c r="AJ32" s="1">
        <f>IF(C32&gt;0,1/C32,0)</f>
        <v>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43">
      <c r="A33" s="9"/>
      <c r="B33" s="9"/>
      <c r="C33" s="2"/>
      <c r="D33" s="2"/>
      <c r="E33" s="2"/>
      <c r="F33" s="2"/>
      <c r="G33" s="2"/>
      <c r="H33" s="2"/>
      <c r="I33" s="2"/>
      <c r="K33" s="2">
        <f>IF(K$4&gt;SUM(C$5:C33),C33,K$4-SUM(K$5:K32))</f>
        <v>0</v>
      </c>
      <c r="L33" s="2">
        <f>IF(SUM($K$4:L$4)&gt;SUM($C$5:$C33),$C33-SUM($K33:K33),L$4-SUM(L$5:L32))</f>
        <v>0</v>
      </c>
      <c r="M33" s="2">
        <f>IF(SUM($K$4:M$4)&gt;SUM($C$5:$C33),$C33-SUM($K33:L33),M$4-SUM(M$5:M32))</f>
        <v>0</v>
      </c>
      <c r="N33" s="2">
        <f>IF(SUM($K$4:N$4)&gt;SUM($C$5:$C33),$C33-SUM($K33:M33),N$4-SUM(N$5:N32))</f>
        <v>0</v>
      </c>
      <c r="O33" s="2">
        <f>IF(SUM($K$4:O$4)&gt;SUM($C$5:$C33),$C33-SUM($K33:N33),O$4-SUM(O$5:O32))</f>
        <v>0</v>
      </c>
      <c r="P33" s="2">
        <f>IF(SUM($K$4:P$4)&gt;SUM($C$5:$C33),$C33-SUM($K33:O33),P$4-SUM(P$5:P32))</f>
        <v>0</v>
      </c>
      <c r="Q33" s="2">
        <f>IF(SUM($K$4:Q$4)&gt;SUM($C$5:$C33),$C33-SUM($K33:P33),Q$4-SUM(Q$5:Q32))</f>
        <v>0</v>
      </c>
      <c r="R33" s="2">
        <f>IF(SUM($K$4:R$4)&gt;SUM($C$5:$C33),$C33-SUM($K33:Q33),R$4-SUM(R$5:R32))</f>
        <v>0</v>
      </c>
      <c r="S33" s="2">
        <f>IF(SUM($K$4:S$4)&gt;SUM($C$5:$C33),$C33-SUM($K33:R33),S$4-SUM(S$5:S32))</f>
        <v>0</v>
      </c>
      <c r="T33" s="2">
        <f>IF(SUM($K$4:T$4)&gt;SUM($C$5:$C33),$C33-SUM($K33:S33),T$4-SUM(T$5:T32))</f>
        <v>0</v>
      </c>
      <c r="U33" s="2">
        <f>IF(SUM($K$4:U$4)&gt;SUM($C$5:$C33),$C33-SUM($K33:T33),U$4-SUM(U$5:U32))</f>
        <v>0</v>
      </c>
      <c r="V33" s="2">
        <f>IF(SUM($K$4:V$4)&gt;SUM($C$5:$C33),$C33-SUM($K33:U33),V$4-SUM(V$5:V32))</f>
        <v>0</v>
      </c>
      <c r="W33" s="2">
        <f>IF(SUM($K$4:W$4)&gt;SUM($C$5:$C33),$C33-SUM($K33:V33),W$4-SUM(W$5:W32))</f>
        <v>0</v>
      </c>
      <c r="X33" s="2">
        <f>IF(SUM($K$4:X$4)&gt;SUM($C$5:$C33),$C33-SUM($K33:W33),X$4-SUM(X$5:X32))</f>
        <v>0</v>
      </c>
      <c r="Y33" s="2">
        <f>IF(SUM($K$4:Y$4)&gt;SUM($C$5:$C33),$C33-SUM($K33:X33),Y$4-SUM(Y$5:Y32))</f>
        <v>0</v>
      </c>
      <c r="Z33" s="2">
        <f>IF(SUM($K$4:Z$4)&gt;SUM($C$5:$C33),$C33-SUM($K33:Y33),Z$4-SUM(Z$5:Z32))</f>
        <v>0</v>
      </c>
      <c r="AA33" s="2">
        <f>IF(SUM($K$4:AA$4)&gt;SUM($C$5:$C33),$C33-SUM($K33:Z33),AA$4-SUM(AA$5:AA32))</f>
        <v>0</v>
      </c>
      <c r="AB33" s="2">
        <f>IF(SUM($K$4:AB$4)&gt;SUM($C$5:$C33),$C33-SUM($K33:AA33),AB$4-SUM(AB$5:AB32))</f>
        <v>0</v>
      </c>
      <c r="AC33" s="2">
        <f>IF(SUM($K$4:AC$4)&gt;SUM($C$5:$C33),$C33-SUM($K33:AB33),AC$4-SUM(AC$5:AC32))</f>
        <v>0</v>
      </c>
      <c r="AD33" s="2">
        <f>IF(SUM($K$4:AD$4)&gt;SUM($C$5:$C33),$C33-SUM($K33:AC33),AD$4-SUM(AD$5:AD32))</f>
        <v>0</v>
      </c>
      <c r="AE33" s="2">
        <f>IF(SUM($K$4:AE$4)&gt;SUM($C$5:$C33),$C33-SUM($K33:AD33),AE$4-SUM(AE$5:AE32))</f>
        <v>0</v>
      </c>
      <c r="AF33" s="2">
        <f>IF(SUM($K$4:AF$4)&gt;SUM($C$5:$C33),$C33-SUM($K33:AE33),AF$4-SUM(AF$5:AF32))</f>
        <v>0</v>
      </c>
      <c r="AG33" s="2">
        <f>IF(SUM($K$4:AG$4)&gt;SUM($C$5:$C33),$C33-SUM($K33:AF33),AG$4-SUM(AG$5:AG32))</f>
        <v>0</v>
      </c>
      <c r="AH33" s="2">
        <f>IF(SUM($K$4:AH$4)&gt;SUM($C$5:$C33),$C33-SUM($K33:AG33),AH$4-SUM(AH$5:AH32))</f>
        <v>0</v>
      </c>
      <c r="AI33" s="2">
        <f>IF(SUM($K$4:AI$4)&gt;SUM($C$5:$C33),$C33-SUM($K33:AH33),AI$4-SUM(AI$5:AI32))</f>
        <v>0</v>
      </c>
      <c r="AJ33" s="1">
        <f>IF(C33&gt;0,1/C33,0)</f>
        <v>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43">
      <c r="A34" s="9"/>
      <c r="B34" s="9"/>
      <c r="C34" s="2"/>
      <c r="D34" s="2"/>
      <c r="E34" s="2"/>
      <c r="F34" s="2"/>
      <c r="G34" s="2"/>
      <c r="H34" s="2"/>
      <c r="I34" s="2"/>
      <c r="K34" s="2">
        <f>IF(K$4&gt;SUM(C$5:C34),C34,K$4-SUM(K$5:K33))</f>
        <v>0</v>
      </c>
      <c r="L34" s="2">
        <f>IF(SUM($K$4:L$4)&gt;SUM($C$5:$C34),$C34-SUM($K34:K34),L$4-SUM(L$5:L33))</f>
        <v>0</v>
      </c>
      <c r="M34" s="2">
        <f>IF(SUM($K$4:M$4)&gt;SUM($C$5:$C34),$C34-SUM($K34:L34),M$4-SUM(M$5:M33))</f>
        <v>0</v>
      </c>
      <c r="N34" s="2">
        <f>IF(SUM($K$4:N$4)&gt;SUM($C$5:$C34),$C34-SUM($K34:M34),N$4-SUM(N$5:N33))</f>
        <v>0</v>
      </c>
      <c r="O34" s="2">
        <f>IF(SUM($K$4:O$4)&gt;SUM($C$5:$C34),$C34-SUM($K34:N34),O$4-SUM(O$5:O33))</f>
        <v>0</v>
      </c>
      <c r="P34" s="2">
        <f>IF(SUM($K$4:P$4)&gt;SUM($C$5:$C34),$C34-SUM($K34:O34),P$4-SUM(P$5:P33))</f>
        <v>0</v>
      </c>
      <c r="Q34" s="2">
        <f>IF(SUM($K$4:Q$4)&gt;SUM($C$5:$C34),$C34-SUM($K34:P34),Q$4-SUM(Q$5:Q33))</f>
        <v>0</v>
      </c>
      <c r="R34" s="2">
        <f>IF(SUM($K$4:R$4)&gt;SUM($C$5:$C34),$C34-SUM($K34:Q34),R$4-SUM(R$5:R33))</f>
        <v>0</v>
      </c>
      <c r="S34" s="2">
        <f>IF(SUM($K$4:S$4)&gt;SUM($C$5:$C34),$C34-SUM($K34:R34),S$4-SUM(S$5:S33))</f>
        <v>0</v>
      </c>
      <c r="T34" s="2">
        <f>IF(SUM($K$4:T$4)&gt;SUM($C$5:$C34),$C34-SUM($K34:S34),T$4-SUM(T$5:T33))</f>
        <v>0</v>
      </c>
      <c r="U34" s="2">
        <f>IF(SUM($K$4:U$4)&gt;SUM($C$5:$C34),$C34-SUM($K34:T34),U$4-SUM(U$5:U33))</f>
        <v>0</v>
      </c>
      <c r="V34" s="2">
        <f>IF(SUM($K$4:V$4)&gt;SUM($C$5:$C34),$C34-SUM($K34:U34),V$4-SUM(V$5:V33))</f>
        <v>0</v>
      </c>
      <c r="W34" s="2">
        <f>IF(SUM($K$4:W$4)&gt;SUM($C$5:$C34),$C34-SUM($K34:V34),W$4-SUM(W$5:W33))</f>
        <v>0</v>
      </c>
      <c r="X34" s="2">
        <f>IF(SUM($K$4:X$4)&gt;SUM($C$5:$C34),$C34-SUM($K34:W34),X$4-SUM(X$5:X33))</f>
        <v>0</v>
      </c>
      <c r="Y34" s="2">
        <f>IF(SUM($K$4:Y$4)&gt;SUM($C$5:$C34),$C34-SUM($K34:X34),Y$4-SUM(Y$5:Y33))</f>
        <v>0</v>
      </c>
      <c r="Z34" s="2">
        <f>IF(SUM($K$4:Z$4)&gt;SUM($C$5:$C34),$C34-SUM($K34:Y34),Z$4-SUM(Z$5:Z33))</f>
        <v>0</v>
      </c>
      <c r="AA34" s="2">
        <f>IF(SUM($K$4:AA$4)&gt;SUM($C$5:$C34),$C34-SUM($K34:Z34),AA$4-SUM(AA$5:AA33))</f>
        <v>0</v>
      </c>
      <c r="AB34" s="2">
        <f>IF(SUM($K$4:AB$4)&gt;SUM($C$5:$C34),$C34-SUM($K34:AA34),AB$4-SUM(AB$5:AB33))</f>
        <v>0</v>
      </c>
      <c r="AC34" s="2">
        <f>IF(SUM($K$4:AC$4)&gt;SUM($C$5:$C34),$C34-SUM($K34:AB34),AC$4-SUM(AC$5:AC33))</f>
        <v>0</v>
      </c>
      <c r="AD34" s="2">
        <f>IF(SUM($K$4:AD$4)&gt;SUM($C$5:$C34),$C34-SUM($K34:AC34),AD$4-SUM(AD$5:AD33))</f>
        <v>0</v>
      </c>
      <c r="AE34" s="2">
        <f>IF(SUM($K$4:AE$4)&gt;SUM($C$5:$C34),$C34-SUM($K34:AD34),AE$4-SUM(AE$5:AE33))</f>
        <v>0</v>
      </c>
      <c r="AF34" s="2">
        <f>IF(SUM($K$4:AF$4)&gt;SUM($C$5:$C34),$C34-SUM($K34:AE34),AF$4-SUM(AF$5:AF33))</f>
        <v>0</v>
      </c>
      <c r="AG34" s="2">
        <f>IF(SUM($K$4:AG$4)&gt;SUM($C$5:$C34),$C34-SUM($K34:AF34),AG$4-SUM(AG$5:AG33))</f>
        <v>0</v>
      </c>
      <c r="AH34" s="2">
        <f>IF(SUM($K$4:AH$4)&gt;SUM($C$5:$C34),$C34-SUM($K34:AG34),AH$4-SUM(AH$5:AH33))</f>
        <v>0</v>
      </c>
      <c r="AI34" s="2">
        <f>IF(SUM($K$4:AI$4)&gt;SUM($C$5:$C34),$C34-SUM($K34:AH34),AI$4-SUM(AI$5:AI33))</f>
        <v>0</v>
      </c>
      <c r="AJ34" s="1">
        <f>IF(C34&gt;0,1/C34,0)</f>
        <v>0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43">
      <c r="A35" s="9"/>
      <c r="B35" s="9"/>
      <c r="C35" s="2"/>
      <c r="D35" s="2"/>
      <c r="E35" s="2"/>
      <c r="F35" s="2"/>
      <c r="G35" s="2"/>
      <c r="H35" s="2"/>
      <c r="I35" s="2"/>
      <c r="K35" s="2">
        <f>IF(K$4&gt;SUM(C$5:C35),C35,K$4-SUM(K$5:K34))</f>
        <v>0</v>
      </c>
      <c r="L35" s="2">
        <f>IF(SUM($K$4:L$4)&gt;SUM($C$5:$C35),$C35-SUM($K35:K35),L$4-SUM(L$5:L34))</f>
        <v>0</v>
      </c>
      <c r="M35" s="2">
        <f>IF(SUM($K$4:M$4)&gt;SUM($C$5:$C35),$C35-SUM($K35:L35),M$4-SUM(M$5:M34))</f>
        <v>0</v>
      </c>
      <c r="N35" s="2">
        <f>IF(SUM($K$4:N$4)&gt;SUM($C$5:$C35),$C35-SUM($K35:M35),N$4-SUM(N$5:N34))</f>
        <v>0</v>
      </c>
      <c r="O35" s="2">
        <f>IF(SUM($K$4:O$4)&gt;SUM($C$5:$C35),$C35-SUM($K35:N35),O$4-SUM(O$5:O34))</f>
        <v>0</v>
      </c>
      <c r="P35" s="2">
        <f>IF(SUM($K$4:P$4)&gt;SUM($C$5:$C35),$C35-SUM($K35:O35),P$4-SUM(P$5:P34))</f>
        <v>0</v>
      </c>
      <c r="Q35" s="2">
        <f>IF(SUM($K$4:Q$4)&gt;SUM($C$5:$C35),$C35-SUM($K35:P35),Q$4-SUM(Q$5:Q34))</f>
        <v>0</v>
      </c>
      <c r="R35" s="2">
        <f>IF(SUM($K$4:R$4)&gt;SUM($C$5:$C35),$C35-SUM($K35:Q35),R$4-SUM(R$5:R34))</f>
        <v>0</v>
      </c>
      <c r="S35" s="2">
        <f>IF(SUM($K$4:S$4)&gt;SUM($C$5:$C35),$C35-SUM($K35:R35),S$4-SUM(S$5:S34))</f>
        <v>0</v>
      </c>
      <c r="T35" s="2">
        <f>IF(SUM($K$4:T$4)&gt;SUM($C$5:$C35),$C35-SUM($K35:S35),T$4-SUM(T$5:T34))</f>
        <v>0</v>
      </c>
      <c r="U35" s="2">
        <f>IF(SUM($K$4:U$4)&gt;SUM($C$5:$C35),$C35-SUM($K35:T35),U$4-SUM(U$5:U34))</f>
        <v>0</v>
      </c>
      <c r="V35" s="2">
        <f>IF(SUM($K$4:V$4)&gt;SUM($C$5:$C35),$C35-SUM($K35:U35),V$4-SUM(V$5:V34))</f>
        <v>0</v>
      </c>
      <c r="W35" s="2">
        <f>IF(SUM($K$4:W$4)&gt;SUM($C$5:$C35),$C35-SUM($K35:V35),W$4-SUM(W$5:W34))</f>
        <v>0</v>
      </c>
      <c r="X35" s="2">
        <f>IF(SUM($K$4:X$4)&gt;SUM($C$5:$C35),$C35-SUM($K35:W35),X$4-SUM(X$5:X34))</f>
        <v>0</v>
      </c>
      <c r="Y35" s="2">
        <f>IF(SUM($K$4:Y$4)&gt;SUM($C$5:$C35),$C35-SUM($K35:X35),Y$4-SUM(Y$5:Y34))</f>
        <v>0</v>
      </c>
      <c r="Z35" s="2">
        <f>IF(SUM($K$4:Z$4)&gt;SUM($C$5:$C35),$C35-SUM($K35:Y35),Z$4-SUM(Z$5:Z34))</f>
        <v>0</v>
      </c>
      <c r="AA35" s="2">
        <f>IF(SUM($K$4:AA$4)&gt;SUM($C$5:$C35),$C35-SUM($K35:Z35),AA$4-SUM(AA$5:AA34))</f>
        <v>0</v>
      </c>
      <c r="AB35" s="2">
        <f>IF(SUM($K$4:AB$4)&gt;SUM($C$5:$C35),$C35-SUM($K35:AA35),AB$4-SUM(AB$5:AB34))</f>
        <v>0</v>
      </c>
      <c r="AC35" s="2">
        <f>IF(SUM($K$4:AC$4)&gt;SUM($C$5:$C35),$C35-SUM($K35:AB35),AC$4-SUM(AC$5:AC34))</f>
        <v>0</v>
      </c>
      <c r="AD35" s="2">
        <f>IF(SUM($K$4:AD$4)&gt;SUM($C$5:$C35),$C35-SUM($K35:AC35),AD$4-SUM(AD$5:AD34))</f>
        <v>0</v>
      </c>
      <c r="AE35" s="2">
        <f>IF(SUM($K$4:AE$4)&gt;SUM($C$5:$C35),$C35-SUM($K35:AD35),AE$4-SUM(AE$5:AE34))</f>
        <v>0</v>
      </c>
      <c r="AF35" s="2">
        <f>IF(SUM($K$4:AF$4)&gt;SUM($C$5:$C35),$C35-SUM($K35:AE35),AF$4-SUM(AF$5:AF34))</f>
        <v>0</v>
      </c>
      <c r="AG35" s="2">
        <f>IF(SUM($K$4:AG$4)&gt;SUM($C$5:$C35),$C35-SUM($K35:AF35),AG$4-SUM(AG$5:AG34))</f>
        <v>0</v>
      </c>
      <c r="AH35" s="2">
        <f>IF(SUM($K$4:AH$4)&gt;SUM($C$5:$C35),$C35-SUM($K35:AG35),AH$4-SUM(AH$5:AH34))</f>
        <v>0</v>
      </c>
      <c r="AI35" s="2">
        <f>IF(SUM($K$4:AI$4)&gt;SUM($C$5:$C35),$C35-SUM($K35:AH35),AI$4-SUM(AI$5:AI34))</f>
        <v>0</v>
      </c>
      <c r="AJ35" s="1">
        <f>IF(C35&gt;0,1/C35,0)</f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43">
      <c r="A36" s="9"/>
      <c r="B36" s="9"/>
      <c r="C36" s="2"/>
      <c r="D36" s="2"/>
      <c r="E36" s="2"/>
      <c r="F36" s="2"/>
      <c r="G36" s="2"/>
      <c r="H36" s="2"/>
      <c r="I36" s="2"/>
      <c r="K36" s="2">
        <f>IF(K$4&gt;SUM(C$5:C36),C36,K$4-SUM(K$5:K35))</f>
        <v>0</v>
      </c>
      <c r="L36" s="2">
        <f>IF(SUM($K$4:L$4)&gt;SUM($C$5:$C36),$C36-SUM($K36:K36),L$4-SUM(L$5:L35))</f>
        <v>0</v>
      </c>
      <c r="M36" s="2">
        <f>IF(SUM($K$4:M$4)&gt;SUM($C$5:$C36),$C36-SUM($K36:L36),M$4-SUM(M$5:M35))</f>
        <v>0</v>
      </c>
      <c r="N36" s="2">
        <f>IF(SUM($K$4:N$4)&gt;SUM($C$5:$C36),$C36-SUM($K36:M36),N$4-SUM(N$5:N35))</f>
        <v>0</v>
      </c>
      <c r="O36" s="2">
        <f>IF(SUM($K$4:O$4)&gt;SUM($C$5:$C36),$C36-SUM($K36:N36),O$4-SUM(O$5:O35))</f>
        <v>0</v>
      </c>
      <c r="P36" s="2">
        <f>IF(SUM($K$4:P$4)&gt;SUM($C$5:$C36),$C36-SUM($K36:O36),P$4-SUM(P$5:P35))</f>
        <v>0</v>
      </c>
      <c r="Q36" s="2">
        <f>IF(SUM($K$4:Q$4)&gt;SUM($C$5:$C36),$C36-SUM($K36:P36),Q$4-SUM(Q$5:Q35))</f>
        <v>0</v>
      </c>
      <c r="R36" s="2">
        <f>IF(SUM($K$4:R$4)&gt;SUM($C$5:$C36),$C36-SUM($K36:Q36),R$4-SUM(R$5:R35))</f>
        <v>0</v>
      </c>
      <c r="S36" s="2">
        <f>IF(SUM($K$4:S$4)&gt;SUM($C$5:$C36),$C36-SUM($K36:R36),S$4-SUM(S$5:S35))</f>
        <v>0</v>
      </c>
      <c r="T36" s="2">
        <f>IF(SUM($K$4:T$4)&gt;SUM($C$5:$C36),$C36-SUM($K36:S36),T$4-SUM(T$5:T35))</f>
        <v>0</v>
      </c>
      <c r="U36" s="2">
        <f>IF(SUM($K$4:U$4)&gt;SUM($C$5:$C36),$C36-SUM($K36:T36),U$4-SUM(U$5:U35))</f>
        <v>0</v>
      </c>
      <c r="V36" s="2">
        <f>IF(SUM($K$4:V$4)&gt;SUM($C$5:$C36),$C36-SUM($K36:U36),V$4-SUM(V$5:V35))</f>
        <v>0</v>
      </c>
      <c r="W36" s="2">
        <f>IF(SUM($K$4:W$4)&gt;SUM($C$5:$C36),$C36-SUM($K36:V36),W$4-SUM(W$5:W35))</f>
        <v>0</v>
      </c>
      <c r="X36" s="2">
        <f>IF(SUM($K$4:X$4)&gt;SUM($C$5:$C36),$C36-SUM($K36:W36),X$4-SUM(X$5:X35))</f>
        <v>0</v>
      </c>
      <c r="Y36" s="2">
        <f>IF(SUM($K$4:Y$4)&gt;SUM($C$5:$C36),$C36-SUM($K36:X36),Y$4-SUM(Y$5:Y35))</f>
        <v>0</v>
      </c>
      <c r="Z36" s="2">
        <f>IF(SUM($K$4:Z$4)&gt;SUM($C$5:$C36),$C36-SUM($K36:Y36),Z$4-SUM(Z$5:Z35))</f>
        <v>0</v>
      </c>
      <c r="AA36" s="2">
        <f>IF(SUM($K$4:AA$4)&gt;SUM($C$5:$C36),$C36-SUM($K36:Z36),AA$4-SUM(AA$5:AA35))</f>
        <v>0</v>
      </c>
      <c r="AB36" s="2">
        <f>IF(SUM($K$4:AB$4)&gt;SUM($C$5:$C36),$C36-SUM($K36:AA36),AB$4-SUM(AB$5:AB35))</f>
        <v>0</v>
      </c>
      <c r="AC36" s="2">
        <f>IF(SUM($K$4:AC$4)&gt;SUM($C$5:$C36),$C36-SUM($K36:AB36),AC$4-SUM(AC$5:AC35))</f>
        <v>0</v>
      </c>
      <c r="AD36" s="2">
        <f>IF(SUM($K$4:AD$4)&gt;SUM($C$5:$C36),$C36-SUM($K36:AC36),AD$4-SUM(AD$5:AD35))</f>
        <v>0</v>
      </c>
      <c r="AE36" s="2">
        <f>IF(SUM($K$4:AE$4)&gt;SUM($C$5:$C36),$C36-SUM($K36:AD36),AE$4-SUM(AE$5:AE35))</f>
        <v>0</v>
      </c>
      <c r="AF36" s="2">
        <f>IF(SUM($K$4:AF$4)&gt;SUM($C$5:$C36),$C36-SUM($K36:AE36),AF$4-SUM(AF$5:AF35))</f>
        <v>0</v>
      </c>
      <c r="AG36" s="2">
        <f>IF(SUM($K$4:AG$4)&gt;SUM($C$5:$C36),$C36-SUM($K36:AF36),AG$4-SUM(AG$5:AG35))</f>
        <v>0</v>
      </c>
      <c r="AH36" s="2">
        <f>IF(SUM($K$4:AH$4)&gt;SUM($C$5:$C36),$C36-SUM($K36:AG36),AH$4-SUM(AH$5:AH35))</f>
        <v>0</v>
      </c>
      <c r="AI36" s="2">
        <f>IF(SUM($K$4:AI$4)&gt;SUM($C$5:$C36),$C36-SUM($K36:AH36),AI$4-SUM(AI$5:AI35))</f>
        <v>0</v>
      </c>
      <c r="AJ36" s="1">
        <f>IF(C36&gt;0,1/C36,0)</f>
        <v>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43">
      <c r="A37" s="9"/>
      <c r="B37" s="9"/>
      <c r="C37" s="2"/>
      <c r="D37" s="2"/>
      <c r="E37" s="2"/>
      <c r="F37" s="2"/>
      <c r="G37" s="2"/>
      <c r="H37" s="2"/>
      <c r="I37" s="2"/>
      <c r="K37" s="2">
        <f>IF(K$4&gt;SUM(C$5:C37),C37,K$4-SUM(K$5:K36))</f>
        <v>0</v>
      </c>
      <c r="L37" s="2">
        <f>IF(SUM($K$4:L$4)&gt;SUM($C$5:$C37),$C37-SUM($K37:K37),L$4-SUM(L$5:L36))</f>
        <v>0</v>
      </c>
      <c r="M37" s="2">
        <f>IF(SUM($K$4:M$4)&gt;SUM($C$5:$C37),$C37-SUM($K37:L37),M$4-SUM(M$5:M36))</f>
        <v>0</v>
      </c>
      <c r="N37" s="2">
        <f>IF(SUM($K$4:N$4)&gt;SUM($C$5:$C37),$C37-SUM($K37:M37),N$4-SUM(N$5:N36))</f>
        <v>0</v>
      </c>
      <c r="O37" s="2">
        <f>IF(SUM($K$4:O$4)&gt;SUM($C$5:$C37),$C37-SUM($K37:N37),O$4-SUM(O$5:O36))</f>
        <v>0</v>
      </c>
      <c r="P37" s="2">
        <f>IF(SUM($K$4:P$4)&gt;SUM($C$5:$C37),$C37-SUM($K37:O37),P$4-SUM(P$5:P36))</f>
        <v>0</v>
      </c>
      <c r="Q37" s="2">
        <f>IF(SUM($K$4:Q$4)&gt;SUM($C$5:$C37),$C37-SUM($K37:P37),Q$4-SUM(Q$5:Q36))</f>
        <v>0</v>
      </c>
      <c r="R37" s="2">
        <f>IF(SUM($K$4:R$4)&gt;SUM($C$5:$C37),$C37-SUM($K37:Q37),R$4-SUM(R$5:R36))</f>
        <v>0</v>
      </c>
      <c r="S37" s="2">
        <f>IF(SUM($K$4:S$4)&gt;SUM($C$5:$C37),$C37-SUM($K37:R37),S$4-SUM(S$5:S36))</f>
        <v>0</v>
      </c>
      <c r="T37" s="2">
        <f>IF(SUM($K$4:T$4)&gt;SUM($C$5:$C37),$C37-SUM($K37:S37),T$4-SUM(T$5:T36))</f>
        <v>0</v>
      </c>
      <c r="U37" s="2">
        <f>IF(SUM($K$4:U$4)&gt;SUM($C$5:$C37),$C37-SUM($K37:T37),U$4-SUM(U$5:U36))</f>
        <v>0</v>
      </c>
      <c r="V37" s="2">
        <f>IF(SUM($K$4:V$4)&gt;SUM($C$5:$C37),$C37-SUM($K37:U37),V$4-SUM(V$5:V36))</f>
        <v>0</v>
      </c>
      <c r="W37" s="2">
        <f>IF(SUM($K$4:W$4)&gt;SUM($C$5:$C37),$C37-SUM($K37:V37),W$4-SUM(W$5:W36))</f>
        <v>0</v>
      </c>
      <c r="X37" s="2">
        <f>IF(SUM($K$4:X$4)&gt;SUM($C$5:$C37),$C37-SUM($K37:W37),X$4-SUM(X$5:X36))</f>
        <v>0</v>
      </c>
      <c r="Y37" s="2">
        <f>IF(SUM($K$4:Y$4)&gt;SUM($C$5:$C37),$C37-SUM($K37:X37),Y$4-SUM(Y$5:Y36))</f>
        <v>0</v>
      </c>
      <c r="Z37" s="2">
        <f>IF(SUM($K$4:Z$4)&gt;SUM($C$5:$C37),$C37-SUM($K37:Y37),Z$4-SUM(Z$5:Z36))</f>
        <v>0</v>
      </c>
      <c r="AA37" s="2">
        <f>IF(SUM($K$4:AA$4)&gt;SUM($C$5:$C37),$C37-SUM($K37:Z37),AA$4-SUM(AA$5:AA36))</f>
        <v>0</v>
      </c>
      <c r="AB37" s="2">
        <f>IF(SUM($K$4:AB$4)&gt;SUM($C$5:$C37),$C37-SUM($K37:AA37),AB$4-SUM(AB$5:AB36))</f>
        <v>0</v>
      </c>
      <c r="AC37" s="2">
        <f>IF(SUM($K$4:AC$4)&gt;SUM($C$5:$C37),$C37-SUM($K37:AB37),AC$4-SUM(AC$5:AC36))</f>
        <v>0</v>
      </c>
      <c r="AD37" s="2">
        <f>IF(SUM($K$4:AD$4)&gt;SUM($C$5:$C37),$C37-SUM($K37:AC37),AD$4-SUM(AD$5:AD36))</f>
        <v>0</v>
      </c>
      <c r="AE37" s="2">
        <f>IF(SUM($K$4:AE$4)&gt;SUM($C$5:$C37),$C37-SUM($K37:AD37),AE$4-SUM(AE$5:AE36))</f>
        <v>0</v>
      </c>
      <c r="AF37" s="2">
        <f>IF(SUM($K$4:AF$4)&gt;SUM($C$5:$C37),$C37-SUM($K37:AE37),AF$4-SUM(AF$5:AF36))</f>
        <v>0</v>
      </c>
      <c r="AG37" s="2">
        <f>IF(SUM($K$4:AG$4)&gt;SUM($C$5:$C37),$C37-SUM($K37:AF37),AG$4-SUM(AG$5:AG36))</f>
        <v>0</v>
      </c>
      <c r="AH37" s="2">
        <f>IF(SUM($K$4:AH$4)&gt;SUM($C$5:$C37),$C37-SUM($K37:AG37),AH$4-SUM(AH$5:AH36))</f>
        <v>0</v>
      </c>
      <c r="AI37" s="2">
        <f>IF(SUM($K$4:AI$4)&gt;SUM($C$5:$C37),$C37-SUM($K37:AH37),AI$4-SUM(AI$5:AI36))</f>
        <v>0</v>
      </c>
      <c r="AJ37" s="1">
        <f>IF(C37&gt;0,1/C37,0)</f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43">
      <c r="A38" s="9"/>
      <c r="B38" s="9"/>
      <c r="C38" s="2"/>
      <c r="D38" s="2"/>
      <c r="E38" s="2"/>
      <c r="F38" s="2"/>
      <c r="G38" s="2"/>
      <c r="H38" s="2"/>
      <c r="I38" s="2"/>
      <c r="K38" s="2">
        <f>IF(K$4&gt;SUM(C$5:C38),C38,K$4-SUM(K$5:K37))</f>
        <v>0</v>
      </c>
      <c r="L38" s="2">
        <f>IF(SUM($K$4:L$4)&gt;SUM($C$5:$C38),$C38-SUM($K38:K38),L$4-SUM(L$5:L37))</f>
        <v>0</v>
      </c>
      <c r="M38" s="2">
        <f>IF(SUM($K$4:M$4)&gt;SUM($C$5:$C38),$C38-SUM($K38:L38),M$4-SUM(M$5:M37))</f>
        <v>0</v>
      </c>
      <c r="N38" s="2">
        <f>IF(SUM($K$4:N$4)&gt;SUM($C$5:$C38),$C38-SUM($K38:M38),N$4-SUM(N$5:N37))</f>
        <v>0</v>
      </c>
      <c r="O38" s="2">
        <f>IF(SUM($K$4:O$4)&gt;SUM($C$5:$C38),$C38-SUM($K38:N38),O$4-SUM(O$5:O37))</f>
        <v>0</v>
      </c>
      <c r="P38" s="2">
        <f>IF(SUM($K$4:P$4)&gt;SUM($C$5:$C38),$C38-SUM($K38:O38),P$4-SUM(P$5:P37))</f>
        <v>0</v>
      </c>
      <c r="Q38" s="2">
        <f>IF(SUM($K$4:Q$4)&gt;SUM($C$5:$C38),$C38-SUM($K38:P38),Q$4-SUM(Q$5:Q37))</f>
        <v>0</v>
      </c>
      <c r="R38" s="2">
        <f>IF(SUM($K$4:R$4)&gt;SUM($C$5:$C38),$C38-SUM($K38:Q38),R$4-SUM(R$5:R37))</f>
        <v>0</v>
      </c>
      <c r="S38" s="2">
        <f>IF(SUM($K$4:S$4)&gt;SUM($C$5:$C38),$C38-SUM($K38:R38),S$4-SUM(S$5:S37))</f>
        <v>0</v>
      </c>
      <c r="T38" s="2">
        <f>IF(SUM($K$4:T$4)&gt;SUM($C$5:$C38),$C38-SUM($K38:S38),T$4-SUM(T$5:T37))</f>
        <v>0</v>
      </c>
      <c r="U38" s="2">
        <f>IF(SUM($K$4:U$4)&gt;SUM($C$5:$C38),$C38-SUM($K38:T38),U$4-SUM(U$5:U37))</f>
        <v>0</v>
      </c>
      <c r="V38" s="2">
        <f>IF(SUM($K$4:V$4)&gt;SUM($C$5:$C38),$C38-SUM($K38:U38),V$4-SUM(V$5:V37))</f>
        <v>0</v>
      </c>
      <c r="W38" s="2">
        <f>IF(SUM($K$4:W$4)&gt;SUM($C$5:$C38),$C38-SUM($K38:V38),W$4-SUM(W$5:W37))</f>
        <v>0</v>
      </c>
      <c r="X38" s="2">
        <f>IF(SUM($K$4:X$4)&gt;SUM($C$5:$C38),$C38-SUM($K38:W38),X$4-SUM(X$5:X37))</f>
        <v>0</v>
      </c>
      <c r="Y38" s="2">
        <f>IF(SUM($K$4:Y$4)&gt;SUM($C$5:$C38),$C38-SUM($K38:X38),Y$4-SUM(Y$5:Y37))</f>
        <v>0</v>
      </c>
      <c r="Z38" s="2">
        <f>IF(SUM($K$4:Z$4)&gt;SUM($C$5:$C38),$C38-SUM($K38:Y38),Z$4-SUM(Z$5:Z37))</f>
        <v>0</v>
      </c>
      <c r="AA38" s="2">
        <f>IF(SUM($K$4:AA$4)&gt;SUM($C$5:$C38),$C38-SUM($K38:Z38),AA$4-SUM(AA$5:AA37))</f>
        <v>0</v>
      </c>
      <c r="AB38" s="2">
        <f>IF(SUM($K$4:AB$4)&gt;SUM($C$5:$C38),$C38-SUM($K38:AA38),AB$4-SUM(AB$5:AB37))</f>
        <v>0</v>
      </c>
      <c r="AC38" s="2">
        <f>IF(SUM($K$4:AC$4)&gt;SUM($C$5:$C38),$C38-SUM($K38:AB38),AC$4-SUM(AC$5:AC37))</f>
        <v>0</v>
      </c>
      <c r="AD38" s="2">
        <f>IF(SUM($K$4:AD$4)&gt;SUM($C$5:$C38),$C38-SUM($K38:AC38),AD$4-SUM(AD$5:AD37))</f>
        <v>0</v>
      </c>
      <c r="AE38" s="2">
        <f>IF(SUM($K$4:AE$4)&gt;SUM($C$5:$C38),$C38-SUM($K38:AD38),AE$4-SUM(AE$5:AE37))</f>
        <v>0</v>
      </c>
      <c r="AF38" s="2">
        <f>IF(SUM($K$4:AF$4)&gt;SUM($C$5:$C38),$C38-SUM($K38:AE38),AF$4-SUM(AF$5:AF37))</f>
        <v>0</v>
      </c>
      <c r="AG38" s="2">
        <f>IF(SUM($K$4:AG$4)&gt;SUM($C$5:$C38),$C38-SUM($K38:AF38),AG$4-SUM(AG$5:AG37))</f>
        <v>0</v>
      </c>
      <c r="AH38" s="2">
        <f>IF(SUM($K$4:AH$4)&gt;SUM($C$5:$C38),$C38-SUM($K38:AG38),AH$4-SUM(AH$5:AH37))</f>
        <v>0</v>
      </c>
      <c r="AI38" s="2">
        <f>IF(SUM($K$4:AI$4)&gt;SUM($C$5:$C38),$C38-SUM($K38:AH38),AI$4-SUM(AI$5:AI37))</f>
        <v>0</v>
      </c>
      <c r="AJ38" s="1">
        <f>IF(C38&gt;0,1/C38,0)</f>
        <v>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43">
      <c r="A39" s="9"/>
      <c r="B39" s="9"/>
      <c r="C39" s="2"/>
      <c r="D39" s="2"/>
      <c r="E39" s="2"/>
      <c r="F39" s="2"/>
      <c r="G39" s="2"/>
      <c r="H39" s="2"/>
      <c r="I39" s="2"/>
      <c r="K39" s="2">
        <f>IF(K$4&gt;SUM(C$5:C39),C39,K$4-SUM(K$5:K38))</f>
        <v>0</v>
      </c>
      <c r="L39" s="2">
        <f>IF(SUM($K$4:L$4)&gt;SUM($C$5:$C39),$C39-SUM($K39:K39),L$4-SUM(L$5:L38))</f>
        <v>0</v>
      </c>
      <c r="M39" s="2">
        <f>IF(SUM($K$4:M$4)&gt;SUM($C$5:$C39),$C39-SUM($K39:L39),M$4-SUM(M$5:M38))</f>
        <v>0</v>
      </c>
      <c r="N39" s="2">
        <f>IF(SUM($K$4:N$4)&gt;SUM($C$5:$C39),$C39-SUM($K39:M39),N$4-SUM(N$5:N38))</f>
        <v>0</v>
      </c>
      <c r="O39" s="2">
        <f>IF(SUM($K$4:O$4)&gt;SUM($C$5:$C39),$C39-SUM($K39:N39),O$4-SUM(O$5:O38))</f>
        <v>0</v>
      </c>
      <c r="P39" s="2">
        <f>IF(SUM($K$4:P$4)&gt;SUM($C$5:$C39),$C39-SUM($K39:O39),P$4-SUM(P$5:P38))</f>
        <v>0</v>
      </c>
      <c r="Q39" s="2">
        <f>IF(SUM($K$4:Q$4)&gt;SUM($C$5:$C39),$C39-SUM($K39:P39),Q$4-SUM(Q$5:Q38))</f>
        <v>0</v>
      </c>
      <c r="R39" s="2">
        <f>IF(SUM($K$4:R$4)&gt;SUM($C$5:$C39),$C39-SUM($K39:Q39),R$4-SUM(R$5:R38))</f>
        <v>0</v>
      </c>
      <c r="S39" s="2">
        <f>IF(SUM($K$4:S$4)&gt;SUM($C$5:$C39),$C39-SUM($K39:R39),S$4-SUM(S$5:S38))</f>
        <v>0</v>
      </c>
      <c r="T39" s="2">
        <f>IF(SUM($K$4:T$4)&gt;SUM($C$5:$C39),$C39-SUM($K39:S39),T$4-SUM(T$5:T38))</f>
        <v>0</v>
      </c>
      <c r="U39" s="2">
        <f>IF(SUM($K$4:U$4)&gt;SUM($C$5:$C39),$C39-SUM($K39:T39),U$4-SUM(U$5:U38))</f>
        <v>0</v>
      </c>
      <c r="V39" s="2">
        <f>IF(SUM($K$4:V$4)&gt;SUM($C$5:$C39),$C39-SUM($K39:U39),V$4-SUM(V$5:V38))</f>
        <v>0</v>
      </c>
      <c r="W39" s="2">
        <f>IF(SUM($K$4:W$4)&gt;SUM($C$5:$C39),$C39-SUM($K39:V39),W$4-SUM(W$5:W38))</f>
        <v>0</v>
      </c>
      <c r="X39" s="2">
        <f>IF(SUM($K$4:X$4)&gt;SUM($C$5:$C39),$C39-SUM($K39:W39),X$4-SUM(X$5:X38))</f>
        <v>0</v>
      </c>
      <c r="Y39" s="2">
        <f>IF(SUM($K$4:Y$4)&gt;SUM($C$5:$C39),$C39-SUM($K39:X39),Y$4-SUM(Y$5:Y38))</f>
        <v>0</v>
      </c>
      <c r="Z39" s="2">
        <f>IF(SUM($K$4:Z$4)&gt;SUM($C$5:$C39),$C39-SUM($K39:Y39),Z$4-SUM(Z$5:Z38))</f>
        <v>0</v>
      </c>
      <c r="AA39" s="2">
        <f>IF(SUM($K$4:AA$4)&gt;SUM($C$5:$C39),$C39-SUM($K39:Z39),AA$4-SUM(AA$5:AA38))</f>
        <v>0</v>
      </c>
      <c r="AB39" s="2">
        <f>IF(SUM($K$4:AB$4)&gt;SUM($C$5:$C39),$C39-SUM($K39:AA39),AB$4-SUM(AB$5:AB38))</f>
        <v>0</v>
      </c>
      <c r="AC39" s="2">
        <f>IF(SUM($K$4:AC$4)&gt;SUM($C$5:$C39),$C39-SUM($K39:AB39),AC$4-SUM(AC$5:AC38))</f>
        <v>0</v>
      </c>
      <c r="AD39" s="2">
        <f>IF(SUM($K$4:AD$4)&gt;SUM($C$5:$C39),$C39-SUM($K39:AC39),AD$4-SUM(AD$5:AD38))</f>
        <v>0</v>
      </c>
      <c r="AE39" s="2">
        <f>IF(SUM($K$4:AE$4)&gt;SUM($C$5:$C39),$C39-SUM($K39:AD39),AE$4-SUM(AE$5:AE38))</f>
        <v>0</v>
      </c>
      <c r="AF39" s="2">
        <f>IF(SUM($K$4:AF$4)&gt;SUM($C$5:$C39),$C39-SUM($K39:AE39),AF$4-SUM(AF$5:AF38))</f>
        <v>0</v>
      </c>
      <c r="AG39" s="2">
        <f>IF(SUM($K$4:AG$4)&gt;SUM($C$5:$C39),$C39-SUM($K39:AF39),AG$4-SUM(AG$5:AG38))</f>
        <v>0</v>
      </c>
      <c r="AH39" s="2">
        <f>IF(SUM($K$4:AH$4)&gt;SUM($C$5:$C39),$C39-SUM($K39:AG39),AH$4-SUM(AH$5:AH38))</f>
        <v>0</v>
      </c>
      <c r="AI39" s="2">
        <f>IF(SUM($K$4:AI$4)&gt;SUM($C$5:$C39),$C39-SUM($K39:AH39),AI$4-SUM(AI$5:AI38))</f>
        <v>0</v>
      </c>
      <c r="AJ39" s="1">
        <f>IF(C39&gt;0,1/C39,0)</f>
        <v>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43">
      <c r="A40" s="9"/>
      <c r="B40" s="9"/>
      <c r="C40" s="2"/>
      <c r="D40" s="2"/>
      <c r="E40" s="2"/>
      <c r="F40" s="2"/>
      <c r="G40" s="2"/>
      <c r="H40" s="2"/>
      <c r="I40" s="2"/>
      <c r="K40" s="2">
        <f>IF(K$4&gt;SUM(C$5:C40),C40,K$4-SUM(K$5:K39))</f>
        <v>0</v>
      </c>
      <c r="L40" s="2">
        <f>IF(SUM($K$4:L$4)&gt;SUM($C$5:$C40),$C40-SUM($K40:K40),L$4-SUM(L$5:L39))</f>
        <v>0</v>
      </c>
      <c r="M40" s="2">
        <f>IF(SUM($K$4:M$4)&gt;SUM($C$5:$C40),$C40-SUM($K40:L40),M$4-SUM(M$5:M39))</f>
        <v>0</v>
      </c>
      <c r="N40" s="2">
        <f>IF(SUM($K$4:N$4)&gt;SUM($C$5:$C40),$C40-SUM($K40:M40),N$4-SUM(N$5:N39))</f>
        <v>0</v>
      </c>
      <c r="O40" s="2">
        <f>IF(SUM($K$4:O$4)&gt;SUM($C$5:$C40),$C40-SUM($K40:N40),O$4-SUM(O$5:O39))</f>
        <v>0</v>
      </c>
      <c r="P40" s="2">
        <f>IF(SUM($K$4:P$4)&gt;SUM($C$5:$C40),$C40-SUM($K40:O40),P$4-SUM(P$5:P39))</f>
        <v>0</v>
      </c>
      <c r="Q40" s="2">
        <f>IF(SUM($K$4:Q$4)&gt;SUM($C$5:$C40),$C40-SUM($K40:P40),Q$4-SUM(Q$5:Q39))</f>
        <v>0</v>
      </c>
      <c r="R40" s="2">
        <f>IF(SUM($K$4:R$4)&gt;SUM($C$5:$C40),$C40-SUM($K40:Q40),R$4-SUM(R$5:R39))</f>
        <v>0</v>
      </c>
      <c r="S40" s="2">
        <f>IF(SUM($K$4:S$4)&gt;SUM($C$5:$C40),$C40-SUM($K40:R40),S$4-SUM(S$5:S39))</f>
        <v>0</v>
      </c>
      <c r="T40" s="2">
        <f>IF(SUM($K$4:T$4)&gt;SUM($C$5:$C40),$C40-SUM($K40:S40),T$4-SUM(T$5:T39))</f>
        <v>0</v>
      </c>
      <c r="U40" s="2">
        <f>IF(SUM($K$4:U$4)&gt;SUM($C$5:$C40),$C40-SUM($K40:T40),U$4-SUM(U$5:U39))</f>
        <v>0</v>
      </c>
      <c r="V40" s="2">
        <f>IF(SUM($K$4:V$4)&gt;SUM($C$5:$C40),$C40-SUM($K40:U40),V$4-SUM(V$5:V39))</f>
        <v>0</v>
      </c>
      <c r="W40" s="2">
        <f>IF(SUM($K$4:W$4)&gt;SUM($C$5:$C40),$C40-SUM($K40:V40),W$4-SUM(W$5:W39))</f>
        <v>0</v>
      </c>
      <c r="X40" s="2">
        <f>IF(SUM($K$4:X$4)&gt;SUM($C$5:$C40),$C40-SUM($K40:W40),X$4-SUM(X$5:X39))</f>
        <v>0</v>
      </c>
      <c r="Y40" s="2">
        <f>IF(SUM($K$4:Y$4)&gt;SUM($C$5:$C40),$C40-SUM($K40:X40),Y$4-SUM(Y$5:Y39))</f>
        <v>0</v>
      </c>
      <c r="Z40" s="2">
        <f>IF(SUM($K$4:Z$4)&gt;SUM($C$5:$C40),$C40-SUM($K40:Y40),Z$4-SUM(Z$5:Z39))</f>
        <v>0</v>
      </c>
      <c r="AA40" s="2">
        <f>IF(SUM($K$4:AA$4)&gt;SUM($C$5:$C40),$C40-SUM($K40:Z40),AA$4-SUM(AA$5:AA39))</f>
        <v>0</v>
      </c>
      <c r="AB40" s="2">
        <f>IF(SUM($K$4:AB$4)&gt;SUM($C$5:$C40),$C40-SUM($K40:AA40),AB$4-SUM(AB$5:AB39))</f>
        <v>0</v>
      </c>
      <c r="AC40" s="2">
        <f>IF(SUM($K$4:AC$4)&gt;SUM($C$5:$C40),$C40-SUM($K40:AB40),AC$4-SUM(AC$5:AC39))</f>
        <v>0</v>
      </c>
      <c r="AD40" s="2">
        <f>IF(SUM($K$4:AD$4)&gt;SUM($C$5:$C40),$C40-SUM($K40:AC40),AD$4-SUM(AD$5:AD39))</f>
        <v>0</v>
      </c>
      <c r="AE40" s="2">
        <f>IF(SUM($K$4:AE$4)&gt;SUM($C$5:$C40),$C40-SUM($K40:AD40),AE$4-SUM(AE$5:AE39))</f>
        <v>0</v>
      </c>
      <c r="AF40" s="2">
        <f>IF(SUM($K$4:AF$4)&gt;SUM($C$5:$C40),$C40-SUM($K40:AE40),AF$4-SUM(AF$5:AF39))</f>
        <v>0</v>
      </c>
      <c r="AG40" s="2">
        <f>IF(SUM($K$4:AG$4)&gt;SUM($C$5:$C40),$C40-SUM($K40:AF40),AG$4-SUM(AG$5:AG39))</f>
        <v>0</v>
      </c>
      <c r="AH40" s="2">
        <f>IF(SUM($K$4:AH$4)&gt;SUM($C$5:$C40),$C40-SUM($K40:AG40),AH$4-SUM(AH$5:AH39))</f>
        <v>0</v>
      </c>
      <c r="AI40" s="2">
        <f>IF(SUM($K$4:AI$4)&gt;SUM($C$5:$C40),$C40-SUM($K40:AH40),AI$4-SUM(AI$5:AI39))</f>
        <v>0</v>
      </c>
      <c r="AJ40" s="1">
        <f>IF(C40&gt;0,1/C40,0)</f>
        <v>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43">
      <c r="A41" s="9"/>
      <c r="B41" s="9"/>
      <c r="C41" s="2"/>
      <c r="D41" s="2"/>
      <c r="E41" s="2"/>
      <c r="F41" s="2"/>
      <c r="G41" s="2"/>
      <c r="H41" s="2"/>
      <c r="I41" s="2"/>
      <c r="K41" s="2">
        <f>IF(K$4&gt;SUM(C$5:C41),C41,K$4-SUM(K$5:K40))</f>
        <v>0</v>
      </c>
      <c r="L41" s="2">
        <f>IF(SUM($K$4:L$4)&gt;SUM($C$5:$C41),$C41-SUM($K41:K41),L$4-SUM(L$5:L40))</f>
        <v>0</v>
      </c>
      <c r="M41" s="2">
        <f>IF(SUM($K$4:M$4)&gt;SUM($C$5:$C41),$C41-SUM($K41:L41),M$4-SUM(M$5:M40))</f>
        <v>0</v>
      </c>
      <c r="N41" s="2">
        <f>IF(SUM($K$4:N$4)&gt;SUM($C$5:$C41),$C41-SUM($K41:M41),N$4-SUM(N$5:N40))</f>
        <v>0</v>
      </c>
      <c r="O41" s="2">
        <f>IF(SUM($K$4:O$4)&gt;SUM($C$5:$C41),$C41-SUM($K41:N41),O$4-SUM(O$5:O40))</f>
        <v>0</v>
      </c>
      <c r="P41" s="2">
        <f>IF(SUM($K$4:P$4)&gt;SUM($C$5:$C41),$C41-SUM($K41:O41),P$4-SUM(P$5:P40))</f>
        <v>0</v>
      </c>
      <c r="Q41" s="2">
        <f>IF(SUM($K$4:Q$4)&gt;SUM($C$5:$C41),$C41-SUM($K41:P41),Q$4-SUM(Q$5:Q40))</f>
        <v>0</v>
      </c>
      <c r="R41" s="2">
        <f>IF(SUM($K$4:R$4)&gt;SUM($C$5:$C41),$C41-SUM($K41:Q41),R$4-SUM(R$5:R40))</f>
        <v>0</v>
      </c>
      <c r="S41" s="2">
        <f>IF(SUM($K$4:S$4)&gt;SUM($C$5:$C41),$C41-SUM($K41:R41),S$4-SUM(S$5:S40))</f>
        <v>0</v>
      </c>
      <c r="T41" s="2">
        <f>IF(SUM($K$4:T$4)&gt;SUM($C$5:$C41),$C41-SUM($K41:S41),T$4-SUM(T$5:T40))</f>
        <v>0</v>
      </c>
      <c r="U41" s="2">
        <f>IF(SUM($K$4:U$4)&gt;SUM($C$5:$C41),$C41-SUM($K41:T41),U$4-SUM(U$5:U40))</f>
        <v>0</v>
      </c>
      <c r="V41" s="2">
        <f>IF(SUM($K$4:V$4)&gt;SUM($C$5:$C41),$C41-SUM($K41:U41),V$4-SUM(V$5:V40))</f>
        <v>0</v>
      </c>
      <c r="W41" s="2">
        <f>IF(SUM($K$4:W$4)&gt;SUM($C$5:$C41),$C41-SUM($K41:V41),W$4-SUM(W$5:W40))</f>
        <v>0</v>
      </c>
      <c r="X41" s="2">
        <f>IF(SUM($K$4:X$4)&gt;SUM($C$5:$C41),$C41-SUM($K41:W41),X$4-SUM(X$5:X40))</f>
        <v>0</v>
      </c>
      <c r="Y41" s="2">
        <f>IF(SUM($K$4:Y$4)&gt;SUM($C$5:$C41),$C41-SUM($K41:X41),Y$4-SUM(Y$5:Y40))</f>
        <v>0</v>
      </c>
      <c r="Z41" s="2">
        <f>IF(SUM($K$4:Z$4)&gt;SUM($C$5:$C41),$C41-SUM($K41:Y41),Z$4-SUM(Z$5:Z40))</f>
        <v>0</v>
      </c>
      <c r="AA41" s="2">
        <f>IF(SUM($K$4:AA$4)&gt;SUM($C$5:$C41),$C41-SUM($K41:Z41),AA$4-SUM(AA$5:AA40))</f>
        <v>0</v>
      </c>
      <c r="AB41" s="2">
        <f>IF(SUM($K$4:AB$4)&gt;SUM($C$5:$C41),$C41-SUM($K41:AA41),AB$4-SUM(AB$5:AB40))</f>
        <v>0</v>
      </c>
      <c r="AC41" s="2">
        <f>IF(SUM($K$4:AC$4)&gt;SUM($C$5:$C41),$C41-SUM($K41:AB41),AC$4-SUM(AC$5:AC40))</f>
        <v>0</v>
      </c>
      <c r="AD41" s="2">
        <f>IF(SUM($K$4:AD$4)&gt;SUM($C$5:$C41),$C41-SUM($K41:AC41),AD$4-SUM(AD$5:AD40))</f>
        <v>0</v>
      </c>
      <c r="AE41" s="2">
        <f>IF(SUM($K$4:AE$4)&gt;SUM($C$5:$C41),$C41-SUM($K41:AD41),AE$4-SUM(AE$5:AE40))</f>
        <v>0</v>
      </c>
      <c r="AF41" s="2">
        <f>IF(SUM($K$4:AF$4)&gt;SUM($C$5:$C41),$C41-SUM($K41:AE41),AF$4-SUM(AF$5:AF40))</f>
        <v>0</v>
      </c>
      <c r="AG41" s="2">
        <f>IF(SUM($K$4:AG$4)&gt;SUM($C$5:$C41),$C41-SUM($K41:AF41),AG$4-SUM(AG$5:AG40))</f>
        <v>0</v>
      </c>
      <c r="AH41" s="2">
        <f>IF(SUM($K$4:AH$4)&gt;SUM($C$5:$C41),$C41-SUM($K41:AG41),AH$4-SUM(AH$5:AH40))</f>
        <v>0</v>
      </c>
      <c r="AI41" s="2">
        <f>IF(SUM($K$4:AI$4)&gt;SUM($C$5:$C41),$C41-SUM($K41:AH41),AI$4-SUM(AI$5:AI40))</f>
        <v>0</v>
      </c>
      <c r="AJ41" s="1">
        <f>IF(C41&gt;0,1/C41,0)</f>
        <v>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43">
      <c r="A42" s="9"/>
      <c r="B42" s="9"/>
      <c r="C42" s="2"/>
      <c r="D42" s="2"/>
      <c r="E42" s="2"/>
      <c r="F42" s="2"/>
      <c r="G42" s="2"/>
      <c r="H42" s="2"/>
      <c r="I42" s="2"/>
      <c r="K42" s="2">
        <f>IF(K$4&gt;SUM(C$5:C42),C42,K$4-SUM(K$5:K41))</f>
        <v>0</v>
      </c>
      <c r="L42" s="2">
        <f>IF(SUM($K$4:L$4)&gt;SUM($C$5:$C42),$C42-SUM($K42:K42),L$4-SUM(L$5:L41))</f>
        <v>0</v>
      </c>
      <c r="M42" s="2">
        <f>IF(SUM($K$4:M$4)&gt;SUM($C$5:$C42),$C42-SUM($K42:L42),M$4-SUM(M$5:M41))</f>
        <v>0</v>
      </c>
      <c r="N42" s="2">
        <f>IF(SUM($K$4:N$4)&gt;SUM($C$5:$C42),$C42-SUM($K42:M42),N$4-SUM(N$5:N41))</f>
        <v>0</v>
      </c>
      <c r="O42" s="2">
        <f>IF(SUM($K$4:O$4)&gt;SUM($C$5:$C42),$C42-SUM($K42:N42),O$4-SUM(O$5:O41))</f>
        <v>0</v>
      </c>
      <c r="P42" s="2">
        <f>IF(SUM($K$4:P$4)&gt;SUM($C$5:$C42),$C42-SUM($K42:O42),P$4-SUM(P$5:P41))</f>
        <v>0</v>
      </c>
      <c r="Q42" s="2">
        <f>IF(SUM($K$4:Q$4)&gt;SUM($C$5:$C42),$C42-SUM($K42:P42),Q$4-SUM(Q$5:Q41))</f>
        <v>0</v>
      </c>
      <c r="R42" s="2">
        <f>IF(SUM($K$4:R$4)&gt;SUM($C$5:$C42),$C42-SUM($K42:Q42),R$4-SUM(R$5:R41))</f>
        <v>0</v>
      </c>
      <c r="S42" s="2">
        <f>IF(SUM($K$4:S$4)&gt;SUM($C$5:$C42),$C42-SUM($K42:R42),S$4-SUM(S$5:S41))</f>
        <v>0</v>
      </c>
      <c r="T42" s="2">
        <f>IF(SUM($K$4:T$4)&gt;SUM($C$5:$C42),$C42-SUM($K42:S42),T$4-SUM(T$5:T41))</f>
        <v>0</v>
      </c>
      <c r="U42" s="2">
        <f>IF(SUM($K$4:U$4)&gt;SUM($C$5:$C42),$C42-SUM($K42:T42),U$4-SUM(U$5:U41))</f>
        <v>0</v>
      </c>
      <c r="V42" s="2">
        <f>IF(SUM($K$4:V$4)&gt;SUM($C$5:$C42),$C42-SUM($K42:U42),V$4-SUM(V$5:V41))</f>
        <v>0</v>
      </c>
      <c r="W42" s="2">
        <f>IF(SUM($K$4:W$4)&gt;SUM($C$5:$C42),$C42-SUM($K42:V42),W$4-SUM(W$5:W41))</f>
        <v>0</v>
      </c>
      <c r="X42" s="2">
        <f>IF(SUM($K$4:X$4)&gt;SUM($C$5:$C42),$C42-SUM($K42:W42),X$4-SUM(X$5:X41))</f>
        <v>0</v>
      </c>
      <c r="Y42" s="2">
        <f>IF(SUM($K$4:Y$4)&gt;SUM($C$5:$C42),$C42-SUM($K42:X42),Y$4-SUM(Y$5:Y41))</f>
        <v>0</v>
      </c>
      <c r="Z42" s="2">
        <f>IF(SUM($K$4:Z$4)&gt;SUM($C$5:$C42),$C42-SUM($K42:Y42),Z$4-SUM(Z$5:Z41))</f>
        <v>0</v>
      </c>
      <c r="AA42" s="2">
        <f>IF(SUM($K$4:AA$4)&gt;SUM($C$5:$C42),$C42-SUM($K42:Z42),AA$4-SUM(AA$5:AA41))</f>
        <v>0</v>
      </c>
      <c r="AB42" s="2">
        <f>IF(SUM($K$4:AB$4)&gt;SUM($C$5:$C42),$C42-SUM($K42:AA42),AB$4-SUM(AB$5:AB41))</f>
        <v>0</v>
      </c>
      <c r="AC42" s="2">
        <f>IF(SUM($K$4:AC$4)&gt;SUM($C$5:$C42),$C42-SUM($K42:AB42),AC$4-SUM(AC$5:AC41))</f>
        <v>0</v>
      </c>
      <c r="AD42" s="2">
        <f>IF(SUM($K$4:AD$4)&gt;SUM($C$5:$C42),$C42-SUM($K42:AC42),AD$4-SUM(AD$5:AD41))</f>
        <v>0</v>
      </c>
      <c r="AE42" s="2">
        <f>IF(SUM($K$4:AE$4)&gt;SUM($C$5:$C42),$C42-SUM($K42:AD42),AE$4-SUM(AE$5:AE41))</f>
        <v>0</v>
      </c>
      <c r="AF42" s="2">
        <f>IF(SUM($K$4:AF$4)&gt;SUM($C$5:$C42),$C42-SUM($K42:AE42),AF$4-SUM(AF$5:AF41))</f>
        <v>0</v>
      </c>
      <c r="AG42" s="2">
        <f>IF(SUM($K$4:AG$4)&gt;SUM($C$5:$C42),$C42-SUM($K42:AF42),AG$4-SUM(AG$5:AG41))</f>
        <v>0</v>
      </c>
      <c r="AH42" s="2">
        <f>IF(SUM($K$4:AH$4)&gt;SUM($C$5:$C42),$C42-SUM($K42:AG42),AH$4-SUM(AH$5:AH41))</f>
        <v>0</v>
      </c>
      <c r="AI42" s="2">
        <f>IF(SUM($K$4:AI$4)&gt;SUM($C$5:$C42),$C42-SUM($K42:AH42),AI$4-SUM(AI$5:AI41))</f>
        <v>0</v>
      </c>
      <c r="AJ42" s="1">
        <f>IF(C42&gt;0,1/C42,0)</f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43">
      <c r="A43" s="9"/>
      <c r="B43" s="9"/>
      <c r="C43" s="2"/>
      <c r="D43" s="2"/>
      <c r="E43" s="2"/>
      <c r="F43" s="2"/>
      <c r="G43" s="2"/>
      <c r="H43" s="2"/>
      <c r="I43" s="2"/>
      <c r="K43" s="2">
        <f>IF(K$4&gt;SUM(C$5:C43),C43,K$4-SUM(K$5:K42))</f>
        <v>0</v>
      </c>
      <c r="L43" s="2">
        <f>IF(SUM($K$4:L$4)&gt;SUM($C$5:$C43),$C43-SUM($K43:K43),L$4-SUM(L$5:L42))</f>
        <v>0</v>
      </c>
      <c r="M43" s="2">
        <f>IF(SUM($K$4:M$4)&gt;SUM($C$5:$C43),$C43-SUM($K43:L43),M$4-SUM(M$5:M42))</f>
        <v>0</v>
      </c>
      <c r="N43" s="2">
        <f>IF(SUM($K$4:N$4)&gt;SUM($C$5:$C43),$C43-SUM($K43:M43),N$4-SUM(N$5:N42))</f>
        <v>0</v>
      </c>
      <c r="O43" s="2">
        <f>IF(SUM($K$4:O$4)&gt;SUM($C$5:$C43),$C43-SUM($K43:N43),O$4-SUM(O$5:O42))</f>
        <v>0</v>
      </c>
      <c r="P43" s="2">
        <f>IF(SUM($K$4:P$4)&gt;SUM($C$5:$C43),$C43-SUM($K43:O43),P$4-SUM(P$5:P42))</f>
        <v>0</v>
      </c>
      <c r="Q43" s="2">
        <f>IF(SUM($K$4:Q$4)&gt;SUM($C$5:$C43),$C43-SUM($K43:P43),Q$4-SUM(Q$5:Q42))</f>
        <v>0</v>
      </c>
      <c r="R43" s="2">
        <f>IF(SUM($K$4:R$4)&gt;SUM($C$5:$C43),$C43-SUM($K43:Q43),R$4-SUM(R$5:R42))</f>
        <v>0</v>
      </c>
      <c r="S43" s="2">
        <f>IF(SUM($K$4:S$4)&gt;SUM($C$5:$C43),$C43-SUM($K43:R43),S$4-SUM(S$5:S42))</f>
        <v>0</v>
      </c>
      <c r="T43" s="2">
        <f>IF(SUM($K$4:T$4)&gt;SUM($C$5:$C43),$C43-SUM($K43:S43),T$4-SUM(T$5:T42))</f>
        <v>0</v>
      </c>
      <c r="U43" s="2">
        <f>IF(SUM($K$4:U$4)&gt;SUM($C$5:$C43),$C43-SUM($K43:T43),U$4-SUM(U$5:U42))</f>
        <v>0</v>
      </c>
      <c r="V43" s="2">
        <f>IF(SUM($K$4:V$4)&gt;SUM($C$5:$C43),$C43-SUM($K43:U43),V$4-SUM(V$5:V42))</f>
        <v>0</v>
      </c>
      <c r="W43" s="2">
        <f>IF(SUM($K$4:W$4)&gt;SUM($C$5:$C43),$C43-SUM($K43:V43),W$4-SUM(W$5:W42))</f>
        <v>0</v>
      </c>
      <c r="X43" s="2">
        <f>IF(SUM($K$4:X$4)&gt;SUM($C$5:$C43),$C43-SUM($K43:W43),X$4-SUM(X$5:X42))</f>
        <v>0</v>
      </c>
      <c r="Y43" s="2">
        <f>IF(SUM($K$4:Y$4)&gt;SUM($C$5:$C43),$C43-SUM($K43:X43),Y$4-SUM(Y$5:Y42))</f>
        <v>0</v>
      </c>
      <c r="Z43" s="2">
        <f>IF(SUM($K$4:Z$4)&gt;SUM($C$5:$C43),$C43-SUM($K43:Y43),Z$4-SUM(Z$5:Z42))</f>
        <v>0</v>
      </c>
      <c r="AA43" s="2">
        <f>IF(SUM($K$4:AA$4)&gt;SUM($C$5:$C43),$C43-SUM($K43:Z43),AA$4-SUM(AA$5:AA42))</f>
        <v>0</v>
      </c>
      <c r="AB43" s="2">
        <f>IF(SUM($K$4:AB$4)&gt;SUM($C$5:$C43),$C43-SUM($K43:AA43),AB$4-SUM(AB$5:AB42))</f>
        <v>0</v>
      </c>
      <c r="AC43" s="2">
        <f>IF(SUM($K$4:AC$4)&gt;SUM($C$5:$C43),$C43-SUM($K43:AB43),AC$4-SUM(AC$5:AC42))</f>
        <v>0</v>
      </c>
      <c r="AD43" s="2">
        <f>IF(SUM($K$4:AD$4)&gt;SUM($C$5:$C43),$C43-SUM($K43:AC43),AD$4-SUM(AD$5:AD42))</f>
        <v>0</v>
      </c>
      <c r="AE43" s="2">
        <f>IF(SUM($K$4:AE$4)&gt;SUM($C$5:$C43),$C43-SUM($K43:AD43),AE$4-SUM(AE$5:AE42))</f>
        <v>0</v>
      </c>
      <c r="AF43" s="2">
        <f>IF(SUM($K$4:AF$4)&gt;SUM($C$5:$C43),$C43-SUM($K43:AE43),AF$4-SUM(AF$5:AF42))</f>
        <v>0</v>
      </c>
      <c r="AG43" s="2">
        <f>IF(SUM($K$4:AG$4)&gt;SUM($C$5:$C43),$C43-SUM($K43:AF43),AG$4-SUM(AG$5:AG42))</f>
        <v>0</v>
      </c>
      <c r="AH43" s="2">
        <f>IF(SUM($K$4:AH$4)&gt;SUM($C$5:$C43),$C43-SUM($K43:AG43),AH$4-SUM(AH$5:AH42))</f>
        <v>0</v>
      </c>
      <c r="AI43" s="2">
        <f>IF(SUM($K$4:AI$4)&gt;SUM($C$5:$C43),$C43-SUM($K43:AH43),AI$4-SUM(AI$5:AI42))</f>
        <v>0</v>
      </c>
      <c r="AJ43" s="1">
        <f>IF(C43&gt;0,1/C43,0)</f>
        <v>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43">
      <c r="A44" s="9"/>
      <c r="B44" s="9"/>
      <c r="C44" s="2"/>
      <c r="D44" s="2"/>
      <c r="E44" s="2"/>
      <c r="F44" s="2"/>
      <c r="G44" s="2"/>
      <c r="H44" s="2"/>
      <c r="I44" s="2"/>
      <c r="K44" s="2">
        <f>IF(K$4&gt;SUM(C$5:C44),C44,K$4-SUM(K$5:K43))</f>
        <v>0</v>
      </c>
      <c r="L44" s="2">
        <f>IF(SUM($K$4:L$4)&gt;SUM($C$5:$C44),$C44-SUM($K44:K44),L$4-SUM(L$5:L43))</f>
        <v>0</v>
      </c>
      <c r="M44" s="2">
        <f>IF(SUM($K$4:M$4)&gt;SUM($C$5:$C44),$C44-SUM($K44:L44),M$4-SUM(M$5:M43))</f>
        <v>0</v>
      </c>
      <c r="N44" s="2">
        <f>IF(SUM($K$4:N$4)&gt;SUM($C$5:$C44),$C44-SUM($K44:M44),N$4-SUM(N$5:N43))</f>
        <v>0</v>
      </c>
      <c r="O44" s="2">
        <f>IF(SUM($K$4:O$4)&gt;SUM($C$5:$C44),$C44-SUM($K44:N44),O$4-SUM(O$5:O43))</f>
        <v>0</v>
      </c>
      <c r="P44" s="2">
        <f>IF(SUM($K$4:P$4)&gt;SUM($C$5:$C44),$C44-SUM($K44:O44),P$4-SUM(P$5:P43))</f>
        <v>0</v>
      </c>
      <c r="Q44" s="2">
        <f>IF(SUM($K$4:Q$4)&gt;SUM($C$5:$C44),$C44-SUM($K44:P44),Q$4-SUM(Q$5:Q43))</f>
        <v>0</v>
      </c>
      <c r="R44" s="2">
        <f>IF(SUM($K$4:R$4)&gt;SUM($C$5:$C44),$C44-SUM($K44:Q44),R$4-SUM(R$5:R43))</f>
        <v>0</v>
      </c>
      <c r="S44" s="2">
        <f>IF(SUM($K$4:S$4)&gt;SUM($C$5:$C44),$C44-SUM($K44:R44),S$4-SUM(S$5:S43))</f>
        <v>0</v>
      </c>
      <c r="T44" s="2">
        <f>IF(SUM($K$4:T$4)&gt;SUM($C$5:$C44),$C44-SUM($K44:S44),T$4-SUM(T$5:T43))</f>
        <v>0</v>
      </c>
      <c r="U44" s="2">
        <f>IF(SUM($K$4:U$4)&gt;SUM($C$5:$C44),$C44-SUM($K44:T44),U$4-SUM(U$5:U43))</f>
        <v>0</v>
      </c>
      <c r="V44" s="2">
        <f>IF(SUM($K$4:V$4)&gt;SUM($C$5:$C44),$C44-SUM($K44:U44),V$4-SUM(V$5:V43))</f>
        <v>0</v>
      </c>
      <c r="W44" s="2">
        <f>IF(SUM($K$4:W$4)&gt;SUM($C$5:$C44),$C44-SUM($K44:V44),W$4-SUM(W$5:W43))</f>
        <v>0</v>
      </c>
      <c r="X44" s="2">
        <f>IF(SUM($K$4:X$4)&gt;SUM($C$5:$C44),$C44-SUM($K44:W44),X$4-SUM(X$5:X43))</f>
        <v>0</v>
      </c>
      <c r="Y44" s="2">
        <f>IF(SUM($K$4:Y$4)&gt;SUM($C$5:$C44),$C44-SUM($K44:X44),Y$4-SUM(Y$5:Y43))</f>
        <v>0</v>
      </c>
      <c r="Z44" s="2">
        <f>IF(SUM($K$4:Z$4)&gt;SUM($C$5:$C44),$C44-SUM($K44:Y44),Z$4-SUM(Z$5:Z43))</f>
        <v>0</v>
      </c>
      <c r="AA44" s="2">
        <f>IF(SUM($K$4:AA$4)&gt;SUM($C$5:$C44),$C44-SUM($K44:Z44),AA$4-SUM(AA$5:AA43))</f>
        <v>0</v>
      </c>
      <c r="AB44" s="2">
        <f>IF(SUM($K$4:AB$4)&gt;SUM($C$5:$C44),$C44-SUM($K44:AA44),AB$4-SUM(AB$5:AB43))</f>
        <v>0</v>
      </c>
      <c r="AC44" s="2">
        <f>IF(SUM($K$4:AC$4)&gt;SUM($C$5:$C44),$C44-SUM($K44:AB44),AC$4-SUM(AC$5:AC43))</f>
        <v>0</v>
      </c>
      <c r="AD44" s="2">
        <f>IF(SUM($K$4:AD$4)&gt;SUM($C$5:$C44),$C44-SUM($K44:AC44),AD$4-SUM(AD$5:AD43))</f>
        <v>0</v>
      </c>
      <c r="AE44" s="2">
        <f>IF(SUM($K$4:AE$4)&gt;SUM($C$5:$C44),$C44-SUM($K44:AD44),AE$4-SUM(AE$5:AE43))</f>
        <v>0</v>
      </c>
      <c r="AF44" s="2">
        <f>IF(SUM($K$4:AF$4)&gt;SUM($C$5:$C44),$C44-SUM($K44:AE44),AF$4-SUM(AF$5:AF43))</f>
        <v>0</v>
      </c>
      <c r="AG44" s="2">
        <f>IF(SUM($K$4:AG$4)&gt;SUM($C$5:$C44),$C44-SUM($K44:AF44),AG$4-SUM(AG$5:AG43))</f>
        <v>0</v>
      </c>
      <c r="AH44" s="2">
        <f>IF(SUM($K$4:AH$4)&gt;SUM($C$5:$C44),$C44-SUM($K44:AG44),AH$4-SUM(AH$5:AH43))</f>
        <v>0</v>
      </c>
      <c r="AI44" s="2">
        <f>IF(SUM($K$4:AI$4)&gt;SUM($C$5:$C44),$C44-SUM($K44:AH44),AI$4-SUM(AI$5:AI43))</f>
        <v>0</v>
      </c>
      <c r="AJ44" s="1">
        <f>IF(C44&gt;0,1/C44,0)</f>
        <v>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43">
      <c r="A45" s="1" t="str">
        <f>A4</f>
        <v>Stage</v>
      </c>
      <c r="B45" s="1" t="str">
        <f>B4</f>
        <v>Bench</v>
      </c>
      <c r="C45" s="1" t="str">
        <f t="shared" ref="C45:H45" si="1">C4</f>
        <v>BTON</v>
      </c>
      <c r="D45" s="8" t="str">
        <f t="shared" si="1"/>
        <v>WTON</v>
      </c>
      <c r="E45" s="1" t="str">
        <f t="shared" si="1"/>
        <v>OTON</v>
      </c>
      <c r="F45" s="1" t="str">
        <f t="shared" si="1"/>
        <v>Fe</v>
      </c>
      <c r="G45" s="1" t="str">
        <f t="shared" si="1"/>
        <v>SiO2</v>
      </c>
      <c r="H45" s="1" t="str">
        <f t="shared" si="1"/>
        <v>Al2O3</v>
      </c>
      <c r="J45" s="7" t="str">
        <f t="shared" ref="J45:AJ45" si="2">J3</f>
        <v>Period</v>
      </c>
      <c r="K45" s="6">
        <f t="shared" si="2"/>
        <v>2014</v>
      </c>
      <c r="L45" s="6">
        <f t="shared" si="2"/>
        <v>2015</v>
      </c>
      <c r="M45" s="6">
        <f t="shared" si="2"/>
        <v>2016</v>
      </c>
      <c r="N45" s="6">
        <f t="shared" si="2"/>
        <v>2017</v>
      </c>
      <c r="O45" s="6">
        <f t="shared" si="2"/>
        <v>2018</v>
      </c>
      <c r="P45" s="6">
        <f t="shared" si="2"/>
        <v>2019</v>
      </c>
      <c r="Q45" s="6">
        <f t="shared" si="2"/>
        <v>2020</v>
      </c>
      <c r="R45" s="6">
        <f t="shared" si="2"/>
        <v>2021</v>
      </c>
      <c r="S45" s="6">
        <f t="shared" si="2"/>
        <v>2022</v>
      </c>
      <c r="T45" s="6">
        <f t="shared" si="2"/>
        <v>2023</v>
      </c>
      <c r="U45" s="6">
        <f t="shared" si="2"/>
        <v>2024</v>
      </c>
      <c r="V45" s="6">
        <f t="shared" si="2"/>
        <v>2025</v>
      </c>
      <c r="W45" s="6">
        <f t="shared" si="2"/>
        <v>2026</v>
      </c>
      <c r="X45" s="6">
        <f t="shared" si="2"/>
        <v>2027</v>
      </c>
      <c r="Y45" s="6">
        <f t="shared" si="2"/>
        <v>2028</v>
      </c>
      <c r="Z45" s="6">
        <f t="shared" si="2"/>
        <v>2029</v>
      </c>
      <c r="AA45" s="6">
        <f t="shared" si="2"/>
        <v>2030</v>
      </c>
      <c r="AB45" s="6">
        <f t="shared" si="2"/>
        <v>2031</v>
      </c>
      <c r="AC45" s="6">
        <f t="shared" si="2"/>
        <v>2032</v>
      </c>
      <c r="AD45" s="6">
        <f t="shared" si="2"/>
        <v>2033</v>
      </c>
      <c r="AE45" s="6">
        <f t="shared" si="2"/>
        <v>2034</v>
      </c>
      <c r="AF45" s="6">
        <f t="shared" si="2"/>
        <v>2035</v>
      </c>
      <c r="AG45" s="6">
        <f t="shared" si="2"/>
        <v>2036</v>
      </c>
      <c r="AH45" s="6">
        <f t="shared" si="2"/>
        <v>2037</v>
      </c>
      <c r="AI45" s="6">
        <f t="shared" si="2"/>
        <v>2038</v>
      </c>
      <c r="AJ45" s="6" t="str">
        <f t="shared" si="2"/>
        <v>TOTAL</v>
      </c>
    </row>
    <row r="46" spans="1:143">
      <c r="C46" s="2">
        <f>SUM(C5:C44)</f>
        <v>14.627332000000001</v>
      </c>
      <c r="D46" s="2">
        <f>SUM(D5:D44)</f>
        <v>12.672366999999999</v>
      </c>
      <c r="E46" s="2">
        <f>SUM(E5:E44)</f>
        <v>1.9549650000000001</v>
      </c>
      <c r="J46" s="3" t="s">
        <v>0</v>
      </c>
      <c r="K46" s="5">
        <f>Schedule!D21</f>
        <v>0</v>
      </c>
      <c r="L46" s="5">
        <f>Schedule!E21</f>
        <v>0</v>
      </c>
      <c r="M46" s="5">
        <f>Schedule!F21</f>
        <v>0</v>
      </c>
      <c r="N46" s="5">
        <f>Schedule!G21</f>
        <v>0</v>
      </c>
      <c r="O46" s="5">
        <f>Schedule!H21</f>
        <v>0</v>
      </c>
      <c r="P46" s="5">
        <f>Schedule!I21</f>
        <v>0</v>
      </c>
      <c r="Q46" s="5">
        <f>Schedule!J21</f>
        <v>0</v>
      </c>
      <c r="R46" s="5">
        <f>Schedule!K21</f>
        <v>14.627000000000001</v>
      </c>
      <c r="S46" s="5">
        <f>Schedule!L21</f>
        <v>0</v>
      </c>
      <c r="T46" s="5">
        <f>Schedule!M21</f>
        <v>0</v>
      </c>
      <c r="U46" s="5">
        <f>Schedule!N21</f>
        <v>0</v>
      </c>
      <c r="V46" s="5">
        <f>Schedule!O21</f>
        <v>0</v>
      </c>
      <c r="W46" s="5">
        <f>Schedule!P21</f>
        <v>0</v>
      </c>
      <c r="X46" s="5">
        <f>Schedule!Q21</f>
        <v>0</v>
      </c>
      <c r="Y46" s="5">
        <f>Schedule!R21</f>
        <v>0</v>
      </c>
      <c r="Z46" s="5">
        <f>Schedule!S21</f>
        <v>0</v>
      </c>
      <c r="AA46" s="5">
        <f>Schedule!T21</f>
        <v>0</v>
      </c>
      <c r="AB46" s="5">
        <f>Schedule!U21</f>
        <v>0</v>
      </c>
      <c r="AC46" s="5">
        <f>Schedule!V21</f>
        <v>0</v>
      </c>
      <c r="AD46" s="5">
        <f>Schedule!W21</f>
        <v>0</v>
      </c>
      <c r="AE46" s="5">
        <f>Schedule!X21</f>
        <v>0</v>
      </c>
      <c r="AF46" s="5">
        <f>Schedule!Y21</f>
        <v>0</v>
      </c>
      <c r="AG46" s="5">
        <f>Schedule!Z21</f>
        <v>0</v>
      </c>
      <c r="AH46" s="5">
        <f>Schedule!AA21</f>
        <v>0</v>
      </c>
      <c r="AI46" s="5">
        <f>Schedule!AB21</f>
        <v>0</v>
      </c>
      <c r="AJ46" s="2">
        <f>SUM(K46:AI46)</f>
        <v>14.627000000000001</v>
      </c>
      <c r="AK46" s="2" t="str">
        <f t="shared" ref="AK46:AK52" si="3">J46</f>
        <v>Budget</v>
      </c>
    </row>
    <row r="47" spans="1:143">
      <c r="J47" s="3" t="str">
        <f>C$4</f>
        <v>BTON</v>
      </c>
      <c r="K47" s="2">
        <f t="shared" ref="K47:AI47" si="4">SUM(K5:K44)</f>
        <v>0</v>
      </c>
      <c r="L47" s="2">
        <f t="shared" si="4"/>
        <v>0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14.627000000000001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2">
        <f>SUM(K47:AI47)</f>
        <v>14.627000000000001</v>
      </c>
      <c r="AK47" s="2" t="str">
        <f t="shared" si="3"/>
        <v>BTON</v>
      </c>
    </row>
    <row r="48" spans="1:143" s="2" customFormat="1">
      <c r="A48" s="1"/>
      <c r="B48" s="1"/>
      <c r="C48" s="1"/>
      <c r="D48" s="1"/>
      <c r="E48" s="1"/>
      <c r="F48" s="1"/>
      <c r="G48" s="1"/>
      <c r="H48" s="1"/>
      <c r="I48" s="1"/>
      <c r="J48" s="3" t="str">
        <f>D$4</f>
        <v>WTON</v>
      </c>
      <c r="K48" s="2">
        <f>SUMPRODUCT($D$5:$D$44,$AJ$5:$AJ$44,K$5:K$44)</f>
        <v>0</v>
      </c>
      <c r="L48" s="2">
        <f>SUMPRODUCT($D$5:$D$44,$AJ$5:$AJ$44,L$5:L$44)</f>
        <v>0</v>
      </c>
      <c r="M48" s="2">
        <f>SUMPRODUCT($D$5:$D$44,$AJ$5:$AJ$44,M$5:M$44)</f>
        <v>0</v>
      </c>
      <c r="N48" s="2">
        <f>SUMPRODUCT($D$5:$D$44,$AJ$5:$AJ$44,N$5:N$44)</f>
        <v>0</v>
      </c>
      <c r="O48" s="2">
        <f>SUMPRODUCT($D$5:$D$44,$AJ$5:$AJ$44,O$5:O$44)</f>
        <v>0</v>
      </c>
      <c r="P48" s="2">
        <f>SUMPRODUCT($D$5:$D$44,$AJ$5:$AJ$44,P$5:P$44)</f>
        <v>0</v>
      </c>
      <c r="Q48" s="2">
        <f>SUMPRODUCT($D$5:$D$44,$AJ$5:$AJ$44,Q$5:Q$44)</f>
        <v>0</v>
      </c>
      <c r="R48" s="2">
        <f>SUMPRODUCT($D$5:$D$44,$AJ$5:$AJ$44,R$5:R$44)</f>
        <v>12.672267614202791</v>
      </c>
      <c r="S48" s="2">
        <f>SUMPRODUCT($D$5:$D$44,$AJ$5:$AJ$44,S$5:S$44)</f>
        <v>0</v>
      </c>
      <c r="T48" s="2">
        <f>SUMPRODUCT($D$5:$D$44,$AJ$5:$AJ$44,T$5:T$44)</f>
        <v>0</v>
      </c>
      <c r="U48" s="2">
        <f>SUMPRODUCT($D$5:$D$44,$AJ$5:$AJ$44,U$5:U$44)</f>
        <v>0</v>
      </c>
      <c r="V48" s="2">
        <f>SUMPRODUCT($D$5:$D$44,$AJ$5:$AJ$44,V$5:V$44)</f>
        <v>0</v>
      </c>
      <c r="W48" s="2">
        <f>SUMPRODUCT($D$5:$D$44,$AJ$5:$AJ$44,W$5:W$44)</f>
        <v>0</v>
      </c>
      <c r="X48" s="2">
        <f>SUMPRODUCT($D$5:$D$44,$AJ$5:$AJ$44,X$5:X$44)</f>
        <v>0</v>
      </c>
      <c r="Y48" s="2">
        <f>SUMPRODUCT($D$5:$D$44,$AJ$5:$AJ$44,Y$5:Y$44)</f>
        <v>0</v>
      </c>
      <c r="Z48" s="2">
        <f>SUMPRODUCT($D$5:$D$44,$AJ$5:$AJ$44,Z$5:Z$44)</f>
        <v>0</v>
      </c>
      <c r="AA48" s="2">
        <f>SUMPRODUCT($D$5:$D$44,$AJ$5:$AJ$44,AA$5:AA$44)</f>
        <v>0</v>
      </c>
      <c r="AB48" s="2">
        <f>SUMPRODUCT($D$5:$D$44,$AJ$5:$AJ$44,AB$5:AB$44)</f>
        <v>0</v>
      </c>
      <c r="AC48" s="2">
        <f>SUMPRODUCT($D$5:$D$44,$AJ$5:$AJ$44,AC$5:AC$44)</f>
        <v>0</v>
      </c>
      <c r="AD48" s="2">
        <f>SUMPRODUCT($D$5:$D$44,$AJ$5:$AJ$44,AD$5:AD$44)</f>
        <v>0</v>
      </c>
      <c r="AE48" s="2">
        <f>SUMPRODUCT($D$5:$D$44,$AJ$5:$AJ$44,AE$5:AE$44)</f>
        <v>0</v>
      </c>
      <c r="AF48" s="2">
        <f>SUMPRODUCT($D$5:$D$44,$AJ$5:$AJ$44,AF$5:AF$44)</f>
        <v>0</v>
      </c>
      <c r="AG48" s="2">
        <f>SUMPRODUCT($D$5:$D$44,$AJ$5:$AJ$44,AG$5:AG$44)</f>
        <v>0</v>
      </c>
      <c r="AH48" s="2">
        <f>SUMPRODUCT($D$5:$D$44,$AJ$5:$AJ$44,AH$5:AH$44)</f>
        <v>0</v>
      </c>
      <c r="AI48" s="2">
        <f>SUMPRODUCT($D$5:$D$44,$AJ$5:$AJ$44,AI$5:AI$44)</f>
        <v>0</v>
      </c>
      <c r="AJ48" s="2">
        <f>SUM(K48:AI48)</f>
        <v>12.672267614202791</v>
      </c>
      <c r="AK48" s="2" t="str">
        <f t="shared" si="3"/>
        <v>WTON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s="2" customFormat="1">
      <c r="A49" s="1"/>
      <c r="B49" s="1"/>
      <c r="C49" s="1"/>
      <c r="D49" s="1"/>
      <c r="E49" s="1"/>
      <c r="F49" s="1"/>
      <c r="G49" s="1"/>
      <c r="H49" s="1"/>
      <c r="I49" s="1"/>
      <c r="J49" s="3" t="str">
        <f>E$4</f>
        <v>OTON</v>
      </c>
      <c r="K49" s="2">
        <f>SUMPRODUCT($E$5:$E$44,$AJ$5:$AJ$44,K$5:K$44)</f>
        <v>0</v>
      </c>
      <c r="L49" s="2">
        <f>SUMPRODUCT($E$5:$E$44,$AJ$5:$AJ$44,L$5:L$44)</f>
        <v>0</v>
      </c>
      <c r="M49" s="2">
        <f>SUMPRODUCT($E$5:$E$44,$AJ$5:$AJ$44,M$5:M$44)</f>
        <v>0</v>
      </c>
      <c r="N49" s="2">
        <f>SUMPRODUCT($E$5:$E$44,$AJ$5:$AJ$44,N$5:N$44)</f>
        <v>0</v>
      </c>
      <c r="O49" s="2">
        <f>SUMPRODUCT($E$5:$E$44,$AJ$5:$AJ$44,O$5:O$44)</f>
        <v>0</v>
      </c>
      <c r="P49" s="2">
        <f>SUMPRODUCT($E$5:$E$44,$AJ$5:$AJ$44,P$5:P$44)</f>
        <v>0</v>
      </c>
      <c r="Q49" s="2">
        <f>SUMPRODUCT($E$5:$E$44,$AJ$5:$AJ$44,Q$5:Q$44)</f>
        <v>0</v>
      </c>
      <c r="R49" s="2">
        <f>SUMPRODUCT($E$5:$E$44,$AJ$5:$AJ$44,R$5:R$44)</f>
        <v>1.9547323857972079</v>
      </c>
      <c r="S49" s="2">
        <f>SUMPRODUCT($E$5:$E$44,$AJ$5:$AJ$44,S$5:S$44)</f>
        <v>0</v>
      </c>
      <c r="T49" s="2">
        <f>SUMPRODUCT($E$5:$E$44,$AJ$5:$AJ$44,T$5:T$44)</f>
        <v>0</v>
      </c>
      <c r="U49" s="2">
        <f>SUMPRODUCT($E$5:$E$44,$AJ$5:$AJ$44,U$5:U$44)</f>
        <v>0</v>
      </c>
      <c r="V49" s="2">
        <f>SUMPRODUCT($E$5:$E$44,$AJ$5:$AJ$44,V$5:V$44)</f>
        <v>0</v>
      </c>
      <c r="W49" s="2">
        <f>SUMPRODUCT($E$5:$E$44,$AJ$5:$AJ$44,W$5:W$44)</f>
        <v>0</v>
      </c>
      <c r="X49" s="2">
        <f>SUMPRODUCT($E$5:$E$44,$AJ$5:$AJ$44,X$5:X$44)</f>
        <v>0</v>
      </c>
      <c r="Y49" s="2">
        <f>SUMPRODUCT($E$5:$E$44,$AJ$5:$AJ$44,Y$5:Y$44)</f>
        <v>0</v>
      </c>
      <c r="Z49" s="2">
        <f>SUMPRODUCT($E$5:$E$44,$AJ$5:$AJ$44,Z$5:Z$44)</f>
        <v>0</v>
      </c>
      <c r="AA49" s="2">
        <f>SUMPRODUCT($E$5:$E$44,$AJ$5:$AJ$44,AA$5:AA$44)</f>
        <v>0</v>
      </c>
      <c r="AB49" s="2">
        <f>SUMPRODUCT($E$5:$E$44,$AJ$5:$AJ$44,AB$5:AB$44)</f>
        <v>0</v>
      </c>
      <c r="AC49" s="2">
        <f>SUMPRODUCT($E$5:$E$44,$AJ$5:$AJ$44,AC$5:AC$44)</f>
        <v>0</v>
      </c>
      <c r="AD49" s="2">
        <f>SUMPRODUCT($E$5:$E$44,$AJ$5:$AJ$44,AD$5:AD$44)</f>
        <v>0</v>
      </c>
      <c r="AE49" s="2">
        <f>SUMPRODUCT($E$5:$E$44,$AJ$5:$AJ$44,AE$5:AE$44)</f>
        <v>0</v>
      </c>
      <c r="AF49" s="2">
        <f>SUMPRODUCT($E$5:$E$44,$AJ$5:$AJ$44,AF$5:AF$44)</f>
        <v>0</v>
      </c>
      <c r="AG49" s="2">
        <f>SUMPRODUCT($E$5:$E$44,$AJ$5:$AJ$44,AG$5:AG$44)</f>
        <v>0</v>
      </c>
      <c r="AH49" s="2">
        <f>SUMPRODUCT($E$5:$E$44,$AJ$5:$AJ$44,AH$5:AH$44)</f>
        <v>0</v>
      </c>
      <c r="AI49" s="2">
        <f>SUMPRODUCT($E$5:$E$44,$AJ$5:$AJ$44,AI$5:AI$44)</f>
        <v>0</v>
      </c>
      <c r="AJ49" s="2">
        <f>SUM(K49:AI49)</f>
        <v>1.9547323857972079</v>
      </c>
      <c r="AK49" s="2" t="str">
        <f t="shared" si="3"/>
        <v>OTON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s="2" customFormat="1">
      <c r="A50" s="1"/>
      <c r="B50" s="1"/>
      <c r="C50" s="1"/>
      <c r="D50" s="1"/>
      <c r="E50" s="1"/>
      <c r="F50" s="1"/>
      <c r="G50" s="1"/>
      <c r="H50" s="1"/>
      <c r="I50" s="1"/>
      <c r="J50" s="3" t="str">
        <f>F$4</f>
        <v>Fe</v>
      </c>
      <c r="K50" s="2">
        <f>IF(K$49&gt;0,SUMPRODUCT($E$5:$E$44,$F$5:$F$44,$AJ$5:$AJ$44,K$5:K$44)/K$49,0)</f>
        <v>0</v>
      </c>
      <c r="L50" s="2">
        <f>IF(L$49&gt;0,SUMPRODUCT($E$5:$E$44,$F$5:$F$44,$AJ$5:$AJ$44,L$5:L$44)/L$49,0)</f>
        <v>0</v>
      </c>
      <c r="M50" s="2">
        <f>IF(M$49&gt;0,SUMPRODUCT($E$5:$E$44,$F$5:$F$44,$AJ$5:$AJ$44,M$5:M$44)/M$49,0)</f>
        <v>0</v>
      </c>
      <c r="N50" s="2">
        <f>IF(N$49&gt;0,SUMPRODUCT($E$5:$E$44,$F$5:$F$44,$AJ$5:$AJ$44,N$5:N$44)/N$49,0)</f>
        <v>0</v>
      </c>
      <c r="O50" s="2">
        <f>IF(O$49&gt;0,SUMPRODUCT($E$5:$E$44,$F$5:$F$44,$AJ$5:$AJ$44,O$5:O$44)/O$49,0)</f>
        <v>0</v>
      </c>
      <c r="P50" s="2">
        <f>IF(P$49&gt;0,SUMPRODUCT($E$5:$E$44,$F$5:$F$44,$AJ$5:$AJ$44,P$5:P$44)/P$49,0)</f>
        <v>0</v>
      </c>
      <c r="Q50" s="2">
        <f>IF(Q$49&gt;0,SUMPRODUCT($E$5:$E$44,$F$5:$F$44,$AJ$5:$AJ$44,Q$5:Q$44)/Q$49,0)</f>
        <v>0</v>
      </c>
      <c r="R50" s="2">
        <f>IF(R$49&gt;0,SUMPRODUCT($E$5:$E$44,$F$5:$F$44,$AJ$5:$AJ$44,R$5:R$44)/R$49,0)</f>
        <v>58.596022091828608</v>
      </c>
      <c r="S50" s="2">
        <f>IF(S$49&gt;0,SUMPRODUCT($E$5:$E$44,$F$5:$F$44,$AJ$5:$AJ$44,S$5:S$44)/S$49,0)</f>
        <v>0</v>
      </c>
      <c r="T50" s="2">
        <f>IF(T$49&gt;0,SUMPRODUCT($E$5:$E$44,$F$5:$F$44,$AJ$5:$AJ$44,T$5:T$44)/T$49,0)</f>
        <v>0</v>
      </c>
      <c r="U50" s="2">
        <f>IF(U$49&gt;0,SUMPRODUCT($E$5:$E$44,$F$5:$F$44,$AJ$5:$AJ$44,U$5:U$44)/U$49,0)</f>
        <v>0</v>
      </c>
      <c r="V50" s="2">
        <f>IF(V$49&gt;0,SUMPRODUCT($E$5:$E$44,$F$5:$F$44,$AJ$5:$AJ$44,V$5:V$44)/V$49,0)</f>
        <v>0</v>
      </c>
      <c r="W50" s="2">
        <f>IF(W$49&gt;0,SUMPRODUCT($E$5:$E$44,$F$5:$F$44,$AJ$5:$AJ$44,W$5:W$44)/W$49,0)</f>
        <v>0</v>
      </c>
      <c r="X50" s="2">
        <f>IF(X$49&gt;0,SUMPRODUCT($E$5:$E$44,$F$5:$F$44,$AJ$5:$AJ$44,X$5:X$44)/X$49,0)</f>
        <v>0</v>
      </c>
      <c r="Y50" s="2">
        <f>IF(Y$49&gt;0,SUMPRODUCT($E$5:$E$44,$F$5:$F$44,$AJ$5:$AJ$44,Y$5:Y$44)/Y$49,0)</f>
        <v>0</v>
      </c>
      <c r="Z50" s="2">
        <f>IF(Z$49&gt;0,SUMPRODUCT($E$5:$E$44,$F$5:$F$44,$AJ$5:$AJ$44,Z$5:Z$44)/Z$49,0)</f>
        <v>0</v>
      </c>
      <c r="AA50" s="2">
        <f>IF(AA$49&gt;0,SUMPRODUCT($E$5:$E$44,$F$5:$F$44,$AJ$5:$AJ$44,AA$5:AA$44)/AA$49,0)</f>
        <v>0</v>
      </c>
      <c r="AB50" s="2">
        <f>IF(AB$49&gt;0,SUMPRODUCT($E$5:$E$44,$F$5:$F$44,$AJ$5:$AJ$44,AB$5:AB$44)/AB$49,0)</f>
        <v>0</v>
      </c>
      <c r="AC50" s="2">
        <f>IF(AC$49&gt;0,SUMPRODUCT($E$5:$E$44,$F$5:$F$44,$AJ$5:$AJ$44,AC$5:AC$44)/AC$49,0)</f>
        <v>0</v>
      </c>
      <c r="AD50" s="2">
        <f>IF(AD$49&gt;0,SUMPRODUCT($E$5:$E$44,$F$5:$F$44,$AJ$5:$AJ$44,AD$5:AD$44)/AD$49,0)</f>
        <v>0</v>
      </c>
      <c r="AE50" s="2">
        <f>IF(AE$49&gt;0,SUMPRODUCT($E$5:$E$44,$F$5:$F$44,$AJ$5:$AJ$44,AE$5:AE$44)/AE$49,0)</f>
        <v>0</v>
      </c>
      <c r="AF50" s="2">
        <f>IF(AF$49&gt;0,SUMPRODUCT($E$5:$E$44,$F$5:$F$44,$AJ$5:$AJ$44,AF$5:AF$44)/AF$49,0)</f>
        <v>0</v>
      </c>
      <c r="AG50" s="2">
        <f>IF(AG$49&gt;0,SUMPRODUCT($E$5:$E$44,$F$5:$F$44,$AJ$5:$AJ$44,AG$5:AG$44)/AG$49,0)</f>
        <v>0</v>
      </c>
      <c r="AH50" s="2">
        <f>IF(AH$49&gt;0,SUMPRODUCT($E$5:$E$44,$F$5:$F$44,$AJ$5:$AJ$44,AH$5:AH$44)/AH$49,0)</f>
        <v>0</v>
      </c>
      <c r="AI50" s="2">
        <f>IF(AI$49&gt;0,SUMPRODUCT($E$5:$E$44,$F$5:$F$44,$AJ$5:$AJ$44,AI$5:AI$44)/AI$49,0)</f>
        <v>0</v>
      </c>
      <c r="AJ50" s="2">
        <f>IF(AJ$49&gt;0,SUMPRODUCT(K$49:AI$49,K50:AI50)/AJ$49,0)</f>
        <v>58.596022091828608</v>
      </c>
      <c r="AK50" s="2" t="str">
        <f t="shared" si="3"/>
        <v>Fe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s="2" customFormat="1">
      <c r="A51" s="1"/>
      <c r="B51" s="1"/>
      <c r="C51" s="1"/>
      <c r="D51" s="1"/>
      <c r="E51" s="1"/>
      <c r="F51" s="1"/>
      <c r="G51" s="1"/>
      <c r="H51" s="1"/>
      <c r="I51" s="1"/>
      <c r="J51" s="3" t="str">
        <f>G$4</f>
        <v>SiO2</v>
      </c>
      <c r="K51" s="2">
        <f>IF(K$49&gt;0,SUMPRODUCT($E$5:$E$44,$G$5:$G$44,$AJ$5:$AJ$44,K$5:K$44)/K$49,0)</f>
        <v>0</v>
      </c>
      <c r="L51" s="2">
        <f>IF(L$49&gt;0,SUMPRODUCT($E$5:$E$44,$G$5:$G$44,$AJ$5:$AJ$44,L$5:L$44)/L$49,0)</f>
        <v>0</v>
      </c>
      <c r="M51" s="2">
        <f>IF(M$49&gt;0,SUMPRODUCT($E$5:$E$44,$G$5:$G$44,$AJ$5:$AJ$44,M$5:M$44)/M$49,0)</f>
        <v>0</v>
      </c>
      <c r="N51" s="2">
        <f>IF(N$49&gt;0,SUMPRODUCT($E$5:$E$44,$G$5:$G$44,$AJ$5:$AJ$44,N$5:N$44)/N$49,0)</f>
        <v>0</v>
      </c>
      <c r="O51" s="2">
        <f>IF(O$49&gt;0,SUMPRODUCT($E$5:$E$44,$G$5:$G$44,$AJ$5:$AJ$44,O$5:O$44)/O$49,0)</f>
        <v>0</v>
      </c>
      <c r="P51" s="2">
        <f>IF(P$49&gt;0,SUMPRODUCT($E$5:$E$44,$G$5:$G$44,$AJ$5:$AJ$44,P$5:P$44)/P$49,0)</f>
        <v>0</v>
      </c>
      <c r="Q51" s="2">
        <f>IF(Q$49&gt;0,SUMPRODUCT($E$5:$E$44,$G$5:$G$44,$AJ$5:$AJ$44,Q$5:Q$44)/Q$49,0)</f>
        <v>0</v>
      </c>
      <c r="R51" s="2">
        <f>IF(R$49&gt;0,SUMPRODUCT($E$5:$E$44,$G$5:$G$44,$AJ$5:$AJ$44,R$5:R$44)/R$49,0)</f>
        <v>5.6290471982990438</v>
      </c>
      <c r="S51" s="2">
        <f>IF(S$49&gt;0,SUMPRODUCT($E$5:$E$44,$G$5:$G$44,$AJ$5:$AJ$44,S$5:S$44)/S$49,0)</f>
        <v>0</v>
      </c>
      <c r="T51" s="2">
        <f>IF(T$49&gt;0,SUMPRODUCT($E$5:$E$44,$G$5:$G$44,$AJ$5:$AJ$44,T$5:T$44)/T$49,0)</f>
        <v>0</v>
      </c>
      <c r="U51" s="2">
        <f>IF(U$49&gt;0,SUMPRODUCT($E$5:$E$44,$G$5:$G$44,$AJ$5:$AJ$44,U$5:U$44)/U$49,0)</f>
        <v>0</v>
      </c>
      <c r="V51" s="2">
        <f>IF(V$49&gt;0,SUMPRODUCT($E$5:$E$44,$G$5:$G$44,$AJ$5:$AJ$44,V$5:V$44)/V$49,0)</f>
        <v>0</v>
      </c>
      <c r="W51" s="2">
        <f>IF(W$49&gt;0,SUMPRODUCT($E$5:$E$44,$G$5:$G$44,$AJ$5:$AJ$44,W$5:W$44)/W$49,0)</f>
        <v>0</v>
      </c>
      <c r="X51" s="2">
        <f>IF(X$49&gt;0,SUMPRODUCT($E$5:$E$44,$G$5:$G$44,$AJ$5:$AJ$44,X$5:X$44)/X$49,0)</f>
        <v>0</v>
      </c>
      <c r="Y51" s="2">
        <f>IF(Y$49&gt;0,SUMPRODUCT($E$5:$E$44,$G$5:$G$44,$AJ$5:$AJ$44,Y$5:Y$44)/Y$49,0)</f>
        <v>0</v>
      </c>
      <c r="Z51" s="2">
        <f>IF(Z$49&gt;0,SUMPRODUCT($E$5:$E$44,$G$5:$G$44,$AJ$5:$AJ$44,Z$5:Z$44)/Z$49,0)</f>
        <v>0</v>
      </c>
      <c r="AA51" s="2">
        <f>IF(AA$49&gt;0,SUMPRODUCT($E$5:$E$44,$G$5:$G$44,$AJ$5:$AJ$44,AA$5:AA$44)/AA$49,0)</f>
        <v>0</v>
      </c>
      <c r="AB51" s="2">
        <f>IF(AB$49&gt;0,SUMPRODUCT($E$5:$E$44,$G$5:$G$44,$AJ$5:$AJ$44,AB$5:AB$44)/AB$49,0)</f>
        <v>0</v>
      </c>
      <c r="AC51" s="2">
        <f>IF(AC$49&gt;0,SUMPRODUCT($E$5:$E$44,$G$5:$G$44,$AJ$5:$AJ$44,AC$5:AC$44)/AC$49,0)</f>
        <v>0</v>
      </c>
      <c r="AD51" s="2">
        <f>IF(AD$49&gt;0,SUMPRODUCT($E$5:$E$44,$G$5:$G$44,$AJ$5:$AJ$44,AD$5:AD$44)/AD$49,0)</f>
        <v>0</v>
      </c>
      <c r="AE51" s="2">
        <f>IF(AE$49&gt;0,SUMPRODUCT($E$5:$E$44,$G$5:$G$44,$AJ$5:$AJ$44,AE$5:AE$44)/AE$49,0)</f>
        <v>0</v>
      </c>
      <c r="AF51" s="2">
        <f>IF(AF$49&gt;0,SUMPRODUCT($E$5:$E$44,$G$5:$G$44,$AJ$5:$AJ$44,AF$5:AF$44)/AF$49,0)</f>
        <v>0</v>
      </c>
      <c r="AG51" s="2">
        <f>IF(AG$49&gt;0,SUMPRODUCT($E$5:$E$44,$G$5:$G$44,$AJ$5:$AJ$44,AG$5:AG$44)/AG$49,0)</f>
        <v>0</v>
      </c>
      <c r="AH51" s="2">
        <f>IF(AH$49&gt;0,SUMPRODUCT($E$5:$E$44,$G$5:$G$44,$AJ$5:$AJ$44,AH$5:AH$44)/AH$49,0)</f>
        <v>0</v>
      </c>
      <c r="AI51" s="2">
        <f>IF(AI$49&gt;0,SUMPRODUCT($E$5:$E$44,$G$5:$G$44,$AJ$5:$AJ$44,AI$5:AI$44)/AI$49,0)</f>
        <v>0</v>
      </c>
      <c r="AJ51" s="2">
        <f>IF(AJ$49&gt;0,SUMPRODUCT(K$49:AI$49,K51:AI51)/AJ$49,0)</f>
        <v>5.6290471982990438</v>
      </c>
      <c r="AK51" s="2" t="str">
        <f t="shared" si="3"/>
        <v>SiO2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s="2" customFormat="1">
      <c r="A52" s="1"/>
      <c r="B52" s="1"/>
      <c r="C52" s="1"/>
      <c r="D52" s="1"/>
      <c r="E52" s="1"/>
      <c r="F52" s="1"/>
      <c r="G52" s="1"/>
      <c r="H52" s="1"/>
      <c r="I52" s="1"/>
      <c r="J52" s="3" t="str">
        <f>H$4</f>
        <v>Al2O3</v>
      </c>
      <c r="K52" s="2">
        <f>IF(K$49&gt;0,SUMPRODUCT($E$5:$E$44,$H$5:$H$44,$AJ$5:$AJ$44,K$5:K$44)/K$49,0)</f>
        <v>0</v>
      </c>
      <c r="L52" s="2">
        <f>IF(L$49&gt;0,SUMPRODUCT($E$5:$E$44,$H$5:$H$44,$AJ$5:$AJ$44,L$5:L$44)/L$49,0)</f>
        <v>0</v>
      </c>
      <c r="M52" s="2">
        <f>IF(M$49&gt;0,SUMPRODUCT($E$5:$E$44,$H$5:$H$44,$AJ$5:$AJ$44,M$5:M$44)/M$49,0)</f>
        <v>0</v>
      </c>
      <c r="N52" s="2">
        <f>IF(N$49&gt;0,SUMPRODUCT($E$5:$E$44,$H$5:$H$44,$AJ$5:$AJ$44,N$5:N$44)/N$49,0)</f>
        <v>0</v>
      </c>
      <c r="O52" s="2">
        <f>IF(O$49&gt;0,SUMPRODUCT($E$5:$E$44,$H$5:$H$44,$AJ$5:$AJ$44,O$5:O$44)/O$49,0)</f>
        <v>0</v>
      </c>
      <c r="P52" s="2">
        <f>IF(P$49&gt;0,SUMPRODUCT($E$5:$E$44,$H$5:$H$44,$AJ$5:$AJ$44,P$5:P$44)/P$49,0)</f>
        <v>0</v>
      </c>
      <c r="Q52" s="2">
        <f>IF(Q$49&gt;0,SUMPRODUCT($E$5:$E$44,$H$5:$H$44,$AJ$5:$AJ$44,Q$5:Q$44)/Q$49,0)</f>
        <v>0</v>
      </c>
      <c r="R52" s="2">
        <f>IF(R$49&gt;0,SUMPRODUCT($E$5:$E$44,$H$5:$H$44,$AJ$5:$AJ$44,R$5:R$44)/R$49,0)</f>
        <v>2.4403640182551927</v>
      </c>
      <c r="S52" s="2">
        <f>IF(S$49&gt;0,SUMPRODUCT($E$5:$E$44,$H$5:$H$44,$AJ$5:$AJ$44,S$5:S$44)/S$49,0)</f>
        <v>0</v>
      </c>
      <c r="T52" s="2">
        <f>IF(T$49&gt;0,SUMPRODUCT($E$5:$E$44,$H$5:$H$44,$AJ$5:$AJ$44,T$5:T$44)/T$49,0)</f>
        <v>0</v>
      </c>
      <c r="U52" s="2">
        <f>IF(U$49&gt;0,SUMPRODUCT($E$5:$E$44,$H$5:$H$44,$AJ$5:$AJ$44,U$5:U$44)/U$49,0)</f>
        <v>0</v>
      </c>
      <c r="V52" s="2">
        <f>IF(V$49&gt;0,SUMPRODUCT($E$5:$E$44,$H$5:$H$44,$AJ$5:$AJ$44,V$5:V$44)/V$49,0)</f>
        <v>0</v>
      </c>
      <c r="W52" s="2">
        <f>IF(W$49&gt;0,SUMPRODUCT($E$5:$E$44,$H$5:$H$44,$AJ$5:$AJ$44,W$5:W$44)/W$49,0)</f>
        <v>0</v>
      </c>
      <c r="X52" s="2">
        <f>IF(X$49&gt;0,SUMPRODUCT($E$5:$E$44,$H$5:$H$44,$AJ$5:$AJ$44,X$5:X$44)/X$49,0)</f>
        <v>0</v>
      </c>
      <c r="Y52" s="2">
        <f>IF(Y$49&gt;0,SUMPRODUCT($E$5:$E$44,$H$5:$H$44,$AJ$5:$AJ$44,Y$5:Y$44)/Y$49,0)</f>
        <v>0</v>
      </c>
      <c r="Z52" s="2">
        <f>IF(Z$49&gt;0,SUMPRODUCT($E$5:$E$44,$H$5:$H$44,$AJ$5:$AJ$44,Z$5:Z$44)/Z$49,0)</f>
        <v>0</v>
      </c>
      <c r="AA52" s="2">
        <f>IF(AA$49&gt;0,SUMPRODUCT($E$5:$E$44,$H$5:$H$44,$AJ$5:$AJ$44,AA$5:AA$44)/AA$49,0)</f>
        <v>0</v>
      </c>
      <c r="AB52" s="2">
        <f>IF(AB$49&gt;0,SUMPRODUCT($E$5:$E$44,$H$5:$H$44,$AJ$5:$AJ$44,AB$5:AB$44)/AB$49,0)</f>
        <v>0</v>
      </c>
      <c r="AC52" s="2">
        <f>IF(AC$49&gt;0,SUMPRODUCT($E$5:$E$44,$H$5:$H$44,$AJ$5:$AJ$44,AC$5:AC$44)/AC$49,0)</f>
        <v>0</v>
      </c>
      <c r="AD52" s="2">
        <f>IF(AD$49&gt;0,SUMPRODUCT($E$5:$E$44,$H$5:$H$44,$AJ$5:$AJ$44,AD$5:AD$44)/AD$49,0)</f>
        <v>0</v>
      </c>
      <c r="AE52" s="2">
        <f>IF(AE$49&gt;0,SUMPRODUCT($E$5:$E$44,$H$5:$H$44,$AJ$5:$AJ$44,AE$5:AE$44)/AE$49,0)</f>
        <v>0</v>
      </c>
      <c r="AF52" s="2">
        <f>IF(AF$49&gt;0,SUMPRODUCT($E$5:$E$44,$H$5:$H$44,$AJ$5:$AJ$44,AF$5:AF$44)/AF$49,0)</f>
        <v>0</v>
      </c>
      <c r="AG52" s="2">
        <f>IF(AG$49&gt;0,SUMPRODUCT($E$5:$E$44,$H$5:$H$44,$AJ$5:$AJ$44,AG$5:AG$44)/AG$49,0)</f>
        <v>0</v>
      </c>
      <c r="AH52" s="2">
        <f>IF(AH$49&gt;0,SUMPRODUCT($E$5:$E$44,$H$5:$H$44,$AJ$5:$AJ$44,AH$5:AH$44)/AH$49,0)</f>
        <v>0</v>
      </c>
      <c r="AI52" s="2">
        <f>IF(AI$49&gt;0,SUMPRODUCT($E$5:$E$44,$H$5:$H$44,$AJ$5:$AJ$44,AI$5:AI$44)/AI$49,0)</f>
        <v>0</v>
      </c>
      <c r="AJ52" s="2">
        <f>IF(AJ$49&gt;0,SUMPRODUCT(K$49:AI$49,K52:AI52)/AJ$49,0)</f>
        <v>2.4403640182551927</v>
      </c>
      <c r="AK52" s="2" t="str">
        <f t="shared" si="3"/>
        <v>Al2O3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s="2" customFormat="1">
      <c r="A53" s="1"/>
      <c r="B53" s="1"/>
      <c r="C53" s="1"/>
      <c r="D53" s="1"/>
      <c r="E53" s="1"/>
      <c r="F53" s="1"/>
      <c r="G53" s="1"/>
      <c r="H53" s="1"/>
      <c r="I53" s="1"/>
      <c r="J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s="2" customFormat="1">
      <c r="A54" s="1"/>
      <c r="B54" s="1"/>
      <c r="C54" s="1"/>
      <c r="D54" s="1"/>
      <c r="E54" s="1"/>
      <c r="F54" s="1"/>
      <c r="G54" s="1"/>
      <c r="H54" s="1"/>
      <c r="I54" s="1"/>
      <c r="J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s="2" customFormat="1">
      <c r="A55" s="1"/>
      <c r="B55" s="1"/>
      <c r="C55" s="1"/>
      <c r="D55" s="1"/>
      <c r="E55" s="1"/>
      <c r="F55" s="1"/>
      <c r="G55" s="1"/>
      <c r="H55" s="1"/>
      <c r="I55" s="1"/>
      <c r="J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s="2" customFormat="1">
      <c r="A56" s="1"/>
      <c r="B56" s="1"/>
      <c r="C56" s="1"/>
      <c r="D56" s="1"/>
      <c r="E56" s="1"/>
      <c r="F56" s="1"/>
      <c r="G56" s="1"/>
      <c r="H56" s="1"/>
      <c r="I56" s="1"/>
      <c r="J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s="2" customFormat="1">
      <c r="A57" s="1"/>
      <c r="B57" s="1"/>
      <c r="C57" s="1"/>
      <c r="D57" s="1"/>
      <c r="E57" s="1"/>
      <c r="F57" s="1"/>
      <c r="G57" s="1"/>
      <c r="H57" s="1"/>
      <c r="I57" s="1"/>
      <c r="J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s="2" customFormat="1">
      <c r="A58" s="1"/>
      <c r="B58" s="1"/>
      <c r="C58" s="1"/>
      <c r="D58" s="1"/>
      <c r="E58" s="1"/>
      <c r="F58" s="1"/>
      <c r="G58" s="1"/>
      <c r="H58" s="1"/>
      <c r="I58" s="1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s="2" customFormat="1">
      <c r="A59" s="1"/>
      <c r="B59" s="1"/>
      <c r="C59" s="1"/>
      <c r="D59" s="1"/>
      <c r="E59" s="1"/>
      <c r="F59" s="1"/>
      <c r="G59" s="1"/>
      <c r="H59" s="1"/>
      <c r="I59" s="1"/>
      <c r="J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s="2" customFormat="1">
      <c r="A60" s="1"/>
      <c r="B60" s="1"/>
      <c r="C60" s="1"/>
      <c r="D60" s="1"/>
      <c r="E60" s="1"/>
      <c r="F60" s="1"/>
      <c r="G60" s="1"/>
      <c r="H60" s="1"/>
      <c r="I60" s="1"/>
      <c r="J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</sheetData>
  <sheetProtection selectLockedCells="1" selectUnlockedCells="1"/>
  <conditionalFormatting sqref="K5:AI44">
    <cfRule type="cellIs" dxfId="0" priority="1" operator="greaterThan">
      <formula>0</formula>
    </cfRule>
  </conditionalFormatting>
  <pageMargins left="0.19685039370078741" right="0.19685039370078741" top="0.27559055118110237" bottom="0.27559055118110237" header="0.19685039370078741" footer="0.19685039370078741"/>
  <pageSetup paperSize="8" scale="11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Schedule</vt:lpstr>
      <vt:lpstr>Pit Inventory</vt:lpstr>
      <vt:lpstr>Pit1</vt:lpstr>
      <vt:lpstr>Pit2</vt:lpstr>
      <vt:lpstr>Pit3</vt:lpstr>
      <vt:lpstr>Pit4</vt:lpstr>
      <vt:lpstr>Pit5</vt:lpstr>
      <vt:lpstr>Pit6</vt:lpstr>
      <vt:lpstr>Pit7</vt:lpstr>
      <vt:lpstr>Pit8</vt:lpstr>
      <vt:lpstr>Pit9</vt:lpstr>
      <vt:lpstr>Pit10</vt:lpstr>
      <vt:lpstr>Pit11</vt:lpstr>
      <vt:lpstr>Pit12</vt:lpstr>
      <vt:lpstr>Pit13</vt:lpstr>
      <vt:lpstr>Pit14</vt:lpstr>
      <vt:lpstr>Pit15</vt:lpstr>
      <vt:lpstr>Pit16</vt:lpstr>
      <vt:lpstr>Pit17</vt:lpstr>
      <vt:lpstr>Pit18</vt:lpstr>
      <vt:lpstr>Pit19</vt:lpstr>
      <vt:lpstr>Pit20</vt:lpstr>
    </vt:vector>
  </TitlesOfParts>
  <Company>Snowden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Cooper</dc:creator>
  <cp:lastModifiedBy>AlanCooper</cp:lastModifiedBy>
  <dcterms:created xsi:type="dcterms:W3CDTF">2014-05-22T07:01:46Z</dcterms:created>
  <dcterms:modified xsi:type="dcterms:W3CDTF">2015-04-03T07:48:26Z</dcterms:modified>
</cp:coreProperties>
</file>