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610" windowHeight="10575"/>
  </bookViews>
  <sheets>
    <sheet name="TruckModel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A" hidden="1">#REF!</definedName>
    <definedName name="_1__123Graph_A__200__BPF" hidden="1">#REF!</definedName>
    <definedName name="_2__123Graph_A__200__D50" hidden="1">#REF!</definedName>
    <definedName name="_3__123Graph_AEFICIENCIA_1" hidden="1">#REF!</definedName>
    <definedName name="_4__123Graph_AGRANULOMETRIA_1" hidden="1">#REF!</definedName>
    <definedName name="__123Graph_B" hidden="1">#REF!</definedName>
    <definedName name="_5__123Graph_B__200__BPF" hidden="1">#REF!</definedName>
    <definedName name="_6__123Graph_B__200__D50" hidden="1">#REF!</definedName>
    <definedName name="_7__123Graph_BEFICIENCIA_1" hidden="1">#REF!</definedName>
    <definedName name="_8__123Graph_BGRANULOMETRIA_1" hidden="1">#REF!</definedName>
    <definedName name="__123Graph_C" hidden="1">#REF!</definedName>
    <definedName name="_9__123Graph_C__200__BPF" hidden="1">#REF!</definedName>
    <definedName name="_10__123Graph_C__200__D50" hidden="1">#REF!</definedName>
    <definedName name="_11__123Graph_CGRANULOMETRIA_1" hidden="1">#REF!</definedName>
    <definedName name="__123Graph_D" hidden="1">#REF!</definedName>
    <definedName name="_12__123Graph_D__200__BPF" hidden="1">#REF!</definedName>
    <definedName name="_13__123Graph_D__200__D50" hidden="1">#REF!</definedName>
    <definedName name="__123Graph_E" hidden="1">#REF!</definedName>
    <definedName name="_14__123Graph_E__200__BPF" hidden="1">#REF!</definedName>
    <definedName name="_15__123Graph_E__200__D50" hidden="1">#REF!</definedName>
    <definedName name="__123Graph_F" hidden="1">#REF!</definedName>
    <definedName name="_16__123Graph_F__200__BPF" hidden="1">#REF!</definedName>
    <definedName name="_17__123Graph_F__200__D50" hidden="1">#REF!</definedName>
    <definedName name="__123Graph_X" hidden="1">#REF!</definedName>
    <definedName name="_18__123Graph_X__200__BPF" hidden="1">#REF!</definedName>
    <definedName name="_19__123Graph_X__200__D50" hidden="1">#REF!</definedName>
    <definedName name="_20__123Graph_XEFICIENCIA_1" hidden="1">#REF!</definedName>
    <definedName name="_21__123Graph_XGRANULOMETRIA_1" hidden="1">#REF!</definedName>
    <definedName name="_Fill" hidden="1">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A" hidden="1">{#N/A,#N/A,FALSE,"Total_OC015";#N/A,#N/A,FALSE,"ADMIN";#N/A,#N/A,FALSE,"PROCES";#N/A,#N/A,FALSE,"mecan";#N/A,#N/A,FALSE,"civil";#N/A,#N/A,FALSE,"CAÑER";#N/A,#N/A,FALSE,"ELEC";#N/A,#N/A,FALSE,"INSTR"}</definedName>
    <definedName name="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a" hidden="1">{#N/A,#N/A,FALSE,"summary";#N/A,#N/A,FALSE,"SumGraph"}</definedName>
    <definedName name="ab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C" hidden="1">{#N/A,#N/A,FALSE,"Total_OC015";#N/A,#N/A,FALSE,"ADMIN";#N/A,#N/A,FALSE,"PROCES";#N/A,#N/A,FALSE,"mecan";#N/A,#N/A,FALSE,"civil";#N/A,#N/A,FALSE,"CAÑER";#N/A,#N/A,FALSE,"ELEC";#N/A,#N/A,FALSE,"INSTR"}</definedName>
    <definedName name="avc" hidden="1">{#N/A,#N/A,FALSE,"Total_OC015";#N/A,#N/A,FALSE,"ADMIN";#N/A,#N/A,FALSE,"PROCES";#N/A,#N/A,FALSE,"mecan";#N/A,#N/A,FALSE,"civil";#N/A,#N/A,FALSE,"CAÑER";#N/A,#N/A,FALSE,"ELEC";#N/A,#N/A,FALSE,"INSTR"}</definedName>
    <definedName name="cas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HSF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ribroom">'[1]Equipment Cost Build Up'!#REF!</definedName>
    <definedName name="cub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dcr">'[1]Equipment Cost Build Up'!#REF!</definedName>
    <definedName name="DDD" hidden="1">{#N/A,#N/A,FALSE,"summary";#N/A,#N/A,FALSE,"SumGraph"}</definedName>
    <definedName name="DESARROLLOSRIODELMEDIO" hidden="1">{#N/A,#N/A,FALSE,"summary";#N/A,#N/A,FALSE,"SumGraph"}</definedName>
    <definedName name="eee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ngine">[0]!Engine</definedName>
    <definedName name="eq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" hidden="1">{#N/A,#N/A,TRUE,"Est. de Fact.";#N/A,#N/A,TRUE,"Capitulo 19";#N/A,#N/A,TRUE,"Proyecto P855"}</definedName>
    <definedName name="equi" hidden="1">{#N/A,#N/A,FALSE,"Total_OC015";#N/A,#N/A,FALSE,"ADMIN";#N/A,#N/A,FALSE,"PROCES";#N/A,#N/A,FALSE,"mecan";#N/A,#N/A,FALSE,"civil";#N/A,#N/A,FALSE,"CAÑER";#N/A,#N/A,FALSE,"ELEC";#N/A,#N/A,FALSE,"INSTR"}</definedName>
    <definedName name="equu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rd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FAC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HSFJKSG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uelpr">'[1]Equipment Cost Build Up'!$C$3</definedName>
    <definedName name="gigi" hidden="1">{#N/A,#N/A,FALSE,"summary";#N/A,#N/A,FALSE,"SumGraph"}</definedName>
    <definedName name="GJLHÑÑGHK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aulmq">'[4]Physical Summary'!#REF!</definedName>
    <definedName name="haulper">'[4]Physical Summary'!#REF!</definedName>
    <definedName name="HGH" hidden="1">{#N/A,#N/A,FALSE,"summary";#N/A,#N/A,FALSE,"SumGraph"}</definedName>
    <definedName name="hhhh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III" hidden="1">{#N/A,#N/A,FALSE,"summary";#N/A,#N/A,FALSE,"SumGraph"}</definedName>
    <definedName name="JUPO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lots" hidden="1">{#N/A,#N/A,FALSE,"Total_OC015";#N/A,#N/A,FALSE,"ADMIN";#N/A,#N/A,FALSE,"PROCES";#N/A,#N/A,FALSE,"mecan";#N/A,#N/A,FALSE,"civil";#N/A,#N/A,FALSE,"CAÑER";#N/A,#N/A,FALSE,"ELEC";#N/A,#N/A,FALSE,"INSTR"}</definedName>
    <definedName name="Macro1">[0]!Macro1</definedName>
    <definedName name="mcr">'[1]Equipment Cost Build Up'!#REF!</definedName>
    <definedName name="q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mhd">'[1]Equipment Cost Build Up'!#REF!</definedName>
    <definedName name="rmmuc">'[1]Equipment Cost Build Up'!#REF!</definedName>
    <definedName name="RO" hidden="1">#REF!</definedName>
    <definedName name="rthd">'[1]Equipment Cost Build Up'!#REF!</definedName>
    <definedName name="rthuc">'[1]Equipment Cost Build Up'!#REF!</definedName>
    <definedName name="rtmt">'[1]Equipment Cost Build Up'!#REF!</definedName>
    <definedName name="rt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GAST5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ST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tempr">#REF!</definedName>
    <definedName name="tcr">'[1]Equipment Cost Build Up'!#REF!</definedName>
    <definedName name="tuu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U_T_Assay_Rate">'[1]Equipment Cost Build Up'!#REF!</definedName>
    <definedName name="VCXNVJHKKLYJ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E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" hidden="1">{#N/A,#N/A,TRUE,"Est. de Fact.";#N/A,#N/A,TRUE,"Capitulo 19";#N/A,#N/A,TRUE,"Proyecto P855"}</definedName>
    <definedName name="wrn.Día._.API.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El._.Indio._.Production._.Summary." hidden="1">{#N/A,#N/A,FALSE,"summary";#N/A,#N/A,FALSE,"SumGraph"}</definedName>
    <definedName name="wrn.ep10.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print1." hidden="1">{#N/A,#N/A,TRUE,"Est. de Fact.";#N/A,#N/A,TRUE,"Capitulo 19";#N/A,#N/A,TRUE,"Proyecto P855"}</definedName>
    <definedName name="wrn.PRINTBAS." hidden="1">{#N/A,#N/A,FALSE,"Total_OC015";#N/A,#N/A,FALSE,"ADMIN";#N/A,#N/A,FALSE,"PROCES";#N/A,#N/A,FALSE,"mecan";#N/A,#N/A,FALSE,"civil";#N/A,#N/A,FALSE,"CAÑER";#N/A,#N/A,FALSE,"ELEC";#N/A,#N/A,FALSE,"INSTR"}</definedName>
    <definedName name="wrn.PRINTEPRS.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unidades.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_wrn1" hidden="1">{#N/A,#N/A,TRUE,"Est. de Fact.";#N/A,#N/A,TRUE,"Capitulo 19";#N/A,#N/A,TRUE,"Proyecto P855"}</definedName>
    <definedName name="www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yy" hidden="1">{#N/A,#N/A,FALSE,"Total_OC015";#N/A,#N/A,FALSE,"ADMIN";#N/A,#N/A,FALSE,"PROCES";#N/A,#N/A,FALSE,"mecan";#N/A,#N/A,FALSE,"civil";#N/A,#N/A,FALSE,"CAÑER";#N/A,#N/A,FALSE,"ELEC";#N/A,#N/A,FALSE,"INSTR"}</definedName>
    <definedName name="_zx2" hidden="1">{#N/A,#N/A,FALSE,"masez (10)";#N/A,#N/A,FALSE,"masez (7)";#N/A,#N/A,FALSE,"masez (6)";#N/A,#N/A,FALSE,"masez (5)";#N/A,#N/A,FALSE,"masez (4)";#N/A,#N/A,FALSE,"masez (3)";#N/A,#N/A,FALSE,"masez (2)";#N/A,#N/A,FALSE,"GME";#N/A,#N/A,FALSE,"masez"}</definedName>
  </definedNames>
  <calcPr calcId="145621"/>
</workbook>
</file>

<file path=xl/calcChain.xml><?xml version="1.0" encoding="utf-8"?>
<calcChain xmlns="http://schemas.openxmlformats.org/spreadsheetml/2006/main">
  <c r="B20" i="1" l="1"/>
  <c r="C20" i="1"/>
  <c r="D20" i="1"/>
  <c r="D14" i="1"/>
  <c r="B32" i="1" s="1"/>
  <c r="B80" i="1" s="1"/>
  <c r="C14" i="1"/>
  <c r="B14" i="1"/>
  <c r="C16" i="1"/>
  <c r="C19" i="1" s="1"/>
  <c r="C30" i="1" s="1"/>
  <c r="B16" i="1"/>
  <c r="D10" i="1" s="1"/>
  <c r="D12" i="1" s="1"/>
  <c r="B26" i="1" s="1"/>
  <c r="B69" i="1" s="1"/>
  <c r="B40" i="1"/>
  <c r="D16" i="1" s="1"/>
  <c r="D18" i="1" s="1"/>
  <c r="C26" i="1" s="1"/>
  <c r="B73" i="1" s="1"/>
  <c r="B10" i="1"/>
  <c r="B12" i="1" s="1"/>
  <c r="B58" i="1"/>
  <c r="D19" i="1"/>
  <c r="D13" i="1"/>
  <c r="C18" i="1"/>
  <c r="C25" i="1" s="1"/>
  <c r="B31" i="1"/>
  <c r="B57" i="1"/>
  <c r="B60" i="1" s="1"/>
  <c r="B59" i="1"/>
  <c r="B65" i="1"/>
  <c r="B66" i="1"/>
  <c r="B71" i="1"/>
  <c r="B86" i="1" s="1"/>
  <c r="B81" i="1" l="1"/>
  <c r="B84" i="1"/>
  <c r="B13" i="1"/>
  <c r="B29" i="1" s="1"/>
  <c r="B24" i="1"/>
  <c r="B67" i="1" s="1"/>
  <c r="B82" i="1" s="1"/>
  <c r="C32" i="1"/>
  <c r="C31" i="1"/>
  <c r="B88" i="1" s="1"/>
  <c r="C10" i="1"/>
  <c r="B72" i="1"/>
  <c r="B18" i="1"/>
  <c r="B87" i="1" l="1"/>
  <c r="C12" i="1"/>
  <c r="B25" i="1" s="1"/>
  <c r="B68" i="1" s="1"/>
  <c r="B19" i="1"/>
  <c r="C29" i="1" s="1"/>
  <c r="C24" i="1"/>
  <c r="B74" i="1" s="1"/>
  <c r="B89" i="1" s="1"/>
  <c r="B83" i="1" l="1"/>
  <c r="B90" i="1"/>
  <c r="B75" i="1"/>
  <c r="C13" i="1"/>
  <c r="B30" i="1" s="1"/>
  <c r="B91" i="1" l="1"/>
  <c r="B95" i="1" s="1"/>
  <c r="B94" i="1"/>
  <c r="B96" i="1" s="1"/>
</calcChain>
</file>

<file path=xl/sharedStrings.xml><?xml version="1.0" encoding="utf-8"?>
<sst xmlns="http://schemas.openxmlformats.org/spreadsheetml/2006/main" count="95" uniqueCount="49">
  <si>
    <t>Truck Performance</t>
  </si>
  <si>
    <t>EH4500</t>
  </si>
  <si>
    <t>Level</t>
  </si>
  <si>
    <t>Up Ramp</t>
  </si>
  <si>
    <t>Down Ramp</t>
  </si>
  <si>
    <t>Case</t>
  </si>
  <si>
    <t>Grade</t>
  </si>
  <si>
    <t>Engine power (kw)</t>
  </si>
  <si>
    <t>Transmission efficiency</t>
  </si>
  <si>
    <t>Retarder Efficiency</t>
  </si>
  <si>
    <t>Rolling resistance</t>
  </si>
  <si>
    <t>Loaded Performance</t>
  </si>
  <si>
    <t>Loaded weight</t>
  </si>
  <si>
    <t>Loaded Speed Limit</t>
  </si>
  <si>
    <t>Speed</t>
  </si>
  <si>
    <t>Engine Power</t>
  </si>
  <si>
    <t>Fuel Consumption (ltr/hr)</t>
  </si>
  <si>
    <t>Unloaded Performance</t>
  </si>
  <si>
    <t>Unloaded weight</t>
  </si>
  <si>
    <t>Unloaded Speed Limit</t>
  </si>
  <si>
    <t>Truck Speeds (km/hr)</t>
  </si>
  <si>
    <t>Loaded</t>
  </si>
  <si>
    <t>Unloaded</t>
  </si>
  <si>
    <t>Truck Fuel Burns (l/hr)</t>
  </si>
  <si>
    <t>Idle</t>
  </si>
  <si>
    <t>Truck Schedule Data</t>
  </si>
  <si>
    <t>Capacity (dmt)</t>
  </si>
  <si>
    <t>Nominal Capacity</t>
  </si>
  <si>
    <t>Moisture (%)</t>
  </si>
  <si>
    <t>Productive Hours per Year</t>
  </si>
  <si>
    <t>Effective Minutes per Hour</t>
  </si>
  <si>
    <t xml:space="preserve">Queue &amp; Spot </t>
  </si>
  <si>
    <t>Load</t>
  </si>
  <si>
    <t>Dump</t>
  </si>
  <si>
    <t>Truck Cycle Time and Fuel Burn Calculations</t>
  </si>
  <si>
    <t>Haul Distances</t>
  </si>
  <si>
    <t>Forward Trip (Loaded):</t>
  </si>
  <si>
    <t>Return Trip (Unloaded):</t>
  </si>
  <si>
    <t>Total Metres</t>
  </si>
  <si>
    <t>Cycle Time</t>
  </si>
  <si>
    <t>Fuel Burn</t>
  </si>
  <si>
    <t>Litres/Cycle</t>
  </si>
  <si>
    <t>Litres/Effective Hour</t>
  </si>
  <si>
    <t>Truck productivity (tonnes) per Productive Hour</t>
  </si>
  <si>
    <t>Truck Fuel Burn (kilolitres) per Productive Hour</t>
  </si>
  <si>
    <t>Truck productivity (tonnes) per Year</t>
  </si>
  <si>
    <t>Carry Back</t>
  </si>
  <si>
    <t>Unloaded Truck Weight</t>
  </si>
  <si>
    <t>Maximum Truck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</si>
</sst>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_);\(0\)"/>
    <numFmt numFmtId="165" formatCode="0.0%"/>
    <numFmt numFmtId="166" formatCode="#,##0.0"/>
    <numFmt numFmtId="167" formatCode="_(* #,##0_);_(* \(#,##0\);_(* &quot;-&quot;??_);_(@_)"/>
    <numFmt numFmtId="168" formatCode="_(* #,##0.00_);_(* \(#,##0.00\);_(* &quot;-&quot;??_);_(@_)"/>
    <numFmt numFmtId="169" formatCode="_(* #,##0.0_);_(* \(#,##0.0\);_(* &quot;-&quot;??_);_(@_)"/>
    <numFmt numFmtId="170" formatCode="_-* #,##0.0_-;\-* #,##0.0_-;_-* &quot;-&quot;??_-;_-@_-"/>
    <numFmt numFmtId="171" formatCode="m/d/yy\ h:mm"/>
    <numFmt numFmtId="172" formatCode="_-* #,##0.00\ [$€-1]_-;\-* #,##0.00\ [$€-1]_-;_-* &quot;-&quot;??\ [$€-1]_-"/>
    <numFmt numFmtId="173" formatCode="&quot;Ch$&quot;#,##0_);\(&quot;Ch$&quot;#,##0\)"/>
    <numFmt numFmtId="174" formatCode="&quot;Ch$&quot;#,##0.00_);\(&quot;Ch$&quot;#,##0.00\)"/>
    <numFmt numFmtId="175" formatCode="General_)"/>
    <numFmt numFmtId="176" formatCode="0.000;\(0.000\);0.000"/>
    <numFmt numFmtId="177" formatCode="m/d/yy\ h:mm:ss"/>
    <numFmt numFmtId="178" formatCode="0.0000%"/>
    <numFmt numFmtId="184" formatCode="_-* #,##0_-;\-* #,##0_-;_-* &quot;-&quot;??_-;_-@_-"/>
  </numFmts>
  <fonts count="36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24"/>
      <name val="Arial"/>
      <family val="2"/>
    </font>
    <font>
      <sz val="9"/>
      <name val="Arial"/>
      <family val="2"/>
    </font>
    <font>
      <sz val="14"/>
      <name val="Arial"/>
      <family val="2"/>
    </font>
    <font>
      <sz val="6"/>
      <name val="Arial"/>
      <family val="2"/>
    </font>
    <font>
      <sz val="6"/>
      <name val="Times New Roman"/>
      <family val="1"/>
    </font>
    <font>
      <sz val="12"/>
      <name val="Times New Roman"/>
      <family val="1"/>
    </font>
    <font>
      <sz val="5"/>
      <name val="Times New Roman"/>
      <family val="1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9"/>
      <name val="Helv"/>
    </font>
    <font>
      <sz val="10"/>
      <name val="Courier"/>
      <family val="3"/>
    </font>
    <font>
      <sz val="8"/>
      <name val="Helv"/>
    </font>
    <font>
      <sz val="10"/>
      <name val="Helv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0"/>
      <name val="MS Sans Serif"/>
      <family val="2"/>
    </font>
    <font>
      <sz val="9"/>
      <name val="Helvetica-Black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56"/>
      <name val="Arial"/>
      <family val="2"/>
    </font>
    <font>
      <b/>
      <sz val="10"/>
      <color indexed="8"/>
      <name val="Arial"/>
      <family val="2"/>
    </font>
    <font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2">
    <xf numFmtId="0" fontId="0" fillId="0" borderId="0"/>
    <xf numFmtId="0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5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3" fontId="1" fillId="0" borderId="0" applyFill="0" applyBorder="0" applyAlignment="0" applyProtection="0"/>
    <xf numFmtId="3" fontId="7" fillId="0" borderId="0" applyFill="0" applyBorder="0" applyAlignment="0" applyProtection="0"/>
    <xf numFmtId="3" fontId="8" fillId="0" borderId="0" applyFill="0" applyBorder="0" applyAlignment="0" applyProtection="0"/>
    <xf numFmtId="3" fontId="9" fillId="0" borderId="0" applyFill="0" applyBorder="0" applyAlignment="0" applyProtection="0"/>
    <xf numFmtId="3" fontId="9" fillId="0" borderId="0" applyFill="0" applyBorder="0" applyAlignment="0" applyProtection="0"/>
    <xf numFmtId="3" fontId="10" fillId="0" borderId="0" applyFill="0" applyBorder="0" applyAlignment="0" applyProtection="0"/>
    <xf numFmtId="3" fontId="11" fillId="0" borderId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175" fontId="14" fillId="0" borderId="0" applyFont="0" applyProtection="0">
      <protection hidden="1"/>
    </xf>
    <xf numFmtId="176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 applyFont="0" applyFill="0" applyBorder="0" applyAlignment="0" applyProtection="0"/>
    <xf numFmtId="0" fontId="1" fillId="0" borderId="0"/>
    <xf numFmtId="40" fontId="18" fillId="2" borderId="0">
      <alignment horizontal="right"/>
    </xf>
    <xf numFmtId="0" fontId="19" fillId="3" borderId="0">
      <alignment horizontal="center"/>
    </xf>
    <xf numFmtId="0" fontId="20" fillId="4" borderId="1"/>
    <xf numFmtId="0" fontId="21" fillId="0" borderId="0" applyBorder="0">
      <alignment horizontal="centerContinuous"/>
    </xf>
    <xf numFmtId="0" fontId="22" fillId="0" borderId="0" applyBorder="0">
      <alignment horizontal="centerContinuous"/>
    </xf>
    <xf numFmtId="9" fontId="1" fillId="0" borderId="0" applyFont="0" applyFill="0" applyBorder="0" applyAlignment="0" applyProtection="0"/>
    <xf numFmtId="10" fontId="1" fillId="0" borderId="0" applyFill="0" applyBorder="0" applyAlignment="0" applyProtection="0"/>
    <xf numFmtId="166" fontId="1" fillId="0" borderId="0" applyFill="0" applyBorder="0" applyAlignment="0" applyProtection="0"/>
    <xf numFmtId="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0" borderId="6" applyNumberFormat="0" applyFont="0" applyFill="0" applyAlignment="0" applyProtection="0"/>
    <xf numFmtId="0" fontId="1" fillId="5" borderId="0" applyNumberFormat="0" applyFont="0" applyBorder="0" applyAlignment="0" applyProtection="0"/>
    <xf numFmtId="0" fontId="1" fillId="0" borderId="7" applyNumberFormat="0" applyFont="0" applyFill="0" applyAlignment="0" applyProtection="0"/>
    <xf numFmtId="0" fontId="1" fillId="0" borderId="8" applyNumberFormat="0" applyFont="0" applyFill="0" applyAlignment="0" applyProtection="0"/>
    <xf numFmtId="46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2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left"/>
    </xf>
    <xf numFmtId="0" fontId="1" fillId="5" borderId="0" applyNumberFormat="0" applyFont="0" applyBorder="0" applyAlignment="0" applyProtection="0"/>
    <xf numFmtId="0" fontId="2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13" applyNumberFormat="0" applyFont="0" applyFill="0" applyAlignment="0" applyProtection="0"/>
    <xf numFmtId="0" fontId="1" fillId="0" borderId="14" applyNumberFormat="0" applyFont="0" applyFill="0" applyAlignment="0" applyProtection="0"/>
    <xf numFmtId="177" fontId="1" fillId="0" borderId="0" applyFont="0" applyFill="0" applyBorder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  <xf numFmtId="0" fontId="1" fillId="0" borderId="19" applyNumberFormat="0" applyFont="0" applyFill="0" applyAlignment="0" applyProtection="0"/>
    <xf numFmtId="40" fontId="27" fillId="0" borderId="0" applyFont="0" applyFill="0" applyBorder="0" applyAlignment="0" applyProtection="0"/>
    <xf numFmtId="0" fontId="28" fillId="0" borderId="0" applyFill="0" applyBorder="0" applyProtection="0">
      <alignment horizontal="left"/>
    </xf>
    <xf numFmtId="0" fontId="5" fillId="0" borderId="20" applyNumberFormat="0" applyFont="0" applyFill="0" applyAlignment="0" applyProtection="0"/>
  </cellStyleXfs>
  <cellXfs count="145">
    <xf numFmtId="0" fontId="0" fillId="0" borderId="0" xfId="0"/>
    <xf numFmtId="0" fontId="4" fillId="0" borderId="0" xfId="0" applyFont="1"/>
    <xf numFmtId="3" fontId="32" fillId="0" borderId="21" xfId="48" applyNumberFormat="1" applyFont="1" applyBorder="1" applyAlignment="1">
      <alignment horizontal="center" wrapText="1"/>
    </xf>
    <xf numFmtId="3" fontId="32" fillId="0" borderId="22" xfId="48" applyNumberFormat="1" applyFont="1" applyBorder="1" applyAlignment="1">
      <alignment horizontal="center" wrapText="1"/>
    </xf>
    <xf numFmtId="3" fontId="32" fillId="0" borderId="23" xfId="48" applyNumberFormat="1" applyFont="1" applyBorder="1" applyAlignment="1">
      <alignment horizontal="center" wrapText="1"/>
    </xf>
    <xf numFmtId="164" fontId="32" fillId="0" borderId="0" xfId="0" applyNumberFormat="1" applyFont="1" applyBorder="1"/>
    <xf numFmtId="164" fontId="4" fillId="0" borderId="0" xfId="0" applyNumberFormat="1" applyFont="1" applyBorder="1"/>
    <xf numFmtId="3" fontId="32" fillId="0" borderId="27" xfId="48" applyNumberFormat="1" applyFont="1" applyBorder="1" applyAlignment="1"/>
    <xf numFmtId="3" fontId="32" fillId="0" borderId="28" xfId="48" applyNumberFormat="1" applyFont="1" applyBorder="1" applyAlignment="1"/>
    <xf numFmtId="3" fontId="32" fillId="0" borderId="29" xfId="48" applyNumberFormat="1" applyFont="1" applyBorder="1" applyAlignment="1"/>
    <xf numFmtId="3" fontId="18" fillId="0" borderId="24" xfId="47" applyNumberFormat="1" applyFont="1" applyBorder="1"/>
    <xf numFmtId="3" fontId="18" fillId="0" borderId="25" xfId="47" applyNumberFormat="1" applyFont="1" applyBorder="1"/>
    <xf numFmtId="3" fontId="18" fillId="0" borderId="26" xfId="47" applyNumberFormat="1" applyFont="1" applyBorder="1"/>
    <xf numFmtId="166" fontId="4" fillId="0" borderId="24" xfId="47" applyNumberFormat="1" applyFont="1" applyBorder="1"/>
    <xf numFmtId="166" fontId="4" fillId="0" borderId="25" xfId="47" applyNumberFormat="1" applyFont="1" applyBorder="1"/>
    <xf numFmtId="166" fontId="4" fillId="0" borderId="26" xfId="47" applyNumberFormat="1" applyFont="1" applyBorder="1"/>
    <xf numFmtId="0" fontId="32" fillId="0" borderId="0" xfId="0" applyFont="1" applyBorder="1"/>
    <xf numFmtId="9" fontId="4" fillId="0" borderId="24" xfId="54" quotePrefix="1" applyNumberFormat="1" applyFont="1" applyFill="1" applyBorder="1" applyAlignment="1"/>
    <xf numFmtId="9" fontId="4" fillId="0" borderId="25" xfId="54" quotePrefix="1" applyNumberFormat="1" applyFont="1" applyFill="1" applyBorder="1" applyAlignment="1"/>
    <xf numFmtId="9" fontId="4" fillId="0" borderId="26" xfId="54" quotePrefix="1" applyNumberFormat="1" applyFont="1" applyFill="1" applyBorder="1" applyAlignment="1"/>
    <xf numFmtId="0" fontId="1" fillId="0" borderId="0" xfId="47"/>
    <xf numFmtId="3" fontId="4" fillId="0" borderId="24" xfId="6" applyNumberFormat="1" applyFont="1" applyBorder="1"/>
    <xf numFmtId="3" fontId="4" fillId="0" borderId="25" xfId="6" applyNumberFormat="1" applyFont="1" applyBorder="1"/>
    <xf numFmtId="3" fontId="4" fillId="0" borderId="26" xfId="6" applyNumberFormat="1" applyFont="1" applyBorder="1"/>
    <xf numFmtId="3" fontId="32" fillId="0" borderId="27" xfId="6" applyNumberFormat="1" applyFont="1" applyFill="1" applyBorder="1" applyAlignment="1"/>
    <xf numFmtId="3" fontId="32" fillId="0" borderId="28" xfId="6" applyNumberFormat="1" applyFont="1" applyFill="1" applyBorder="1" applyAlignment="1"/>
    <xf numFmtId="3" fontId="32" fillId="0" borderId="29" xfId="6" applyNumberFormat="1" applyFont="1" applyFill="1" applyBorder="1" applyAlignment="1"/>
    <xf numFmtId="0" fontId="1" fillId="0" borderId="0" xfId="47" applyFont="1"/>
    <xf numFmtId="9" fontId="4" fillId="0" borderId="24" xfId="54" quotePrefix="1" applyFont="1" applyFill="1" applyBorder="1" applyAlignment="1"/>
    <xf numFmtId="9" fontId="4" fillId="0" borderId="25" xfId="54" quotePrefix="1" applyFont="1" applyFill="1" applyBorder="1" applyAlignment="1"/>
    <xf numFmtId="9" fontId="4" fillId="0" borderId="26" xfId="54" quotePrefix="1" applyFont="1" applyFill="1" applyBorder="1" applyAlignment="1"/>
    <xf numFmtId="3" fontId="4" fillId="0" borderId="30" xfId="6" applyNumberFormat="1" applyFont="1" applyBorder="1"/>
    <xf numFmtId="3" fontId="4" fillId="0" borderId="31" xfId="6" applyNumberFormat="1" applyFont="1" applyBorder="1"/>
    <xf numFmtId="3" fontId="4" fillId="0" borderId="32" xfId="6" applyNumberFormat="1" applyFont="1" applyBorder="1"/>
    <xf numFmtId="0" fontId="1" fillId="0" borderId="0" xfId="48"/>
    <xf numFmtId="0" fontId="18" fillId="0" borderId="0" xfId="47" applyFont="1"/>
    <xf numFmtId="0" fontId="1" fillId="0" borderId="33" xfId="48" applyFont="1" applyBorder="1" applyAlignment="1">
      <alignment horizontal="left" indent="1"/>
    </xf>
    <xf numFmtId="0" fontId="1" fillId="0" borderId="34" xfId="48" applyBorder="1" applyAlignment="1">
      <alignment horizontal="center"/>
    </xf>
    <xf numFmtId="0" fontId="1" fillId="0" borderId="35" xfId="48" applyBorder="1" applyAlignment="1">
      <alignment horizontal="center"/>
    </xf>
    <xf numFmtId="3" fontId="1" fillId="0" borderId="34" xfId="48" applyNumberFormat="1" applyBorder="1" applyAlignment="1">
      <alignment horizontal="center"/>
    </xf>
    <xf numFmtId="3" fontId="1" fillId="0" borderId="35" xfId="48" applyNumberFormat="1" applyBorder="1" applyAlignment="1">
      <alignment horizontal="center"/>
    </xf>
    <xf numFmtId="0" fontId="1" fillId="0" borderId="27" xfId="48" applyFont="1" applyBorder="1" applyAlignment="1">
      <alignment horizontal="left" indent="1"/>
    </xf>
    <xf numFmtId="166" fontId="1" fillId="0" borderId="24" xfId="48" applyNumberFormat="1" applyBorder="1" applyAlignment="1">
      <alignment horizontal="center"/>
    </xf>
    <xf numFmtId="3" fontId="1" fillId="0" borderId="26" xfId="48" applyNumberFormat="1" applyBorder="1" applyAlignment="1">
      <alignment horizontal="center"/>
    </xf>
    <xf numFmtId="0" fontId="1" fillId="0" borderId="36" xfId="48" applyFont="1" applyBorder="1" applyAlignment="1">
      <alignment horizontal="left" indent="1"/>
    </xf>
    <xf numFmtId="3" fontId="1" fillId="0" borderId="37" xfId="48" applyNumberFormat="1" applyFont="1" applyBorder="1" applyAlignment="1">
      <alignment horizontal="center"/>
    </xf>
    <xf numFmtId="3" fontId="1" fillId="0" borderId="38" xfId="48" applyNumberFormat="1" applyBorder="1" applyAlignment="1">
      <alignment horizontal="center"/>
    </xf>
    <xf numFmtId="0" fontId="1" fillId="0" borderId="39" xfId="48" applyFont="1" applyBorder="1" applyAlignment="1">
      <alignment horizontal="left" indent="1"/>
    </xf>
    <xf numFmtId="0" fontId="1" fillId="0" borderId="21" xfId="48" applyBorder="1" applyAlignment="1">
      <alignment horizontal="center"/>
    </xf>
    <xf numFmtId="0" fontId="1" fillId="0" borderId="23" xfId="48" applyBorder="1" applyAlignment="1">
      <alignment horizontal="center"/>
    </xf>
    <xf numFmtId="3" fontId="1" fillId="0" borderId="24" xfId="48" applyNumberFormat="1" applyBorder="1" applyAlignment="1">
      <alignment horizontal="center"/>
    </xf>
    <xf numFmtId="0" fontId="1" fillId="0" borderId="0" xfId="47" applyBorder="1"/>
    <xf numFmtId="0" fontId="1" fillId="0" borderId="40" xfId="48" applyFont="1" applyBorder="1" applyAlignment="1">
      <alignment horizontal="left" indent="1"/>
    </xf>
    <xf numFmtId="3" fontId="1" fillId="0" borderId="30" xfId="48" applyNumberFormat="1" applyBorder="1" applyAlignment="1">
      <alignment horizontal="center"/>
    </xf>
    <xf numFmtId="3" fontId="1" fillId="0" borderId="32" xfId="48" applyNumberFormat="1" applyBorder="1" applyAlignment="1">
      <alignment horizontal="center"/>
    </xf>
    <xf numFmtId="0" fontId="1" fillId="0" borderId="41" xfId="48" applyFont="1" applyBorder="1" applyAlignment="1">
      <alignment horizontal="left" indent="1"/>
    </xf>
    <xf numFmtId="3" fontId="1" fillId="0" borderId="42" xfId="48" applyNumberFormat="1" applyBorder="1" applyAlignment="1">
      <alignment horizontal="center"/>
    </xf>
    <xf numFmtId="3" fontId="1" fillId="0" borderId="43" xfId="48" applyNumberFormat="1" applyBorder="1" applyAlignment="1">
      <alignment horizontal="center"/>
    </xf>
    <xf numFmtId="3" fontId="0" fillId="0" borderId="0" xfId="0" applyNumberFormat="1"/>
    <xf numFmtId="168" fontId="1" fillId="0" borderId="0" xfId="5" applyFont="1"/>
    <xf numFmtId="0" fontId="4" fillId="0" borderId="21" xfId="48" applyNumberFormat="1" applyFont="1" applyBorder="1"/>
    <xf numFmtId="167" fontId="18" fillId="0" borderId="23" xfId="5" applyNumberFormat="1" applyFont="1" applyFill="1" applyBorder="1" applyAlignment="1"/>
    <xf numFmtId="0" fontId="4" fillId="0" borderId="24" xfId="5" applyNumberFormat="1" applyFont="1" applyBorder="1" applyAlignment="1">
      <alignment horizontal="left" indent="1"/>
    </xf>
    <xf numFmtId="167" fontId="33" fillId="0" borderId="26" xfId="5" applyNumberFormat="1" applyFont="1" applyFill="1" applyBorder="1" applyAlignment="1"/>
    <xf numFmtId="0" fontId="18" fillId="0" borderId="24" xfId="47" applyNumberFormat="1" applyFont="1" applyFill="1" applyBorder="1" applyAlignment="1">
      <alignment horizontal="left" indent="1"/>
    </xf>
    <xf numFmtId="167" fontId="18" fillId="0" borderId="26" xfId="5" applyNumberFormat="1" applyFont="1" applyFill="1" applyBorder="1" applyAlignment="1"/>
    <xf numFmtId="0" fontId="4" fillId="0" borderId="24" xfId="5" applyNumberFormat="1" applyFont="1" applyBorder="1" applyAlignment="1">
      <alignment horizontal="left"/>
    </xf>
    <xf numFmtId="0" fontId="32" fillId="0" borderId="30" xfId="5" applyNumberFormat="1" applyFont="1" applyBorder="1" applyAlignment="1">
      <alignment horizontal="left"/>
    </xf>
    <xf numFmtId="167" fontId="34" fillId="0" borderId="32" xfId="5" applyNumberFormat="1" applyFont="1" applyFill="1" applyBorder="1" applyAlignment="1"/>
    <xf numFmtId="0" fontId="1" fillId="0" borderId="21" xfId="48" applyFont="1" applyBorder="1"/>
    <xf numFmtId="168" fontId="18" fillId="0" borderId="26" xfId="5" applyFont="1" applyFill="1" applyBorder="1" applyAlignment="1"/>
    <xf numFmtId="0" fontId="32" fillId="0" borderId="30" xfId="48" applyNumberFormat="1" applyFont="1" applyBorder="1" applyAlignment="1"/>
    <xf numFmtId="168" fontId="34" fillId="0" borderId="32" xfId="5" applyFont="1" applyFill="1" applyBorder="1"/>
    <xf numFmtId="0" fontId="1" fillId="0" borderId="21" xfId="48" applyNumberFormat="1" applyFont="1" applyBorder="1"/>
    <xf numFmtId="168" fontId="18" fillId="0" borderId="23" xfId="5" applyFont="1" applyFill="1" applyBorder="1"/>
    <xf numFmtId="168" fontId="18" fillId="0" borderId="26" xfId="5" applyFont="1" applyFill="1" applyBorder="1"/>
    <xf numFmtId="0" fontId="32" fillId="0" borderId="24" xfId="5" applyNumberFormat="1" applyFont="1" applyBorder="1" applyAlignment="1"/>
    <xf numFmtId="169" fontId="34" fillId="0" borderId="26" xfId="5" applyNumberFormat="1" applyFont="1" applyFill="1" applyBorder="1"/>
    <xf numFmtId="0" fontId="32" fillId="0" borderId="30" xfId="5" applyNumberFormat="1" applyFont="1" applyBorder="1" applyAlignment="1"/>
    <xf numFmtId="169" fontId="34" fillId="0" borderId="32" xfId="5" applyNumberFormat="1" applyFont="1" applyFill="1" applyBorder="1"/>
    <xf numFmtId="0" fontId="1" fillId="0" borderId="0" xfId="47" applyFill="1"/>
    <xf numFmtId="0" fontId="4" fillId="0" borderId="21" xfId="5" applyNumberFormat="1" applyFont="1" applyBorder="1"/>
    <xf numFmtId="167" fontId="32" fillId="0" borderId="23" xfId="5" applyNumberFormat="1" applyFont="1" applyFill="1" applyBorder="1"/>
    <xf numFmtId="0" fontId="4" fillId="0" borderId="24" xfId="5" applyNumberFormat="1" applyFont="1" applyBorder="1"/>
    <xf numFmtId="167" fontId="32" fillId="0" borderId="26" xfId="5" applyNumberFormat="1" applyFont="1" applyFill="1" applyBorder="1"/>
    <xf numFmtId="0" fontId="4" fillId="0" borderId="30" xfId="5" applyNumberFormat="1" applyFont="1" applyBorder="1"/>
    <xf numFmtId="167" fontId="32" fillId="0" borderId="32" xfId="5" applyNumberFormat="1" applyFont="1" applyFill="1" applyBorder="1"/>
    <xf numFmtId="0" fontId="0" fillId="0" borderId="0" xfId="0" applyFill="1"/>
    <xf numFmtId="184" fontId="0" fillId="0" borderId="0" xfId="4" applyNumberFormat="1" applyFont="1"/>
    <xf numFmtId="0" fontId="1" fillId="0" borderId="21" xfId="48" applyNumberFormat="1" applyFont="1" applyFill="1" applyBorder="1" applyAlignment="1">
      <alignment horizontal="left" indent="1"/>
    </xf>
    <xf numFmtId="0" fontId="1" fillId="0" borderId="24" xfId="48" applyNumberFormat="1" applyFont="1" applyFill="1" applyBorder="1" applyAlignment="1">
      <alignment horizontal="left" indent="1"/>
    </xf>
    <xf numFmtId="167" fontId="1" fillId="0" borderId="26" xfId="5" applyNumberFormat="1" applyFont="1" applyBorder="1"/>
    <xf numFmtId="0" fontId="18" fillId="0" borderId="24" xfId="5" applyNumberFormat="1" applyFont="1" applyBorder="1" applyAlignment="1">
      <alignment horizontal="left" indent="1"/>
    </xf>
    <xf numFmtId="0" fontId="18" fillId="0" borderId="30" xfId="5" applyNumberFormat="1" applyFont="1" applyBorder="1" applyAlignment="1">
      <alignment horizontal="left" indent="1"/>
    </xf>
    <xf numFmtId="3" fontId="4" fillId="0" borderId="27" xfId="47" applyNumberFormat="1" applyFont="1" applyBorder="1" applyAlignment="1">
      <alignment horizontal="left" indent="1"/>
    </xf>
    <xf numFmtId="3" fontId="4" fillId="0" borderId="27" xfId="6" applyNumberFormat="1" applyFont="1" applyFill="1" applyBorder="1" applyAlignment="1">
      <alignment horizontal="left" indent="1"/>
    </xf>
    <xf numFmtId="3" fontId="4" fillId="0" borderId="40" xfId="6" applyNumberFormat="1" applyFont="1" applyFill="1" applyBorder="1" applyAlignment="1">
      <alignment horizontal="left" indent="1"/>
    </xf>
    <xf numFmtId="3" fontId="31" fillId="0" borderId="39" xfId="47" applyNumberFormat="1" applyFont="1" applyBorder="1" applyAlignment="1">
      <alignment vertical="top"/>
    </xf>
    <xf numFmtId="3" fontId="4" fillId="0" borderId="27" xfId="54" applyNumberFormat="1" applyFont="1" applyBorder="1" applyAlignment="1">
      <alignment horizontal="left" indent="1"/>
    </xf>
    <xf numFmtId="0" fontId="4" fillId="0" borderId="27" xfId="47" applyFont="1" applyBorder="1" applyAlignment="1">
      <alignment horizontal="left" indent="1"/>
    </xf>
    <xf numFmtId="3" fontId="18" fillId="0" borderId="24" xfId="47" quotePrefix="1" applyNumberFormat="1" applyFont="1" applyBorder="1"/>
    <xf numFmtId="3" fontId="18" fillId="0" borderId="25" xfId="47" quotePrefix="1" applyNumberFormat="1" applyFont="1" applyBorder="1"/>
    <xf numFmtId="3" fontId="18" fillId="0" borderId="26" xfId="47" quotePrefix="1" applyNumberFormat="1" applyFont="1" applyBorder="1"/>
    <xf numFmtId="3" fontId="30" fillId="0" borderId="44" xfId="48" applyNumberFormat="1" applyFont="1" applyBorder="1" applyAlignment="1">
      <alignment horizontal="center"/>
    </xf>
    <xf numFmtId="3" fontId="30" fillId="0" borderId="46" xfId="48" applyNumberFormat="1" applyFont="1" applyBorder="1" applyAlignment="1">
      <alignment horizontal="center"/>
    </xf>
    <xf numFmtId="3" fontId="30" fillId="0" borderId="45" xfId="48" applyNumberFormat="1" applyFont="1" applyBorder="1" applyAlignment="1">
      <alignment horizontal="center"/>
    </xf>
    <xf numFmtId="3" fontId="32" fillId="0" borderId="27" xfId="48" applyNumberFormat="1" applyFont="1" applyBorder="1" applyAlignment="1">
      <alignment horizontal="center"/>
    </xf>
    <xf numFmtId="3" fontId="32" fillId="0" borderId="28" xfId="48" applyNumberFormat="1" applyFont="1" applyBorder="1" applyAlignment="1">
      <alignment horizontal="center"/>
    </xf>
    <xf numFmtId="3" fontId="32" fillId="0" borderId="29" xfId="48" applyNumberFormat="1" applyFont="1" applyBorder="1" applyAlignment="1">
      <alignment horizontal="center"/>
    </xf>
    <xf numFmtId="0" fontId="32" fillId="0" borderId="44" xfId="48" applyFont="1" applyBorder="1" applyAlignment="1">
      <alignment horizontal="center"/>
    </xf>
    <xf numFmtId="0" fontId="32" fillId="0" borderId="46" xfId="48" applyFont="1" applyBorder="1" applyAlignment="1">
      <alignment horizontal="center"/>
    </xf>
    <xf numFmtId="0" fontId="32" fillId="0" borderId="45" xfId="48" applyFont="1" applyBorder="1" applyAlignment="1">
      <alignment horizontal="center"/>
    </xf>
    <xf numFmtId="0" fontId="32" fillId="0" borderId="44" xfId="5" applyNumberFormat="1" applyFont="1" applyBorder="1" applyAlignment="1">
      <alignment horizontal="center"/>
    </xf>
    <xf numFmtId="0" fontId="32" fillId="0" borderId="45" xfId="5" applyNumberFormat="1" applyFont="1" applyBorder="1" applyAlignment="1">
      <alignment horizontal="center"/>
    </xf>
    <xf numFmtId="0" fontId="32" fillId="0" borderId="47" xfId="48" applyFont="1" applyFill="1" applyBorder="1" applyAlignment="1">
      <alignment horizontal="center"/>
    </xf>
    <xf numFmtId="0" fontId="32" fillId="0" borderId="48" xfId="48" applyFont="1" applyFill="1" applyBorder="1" applyAlignment="1">
      <alignment horizontal="center"/>
    </xf>
    <xf numFmtId="0" fontId="32" fillId="0" borderId="44" xfId="47" applyNumberFormat="1" applyFont="1" applyBorder="1" applyAlignment="1">
      <alignment horizontal="center"/>
    </xf>
    <xf numFmtId="0" fontId="32" fillId="0" borderId="45" xfId="47" applyNumberFormat="1" applyFont="1" applyBorder="1" applyAlignment="1">
      <alignment horizontal="center"/>
    </xf>
    <xf numFmtId="167" fontId="35" fillId="6" borderId="26" xfId="5" applyNumberFormat="1" applyFont="1" applyFill="1" applyBorder="1" applyAlignment="1"/>
    <xf numFmtId="167" fontId="35" fillId="6" borderId="26" xfId="5" applyNumberFormat="1" applyFont="1" applyFill="1" applyBorder="1"/>
    <xf numFmtId="184" fontId="35" fillId="6" borderId="23" xfId="4" applyNumberFormat="1" applyFont="1" applyFill="1" applyBorder="1"/>
    <xf numFmtId="184" fontId="35" fillId="6" borderId="26" xfId="4" applyNumberFormat="1" applyFont="1" applyFill="1" applyBorder="1"/>
    <xf numFmtId="9" fontId="35" fillId="6" borderId="26" xfId="0" applyNumberFormat="1" applyFont="1" applyFill="1" applyBorder="1"/>
    <xf numFmtId="9" fontId="35" fillId="6" borderId="26" xfId="54" applyFont="1" applyFill="1" applyBorder="1"/>
    <xf numFmtId="9" fontId="35" fillId="6" borderId="26" xfId="47" applyNumberFormat="1" applyFont="1" applyFill="1" applyBorder="1"/>
    <xf numFmtId="169" fontId="35" fillId="6" borderId="26" xfId="5" applyNumberFormat="1" applyFont="1" applyFill="1" applyBorder="1"/>
    <xf numFmtId="170" fontId="35" fillId="6" borderId="26" xfId="4" applyNumberFormat="1" applyFont="1" applyFill="1" applyBorder="1" applyAlignment="1"/>
    <xf numFmtId="169" fontId="35" fillId="6" borderId="26" xfId="5" applyNumberFormat="1" applyFont="1" applyFill="1" applyBorder="1" applyAlignment="1"/>
    <xf numFmtId="169" fontId="35" fillId="6" borderId="32" xfId="5" applyNumberFormat="1" applyFont="1" applyFill="1" applyBorder="1" applyAlignment="1"/>
    <xf numFmtId="166" fontId="35" fillId="6" borderId="24" xfId="47" applyNumberFormat="1" applyFont="1" applyFill="1" applyBorder="1"/>
    <xf numFmtId="166" fontId="35" fillId="6" borderId="25" xfId="47" applyNumberFormat="1" applyFont="1" applyFill="1" applyBorder="1"/>
    <xf numFmtId="166" fontId="35" fillId="6" borderId="26" xfId="47" applyNumberFormat="1" applyFont="1" applyFill="1" applyBorder="1"/>
    <xf numFmtId="165" fontId="35" fillId="6" borderId="24" xfId="54" quotePrefix="1" applyNumberFormat="1" applyFont="1" applyFill="1" applyBorder="1" applyAlignment="1"/>
    <xf numFmtId="165" fontId="35" fillId="6" borderId="25" xfId="54" quotePrefix="1" applyNumberFormat="1" applyFont="1" applyFill="1" applyBorder="1" applyAlignment="1"/>
    <xf numFmtId="165" fontId="35" fillId="6" borderId="26" xfId="54" quotePrefix="1" applyNumberFormat="1" applyFont="1" applyFill="1" applyBorder="1" applyAlignment="1"/>
    <xf numFmtId="3" fontId="35" fillId="6" borderId="24" xfId="47" applyNumberFormat="1" applyFont="1" applyFill="1" applyBorder="1"/>
    <xf numFmtId="3" fontId="35" fillId="6" borderId="25" xfId="47" applyNumberFormat="1" applyFont="1" applyFill="1" applyBorder="1"/>
    <xf numFmtId="3" fontId="35" fillId="6" borderId="26" xfId="47" applyNumberFormat="1" applyFont="1" applyFill="1" applyBorder="1"/>
    <xf numFmtId="9" fontId="35" fillId="6" borderId="24" xfId="54" applyFont="1" applyFill="1" applyBorder="1"/>
    <xf numFmtId="9" fontId="35" fillId="6" borderId="25" xfId="54" applyFont="1" applyFill="1" applyBorder="1"/>
    <xf numFmtId="9" fontId="35" fillId="6" borderId="24" xfId="47" applyNumberFormat="1" applyFont="1" applyFill="1" applyBorder="1"/>
    <xf numFmtId="9" fontId="35" fillId="6" borderId="25" xfId="47" applyNumberFormat="1" applyFont="1" applyFill="1" applyBorder="1"/>
    <xf numFmtId="165" fontId="35" fillId="6" borderId="24" xfId="54" applyNumberFormat="1" applyFont="1" applyFill="1" applyBorder="1"/>
    <xf numFmtId="165" fontId="35" fillId="6" borderId="25" xfId="54" applyNumberFormat="1" applyFont="1" applyFill="1" applyBorder="1"/>
    <xf numFmtId="165" fontId="35" fillId="6" borderId="26" xfId="54" applyNumberFormat="1" applyFont="1" applyFill="1" applyBorder="1"/>
  </cellXfs>
  <cellStyles count="92">
    <cellStyle name="Cabecera 1" xfId="2"/>
    <cellStyle name="Cabecera 2" xfId="3"/>
    <cellStyle name="Comma" xfId="4" builtinId="3"/>
    <cellStyle name="Comma_evo_schedule" xfId="5"/>
    <cellStyle name="Comma_Truck Haulage - JH" xfId="6"/>
    <cellStyle name="Comma0" xfId="7"/>
    <cellStyle name="Currency0" xfId="8"/>
    <cellStyle name="Date" xfId="9"/>
    <cellStyle name="Encabezado 1" xfId="10"/>
    <cellStyle name="Encabezado 2" xfId="11"/>
    <cellStyle name="Euro" xfId="12"/>
    <cellStyle name="F2" xfId="13"/>
    <cellStyle name="F3" xfId="14"/>
    <cellStyle name="F4" xfId="15"/>
    <cellStyle name="F5" xfId="16"/>
    <cellStyle name="F6" xfId="17"/>
    <cellStyle name="F7" xfId="18"/>
    <cellStyle name="F8" xfId="19"/>
    <cellStyle name="Fecha" xfId="20"/>
    <cellStyle name="Fijo" xfId="21"/>
    <cellStyle name="Fixed" xfId="22"/>
    <cellStyle name="Heading 1" xfId="23" builtinId="16" customBuiltin="1"/>
    <cellStyle name="Heading 2" xfId="24" builtinId="17" customBuiltin="1"/>
    <cellStyle name="Millares_Libro2" xfId="25"/>
    <cellStyle name="MODELO-1" xfId="26"/>
    <cellStyle name="Moneda0" xfId="27"/>
    <cellStyle name="Monetario" xfId="28"/>
    <cellStyle name="Monetario0" xfId="29"/>
    <cellStyle name="No-definido" xfId="30"/>
    <cellStyle name="Normal" xfId="0" builtinId="0"/>
    <cellStyle name="Normal - Estilo1" xfId="31"/>
    <cellStyle name="Normal - Estilo2" xfId="32"/>
    <cellStyle name="Normal - Estilo3" xfId="33"/>
    <cellStyle name="Normal - Estilo4" xfId="34"/>
    <cellStyle name="Normal - Estilo5" xfId="35"/>
    <cellStyle name="Normal - Estilo6" xfId="36"/>
    <cellStyle name="Normal - Estilo7" xfId="37"/>
    <cellStyle name="Normal - Estilo8" xfId="38"/>
    <cellStyle name="Normal - Modelo1" xfId="39"/>
    <cellStyle name="Normal - Modelo2" xfId="40"/>
    <cellStyle name="Normal - Modelo3" xfId="41"/>
    <cellStyle name="Normal - Modelo4" xfId="42"/>
    <cellStyle name="Normal - Modelo5" xfId="43"/>
    <cellStyle name="Normal - Modelo6" xfId="44"/>
    <cellStyle name="Normal - Modelo7" xfId="45"/>
    <cellStyle name="Normal - Modelo8" xfId="46"/>
    <cellStyle name="Normal_evo_schedule" xfId="47"/>
    <cellStyle name="Normal_Truck Haulage - JH" xfId="48"/>
    <cellStyle name="Output Amounts" xfId="49"/>
    <cellStyle name="Output Column Headings" xfId="50"/>
    <cellStyle name="Output Line Items" xfId="51"/>
    <cellStyle name="Output Report Heading" xfId="52"/>
    <cellStyle name="Output Report Title" xfId="53"/>
    <cellStyle name="Percent" xfId="54" builtinId="5"/>
    <cellStyle name="Porcentaje" xfId="55"/>
    <cellStyle name="Punto" xfId="56"/>
    <cellStyle name="Punto0" xfId="57"/>
    <cellStyle name="RISKbigPercent" xfId="58"/>
    <cellStyle name="RISKblandrEdge" xfId="59"/>
    <cellStyle name="RISKblCorner" xfId="60"/>
    <cellStyle name="RISKbottomEdge" xfId="61"/>
    <cellStyle name="RISKbrCorner" xfId="62"/>
    <cellStyle name="RISKdarkBoxed" xfId="63"/>
    <cellStyle name="RISKdarkShade" xfId="64"/>
    <cellStyle name="RISKdbottomEdge" xfId="65"/>
    <cellStyle name="RISKdrightEdge" xfId="66"/>
    <cellStyle name="RISKdurationTime" xfId="67"/>
    <cellStyle name="RISKinNumber" xfId="68"/>
    <cellStyle name="RISKlandrEdge" xfId="69"/>
    <cellStyle name="RISKleftEdge" xfId="70"/>
    <cellStyle name="RISKlightBoxed" xfId="71"/>
    <cellStyle name="RISKltandbEdge" xfId="72"/>
    <cellStyle name="RISKnormBoxed" xfId="73"/>
    <cellStyle name="RISKnormCenter" xfId="74"/>
    <cellStyle name="RISKnormHeading" xfId="75"/>
    <cellStyle name="RISKnormItal" xfId="76"/>
    <cellStyle name="RISKnormLabel" xfId="77"/>
    <cellStyle name="RISKnormShade" xfId="78"/>
    <cellStyle name="RISKnormTitle" xfId="79"/>
    <cellStyle name="RISKoutNumber" xfId="80"/>
    <cellStyle name="RISKrightEdge" xfId="81"/>
    <cellStyle name="RISKrtandbEdge" xfId="82"/>
    <cellStyle name="RISKssTime" xfId="83"/>
    <cellStyle name="RISKtandbEdge" xfId="84"/>
    <cellStyle name="RISKtlandrEdge" xfId="85"/>
    <cellStyle name="RISKtlCorner" xfId="86"/>
    <cellStyle name="RISKtopEdge" xfId="87"/>
    <cellStyle name="RISKtrCorner" xfId="88"/>
    <cellStyle name="Separador de milhares_ORC0996" xfId="89"/>
    <cellStyle name="Style 1" xfId="1"/>
    <cellStyle name="Table Title" xfId="90"/>
    <cellStyle name="Total" xfId="9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7056_CBH_SS\03_Work\01_AGC\SS_MGA50\SCHED\071009OwnOpSulphurSpringsK1500-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olo\Proyectos_JRI\Proyecto%20P055%20-%20Proyecto%20PARCM%20-%20Fase%20I%20%20Aumento%20de%20Tiempo%20de%20flotaci&#243;n%20en%20Plantas%20Concentradoras\Electricidad%20e%20Instrumentaci&#243;n\Versiones%20en%20Trabajo\Documentos\excel\memorias\P055-LIS-EL-101-%20Potenci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Proyectos\Proyecto%20P060%20-%20Aumento%20Cap.%20Minco%20Tte\Area%20Concentrador\Procesos\Versiones%20en%20Trabajo\Documentos\Alternativa%202\Flotacion%20Colectiva%20%20%20%20ICACM-CO-310-A2-FS-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ooper\Local%20Settings\Temp\Budget%20Ind%20COG%2055%20271206%20V1.3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Budget"/>
      <sheetName val="Plot Data"/>
      <sheetName val="Trucking"/>
      <sheetName val="Cost Break Down"/>
      <sheetName val="Equipment Cost Build Up"/>
      <sheetName val="Avail Hours"/>
      <sheetName val="Manpower"/>
      <sheetName val="Starter"/>
      <sheetName val="CutBack1"/>
      <sheetName val="CutBack2"/>
      <sheetName val="Final"/>
      <sheetName val="Reserves"/>
      <sheetName val="Haul Paths"/>
      <sheetName val="PAF Seq"/>
      <sheetName val="PAF Res"/>
      <sheetName val="NAF Seq"/>
      <sheetName val="NAF Res"/>
      <sheetName val="Owner Operator Workshop"/>
      <sheetName val="Truck Performance"/>
      <sheetName val="Hitachi EX1200-5 Life Cost"/>
      <sheetName val="Hitachi EX1900-5 Life Cost"/>
      <sheetName val="Hitachi EX2500-5 Life Cost"/>
    </sheetNames>
    <sheetDataSet>
      <sheetData sheetId="0" refreshError="1"/>
      <sheetData sheetId="1"/>
      <sheetData sheetId="2"/>
      <sheetData sheetId="3"/>
      <sheetData sheetId="4"/>
      <sheetData sheetId="5">
        <row r="3">
          <cell r="C3">
            <v>0.86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sc 1"/>
      <sheetName val="Base"/>
      <sheetName val="Energía Esc 1"/>
      <sheetName val="Energía base"/>
      <sheetName val="Datos"/>
      <sheetName val="#¡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Finos"/>
      <sheetName val="Flotación"/>
      <sheetName val="Flotación Primaria"/>
      <sheetName val="Flotación Primaria 13 (S1)"/>
      <sheetName val="Flotación Primaria 7-12 (S2)"/>
      <sheetName val="Flotación Primaria 1-6 (S3)"/>
      <sheetName val="Flotación Primaria 14-15 (S4)"/>
      <sheetName val="Resumen Flot.1ª"/>
      <sheetName val="Flotación Limpieza"/>
      <sheetName val="Flotación Barrido"/>
      <sheetName val="REMOLIENDA"/>
      <sheetName val="SF"/>
      <sheetName val="ciclones Nuevos"/>
      <sheetName val="Resumen"/>
      <sheetName val="Flotación (Check)"/>
      <sheetName val="Balance Finos Equipos"/>
      <sheetName val="DimenI"/>
      <sheetName val="Dimen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Physical Assumptions"/>
      <sheetName val="Avail Hours"/>
      <sheetName val="Pit Schedule"/>
      <sheetName val="Lump Scheduler"/>
      <sheetName val="Fines Scheduler"/>
      <sheetName val="Maintenance Trigger"/>
      <sheetName val="Physical Summary"/>
      <sheetName val="Key Cost Assumptions"/>
      <sheetName val="Maintenance Rates"/>
      <sheetName val="Maintenance Costs"/>
      <sheetName val="Maintenance Physical Summary"/>
      <sheetName val="Maintenance Cost Summary"/>
      <sheetName val="Drill and Blasting"/>
      <sheetName val="Loading"/>
      <sheetName val="Hauling"/>
      <sheetName val="Ancillary"/>
      <sheetName val="Ore Rehandle"/>
      <sheetName val="Environment"/>
      <sheetName val="Dewatering"/>
      <sheetName val="Technical Services"/>
      <sheetName val="EXPL Geology"/>
      <sheetName val="RDF Geology"/>
      <sheetName val="Production Geology"/>
      <sheetName val="Crusher"/>
      <sheetName val="RoadTrain Haulage"/>
      <sheetName val="Mine Production"/>
      <sheetName val="Maintenance"/>
      <sheetName val="Production Engineering"/>
      <sheetName val="Survey"/>
      <sheetName val="Strategic Planning"/>
      <sheetName val="Projects"/>
      <sheetName val="Geology"/>
      <sheetName val="Mine Administration"/>
      <sheetName val="KPI-Summary"/>
      <sheetName val="MOAS"/>
      <sheetName val="Manpower"/>
      <sheetName val="Flights"/>
      <sheetName val="Accomodation"/>
      <sheetName val="Graphs - Physicals"/>
      <sheetName val="Graphs - Costs"/>
      <sheetName val="Element Summary by 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D14" sqref="D14"/>
    </sheetView>
  </sheetViews>
  <sheetFormatPr defaultRowHeight="12.75"/>
  <cols>
    <col min="1" max="1" width="45.85546875" bestFit="1" customWidth="1"/>
    <col min="2" max="4" width="12.42578125" customWidth="1"/>
    <col min="6" max="6" width="28.5703125" bestFit="1" customWidth="1"/>
  </cols>
  <sheetData>
    <row r="1" spans="1:8" ht="16.5" thickBot="1">
      <c r="A1" s="103" t="s">
        <v>0</v>
      </c>
      <c r="B1" s="104"/>
      <c r="C1" s="104"/>
      <c r="D1" s="105"/>
      <c r="H1" s="1"/>
    </row>
    <row r="2" spans="1:8">
      <c r="A2" s="97" t="s">
        <v>1</v>
      </c>
      <c r="B2" s="2" t="s">
        <v>2</v>
      </c>
      <c r="C2" s="3" t="s">
        <v>3</v>
      </c>
      <c r="D2" s="4" t="s">
        <v>4</v>
      </c>
      <c r="H2" s="1"/>
    </row>
    <row r="3" spans="1:8">
      <c r="A3" s="7" t="s">
        <v>5</v>
      </c>
      <c r="B3" s="106"/>
      <c r="C3" s="107"/>
      <c r="D3" s="108"/>
      <c r="H3" s="5"/>
    </row>
    <row r="4" spans="1:8">
      <c r="A4" s="98" t="s">
        <v>6</v>
      </c>
      <c r="B4" s="132">
        <v>0</v>
      </c>
      <c r="C4" s="133">
        <v>0.1</v>
      </c>
      <c r="D4" s="134">
        <v>-0.1</v>
      </c>
      <c r="H4" s="6"/>
    </row>
    <row r="5" spans="1:8">
      <c r="A5" s="94" t="s">
        <v>7</v>
      </c>
      <c r="B5" s="135">
        <v>2014</v>
      </c>
      <c r="C5" s="136">
        <v>2014</v>
      </c>
      <c r="D5" s="137">
        <v>2014</v>
      </c>
      <c r="H5" s="6"/>
    </row>
    <row r="6" spans="1:8">
      <c r="A6" s="94" t="s">
        <v>8</v>
      </c>
      <c r="B6" s="138">
        <v>0.8</v>
      </c>
      <c r="C6" s="139">
        <v>0.8</v>
      </c>
      <c r="D6" s="123">
        <v>0.8</v>
      </c>
      <c r="H6" s="6"/>
    </row>
    <row r="7" spans="1:8">
      <c r="A7" s="99" t="s">
        <v>9</v>
      </c>
      <c r="B7" s="140">
        <v>1.1499999999999999</v>
      </c>
      <c r="C7" s="141">
        <v>1.1499999999999999</v>
      </c>
      <c r="D7" s="124">
        <v>1.1499999999999999</v>
      </c>
      <c r="H7" s="6"/>
    </row>
    <row r="8" spans="1:8">
      <c r="A8" s="94" t="s">
        <v>10</v>
      </c>
      <c r="B8" s="142">
        <v>2.5000000000000001E-2</v>
      </c>
      <c r="C8" s="143">
        <v>2.5000000000000001E-2</v>
      </c>
      <c r="D8" s="144">
        <v>2.5000000000000001E-2</v>
      </c>
      <c r="H8" s="6"/>
    </row>
    <row r="9" spans="1:8">
      <c r="A9" s="7" t="s">
        <v>11</v>
      </c>
      <c r="B9" s="7"/>
      <c r="C9" s="8"/>
      <c r="D9" s="9"/>
      <c r="H9" s="6"/>
    </row>
    <row r="10" spans="1:8">
      <c r="A10" s="94" t="s">
        <v>12</v>
      </c>
      <c r="B10" s="10">
        <f>$B16+$B40/(1-$B39)</f>
        <v>479.20583846399995</v>
      </c>
      <c r="C10" s="11">
        <f>$B16+$B40/(1-$B39)</f>
        <v>479.20583846399995</v>
      </c>
      <c r="D10" s="12">
        <f>$B16+$B40/(1-$B39)</f>
        <v>479.20583846399995</v>
      </c>
      <c r="H10" s="6"/>
    </row>
    <row r="11" spans="1:8">
      <c r="A11" s="94" t="s">
        <v>13</v>
      </c>
      <c r="B11" s="129">
        <v>45</v>
      </c>
      <c r="C11" s="130">
        <v>30</v>
      </c>
      <c r="D11" s="131">
        <v>30</v>
      </c>
      <c r="H11" s="6"/>
    </row>
    <row r="12" spans="1:8">
      <c r="A12" s="95" t="s">
        <v>14</v>
      </c>
      <c r="B12" s="13">
        <f>MIN(IF(B4&gt;-B8,(3.6*B5*B6)*(1+B4^2)^0.5/(B4+B8)/B10/9.81,-(3.6*B5*B7)*(1+B4^2)^0.5/(B4+B8)/B10/9.81),B11)</f>
        <v>45</v>
      </c>
      <c r="C12" s="14">
        <f>MIN(IF(C4&gt;-C8,(3.6*C5*C6)*(1+C4^2)^0.5/(C4+C8)/C10/9.81,-(3.6*C5*C7)*(1+C4^2)^0.5/(C4+C8)/C10/9.81),C11)</f>
        <v>9.9199965196554718</v>
      </c>
      <c r="D12" s="15">
        <f>MIN(IF(D4&gt;-D8,(3.6*D5*D6)*(1+D4^2)^0.5/(D4+D8)/D10/9.81,-(3.6*D5*D7)*(1+D4^2)^0.5/(D4+D8)/D10/9.81),D11)</f>
        <v>23.766658328341226</v>
      </c>
      <c r="H12" s="16"/>
    </row>
    <row r="13" spans="1:8">
      <c r="A13" s="95" t="s">
        <v>15</v>
      </c>
      <c r="B13" s="17">
        <f>IF(B4&gt;-B8,B10*9.81*B12/3.6*(B4+B8)/(1+B4^2)^0.5/B6/B5,0)</f>
        <v>0.91178339035575973</v>
      </c>
      <c r="C13" s="18">
        <f>IF(C4&gt;-C8,C10*9.81*C12/3.6*(C4+C8)/(1+C4^2)^0.5/C6/C5,0)</f>
        <v>1</v>
      </c>
      <c r="D13" s="19">
        <f>IF(D4&gt;-D8,D10*9.81*D12/3.6*(D4+D8)/(1+D4^2)^0.5/D6/D5,0)</f>
        <v>0</v>
      </c>
      <c r="H13" s="20"/>
    </row>
    <row r="14" spans="1:8">
      <c r="A14" s="95" t="s">
        <v>16</v>
      </c>
      <c r="B14" s="21">
        <f>B5*23.3%*(97%*B13+3%)</f>
        <v>429.10719840537075</v>
      </c>
      <c r="C14" s="22">
        <f>C5*23.3%*(97%*C13+3%)</f>
        <v>469.262</v>
      </c>
      <c r="D14" s="23">
        <f>D5*23.3%*(97%*D13+3%)</f>
        <v>14.077859999999999</v>
      </c>
      <c r="H14" s="20"/>
    </row>
    <row r="15" spans="1:8">
      <c r="A15" s="24" t="s">
        <v>17</v>
      </c>
      <c r="B15" s="24"/>
      <c r="C15" s="25"/>
      <c r="D15" s="26"/>
      <c r="H15" s="20"/>
    </row>
    <row r="16" spans="1:8">
      <c r="A16" s="94" t="s">
        <v>18</v>
      </c>
      <c r="B16" s="100">
        <f>$B35+$B40/(1-$B39)*$B37</f>
        <v>211.482182784</v>
      </c>
      <c r="C16" s="101">
        <f>$B35+$B40/(1-$B39)*$B37</f>
        <v>211.482182784</v>
      </c>
      <c r="D16" s="102">
        <f>$B35+$B40/(1-$B39)*$B37</f>
        <v>211.482182784</v>
      </c>
      <c r="H16" s="27"/>
    </row>
    <row r="17" spans="1:8">
      <c r="A17" s="94" t="s">
        <v>19</v>
      </c>
      <c r="B17" s="129">
        <v>45</v>
      </c>
      <c r="C17" s="130">
        <v>30</v>
      </c>
      <c r="D17" s="131">
        <v>30</v>
      </c>
      <c r="H17" s="20"/>
    </row>
    <row r="18" spans="1:8">
      <c r="A18" s="95" t="s">
        <v>14</v>
      </c>
      <c r="B18" s="13">
        <f>MIN(IF(B4&gt;-B8,(3.6*B5*B6)*(1+B4^2)^0.5/(B4+B8)/B16/9.81,-(3.6*B5*B7)*(1+B4^2)^0.5/(B4+B8)/B16/9.81),B17)</f>
        <v>45</v>
      </c>
      <c r="C18" s="14">
        <f>MIN(IF(C4&gt;-C8,(3.6*C5*C6)*(1+C4^2)^0.5/(C4+C8)/C16/9.81,-(3.6*C5*C7)*(1+C4^2)^0.5/(C4+C8)/C16/9.81),C17)</f>
        <v>22.478112279636974</v>
      </c>
      <c r="D18" s="15">
        <f>MIN(IF(D4&gt;-D8,(3.6*D5*D6)*(1+D4^2)^0.5/(D4+D8)/D16/9.81,-(3.6*D5*D7)*(1+D4^2)^0.5/(D4+D8)/D16/9.81),D17)</f>
        <v>30</v>
      </c>
      <c r="H18" s="20"/>
    </row>
    <row r="19" spans="1:8">
      <c r="A19" s="95" t="s">
        <v>15</v>
      </c>
      <c r="B19" s="28">
        <f>IF(B4&gt;-B8,B16*9.81*B18/3.6*(B4+B8)/(1+B4^2)^0.5/B6/B5,0)</f>
        <v>0.4023864613934956</v>
      </c>
      <c r="C19" s="29">
        <f>IF(C4&gt;-C8,C16*9.81*C18/3.6*(C4+C8)/(1+C4^2)^0.5/C6/C5,0)</f>
        <v>1.0000000000000002</v>
      </c>
      <c r="D19" s="30">
        <f>IF(D4&gt;-D8,D16*9.81*D18/3.6*(D4+D8)/(1+D4^2)^0.5/D6/D5,0)</f>
        <v>0</v>
      </c>
      <c r="H19" s="20"/>
    </row>
    <row r="20" spans="1:8" ht="13.5" thickBot="1">
      <c r="A20" s="96" t="s">
        <v>16</v>
      </c>
      <c r="B20" s="31">
        <f>B5*23.3%*(97%*B19+3%)</f>
        <v>197.23779537704146</v>
      </c>
      <c r="C20" s="32">
        <f>C5*23.3%*(97%*C19+3%)</f>
        <v>469.26200000000011</v>
      </c>
      <c r="D20" s="33">
        <f>D5*23.3%*(97%*D19+3%)</f>
        <v>14.077859999999999</v>
      </c>
      <c r="H20" s="20"/>
    </row>
    <row r="21" spans="1:8" ht="13.5" thickBot="1">
      <c r="A21" s="34"/>
      <c r="B21" s="34"/>
      <c r="C21" s="34"/>
      <c r="D21" s="34"/>
      <c r="H21" s="20"/>
    </row>
    <row r="22" spans="1:8" ht="13.5" thickBot="1">
      <c r="A22" s="109" t="s">
        <v>20</v>
      </c>
      <c r="B22" s="110"/>
      <c r="C22" s="111"/>
      <c r="D22" s="35"/>
      <c r="H22" s="20"/>
    </row>
    <row r="23" spans="1:8">
      <c r="A23" s="36"/>
      <c r="B23" s="37" t="s">
        <v>21</v>
      </c>
      <c r="C23" s="38" t="s">
        <v>22</v>
      </c>
      <c r="D23" s="35"/>
      <c r="H23" s="20"/>
    </row>
    <row r="24" spans="1:8">
      <c r="A24" s="36" t="s">
        <v>2</v>
      </c>
      <c r="B24" s="39">
        <f>B12</f>
        <v>45</v>
      </c>
      <c r="C24" s="40">
        <f>B18</f>
        <v>45</v>
      </c>
      <c r="D24" s="35"/>
      <c r="H24" s="20"/>
    </row>
    <row r="25" spans="1:8">
      <c r="A25" s="41" t="s">
        <v>3</v>
      </c>
      <c r="B25" s="42">
        <f>C12</f>
        <v>9.9199965196554718</v>
      </c>
      <c r="C25" s="43">
        <f>C18</f>
        <v>22.478112279636974</v>
      </c>
      <c r="D25" s="35"/>
      <c r="H25" s="20"/>
    </row>
    <row r="26" spans="1:8" ht="13.5" thickBot="1">
      <c r="A26" s="44" t="s">
        <v>4</v>
      </c>
      <c r="B26" s="45">
        <f>D12</f>
        <v>23.766658328341226</v>
      </c>
      <c r="C26" s="46">
        <f>D18</f>
        <v>30</v>
      </c>
      <c r="D26" s="35"/>
      <c r="H26" s="20"/>
    </row>
    <row r="27" spans="1:8" ht="13.5" thickBot="1">
      <c r="A27" s="109" t="s">
        <v>23</v>
      </c>
      <c r="B27" s="110"/>
      <c r="C27" s="111"/>
      <c r="D27" s="34"/>
      <c r="H27" s="20"/>
    </row>
    <row r="28" spans="1:8">
      <c r="A28" s="47"/>
      <c r="B28" s="48" t="s">
        <v>21</v>
      </c>
      <c r="C28" s="49" t="s">
        <v>22</v>
      </c>
      <c r="D28" s="20"/>
      <c r="H28" s="1"/>
    </row>
    <row r="29" spans="1:8">
      <c r="A29" s="36" t="s">
        <v>2</v>
      </c>
      <c r="B29" s="39">
        <f>B14</f>
        <v>429.10719840537075</v>
      </c>
      <c r="C29" s="40">
        <f>B20</f>
        <v>197.23779537704146</v>
      </c>
      <c r="D29" s="20"/>
      <c r="H29" s="20"/>
    </row>
    <row r="30" spans="1:8">
      <c r="A30" s="41" t="s">
        <v>3</v>
      </c>
      <c r="B30" s="50">
        <f>C14</f>
        <v>469.262</v>
      </c>
      <c r="C30" s="43">
        <f>C20</f>
        <v>469.26200000000011</v>
      </c>
      <c r="D30" s="20"/>
      <c r="H30" s="51"/>
    </row>
    <row r="31" spans="1:8" ht="13.5" thickBot="1">
      <c r="A31" s="52" t="s">
        <v>4</v>
      </c>
      <c r="B31" s="53">
        <f>D14</f>
        <v>14.077859999999999</v>
      </c>
      <c r="C31" s="54">
        <f>D20</f>
        <v>14.077859999999999</v>
      </c>
      <c r="D31" s="20"/>
      <c r="H31" s="20"/>
    </row>
    <row r="32" spans="1:8" ht="13.5" thickBot="1">
      <c r="A32" s="55" t="s">
        <v>24</v>
      </c>
      <c r="B32" s="56">
        <f>D14</f>
        <v>14.077859999999999</v>
      </c>
      <c r="C32" s="57">
        <f>D20</f>
        <v>14.077859999999999</v>
      </c>
      <c r="D32" s="20"/>
      <c r="H32" s="20"/>
    </row>
    <row r="33" spans="1:8" ht="13.5" thickBot="1">
      <c r="A33" s="20"/>
      <c r="B33" s="20"/>
      <c r="C33" s="20"/>
      <c r="D33" s="20"/>
      <c r="H33" s="20"/>
    </row>
    <row r="34" spans="1:8" ht="13.5" thickBot="1">
      <c r="A34" s="114" t="s">
        <v>25</v>
      </c>
      <c r="B34" s="115"/>
      <c r="D34" s="20"/>
      <c r="H34" s="20"/>
    </row>
    <row r="35" spans="1:8">
      <c r="A35" s="89" t="s">
        <v>47</v>
      </c>
      <c r="B35" s="120">
        <v>198.096</v>
      </c>
      <c r="D35" s="20"/>
      <c r="H35" s="20"/>
    </row>
    <row r="36" spans="1:8">
      <c r="A36" s="90" t="s">
        <v>48</v>
      </c>
      <c r="B36" s="121">
        <v>479.91037440000002</v>
      </c>
      <c r="D36" s="20"/>
      <c r="H36" s="20"/>
    </row>
    <row r="37" spans="1:8">
      <c r="A37" s="90" t="s">
        <v>46</v>
      </c>
      <c r="B37" s="122">
        <v>0.05</v>
      </c>
      <c r="C37" s="58"/>
      <c r="D37" s="20"/>
      <c r="H37" s="20"/>
    </row>
    <row r="38" spans="1:8">
      <c r="A38" s="90" t="s">
        <v>27</v>
      </c>
      <c r="B38" s="123">
        <v>1</v>
      </c>
      <c r="D38" s="20"/>
      <c r="H38" s="20"/>
    </row>
    <row r="39" spans="1:8">
      <c r="A39" s="90" t="s">
        <v>28</v>
      </c>
      <c r="B39" s="124">
        <v>0.04</v>
      </c>
      <c r="D39" s="20"/>
      <c r="H39" s="20"/>
    </row>
    <row r="40" spans="1:8">
      <c r="A40" s="90" t="s">
        <v>26</v>
      </c>
      <c r="B40" s="91">
        <f>(B36-B35)*(1-B37)*(1-B39)*B38</f>
        <v>257.01470945279999</v>
      </c>
      <c r="D40" s="20"/>
      <c r="H40" s="20"/>
    </row>
    <row r="41" spans="1:8">
      <c r="A41" s="90" t="s">
        <v>29</v>
      </c>
      <c r="B41" s="119">
        <v>6600</v>
      </c>
      <c r="D41" s="20"/>
      <c r="H41" s="20"/>
    </row>
    <row r="42" spans="1:8">
      <c r="A42" s="90" t="s">
        <v>30</v>
      </c>
      <c r="B42" s="125">
        <v>50</v>
      </c>
      <c r="D42" s="20"/>
      <c r="H42" s="20"/>
    </row>
    <row r="43" spans="1:8">
      <c r="A43" s="92" t="s">
        <v>31</v>
      </c>
      <c r="B43" s="126">
        <v>1</v>
      </c>
      <c r="D43" s="20"/>
      <c r="H43" s="20"/>
    </row>
    <row r="44" spans="1:8">
      <c r="A44" s="92" t="s">
        <v>32</v>
      </c>
      <c r="B44" s="127">
        <v>2.5</v>
      </c>
      <c r="D44" s="20"/>
      <c r="H44" s="20"/>
    </row>
    <row r="45" spans="1:8" ht="13.5" thickBot="1">
      <c r="A45" s="93" t="s">
        <v>33</v>
      </c>
      <c r="B45" s="128">
        <v>1</v>
      </c>
      <c r="D45" s="20"/>
      <c r="H45" s="20"/>
    </row>
    <row r="46" spans="1:8" ht="13.5" thickBot="1">
      <c r="A46" s="20"/>
      <c r="B46" s="20"/>
      <c r="C46" s="20"/>
      <c r="D46" s="20"/>
      <c r="H46" s="59"/>
    </row>
    <row r="47" spans="1:8" ht="13.5" thickBot="1">
      <c r="A47" s="109" t="s">
        <v>34</v>
      </c>
      <c r="B47" s="111"/>
      <c r="C47" s="20"/>
      <c r="D47" s="20"/>
      <c r="H47" s="20"/>
    </row>
    <row r="48" spans="1:8" ht="13.5" thickBot="1">
      <c r="A48" s="116" t="s">
        <v>35</v>
      </c>
      <c r="B48" s="117"/>
    </row>
    <row r="49" spans="1:2">
      <c r="A49" s="60" t="s">
        <v>36</v>
      </c>
      <c r="B49" s="61"/>
    </row>
    <row r="50" spans="1:2">
      <c r="A50" s="62" t="s">
        <v>31</v>
      </c>
      <c r="B50" s="63"/>
    </row>
    <row r="51" spans="1:2">
      <c r="A51" s="62" t="s">
        <v>32</v>
      </c>
      <c r="B51" s="63"/>
    </row>
    <row r="52" spans="1:2">
      <c r="A52" s="64" t="s">
        <v>2</v>
      </c>
      <c r="B52" s="118">
        <v>800</v>
      </c>
    </row>
    <row r="53" spans="1:2">
      <c r="A53" s="64" t="s">
        <v>3</v>
      </c>
      <c r="B53" s="118">
        <v>1800</v>
      </c>
    </row>
    <row r="54" spans="1:2">
      <c r="A54" s="64" t="s">
        <v>4</v>
      </c>
      <c r="B54" s="119">
        <v>300</v>
      </c>
    </row>
    <row r="55" spans="1:2">
      <c r="A55" s="66" t="s">
        <v>37</v>
      </c>
      <c r="B55" s="65"/>
    </row>
    <row r="56" spans="1:2">
      <c r="A56" s="62" t="s">
        <v>33</v>
      </c>
      <c r="B56" s="65"/>
    </row>
    <row r="57" spans="1:2">
      <c r="A57" s="64" t="s">
        <v>3</v>
      </c>
      <c r="B57" s="65">
        <f>B54</f>
        <v>300</v>
      </c>
    </row>
    <row r="58" spans="1:2">
      <c r="A58" s="64" t="s">
        <v>4</v>
      </c>
      <c r="B58" s="65">
        <f>B53</f>
        <v>1800</v>
      </c>
    </row>
    <row r="59" spans="1:2">
      <c r="A59" s="64" t="s">
        <v>2</v>
      </c>
      <c r="B59" s="65">
        <f>B52</f>
        <v>800</v>
      </c>
    </row>
    <row r="60" spans="1:2" ht="13.5" thickBot="1">
      <c r="A60" s="67" t="s">
        <v>38</v>
      </c>
      <c r="B60" s="68">
        <f>SUM(B57:B59,B52:B54)</f>
        <v>5800</v>
      </c>
    </row>
    <row r="61" spans="1:2" ht="13.5" thickBot="1">
      <c r="A61" s="20"/>
      <c r="B61" s="20"/>
    </row>
    <row r="62" spans="1:2" ht="13.5" thickBot="1">
      <c r="A62" s="109" t="s">
        <v>34</v>
      </c>
      <c r="B62" s="111"/>
    </row>
    <row r="63" spans="1:2" ht="13.5" thickBot="1">
      <c r="A63" s="112" t="s">
        <v>39</v>
      </c>
      <c r="B63" s="113"/>
    </row>
    <row r="64" spans="1:2">
      <c r="A64" s="69" t="s">
        <v>36</v>
      </c>
      <c r="B64" s="61"/>
    </row>
    <row r="65" spans="1:2">
      <c r="A65" s="62" t="s">
        <v>31</v>
      </c>
      <c r="B65" s="70">
        <f>B43</f>
        <v>1</v>
      </c>
    </row>
    <row r="66" spans="1:2">
      <c r="A66" s="62" t="s">
        <v>32</v>
      </c>
      <c r="B66" s="70">
        <f>B44</f>
        <v>2.5</v>
      </c>
    </row>
    <row r="67" spans="1:2">
      <c r="A67" s="64" t="s">
        <v>2</v>
      </c>
      <c r="B67" s="70">
        <f>B52/B24*60/1000</f>
        <v>1.0666666666666667</v>
      </c>
    </row>
    <row r="68" spans="1:2">
      <c r="A68" s="64" t="s">
        <v>3</v>
      </c>
      <c r="B68" s="70">
        <f>B53/B25*60/1000</f>
        <v>10.887100593836793</v>
      </c>
    </row>
    <row r="69" spans="1:2">
      <c r="A69" s="64" t="s">
        <v>4</v>
      </c>
      <c r="B69" s="70">
        <f>B54/B26*60/1000</f>
        <v>0.75736351957125547</v>
      </c>
    </row>
    <row r="70" spans="1:2">
      <c r="A70" s="66" t="s">
        <v>37</v>
      </c>
      <c r="B70" s="70"/>
    </row>
    <row r="71" spans="1:2">
      <c r="A71" s="62" t="s">
        <v>33</v>
      </c>
      <c r="B71" s="70">
        <f>B45</f>
        <v>1</v>
      </c>
    </row>
    <row r="72" spans="1:2">
      <c r="A72" s="64" t="s">
        <v>3</v>
      </c>
      <c r="B72" s="70">
        <f>B57/C25*60/1000</f>
        <v>0.80077898784704815</v>
      </c>
    </row>
    <row r="73" spans="1:2">
      <c r="A73" s="64" t="s">
        <v>4</v>
      </c>
      <c r="B73" s="70">
        <f>B58/C26*60/1000</f>
        <v>3.6</v>
      </c>
    </row>
    <row r="74" spans="1:2">
      <c r="A74" s="64" t="s">
        <v>2</v>
      </c>
      <c r="B74" s="70">
        <f>B59/C24*60/1000</f>
        <v>1.0666666666666667</v>
      </c>
    </row>
    <row r="75" spans="1:2" ht="13.5" thickBot="1">
      <c r="A75" s="71" t="s">
        <v>39</v>
      </c>
      <c r="B75" s="72">
        <f>SUM(B72:B74,B65:B69)</f>
        <v>21.678576434588429</v>
      </c>
    </row>
    <row r="76" spans="1:2" ht="13.5" thickBot="1">
      <c r="A76" s="20"/>
      <c r="B76" s="20"/>
    </row>
    <row r="77" spans="1:2" ht="13.5" thickBot="1">
      <c r="A77" s="109" t="s">
        <v>34</v>
      </c>
      <c r="B77" s="111"/>
    </row>
    <row r="78" spans="1:2" ht="13.5" thickBot="1">
      <c r="A78" s="112" t="s">
        <v>40</v>
      </c>
      <c r="B78" s="113"/>
    </row>
    <row r="79" spans="1:2">
      <c r="A79" s="73" t="s">
        <v>36</v>
      </c>
      <c r="B79" s="74"/>
    </row>
    <row r="80" spans="1:2">
      <c r="A80" s="62" t="s">
        <v>31</v>
      </c>
      <c r="B80" s="75">
        <f>B65*B32/60</f>
        <v>0.23463099999999998</v>
      </c>
    </row>
    <row r="81" spans="1:4">
      <c r="A81" s="62" t="s">
        <v>32</v>
      </c>
      <c r="B81" s="75">
        <f>B66*B32/60</f>
        <v>0.58657749999999997</v>
      </c>
    </row>
    <row r="82" spans="1:4">
      <c r="A82" s="64" t="s">
        <v>2</v>
      </c>
      <c r="B82" s="75">
        <f>B67*B29/60</f>
        <v>7.62857241609548</v>
      </c>
    </row>
    <row r="83" spans="1:4">
      <c r="A83" s="64" t="s">
        <v>3</v>
      </c>
      <c r="B83" s="75">
        <f>B68*B30/60</f>
        <v>85.14837664775068</v>
      </c>
    </row>
    <row r="84" spans="1:4">
      <c r="A84" s="64" t="s">
        <v>4</v>
      </c>
      <c r="B84" s="75">
        <f>B69*B31/60</f>
        <v>0.17770095996052324</v>
      </c>
    </row>
    <row r="85" spans="1:4">
      <c r="A85" s="66" t="s">
        <v>37</v>
      </c>
      <c r="B85" s="75"/>
    </row>
    <row r="86" spans="1:4">
      <c r="A86" s="62" t="s">
        <v>33</v>
      </c>
      <c r="B86" s="75">
        <f>B71*C30/60</f>
        <v>7.8210333333333351</v>
      </c>
    </row>
    <row r="87" spans="1:4">
      <c r="A87" s="64" t="s">
        <v>3</v>
      </c>
      <c r="B87" s="75">
        <f>B72*C30/60</f>
        <v>6.2629191565846929</v>
      </c>
    </row>
    <row r="88" spans="1:4">
      <c r="A88" s="64" t="s">
        <v>4</v>
      </c>
      <c r="B88" s="75">
        <f>B73*C31/60</f>
        <v>0.84467159999999997</v>
      </c>
    </row>
    <row r="89" spans="1:4">
      <c r="A89" s="64" t="s">
        <v>2</v>
      </c>
      <c r="B89" s="75">
        <f>B74*C29/60</f>
        <v>3.506449695591848</v>
      </c>
    </row>
    <row r="90" spans="1:4">
      <c r="A90" s="76" t="s">
        <v>41</v>
      </c>
      <c r="B90" s="77">
        <f>SUM(B87:B89,B80:B84)</f>
        <v>104.38989897598323</v>
      </c>
    </row>
    <row r="91" spans="1:4" ht="13.5" thickBot="1">
      <c r="A91" s="78" t="s">
        <v>42</v>
      </c>
      <c r="B91" s="79">
        <f>IF(B75&gt;0,B90/B75*60,0)</f>
        <v>288.92090573648898</v>
      </c>
    </row>
    <row r="92" spans="1:4" ht="13.5" thickBot="1">
      <c r="A92" s="20"/>
      <c r="B92" s="80"/>
    </row>
    <row r="93" spans="1:4" ht="13.5" thickBot="1">
      <c r="A93" s="109" t="s">
        <v>34</v>
      </c>
      <c r="B93" s="111"/>
    </row>
    <row r="94" spans="1:4">
      <c r="A94" s="81" t="s">
        <v>43</v>
      </c>
      <c r="B94" s="82">
        <f>B40/B75*B42</f>
        <v>592.78502494917041</v>
      </c>
      <c r="D94" s="88"/>
    </row>
    <row r="95" spans="1:4">
      <c r="A95" s="83" t="s">
        <v>44</v>
      </c>
      <c r="B95" s="84">
        <f>(B91*B42+(60-B42)*C32)/60</f>
        <v>243.11373144707414</v>
      </c>
      <c r="D95" s="88"/>
    </row>
    <row r="96" spans="1:4" ht="13.5" thickBot="1">
      <c r="A96" s="85" t="s">
        <v>45</v>
      </c>
      <c r="B96" s="86">
        <f>B94*B41</f>
        <v>3912381.1646645246</v>
      </c>
      <c r="D96" s="88"/>
    </row>
    <row r="97" spans="2:2">
      <c r="B97" s="87"/>
    </row>
  </sheetData>
  <mergeCells count="12">
    <mergeCell ref="A93:B93"/>
    <mergeCell ref="A47:B47"/>
    <mergeCell ref="A62:B62"/>
    <mergeCell ref="A77:B77"/>
    <mergeCell ref="A1:D1"/>
    <mergeCell ref="B3:D3"/>
    <mergeCell ref="A22:C22"/>
    <mergeCell ref="A78:B78"/>
    <mergeCell ref="A27:C27"/>
    <mergeCell ref="A34:B34"/>
    <mergeCell ref="A48:B48"/>
    <mergeCell ref="A63:B63"/>
  </mergeCells>
  <phoneticPr fontId="2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TruckModel</vt:lpstr>
    </vt:vector>
  </TitlesOfParts>
  <Company>Snowden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</dc:creator>
  <cp:lastModifiedBy>Alan Cooper</cp:lastModifiedBy>
  <dcterms:created xsi:type="dcterms:W3CDTF">2008-08-29T03:48:53Z</dcterms:created>
  <dcterms:modified xsi:type="dcterms:W3CDTF">2012-07-10T05:47:07Z</dcterms:modified>
</cp:coreProperties>
</file>