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EF90D62B-1579-43D4-9EF0-66855B31E1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Planilha1!$C$30:$C$30</definedName>
    <definedName name="patrimonio">Planilha1!$C$33:$C$33</definedName>
    <definedName name="qtd_anos">Planilha1!$C$31:$C$31</definedName>
    <definedName name="rendimento_carteira">Planilha1!$C$26:$C$26</definedName>
    <definedName name="salario">Planilha1!$C$25:$C$25</definedName>
    <definedName name="sugestao_investimento">Planilha1!$C$27:$C$27</definedName>
    <definedName name="taxa_mensal">Planilha1!$C$32:$C$32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52" i="1"/>
  <c r="C53" i="1"/>
  <c r="C54" i="1"/>
  <c r="C55" i="1"/>
  <c r="C50" i="1"/>
  <c r="C51" i="1"/>
  <c r="G4" i="2"/>
  <c r="A14" i="2"/>
  <c r="A15" i="2"/>
  <c r="A16" i="2"/>
  <c r="A17" i="2"/>
  <c r="A18" i="2"/>
  <c r="A19" i="2"/>
  <c r="A8" i="2"/>
  <c r="A9" i="2"/>
  <c r="A10" i="2"/>
  <c r="A11" i="2"/>
  <c r="A12" i="2"/>
  <c r="A13" i="2"/>
  <c r="A3" i="2"/>
  <c r="A4" i="2"/>
  <c r="A5" i="2"/>
  <c r="A6" i="2"/>
  <c r="A7" i="2"/>
  <c r="A2" i="2"/>
  <c r="D50" i="1"/>
  <c r="D51" i="1"/>
  <c r="D52" i="1"/>
  <c r="D53" i="1"/>
  <c r="D54" i="1"/>
  <c r="D55" i="1"/>
  <c r="C27" i="1"/>
  <c r="C33" i="1" a="1"/>
  <c r="C33" i="1"/>
  <c r="C34" i="1" s="1" a="1"/>
  <c r="C34" i="1" s="1"/>
  <c r="C42" i="1"/>
  <c r="D42" i="1" s="1" a="1"/>
  <c r="D42" i="1" s="1"/>
  <c r="C41" i="1"/>
  <c r="D41" i="1" s="1" a="1"/>
  <c r="D41" i="1" s="1"/>
  <c r="C40" i="1"/>
  <c r="D40" i="1" s="1" a="1"/>
  <c r="D40" i="1" s="1"/>
  <c r="C39" i="1"/>
  <c r="D39" i="1" s="1" a="1"/>
  <c r="D39" i="1" s="1"/>
  <c r="C38" i="1"/>
  <c r="D38" i="1" s="1" a="1"/>
  <c r="D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<sst xmlns="http://schemas.openxmlformats.org/spreadsheetml/2006/main" count="71" uniqueCount="34">
  <si>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</si>
  <si>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</si>
  <si>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</si>
  <si>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</si>
  <si>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</si>
  <si>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</si>
  <si>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</si>
  <si>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</si>
  <si>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</si>
  <si>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</si>
  <si>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</si>
  <si>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</si>
  <si>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</si>
  <si>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</si>
  <si>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</si>
  <si>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</si>
  <si>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</si>
  <si>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</si>
  <si>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</si>
  <si>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</si>
  <si>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</si>
  <si>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Porcentual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</si>
  <si>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</si>
  <si>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</si>
  <si>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</si>
  <si>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</si>
  <si>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</si>
  <si>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</si>
  <si>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</si>
  <si>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</si>
  <si>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</si>
  <si>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</si>
  <si>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CONSERVADOR-TIJOLO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</si>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</sst>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20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8"/>
      <color theme="9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2" tint="-0.249977111117893"/>
      </left>
      <right style="thin">
        <color rgb="FF000000"/>
      </right>
      <top style="thin">
        <color theme="2" tint="-0.249977111117893"/>
      </top>
      <bottom style="thin">
        <color rgb="FF000000"/>
      </bottom>
      <diagonal/>
    </border>
    <border>
      <left style="thin">
        <color rgb="FF000000"/>
      </left>
      <right style="thin">
        <color theme="2" tint="-0.249977111117893"/>
      </right>
      <top style="thin">
        <color theme="2" tint="-0.249977111117893"/>
      </top>
      <bottom style="thin">
        <color rgb="FF000000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rgb="FF00000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rgb="FF000000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rgb="FF000000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1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2" tint="-0.249977111117893"/>
      </bottom>
      <diagonal/>
    </border>
    <border>
      <left/>
      <right style="thin">
        <color rgb="FF000000"/>
      </right>
      <top style="thin">
        <color rgb="FF000000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2" fillId="3" borderId="18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left" indent="1"/>
    </xf>
    <xf numFmtId="8" fontId="3" fillId="5" borderId="19" xfId="0" applyNumberFormat="1" applyFont="1" applyFill="1" applyBorder="1" applyAlignment="1">
      <alignment horizontal="center" vertical="center"/>
    </xf>
    <xf numFmtId="8" fontId="3" fillId="5" borderId="12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left" indent="1"/>
    </xf>
    <xf numFmtId="8" fontId="3" fillId="5" borderId="20" xfId="0" applyNumberFormat="1" applyFont="1" applyFill="1" applyBorder="1" applyAlignment="1">
      <alignment horizontal="center" vertical="center"/>
    </xf>
    <xf numFmtId="8" fontId="3" fillId="5" borderId="21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indent="1"/>
    </xf>
    <xf numFmtId="0" fontId="2" fillId="3" borderId="17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7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left" indent="1"/>
    </xf>
    <xf numFmtId="0" fontId="4" fillId="8" borderId="0" xfId="0" applyFont="1" applyFill="1"/>
    <xf numFmtId="0" fontId="3" fillId="0" borderId="24" xfId="0" applyFont="1" applyBorder="1" applyAlignment="1">
      <alignment horizontal="left" indent="1"/>
    </xf>
    <xf numFmtId="164" fontId="3" fillId="0" borderId="25" xfId="0" applyNumberFormat="1" applyFont="1" applyBorder="1" applyAlignment="1">
      <alignment horizontal="center" vertical="center"/>
    </xf>
    <xf numFmtId="0" fontId="5" fillId="6" borderId="23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left" indent="1"/>
    </xf>
    <xf numFmtId="0" fontId="6" fillId="0" borderId="26" xfId="0" applyFont="1" applyBorder="1" applyAlignment="1">
      <alignment horizontal="center"/>
    </xf>
    <xf numFmtId="0" fontId="4" fillId="8" borderId="1" xfId="0" applyFont="1" applyFill="1" applyBorder="1" applyAlignment="1">
      <alignment horizontal="left" indent="1"/>
    </xf>
    <xf numFmtId="0" fontId="4" fillId="8" borderId="27" xfId="0" applyFont="1" applyFill="1" applyBorder="1" applyAlignment="1">
      <alignment horizontal="left" indent="1"/>
    </xf>
    <xf numFmtId="0" fontId="4" fillId="8" borderId="27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2" borderId="0" xfId="1"/>
    <xf numFmtId="9" fontId="1" fillId="2" borderId="0" xfId="1" applyNumberFormat="1"/>
    <xf numFmtId="0" fontId="7" fillId="4" borderId="9" xfId="0" applyFont="1" applyFill="1" applyBorder="1" applyAlignment="1">
      <alignment horizontal="left" vertical="center" indent="1"/>
    </xf>
    <xf numFmtId="0" fontId="7" fillId="4" borderId="10" xfId="0" applyFont="1" applyFill="1" applyBorder="1" applyAlignment="1">
      <alignment horizontal="left" vertical="center" indent="1"/>
    </xf>
    <xf numFmtId="0" fontId="8" fillId="0" borderId="11" xfId="0" applyFont="1" applyBorder="1" applyAlignment="1">
      <alignment horizontal="left" indent="1"/>
    </xf>
    <xf numFmtId="164" fontId="8" fillId="0" borderId="12" xfId="0" applyNumberFormat="1" applyFont="1" applyBorder="1" applyAlignment="1">
      <alignment horizontal="center" vertical="center"/>
    </xf>
    <xf numFmtId="10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64" fontId="8" fillId="0" borderId="14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5" xfId="0" applyFont="1" applyBorder="1" applyAlignment="1">
      <alignment horizontal="left" indent="1"/>
    </xf>
    <xf numFmtId="164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0" fontId="8" fillId="0" borderId="16" xfId="0" applyNumberFormat="1" applyFont="1" applyBorder="1" applyAlignment="1">
      <alignment horizontal="center" vertical="center"/>
    </xf>
    <xf numFmtId="0" fontId="8" fillId="5" borderId="15" xfId="0" applyFont="1" applyFill="1" applyBorder="1" applyAlignment="1">
      <alignment horizontal="left" indent="1"/>
    </xf>
    <xf numFmtId="8" fontId="8" fillId="5" borderId="16" xfId="0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left" indent="1"/>
    </xf>
    <xf numFmtId="8" fontId="8" fillId="5" borderId="7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 indent="1"/>
    </xf>
    <xf numFmtId="0" fontId="7" fillId="3" borderId="29" xfId="0" applyFont="1" applyFill="1" applyBorder="1" applyAlignment="1">
      <alignment horizontal="left" vertical="center" inden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Planilha1!$C$49</c:f>
              <c:strCache>
                <c:ptCount val="1"/>
                <c:pt idx="0">
                  <c:v>Porcentual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Planilha1!$B$50:$B$55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Planilha1!$C$50:$C$55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8-4F88-B785-1932D01DF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56</xdr:row>
      <xdr:rowOff>19050</xdr:rowOff>
    </xdr:from>
    <xdr:to>
      <xdr:col>3</xdr:col>
      <xdr:colOff>1266825</xdr:colOff>
      <xdr:row>79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22D15A-B4E0-D80A-0FC8-4D259A260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581025</xdr:colOff>
      <xdr:row>0</xdr:row>
      <xdr:rowOff>-9525</xdr:rowOff>
    </xdr:from>
    <xdr:to>
      <xdr:col>5</xdr:col>
      <xdr:colOff>409575</xdr:colOff>
      <xdr:row>21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BEC376C-6A6E-EAFC-3C5C-D677A57CFD3A}"/>
            </a:ext>
            <a:ext uri="{147F2762-F138-4A5C-976F-8EAC2B608ADB}">
              <a16:predDERef xmlns:a16="http://schemas.microsoft.com/office/drawing/2014/main" pred="{A822D15A-B4E0-D80A-0FC8-4D259A260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-9525"/>
          <a:ext cx="11801475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55"/>
  <sheetViews>
    <sheetView showGridLines="0" tabSelected="1" topLeftCell="A49" workbookViewId="0">
      <selection activeCell="B49" sqref="B49:D55"/>
    </sheetView>
  </sheetViews>
  <sheetFormatPr defaultColWidth="0" defaultRowHeight="15"/>
  <cols>
    <col min="1" max="1" width="9.140625" customWidth="1"/>
    <col min="2" max="2" width="60.85546875" bestFit="1" customWidth="1"/>
    <col min="3" max="3" width="52.42578125" bestFit="1" customWidth="1"/>
    <col min="4" max="4" width="20.140625" customWidth="1"/>
    <col min="5" max="5" width="37" customWidth="1"/>
    <col min="6" max="6" width="17.5703125" bestFit="1" customWidth="1"/>
    <col min="7" max="11" width="9.140625" customWidth="1"/>
  </cols>
  <sheetData>
    <row r="9" ht="26.25" customHeight="1"/>
    <row r="24" spans="2:3" ht="34.5">
      <c r="B24" s="33" t="s">
        <v>0</v>
      </c>
      <c r="C24" s="34"/>
    </row>
    <row r="25" spans="2:3" ht="34.5">
      <c r="B25" s="35" t="s">
        <v>1</v>
      </c>
      <c r="C25" s="36">
        <v>2500</v>
      </c>
    </row>
    <row r="26" spans="2:3" ht="34.5">
      <c r="B26" s="35" t="s">
        <v>2</v>
      </c>
      <c r="C26" s="37">
        <v>6.0000000000000001E-3</v>
      </c>
    </row>
    <row r="27" spans="2:3" ht="34.5">
      <c r="B27" s="38" t="s">
        <v>3</v>
      </c>
      <c r="C27" s="39">
        <f>C25*30%</f>
        <v>750</v>
      </c>
    </row>
    <row r="28" spans="2:3" ht="34.5">
      <c r="B28" s="40"/>
      <c r="C28" s="40"/>
    </row>
    <row r="29" spans="2:3" ht="34.5">
      <c r="B29" s="49" t="s">
        <v>4</v>
      </c>
      <c r="C29" s="50"/>
    </row>
    <row r="30" spans="2:3" ht="34.5">
      <c r="B30" s="41" t="s">
        <v>5</v>
      </c>
      <c r="C30" s="42">
        <v>200</v>
      </c>
    </row>
    <row r="31" spans="2:3" ht="34.5">
      <c r="B31" s="41" t="s">
        <v>6</v>
      </c>
      <c r="C31" s="43">
        <v>5</v>
      </c>
    </row>
    <row r="32" spans="2:3" ht="34.5">
      <c r="B32" s="41" t="s">
        <v>7</v>
      </c>
      <c r="C32" s="44">
        <v>1.0789999999999999E-2</v>
      </c>
    </row>
    <row r="33" spans="2:4" ht="34.5">
      <c r="B33" s="45" t="s">
        <v>8</v>
      </c>
      <c r="C33" s="46" cm="1">
        <f t="array" ref="C33">FV(taxa_mensal,qtd_anos*12,aporte*-1)</f>
        <v>16755.382799697527</v>
      </c>
    </row>
    <row r="34" spans="2:4" ht="34.5">
      <c r="B34" s="47" t="s">
        <v>9</v>
      </c>
      <c r="C34" s="48" cm="1">
        <f t="array" ref="C34">patrimonio*rendimento_carteira</f>
        <v>100.53229679818516</v>
      </c>
    </row>
    <row r="37" spans="2:4" ht="26.25">
      <c r="B37" s="8" t="s">
        <v>10</v>
      </c>
      <c r="C37" s="9"/>
      <c r="D37" s="1" t="s">
        <v>11</v>
      </c>
    </row>
    <row r="38" spans="2:4" ht="24">
      <c r="B38" s="2" t="s">
        <v>12</v>
      </c>
      <c r="C38" s="3">
        <f>FV($C$26,2*12,C30*-1)</f>
        <v>5146.2430728316831</v>
      </c>
      <c r="D38" s="4" cm="1">
        <f t="array" ref="D38">C38*rendimento_carteira</f>
        <v>30.8774584369901</v>
      </c>
    </row>
    <row r="39" spans="2:4" ht="24">
      <c r="B39" s="2" t="s">
        <v>13</v>
      </c>
      <c r="C39" s="3">
        <f>FV(C32,5*12,C30*-1)</f>
        <v>16755.382799697527</v>
      </c>
      <c r="D39" s="4" cm="1">
        <f t="array" ref="D39">C39*rendimento_carteira</f>
        <v>100.53229679818516</v>
      </c>
    </row>
    <row r="40" spans="2:4" ht="24">
      <c r="B40" s="2" t="s">
        <v>14</v>
      </c>
      <c r="C40" s="3">
        <f>FV(C32,10*12,C30*-1)</f>
        <v>48656.842506034438</v>
      </c>
      <c r="D40" s="4" cm="1">
        <f t="array" ref="D40">C40*rendimento_carteira</f>
        <v>291.94105503620665</v>
      </c>
    </row>
    <row r="41" spans="2:4" ht="24">
      <c r="B41" s="2" t="s">
        <v>15</v>
      </c>
      <c r="C41" s="3">
        <f>FV(C32,20*12,C30*-1)</f>
        <v>225039.68001941612</v>
      </c>
      <c r="D41" s="4" cm="1">
        <f t="array" ref="D41">C41*rendimento_carteira</f>
        <v>1350.2380801164968</v>
      </c>
    </row>
    <row r="42" spans="2:4" ht="24">
      <c r="B42" s="5" t="s">
        <v>16</v>
      </c>
      <c r="C42" s="6">
        <f>FV(C32,30*12,C30*-1)</f>
        <v>864433.93100094295</v>
      </c>
      <c r="D42" s="7" cm="1">
        <f t="array" ref="D42">C42*rendimento_carteira</f>
        <v>5186.6035860056581</v>
      </c>
    </row>
    <row r="45" spans="2:4" ht="24">
      <c r="B45" s="18" t="s">
        <v>17</v>
      </c>
      <c r="C45" s="17" t="s">
        <v>18</v>
      </c>
    </row>
    <row r="46" spans="2:4" ht="24">
      <c r="B46" s="15" t="s">
        <v>19</v>
      </c>
      <c r="C46" s="16">
        <f>C30</f>
        <v>200</v>
      </c>
    </row>
    <row r="49" spans="2:4" ht="24">
      <c r="B49" s="13" t="s">
        <v>20</v>
      </c>
      <c r="C49" s="14" t="s">
        <v>21</v>
      </c>
      <c r="D49" s="14" t="s">
        <v>22</v>
      </c>
    </row>
    <row r="50" spans="2:4" ht="24">
      <c r="B50" s="10" t="s">
        <v>23</v>
      </c>
      <c r="C50" s="11">
        <f>VLOOKUP($C$45&amp;"-"&amp;B50,Planilha2!$A:$D,4,FALSE)</f>
        <v>0.32</v>
      </c>
      <c r="D50" s="12">
        <f>C50*$C$46</f>
        <v>64</v>
      </c>
    </row>
    <row r="51" spans="2:4" ht="24">
      <c r="B51" s="10" t="s">
        <v>24</v>
      </c>
      <c r="C51" s="11">
        <f>VLOOKUP($C$45&amp;"-"&amp;B51,Planilha2!$A:$D,4,FALSE)</f>
        <v>0.4</v>
      </c>
      <c r="D51" s="12">
        <f>C51*$C$46</f>
        <v>80</v>
      </c>
    </row>
    <row r="52" spans="2:4" ht="24">
      <c r="B52" s="10" t="s">
        <v>25</v>
      </c>
      <c r="C52" s="11">
        <f>VLOOKUP($C$45&amp;"-"&amp;B52,Planilha2!$A:$D,4,FALSE)</f>
        <v>0.08</v>
      </c>
      <c r="D52" s="12">
        <f>C52*$C$46</f>
        <v>16</v>
      </c>
    </row>
    <row r="53" spans="2:4" ht="24">
      <c r="B53" s="10" t="s">
        <v>26</v>
      </c>
      <c r="C53" s="11">
        <f>VLOOKUP($C$45&amp;"-"&amp;B53,Planilha2!$A:$D,4,FALSE)</f>
        <v>0.1</v>
      </c>
      <c r="D53" s="12">
        <f>C53*$C$46</f>
        <v>20</v>
      </c>
    </row>
    <row r="54" spans="2:4" ht="24">
      <c r="B54" s="10" t="s">
        <v>27</v>
      </c>
      <c r="C54" s="11">
        <f>VLOOKUP($C$45&amp;"-"&amp;B54,Planilha2!$A:$D,4,FALSE)</f>
        <v>0.05</v>
      </c>
      <c r="D54" s="12">
        <f>C54*$C$46</f>
        <v>10</v>
      </c>
    </row>
    <row r="55" spans="2:4" ht="24">
      <c r="B55" s="10" t="s">
        <v>28</v>
      </c>
      <c r="C55" s="11">
        <f>VLOOKUP($C$45&amp;"-"&amp;B55,Planilha2!$A:$D,4,FALSE)</f>
        <v>0.05</v>
      </c>
      <c r="D55" s="12">
        <f>C55*$C$46</f>
        <v>10</v>
      </c>
    </row>
  </sheetData>
  <mergeCells count="1">
    <mergeCell ref="B37:C37"/>
  </mergeCells>
  <dataValidations count="1">
    <dataValidation type="list" allowBlank="1" showInputMessage="1" showErrorMessage="1" sqref="C45" xr:uid="{F81EAA6D-F89F-434B-B257-407BBD31EE9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708-2CDD-458A-886C-0BA4829983B5}">
  <dimension ref="A1:G19"/>
  <sheetViews>
    <sheetView workbookViewId="0">
      <selection activeCell="G4" sqref="G4"/>
    </sheetView>
  </sheetViews>
  <sheetFormatPr defaultRowHeight="15"/>
  <cols>
    <col min="1" max="1" width="39.140625" customWidth="1"/>
    <col min="2" max="2" width="21" customWidth="1"/>
    <col min="3" max="3" width="22.42578125" customWidth="1"/>
    <col min="6" max="6" width="21" bestFit="1" customWidth="1"/>
  </cols>
  <sheetData>
    <row r="1" spans="1:7" ht="24">
      <c r="A1" s="20" t="s">
        <v>29</v>
      </c>
      <c r="B1" s="21" t="s">
        <v>17</v>
      </c>
      <c r="C1" s="22" t="s">
        <v>20</v>
      </c>
      <c r="D1" s="23" t="s">
        <v>30</v>
      </c>
    </row>
    <row r="2" spans="1:7" ht="15.75">
      <c r="A2" s="24" t="str">
        <f>B2&amp;"-"&amp;C2</f>
        <v>CONSERVADOR-PAPEL</v>
      </c>
      <c r="B2" s="25" t="s">
        <v>31</v>
      </c>
      <c r="C2" s="25" t="s">
        <v>23</v>
      </c>
      <c r="D2" s="26">
        <v>0.3</v>
      </c>
    </row>
    <row r="3" spans="1:7" ht="15.75">
      <c r="A3" s="24" t="str">
        <f t="shared" ref="A3:A19" si="0">B3&amp;"-"&amp;C3</f>
        <v>CONSERVADOR-TIJOLO</v>
      </c>
      <c r="B3" s="25" t="s">
        <v>31</v>
      </c>
      <c r="C3" s="25" t="s">
        <v>24</v>
      </c>
      <c r="D3" s="26">
        <v>0.5</v>
      </c>
      <c r="G3" t="s">
        <v>30</v>
      </c>
    </row>
    <row r="4" spans="1:7" ht="15.75">
      <c r="A4" s="24" t="str">
        <f t="shared" si="0"/>
        <v>CONSERVADOR-HÍBRIDOS</v>
      </c>
      <c r="B4" s="25" t="s">
        <v>31</v>
      </c>
      <c r="C4" s="25" t="s">
        <v>25</v>
      </c>
      <c r="D4" s="26">
        <v>0.1</v>
      </c>
      <c r="F4" s="31" t="s">
        <v>32</v>
      </c>
      <c r="G4" s="32">
        <f>VLOOKUP(F4,$A:$D,4,FALSE)</f>
        <v>0.5</v>
      </c>
    </row>
    <row r="5" spans="1:7" ht="15.75">
      <c r="A5" s="24" t="str">
        <f t="shared" si="0"/>
        <v>CONSERVADOR-FOFs</v>
      </c>
      <c r="B5" s="25" t="s">
        <v>31</v>
      </c>
      <c r="C5" s="25" t="s">
        <v>26</v>
      </c>
      <c r="D5" s="26">
        <v>0.1</v>
      </c>
    </row>
    <row r="6" spans="1:7" ht="15.75">
      <c r="A6" s="24" t="str">
        <f t="shared" si="0"/>
        <v>CONSERVADOR-DESENVOLVIMENTO</v>
      </c>
      <c r="B6" s="25" t="s">
        <v>31</v>
      </c>
      <c r="C6" s="25" t="s">
        <v>27</v>
      </c>
      <c r="D6" s="26">
        <v>0</v>
      </c>
    </row>
    <row r="7" spans="1:7" ht="15.75">
      <c r="A7" s="27" t="str">
        <f t="shared" si="0"/>
        <v>CONSERVADOR-HOTELARIAS</v>
      </c>
      <c r="B7" s="19" t="s">
        <v>31</v>
      </c>
      <c r="C7" s="19" t="s">
        <v>28</v>
      </c>
      <c r="D7" s="28">
        <v>0</v>
      </c>
    </row>
    <row r="8" spans="1:7" ht="15.75">
      <c r="A8" s="24" t="str">
        <f t="shared" si="0"/>
        <v>MODERADO-PAPEL</v>
      </c>
      <c r="B8" s="25" t="s">
        <v>18</v>
      </c>
      <c r="C8" s="25" t="s">
        <v>23</v>
      </c>
      <c r="D8" s="29">
        <v>0.32</v>
      </c>
    </row>
    <row r="9" spans="1:7" ht="15.75">
      <c r="A9" s="24" t="str">
        <f t="shared" si="0"/>
        <v>MODERADO-TIJOLO</v>
      </c>
      <c r="B9" s="25" t="s">
        <v>18</v>
      </c>
      <c r="C9" s="25" t="s">
        <v>24</v>
      </c>
      <c r="D9" s="29">
        <v>0.4</v>
      </c>
    </row>
    <row r="10" spans="1:7" ht="15.75">
      <c r="A10" s="24" t="str">
        <f t="shared" si="0"/>
        <v>MODERADO-HÍBRIDOS</v>
      </c>
      <c r="B10" s="25" t="s">
        <v>18</v>
      </c>
      <c r="C10" s="25" t="s">
        <v>25</v>
      </c>
      <c r="D10" s="29">
        <v>0.08</v>
      </c>
    </row>
    <row r="11" spans="1:7" ht="15.75">
      <c r="A11" s="24" t="str">
        <f t="shared" si="0"/>
        <v>MODERADO-FOFs</v>
      </c>
      <c r="B11" s="25" t="s">
        <v>18</v>
      </c>
      <c r="C11" s="25" t="s">
        <v>26</v>
      </c>
      <c r="D11" s="29">
        <v>0.1</v>
      </c>
    </row>
    <row r="12" spans="1:7" ht="15.75">
      <c r="A12" s="24" t="str">
        <f t="shared" si="0"/>
        <v>MODERADO-DESENVOLVIMENTO</v>
      </c>
      <c r="B12" s="25" t="s">
        <v>18</v>
      </c>
      <c r="C12" s="25" t="s">
        <v>27</v>
      </c>
      <c r="D12" s="29">
        <v>0.05</v>
      </c>
    </row>
    <row r="13" spans="1:7" ht="15.75">
      <c r="A13" s="27" t="str">
        <f t="shared" si="0"/>
        <v>MODERADO-HOTELARIAS</v>
      </c>
      <c r="B13" s="19" t="s">
        <v>18</v>
      </c>
      <c r="C13" s="19" t="s">
        <v>28</v>
      </c>
      <c r="D13" s="30">
        <v>0.05</v>
      </c>
    </row>
    <row r="14" spans="1:7" ht="15.75">
      <c r="A14" s="24" t="str">
        <f t="shared" si="0"/>
        <v>AGRESSIVO-PAPEL</v>
      </c>
      <c r="B14" s="25" t="s">
        <v>33</v>
      </c>
      <c r="C14" s="25" t="s">
        <v>23</v>
      </c>
      <c r="D14" s="29">
        <v>0.5</v>
      </c>
    </row>
    <row r="15" spans="1:7" ht="15.75">
      <c r="A15" s="24" t="str">
        <f t="shared" si="0"/>
        <v>AGRESSIVO-TIJOLO</v>
      </c>
      <c r="B15" s="25" t="s">
        <v>33</v>
      </c>
      <c r="C15" s="25" t="s">
        <v>24</v>
      </c>
      <c r="D15" s="29">
        <v>0.1</v>
      </c>
    </row>
    <row r="16" spans="1:7" ht="15.75">
      <c r="A16" s="24" t="str">
        <f t="shared" si="0"/>
        <v>AGRESSIVO-HÍBRIDOS</v>
      </c>
      <c r="B16" s="25" t="s">
        <v>33</v>
      </c>
      <c r="C16" s="25" t="s">
        <v>25</v>
      </c>
      <c r="D16" s="29">
        <v>0.05</v>
      </c>
    </row>
    <row r="17" spans="1:4" ht="15.75">
      <c r="A17" s="24" t="str">
        <f t="shared" si="0"/>
        <v>AGRESSIVO-FOFs</v>
      </c>
      <c r="B17" s="25" t="s">
        <v>33</v>
      </c>
      <c r="C17" s="25" t="s">
        <v>26</v>
      </c>
      <c r="D17" s="29">
        <v>0.05</v>
      </c>
    </row>
    <row r="18" spans="1:4" ht="15.75">
      <c r="A18" s="24" t="str">
        <f t="shared" si="0"/>
        <v>AGRESSIVO-DESENVOLVIMENTO</v>
      </c>
      <c r="B18" s="25" t="s">
        <v>33</v>
      </c>
      <c r="C18" s="25" t="s">
        <v>27</v>
      </c>
      <c r="D18" s="29">
        <v>0.2</v>
      </c>
    </row>
    <row r="19" spans="1:4" ht="15.75">
      <c r="A19" s="27" t="str">
        <f t="shared" si="0"/>
        <v>AGRESSIVO-HOTELARIAS</v>
      </c>
      <c r="B19" s="19" t="s">
        <v>33</v>
      </c>
      <c r="C19" s="19" t="s">
        <v>28</v>
      </c>
      <c r="D19" s="3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2025-05-17T22:45:28Z</dcterms:created>
  <dcterms:modified xsi:type="dcterms:W3CDTF">2025-05-18T00:48:16Z</dcterms:modified>
  <cp:category/>
  <cp:contentStatus/>
</cp:coreProperties>
</file>