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9040" windowHeight="15840" tabRatio="683" activeTab="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Information'!$C$161</definedName>
    <definedName name="FYFPPA1025">'Additional Information'!$C$162</definedName>
    <definedName name="FYFPPA1026">'Additional Information'!$C$163</definedName>
    <definedName name="FYFPPA1027">'Additional Information'!$C$164</definedName>
    <definedName name="FYFPPA1028">'Additional Information'!$D$161</definedName>
    <definedName name="FYFPPA1029">'Additional Information'!$D$162</definedName>
    <definedName name="FYFPPA1030">'Additional Information'!$D$163</definedName>
    <definedName name="FYFPPA1031">'Additional Information'!$D$164</definedName>
    <definedName name="FYFPPA1032">'Additional Information'!$E$161</definedName>
    <definedName name="FYFPPA1033">'Additional Information'!$E$162</definedName>
    <definedName name="FYFPPA1034">'Additional Information'!$E$163</definedName>
    <definedName name="FYFPPA1035">'Additional Information'!$E$164</definedName>
    <definedName name="FYFPPA1036">'Additional Information'!$F$161</definedName>
    <definedName name="FYFPPA1037">'Additional Information'!$F$162</definedName>
    <definedName name="FYFPPA1038">'Additional Information'!$F$163</definedName>
    <definedName name="FYFPPA1039">'Additional Information'!$F$164</definedName>
    <definedName name="FYFPPA104">'[2]Projections &amp; Assumptions'!$G$49</definedName>
    <definedName name="FYFPPA1040">'Additional Information'!$G$161</definedName>
    <definedName name="FYFPPA1041">'Additional Information'!$G$162</definedName>
    <definedName name="FYFPPA1042">'Additional Information'!$G$163</definedName>
    <definedName name="FYFPPA1043">'Additional Information'!$G$164</definedName>
    <definedName name="FYFPPA1044">'Additional Information'!$H$161</definedName>
    <definedName name="FYFPPA1045">'Additional Information'!$H$162</definedName>
    <definedName name="FYFPPA1046">'Additional Information'!$H$163</definedName>
    <definedName name="FYFPPA1047">'Additional Information'!$H$164</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Information'!$C$176</definedName>
    <definedName name="FYFPPA341">'Additional Information'!$C$177</definedName>
    <definedName name="FYFPPA342">'Additional Information'!$C$178</definedName>
    <definedName name="FYFPPA343">'Additional Information'!$C$179</definedName>
    <definedName name="FYFPPA344">'Additional Information'!$C$180</definedName>
    <definedName name="FYFPPA345">'Additional Information'!$C$181</definedName>
    <definedName name="FYFPPA367">'[2]Projections &amp; Assumptions'!$D$198</definedName>
    <definedName name="FYFPPA368">'[2]Projections &amp; Assumptions'!$E$163</definedName>
    <definedName name="FYFPPA371">'Additional Information'!$D$176</definedName>
    <definedName name="FYFPPA372">'Additional Information'!$D$177</definedName>
    <definedName name="FYFPPA373">'Additional Information'!$D$178</definedName>
    <definedName name="FYFPPA374">'Additional Information'!$D$179</definedName>
    <definedName name="FYFPPA375">'Additional Information'!$D$180</definedName>
    <definedName name="FYFPPA376">'Additional Information'!$D$181</definedName>
    <definedName name="FYFPPA398">'[2]Projections &amp; Assumptions'!$E$198</definedName>
    <definedName name="FYFPPA399">'[2]Projections &amp; Assumptions'!$F$163</definedName>
    <definedName name="FYFPPA402">'Additional Information'!$E$176</definedName>
    <definedName name="FYFPPA403">'Additional Information'!$E$177</definedName>
    <definedName name="FYFPPA404">'Additional Information'!$E$178</definedName>
    <definedName name="FYFPPA405">'Additional Information'!$E$179</definedName>
    <definedName name="FYFPPA406">'Additional Information'!$E$180</definedName>
    <definedName name="FYFPPA407">'Additional Information'!$E$181</definedName>
    <definedName name="FYFPPA429">'[2]Projections &amp; Assumptions'!$F$198</definedName>
    <definedName name="FYFPPA430">'[2]Projections &amp; Assumptions'!$G$163</definedName>
    <definedName name="FYFPPA433">'Additional Information'!$F$176</definedName>
    <definedName name="FYFPPA434">'Additional Information'!$F$177</definedName>
    <definedName name="FYFPPA435">'Additional Information'!$F$178</definedName>
    <definedName name="FYFPPA436">'Additional Information'!$F$179</definedName>
    <definedName name="FYFPPA437">'Additional Information'!$F$180</definedName>
    <definedName name="FYFPPA438">'Additional Information'!$F$181</definedName>
    <definedName name="FYFPPA460">'[2]Projections &amp; Assumptions'!$G$198</definedName>
    <definedName name="FYFPPA461">'[2]Projections &amp; Assumptions'!$H$163</definedName>
    <definedName name="FYFPPA464">'Additional Information'!$G$176</definedName>
    <definedName name="FYFPPA465">'Additional Information'!$G$177</definedName>
    <definedName name="FYFPPA466">'Additional Information'!$G$178</definedName>
    <definedName name="FYFPPA467">'Additional Information'!$G$179</definedName>
    <definedName name="FYFPPA468">'Additional Information'!$G$180</definedName>
    <definedName name="FYFPPA469">'Additional Information'!$G$181</definedName>
    <definedName name="FYFPPA491">'[2]Projections &amp; Assumptions'!$H$198</definedName>
    <definedName name="FYFPPA492">'[2]Projections &amp; Assumptions'!$I$163</definedName>
    <definedName name="FYFPPA495">'Additional Information'!$H$176</definedName>
    <definedName name="FYFPPA496">'Additional Information'!$H$177</definedName>
    <definedName name="FYFPPA497">'Additional Information'!$H$178</definedName>
    <definedName name="FYFPPA498">'Additional Information'!$H$179</definedName>
    <definedName name="FYFPPA499">'Additional Information'!$H$180</definedName>
    <definedName name="FYFPPA500">'Additional Information'!$H$181</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Information'!$C$169</definedName>
    <definedName name="FYFPPA731">'Additional Information'!$D$169</definedName>
    <definedName name="FYFPPA732">'Additional Information'!$E$169</definedName>
    <definedName name="FYFPPA733">'Additional Information'!$F$169</definedName>
    <definedName name="FYFPPA734">'Additional Information'!$G$169</definedName>
    <definedName name="FYFPPA735">'Additional Information'!$H$169</definedName>
    <definedName name="FYFPPA740">'Additional Information'!$C$170</definedName>
    <definedName name="FYFPPA741">'Additional Information'!$D$170</definedName>
    <definedName name="FYFPPA742">'Additional Information'!$E$170</definedName>
    <definedName name="FYFPPA743">'Additional Information'!$F$170</definedName>
    <definedName name="FYFPPA744">'Additional Information'!$G$170</definedName>
    <definedName name="FYFPPA745">'Additional Information'!$H$170</definedName>
    <definedName name="FYFPPA750">'Additional Information'!$C$171</definedName>
    <definedName name="FYFPPA751">'Additional Information'!$D$171</definedName>
    <definedName name="FYFPPA752">'Additional Information'!$E$171</definedName>
    <definedName name="FYFPPA753">'Additional Information'!$F$171</definedName>
    <definedName name="FYFPPA754">'Additional Information'!$G$171</definedName>
    <definedName name="FYFPPA755">'Additional Information'!$H$171</definedName>
    <definedName name="FYFPPA760">'Additional Information'!$C$172</definedName>
    <definedName name="FYFPPA761">'Additional Information'!$D$172</definedName>
    <definedName name="FYFPPA762">'Additional Information'!$E$172</definedName>
    <definedName name="FYFPPA763">'Additional Information'!$F$172</definedName>
    <definedName name="FYFPPA764">'Additional Information'!$G$172</definedName>
    <definedName name="FYFPPA765">'Additional Information'!$H$172</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0" i="21" l="1"/>
  <c r="L737" i="13" l="1"/>
  <c r="L1007" i="13" l="1"/>
  <c r="L1005" i="13" l="1"/>
  <c r="P1011" i="13" l="1"/>
  <c r="L1025" i="13" l="1"/>
  <c r="L986" i="13"/>
  <c r="L947" i="13"/>
  <c r="L908" i="13"/>
  <c r="L869" i="13"/>
  <c r="L749" i="13" l="1"/>
  <c r="L716" i="13"/>
  <c r="L683" i="13"/>
  <c r="L650" i="13"/>
  <c r="L617"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L935" i="13" s="1"/>
  <c r="H894" i="13"/>
  <c r="H878" i="13"/>
  <c r="H886" i="13"/>
  <c r="L896" i="13" s="1"/>
  <c r="H855" i="13"/>
  <c r="L839" i="13" s="1"/>
  <c r="H839" i="13"/>
  <c r="H847" i="13"/>
  <c r="H813" i="13"/>
  <c r="H793" i="13"/>
  <c r="H804" i="13"/>
  <c r="L793" i="13" l="1"/>
  <c r="L917" i="13"/>
  <c r="L878" i="13"/>
  <c r="L974" i="13"/>
  <c r="L1013" i="13"/>
  <c r="L847" i="13"/>
  <c r="C8" i="21"/>
  <c r="L855" i="13"/>
  <c r="N855" i="13"/>
  <c r="N972" i="13"/>
  <c r="L972" i="13"/>
  <c r="D8" i="21"/>
  <c r="L894" i="13"/>
  <c r="N894" i="13"/>
  <c r="N1011" i="13"/>
  <c r="L1011" i="13"/>
  <c r="N813" i="13"/>
  <c r="L813" i="13"/>
  <c r="E8" i="21"/>
  <c r="L933" i="13"/>
  <c r="N933" i="13"/>
  <c r="G8" i="21"/>
  <c r="H1034" i="13"/>
  <c r="H1030" i="13"/>
  <c r="B59" i="21" s="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H1079" i="13"/>
  <c r="B11" i="22" s="1"/>
  <c r="B24" i="22"/>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C4" i="20"/>
  <c r="D32" i="18"/>
  <c r="H125" i="13"/>
  <c r="E39" i="18" l="1"/>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<sst xmlns="http://schemas.openxmlformats.org/spreadsheetml/2006/main" count="13616" uniqueCount="5642">
  <si>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</si>
  <si>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</si>
  <si>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</si>
  <si>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</si>
  <si>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</si>
  <si>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</si>
  <si>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</si>
  <si>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</si>
  <si>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</si>
  <si>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</si>
  <si>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</si>
  <si>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</si>
  <si>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</si>
  <si>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</si>
  <si>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</si>
  <si>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</si>
  <si>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</si>
  <si>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</si>
  <si>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</si>
  <si>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</si>
  <si>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</si>
  <si>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</si>
  <si>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</si>
  <si>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</si>
  <si>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</si>
  <si>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</si>
  <si>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</si>
  <si>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</si>
  <si>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</si>
  <si>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</si>
  <si>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</si>
  <si>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</si>
  <si>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</si>
  <si>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</si>
  <si>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</si>
  <si>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</si>
  <si>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</si>
  <si>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</si>
  <si>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</si>
  <si>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</si>
  <si>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</si>
  <si>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</si>
  <si>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</si>
  <si>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</si>
  <si>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</si>
  <si>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</si>
  <si>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</si>
  <si>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</si>
  <si>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</si>
  <si>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</si>
  <si>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</si>
  <si>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</si>
  <si>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</si>
  <si>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</si>
  <si>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</si>
  <si>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</si>
  <si>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</si>
  <si>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</si>
  <si>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</si>
  <si>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</si>
  <si>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</si>
  <si>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</si>
  <si>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</si>
  <si>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</si>
  <si>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</si>
  <si>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</si>
  <si>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</si>
  <si>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</si>
  <si>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</si>
  <si>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</si>
  <si>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</si>
  <si>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</si>
  <si>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</si>
  <si>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</si>
  <si>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</si>
  <si>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</si>
  <si>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</si>
  <si>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</si>
  <si>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</si>
  <si>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</si>
  <si>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</si>
  <si>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</si>
  <si>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</si>
  <si>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</si>
  <si>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</si>
  <si>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</si>
  <si>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</si>
  <si>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</si>
  <si>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</si>
  <si>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</si>
  <si>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</si>
  <si>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</si>
  <si>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</si>
  <si>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</si>
  <si>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</si>
  <si>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</si>
  <si>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</si>
  <si>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</si>
  <si>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</si>
  <si>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</si>
  <si>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</si>
  <si>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</si>
  <si>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</si>
  <si>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</si>
  <si>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</si>
  <si>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</si>
  <si>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</si>
  <si>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</si>
  <si>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</si>
  <si>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</si>
  <si>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</si>
  <si>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</si>
  <si>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</si>
  <si>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</si>
  <si>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</si>
  <si>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</si>
  <si>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</si>
  <si>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</si>
  <si>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</si>
  <si>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</si>
  <si>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</si>
  <si>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</si>
  <si>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</si>
  <si>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</si>
  <si>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</si>
  <si>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</si>
  <si>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</si>
  <si>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</si>
  <si>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</si>
  <si>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</si>
  <si>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</si>
  <si>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</si>
  <si>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</si>
  <si>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</si>
  <si>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</si>
  <si>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</si>
  <si>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</si>
  <si>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</si>
  <si>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</si>
  <si>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</si>
  <si>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</si>
  <si>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</si>
  <si>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</si>
  <si>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</si>
  <si>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</si>
  <si>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</si>
  <si>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</si>
  <si>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</si>
  <si>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</si>
  <si>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</si>
  <si>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</si>
  <si>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</si>
  <si>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</si>
  <si>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</si>
  <si>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</si>
  <si>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</si>
  <si>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</si>
  <si>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</si>
  <si>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</si>
  <si>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</si>
  <si>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</si>
  <si>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</si>
  <si>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</si>
  <si>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</si>
  <si>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</si>
  <si>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</si>
  <si>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</si>
  <si>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</si>
  <si>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</si>
  <si>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</si>
  <si>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</si>
  <si>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</si>
  <si>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</si>
  <si>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</si>
  <si>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</si>
  <si>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</si>
  <si>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</si>
  <si>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</si>
  <si>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</si>
  <si>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</si>
  <si>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</si>
  <si>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</si>
  <si>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</si>
  <si>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</si>
  <si>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</si>
  <si>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</si>
  <si>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</si>
  <si>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</si>
  <si>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</si>
  <si>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</si>
  <si>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</si>
  <si>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</si>
  <si>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</si>
  <si>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</si>
  <si>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</si>
  <si>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</si>
  <si>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</si>
  <si>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</si>
  <si>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</si>
  <si>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</si>
  <si>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</si>
  <si>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</si>
  <si>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</si>
  <si>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</si>
  <si>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</si>
  <si>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</si>
  <si>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</si>
  <si>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</si>
  <si>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</si>
  <si>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</si>
  <si>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</si>
  <si>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</si>
  <si>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</si>
  <si>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</si>
  <si>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</si>
  <si>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</si>
  <si>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</si>
  <si>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</si>
  <si>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</si>
  <si>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</si>
  <si>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</si>
  <si>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</si>
  <si>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</si>
  <si>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</si>
  <si>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</si>
  <si>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</si>
  <si>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</si>
  <si>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</si>
  <si>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</si>
  <si>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</si>
  <si>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</si>
  <si>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</si>
  <si>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</si>
  <si>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</si>
  <si>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</si>
  <si>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</si>
  <si>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</si>
  <si>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</si>
  <si>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</si>
  <si>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</si>
  <si>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</si>
  <si>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</si>
  <si>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</si>
  <si>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</si>
  <si>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</si>
  <si>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</si>
  <si>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</si>
  <si>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</si>
  <si>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</si>
  <si>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</si>
  <si>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</si>
  <si>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</si>
  <si>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</si>
  <si>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</si>
  <si>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</si>
  <si>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</si>
  <si>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</si>
  <si>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</si>
  <si>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</si>
  <si>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</si>
  <si>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</si>
  <si>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</si>
  <si>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</si>
  <si>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</si>
  <si>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</si>
  <si>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</si>
  <si>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</si>
  <si>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</si>
  <si>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</si>
  <si>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</si>
  <si>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</si>
  <si>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</si>
  <si>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</si>
  <si>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</si>
  <si>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</si>
  <si>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</si>
  <si>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</si>
  <si>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</si>
  <si>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</si>
  <si>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</si>
  <si>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</si>
  <si>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</si>
  <si>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</si>
  <si>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</si>
  <si>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</si>
  <si>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</si>
  <si>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</si>
  <si>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</si>
  <si>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</si>
  <si>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</si>
  <si>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</si>
  <si>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</si>
  <si>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</si>
  <si>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</si>
  <si>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</si>
  <si>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</si>
  <si>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</si>
  <si>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</si>
  <si>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</si>
  <si>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</si>
  <si>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</si>
  <si>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</si>
  <si>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</si>
  <si>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</si>
  <si>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</si>
  <si>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</si>
  <si>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</si>
  <si>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</si>
  <si>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</si>
  <si>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</si>
  <si>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</si>
  <si>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</si>
  <si>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</si>
  <si>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</si>
  <si>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</si>
  <si>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</si>
  <si>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</si>
  <si>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</si>
  <si>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</si>
  <si>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</si>
  <si>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</si>
  <si>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</si>
  <si>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</si>
  <si>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</si>
  <si>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</si>
  <si>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</si>
  <si>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</si>
  <si>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</si>
  <si>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</si>
  <si>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</si>
  <si>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</si>
  <si>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</si>
  <si>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</si>
  <si>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</si>
  <si>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</si>
  <si>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</si>
  <si>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</si>
  <si>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</si>
  <si>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</si>
  <si>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</si>
  <si>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</si>
  <si>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</si>
  <si>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</si>
  <si>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</si>
  <si>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</si>
  <si>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</si>
  <si>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</si>
  <si>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</si>
  <si>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</si>
  <si>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</si>
  <si>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</si>
  <si>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</si>
  <si>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</si>
  <si>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</si>
  <si>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</si>
  <si>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</si>
  <si>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</si>
  <si>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</si>
  <si>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</si>
  <si>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</si>
  <si>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</si>
  <si>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</si>
  <si>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</si>
  <si>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</si>
  <si>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</si>
  <si>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</si>
  <si>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</si>
  <si>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</si>
  <si>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</si>
  <si>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</si>
  <si>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</si>
  <si>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</si>
  <si>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</si>
  <si>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</si>
  <si>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</si>
  <si>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</si>
  <si>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</si>
  <si>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</si>
  <si>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</si>
  <si>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</si>
  <si>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</si>
  <si>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</si>
  <si>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</si>
  <si>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</si>
  <si>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</si>
  <si>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</si>
  <si>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</si>
  <si>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</si>
  <si>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</si>
  <si>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</si>
  <si>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</si>
  <si>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</si>
  <si>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</si>
  <si>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</si>
  <si>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</si>
  <si>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</si>
  <si>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</si>
  <si>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</si>
  <si>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</si>
  <si>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</si>
  <si>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</si>
  <si>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</si>
  <si>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</si>
  <si>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</si>
  <si>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</si>
  <si>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</si>
  <si>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</si>
  <si>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</si>
  <si>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</si>
  <si>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</si>
  <si>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</si>
  <si>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</si>
  <si>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</si>
  <si>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</si>
  <si>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</si>
  <si>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</si>
  <si>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</si>
  <si>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</si>
  <si>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</si>
  <si>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</si>
  <si>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</si>
  <si>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</si>
  <si>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</si>
  <si>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</si>
  <si>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</si>
  <si>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</si>
  <si>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</si>
  <si>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</si>
  <si>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</si>
  <si>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</si>
  <si>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</si>
  <si>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</si>
  <si>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</si>
  <si>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</si>
  <si>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</si>
  <si>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</si>
  <si>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</si>
  <si>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</si>
  <si>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</si>
  <si>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</si>
  <si>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</si>
  <si>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</si>
  <si>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</si>
  <si>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</si>
  <si>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</si>
  <si>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</si>
  <si>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</si>
  <si>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</si>
  <si>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</si>
  <si>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</si>
  <si>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</si>
  <si>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</si>
  <si>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</si>
  <si>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</si>
  <si>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</si>
  <si>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</si>
  <si>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</si>
  <si>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</si>
  <si>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</si>
  <si>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</si>
  <si>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</si>
  <si>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</si>
  <si>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</si>
  <si>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</si>
  <si>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</si>
  <si>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</si>
  <si>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</si>
  <si>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</si>
  <si>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</si>
  <si>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</si>
  <si>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</si>
  <si>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</si>
  <si>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</si>
  <si>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</si>
  <si>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</si>
  <si>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</si>
  <si>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</si>
  <si>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</si>
  <si>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</si>
  <si>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</si>
  <si>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</si>
  <si>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</si>
  <si>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</si>
  <si>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</si>
  <si>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</si>
  <si>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</si>
  <si>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</si>
  <si>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</si>
  <si>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</si>
  <si>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</si>
  <si>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</si>
  <si>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</si>
  <si>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</si>
  <si>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</si>
  <si>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</si>
  <si>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</si>
  <si>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</si>
  <si>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</si>
  <si>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</si>
  <si>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</si>
  <si>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</si>
  <si>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</si>
  <si>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</si>
  <si>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</si>
  <si>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</si>
  <si>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</si>
  <si>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</si>
  <si>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</si>
  <si>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</si>
  <si>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</si>
  <si>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</si>
  <si>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</si>
  <si>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</si>
  <si>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</si>
  <si>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</si>
  <si>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</si>
  <si>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</si>
  <si>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</si>
  <si>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</si>
  <si>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</si>
  <si>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</si>
  <si>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</si>
  <si>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</si>
  <si>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</si>
  <si>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</si>
  <si>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</si>
  <si>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</si>
  <si>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</si>
  <si>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</si>
  <si>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</si>
  <si>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</si>
  <si>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</si>
  <si>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</si>
  <si>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</si>
  <si>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</si>
  <si>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</si>
  <si>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</si>
  <si>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</si>
  <si>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</si>
  <si>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</si>
  <si>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</si>
  <si>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</si>
  <si>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</si>
  <si>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</si>
  <si>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</si>
  <si>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</si>
  <si>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</si>
  <si>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</si>
  <si>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</si>
  <si>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</si>
  <si>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</si>
  <si>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</si>
  <si>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</si>
  <si>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</si>
  <si>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</si>
  <si>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</si>
  <si>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</si>
  <si>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</si>
  <si>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</si>
  <si>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</si>
  <si>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</si>
  <si>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</si>
  <si>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</si>
  <si>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</si>
  <si>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</si>
  <si>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</si>
  <si>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</si>
  <si>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</si>
  <si>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</si>
  <si>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</si>
  <si>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</si>
  <si>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</si>
  <si>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</si>
  <si>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</si>
  <si>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</si>
  <si>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</si>
  <si>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</si>
  <si>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</si>
  <si>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</si>
  <si>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</si>
  <si>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</si>
  <si>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</si>
  <si>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</si>
  <si>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</si>
  <si>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</si>
  <si>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</si>
  <si>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</si>
  <si>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</si>
  <si>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</si>
  <si>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</si>
  <si>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</si>
  <si>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</si>
  <si>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</si>
  <si>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</si>
  <si>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</si>
  <si>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</si>
  <si>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</si>
  <si>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</si>
  <si>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</si>
  <si>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</si>
  <si>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</si>
  <si>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</si>
  <si>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</si>
  <si>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</si>
  <si>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</si>
  <si>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</si>
  <si>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</si>
  <si>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</si>
  <si>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</si>
  <si>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</si>
  <si>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</si>
  <si>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</si>
  <si>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</si>
  <si>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</si>
  <si>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</si>
  <si>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</si>
  <si>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</si>
  <si>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</si>
  <si>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</si>
  <si>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</si>
  <si>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</si>
  <si>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</si>
  <si>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</si>
  <si>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</si>
  <si>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</si>
  <si>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</si>
  <si>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</si>
  <si>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</si>
  <si>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</si>
  <si>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</si>
  <si>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</si>
  <si>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</si>
  <si>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</si>
  <si>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</si>
  <si>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</si>
  <si>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</si>
  <si>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</si>
  <si>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</si>
  <si>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</si>
  <si>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</si>
  <si>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</si>
  <si>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</si>
  <si>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</si>
  <si>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</si>
  <si>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</si>
  <si>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</si>
  <si>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</si>
  <si>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</si>
  <si>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</si>
  <si>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</si>
  <si>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</si>
  <si>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</si>
  <si>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</si>
  <si>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</si>
  <si>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</si>
  <si>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</si>
  <si>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</si>
  <si>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</si>
  <si>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</si>
  <si>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</si>
  <si>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</si>
  <si>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</si>
  <si>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</si>
  <si>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</si>
  <si>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</si>
  <si>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</si>
  <si>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</si>
  <si>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</si>
  <si>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</si>
  <si>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</si>
  <si>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</si>
  <si>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</si>
  <si>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</si>
  <si>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</si>
  <si>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</si>
  <si>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</si>
  <si>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</si>
  <si>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</si>
  <si>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</si>
  <si>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</si>
  <si>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</si>
  <si>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</si>
  <si>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</si>
  <si>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</si>
  <si>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</si>
  <si>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</si>
  <si>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</si>
  <si>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</si>
  <si>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</si>
  <si>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</si>
  <si>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</si>
  <si>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</si>
  <si>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</si>
  <si>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</si>
  <si>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</si>
  <si>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</si>
  <si>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</si>
  <si>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</si>
  <si>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</si>
  <si>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</si>
  <si>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</si>
  <si>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</si>
  <si>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</si>
  <si>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</si>
  <si>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</si>
  <si>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</si>
  <si>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</si>
  <si>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</si>
  <si>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</si>
  <si>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</si>
  <si>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</si>
  <si>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</si>
  <si>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</si>
  <si>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</si>
  <si>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</si>
  <si>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</si>
  <si>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</si>
  <si>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</si>
  <si>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</si>
  <si>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</si>
  <si>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</si>
  <si>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</si>
  <si>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</si>
  <si>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</si>
  <si>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</si>
  <si>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</si>
  <si>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</si>
  <si>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</si>
  <si>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</si>
  <si>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</si>
  <si>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</si>
  <si>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</si>
  <si>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</si>
  <si>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</si>
  <si>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</si>
  <si>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</si>
  <si>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</si>
  <si>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</si>
  <si>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</si>
  <si>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</si>
  <si>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</si>
  <si>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</si>
  <si>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</si>
  <si>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</si>
  <si>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</si>
  <si>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</si>
  <si>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</si>
  <si>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</si>
  <si>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</si>
  <si>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</si>
  <si>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</si>
  <si>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</si>
  <si>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</si>
  <si>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</si>
  <si>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</si>
  <si>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</si>
  <si>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</si>
  <si>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</si>
  <si>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</si>
  <si>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</si>
  <si>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</si>
  <si>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</si>
  <si>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</si>
  <si>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</si>
  <si>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</si>
  <si>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</si>
  <si>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</si>
  <si>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</si>
  <si>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</si>
  <si>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</si>
  <si>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</si>
  <si>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</si>
  <si>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</si>
  <si>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</si>
  <si>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</si>
  <si>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</si>
  <si>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</si>
  <si>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</si>
  <si>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</si>
  <si>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</si>
  <si>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</si>
  <si>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</si>
  <si>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</si>
  <si>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</si>
  <si>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</si>
  <si>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</si>
  <si>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</si>
  <si>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</si>
  <si>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</si>
  <si>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</si>
  <si>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</si>
  <si>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</si>
  <si>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</si>
  <si>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</si>
  <si>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</si>
  <si>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</si>
  <si>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</si>
  <si>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</si>
  <si>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</si>
  <si>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</si>
  <si>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</si>
  <si>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</si>
  <si>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</si>
  <si>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</si>
  <si>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</si>
  <si>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</si>
  <si>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</si>
  <si>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</si>
  <si>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</si>
  <si>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</si>
  <si>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</si>
  <si>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</si>
  <si>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</si>
  <si>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</si>
  <si>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</si>
  <si>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</si>
  <si>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</si>
  <si>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</si>
  <si>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</si>
  <si>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</si>
  <si>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</si>
  <si>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</si>
  <si>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</si>
  <si>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</si>
  <si>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</si>
  <si>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</si>
  <si>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</si>
  <si>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</si>
  <si>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</si>
  <si>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</si>
  <si>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</si>
  <si>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</si>
  <si>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</si>
  <si>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</si>
  <si>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</si>
  <si>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</si>
  <si>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</si>
  <si>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</si>
  <si>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</si>
  <si>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</si>
  <si>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</si>
  <si>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</si>
  <si>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</si>
  <si>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</si>
  <si>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</si>
  <si>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</si>
  <si>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</si>
  <si>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</si>
  <si>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</si>
  <si>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</si>
  <si>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</si>
  <si>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</si>
  <si>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</si>
  <si>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</si>
  <si>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</si>
  <si>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</si>
  <si>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</si>
  <si>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</si>
  <si>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</si>
  <si>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</si>
  <si>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</si>
  <si>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</si>
  <si>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</si>
  <si>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</si>
  <si>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</si>
  <si>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</si>
  <si>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</si>
  <si>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</si>
  <si>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</si>
  <si>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</si>
  <si>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</si>
  <si>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</si>
  <si>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</si>
  <si>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</si>
  <si>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</si>
  <si>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</si>
  <si>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</si>
  <si>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</si>
  <si>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</si>
  <si>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</si>
  <si>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</si>
  <si>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</si>
  <si>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</si>
  <si>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</si>
  <si>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</si>
  <si>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</si>
  <si>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</si>
  <si>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</si>
  <si>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</si>
  <si>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</si>
  <si>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</si>
  <si>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</si>
  <si>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</si>
  <si>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</si>
  <si>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</si>
  <si>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</si>
  <si>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</si>
  <si>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</si>
  <si>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</si>
  <si>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</si>
  <si>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</si>
  <si>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</si>
  <si>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</si>
  <si>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</si>
  <si>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</si>
  <si>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</si>
  <si>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</si>
  <si>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</si>
  <si>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</si>
  <si>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</si>
  <si>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</si>
  <si>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</si>
  <si>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</si>
  <si>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</si>
  <si>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</si>
  <si>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</si>
  <si>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</si>
  <si>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</si>
  <si>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</si>
  <si>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</si>
  <si>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</si>
  <si>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</si>
  <si>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</si>
  <si>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</si>
  <si>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</si>
  <si>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</si>
  <si>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</si>
  <si>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</si>
  <si>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</si>
  <si>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</si>
  <si>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</si>
  <si>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</si>
  <si>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</si>
  <si>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</si>
  <si>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</si>
  <si>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</si>
  <si>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</si>
  <si>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</si>
  <si>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</si>
  <si>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</si>
  <si>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</si>
  <si>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</si>
  <si>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</si>
  <si>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</si>
  <si>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</si>
  <si>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</si>
  <si>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</si>
  <si>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</si>
  <si>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</si>
  <si>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</si>
  <si>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</si>
  <si>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</si>
  <si>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</si>
  <si>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</si>
  <si>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</si>
  <si>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</si>
  <si>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</si>
  <si>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</si>
  <si>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</si>
  <si>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</si>
  <si>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</si>
  <si>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</si>
  <si>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</si>
  <si>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</si>
  <si>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</si>
  <si>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</si>
  <si>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</si>
  <si>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</si>
  <si>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</si>
  <si>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</si>
  <si>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</si>
  <si>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</si>
  <si>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</si>
  <si>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</si>
  <si>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</si>
  <si>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</si>
  <si>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</si>
  <si>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</si>
  <si>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</si>
  <si>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</si>
  <si>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</si>
  <si>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</si>
  <si>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</si>
  <si>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</si>
  <si>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</si>
  <si>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</si>
  <si>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</si>
  <si>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</si>
  <si>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</si>
  <si>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</si>
  <si>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</si>
  <si>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</si>
  <si>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</si>
  <si>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</si>
  <si>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</si>
  <si>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</si>
  <si>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</si>
  <si>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</si>
  <si>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</si>
  <si>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</si>
  <si>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</si>
  <si>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</si>
  <si>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</si>
  <si>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</si>
  <si>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</si>
  <si>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</si>
  <si>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</si>
  <si>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</si>
  <si>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</si>
  <si>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</si>
  <si>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</si>
  <si>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</si>
  <si>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</si>
  <si>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</si>
  <si>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</si>
  <si>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</si>
  <si>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</si>
  <si>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</si>
  <si>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</si>
  <si>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</si>
  <si>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</si>
  <si>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</si>
  <si>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</si>
  <si>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</si>
  <si>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</si>
  <si>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</si>
  <si>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</si>
  <si>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</si>
  <si>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</si>
  <si>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</si>
  <si>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</si>
  <si>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</si>
  <si>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</si>
  <si>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</si>
  <si>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</si>
  <si>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</si>
  <si>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</si>
  <si>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</si>
  <si>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</si>
  <si>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</si>
  <si>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</si>
  <si>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</si>
  <si>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</si>
  <si>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</si>
  <si>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</si>
  <si>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</si>
  <si>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</si>
  <si>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</si>
  <si>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</si>
  <si>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</si>
  <si>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</si>
  <si>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</si>
  <si>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</si>
  <si>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</si>
  <si>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</si>
  <si>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</si>
  <si>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</si>
  <si>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</si>
  <si>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</si>
  <si>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</si>
  <si>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</si>
  <si>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</si>
  <si>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</si>
  <si>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</si>
  <si>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</si>
  <si>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</si>
  <si>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</si>
  <si>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</si>
  <si>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</si>
  <si>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</si>
  <si>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</si>
  <si>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</si>
  <si>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</si>
  <si>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</si>
  <si>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</si>
  <si>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</si>
  <si>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</si>
  <si>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</si>
  <si>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</si>
  <si>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</si>
  <si>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</si>
  <si>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</si>
  <si>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</si>
  <si>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</si>
  <si>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</si>
  <si>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</si>
  <si>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</si>
  <si>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</si>
  <si>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</si>
  <si>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</si>
  <si>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</si>
  <si>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</si>
  <si>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</si>
  <si>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</si>
  <si>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</si>
  <si>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</si>
  <si>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</si>
  <si>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</si>
  <si>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</si>
  <si>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</si>
  <si>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</si>
  <si>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</si>
  <si>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</si>
  <si>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</si>
  <si>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</si>
  <si>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</si>
  <si>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</si>
  <si>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</si>
  <si>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</si>
  <si>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</si>
  <si>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</si>
  <si>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</si>
  <si>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</si>
  <si>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</si>
  <si>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</si>
  <si>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</si>
  <si>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</si>
  <si>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</si>
  <si>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</si>
  <si>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</si>
  <si>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</si>
  <si>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</si>
  <si>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</si>
  <si>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</si>
  <si>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</si>
  <si>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</si>
  <si>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</si>
  <si>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</si>
  <si>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</si>
  <si>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</si>
  <si>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</si>
  <si>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</si>
  <si>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</si>
  <si>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</si>
  <si>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</si>
  <si>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</si>
  <si>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</si>
  <si>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</si>
  <si>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</si>
  <si>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</si>
  <si>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</si>
  <si>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</si>
  <si>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</si>
  <si>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</si>
  <si>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</si>
  <si>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</si>
  <si>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</si>
  <si>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</si>
  <si>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</si>
  <si>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</si>
  <si>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</si>
  <si>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</si>
  <si>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</si>
  <si>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</si>
  <si>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</si>
  <si>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</si>
  <si>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</si>
  <si>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</si>
  <si>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</si>
  <si>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</si>
  <si>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</si>
  <si>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</si>
  <si>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</si>
  <si>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</si>
  <si>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</si>
  <si>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</si>
  <si>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</si>
  <si>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</si>
  <si>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</si>
  <si>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</si>
  <si>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</si>
  <si>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</si>
  <si>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</si>
  <si>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</si>
  <si>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</si>
  <si>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</si>
  <si>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</si>
  <si>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</si>
  <si>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</si>
  <si>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</si>
  <si>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</si>
  <si>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</si>
  <si>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</si>
  <si>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</si>
  <si>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</si>
  <si>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</si>
  <si>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</si>
  <si>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</si>
  <si>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</si>
  <si>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</si>
  <si>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</si>
  <si>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</si>
  <si>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</si>
  <si>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</si>
  <si>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</si>
  <si>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</si>
  <si>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</si>
  <si>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</si>
  <si>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</si>
  <si>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</si>
  <si>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</si>
  <si>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</si>
  <si>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</si>
  <si>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</si>
  <si>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</si>
  <si>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</si>
  <si>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</si>
  <si>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</si>
  <si>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</si>
  <si>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</si>
  <si>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</si>
  <si>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</si>
  <si>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</si>
  <si>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</si>
  <si>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</si>
  <si>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</si>
  <si>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</si>
  <si>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</si>
  <si>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</si>
  <si>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</si>
  <si>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</si>
  <si>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</si>
  <si>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</si>
  <si>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</si>
  <si>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</si>
  <si>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</si>
  <si>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</si>
  <si>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</si>
  <si>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</si>
  <si>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</si>
  <si>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</si>
  <si>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</si>
  <si>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</si>
  <si>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</si>
  <si>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</si>
  <si>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</si>
  <si>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</si>
  <si>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</si>
  <si>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</si>
  <si>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</si>
  <si>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</si>
  <si>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</si>
  <si>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</si>
  <si>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</si>
  <si>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</si>
  <si>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</si>
  <si>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</si>
  <si>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</si>
  <si>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</si>
  <si>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</si>
  <si>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</si>
  <si>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</si>
  <si>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</si>
  <si>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</si>
  <si>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</si>
  <si>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</si>
  <si>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</si>
  <si>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</si>
  <si>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</si>
  <si>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</si>
  <si>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</si>
  <si>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</si>
  <si>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</si>
  <si>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</si>
  <si>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</si>
  <si>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</si>
  <si>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</si>
  <si>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</si>
  <si>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</si>
  <si>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</si>
  <si>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</si>
  <si>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</si>
  <si>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</si>
  <si>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</si>
  <si>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</si>
  <si>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</si>
  <si>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</si>
  <si>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</si>
  <si>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</si>
  <si>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</si>
  <si>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</si>
  <si>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</si>
  <si>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</si>
  <si>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</si>
  <si>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</si>
  <si>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</si>
  <si>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</si>
  <si>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</si>
  <si>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</si>
  <si>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</si>
  <si>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</si>
  <si>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</si>
  <si>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</si>
  <si>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</si>
  <si>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</si>
  <si>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</si>
  <si>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</si>
  <si>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</si>
  <si>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</si>
  <si>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</si>
  <si>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</si>
  <si>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</si>
  <si>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</si>
  <si>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</si>
  <si>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</si>
  <si>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</si>
  <si>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</si>
  <si>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</si>
  <si>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</si>
  <si>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</si>
  <si>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</si>
  <si>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</si>
  <si>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</si>
  <si>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</si>
  <si>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</si>
  <si>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</si>
  <si>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</si>
  <si>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</si>
  <si>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</si>
  <si>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</si>
  <si>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</si>
  <si>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</si>
  <si>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</si>
  <si>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</si>
  <si>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</si>
  <si>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</si>
  <si>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</si>
  <si>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</si>
  <si>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</si>
  <si>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</si>
  <si>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</si>
  <si>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</si>
  <si>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</si>
  <si>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</si>
  <si>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</si>
  <si>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</si>
  <si>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</si>
  <si>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</si>
  <si>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</si>
  <si>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</si>
  <si>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</si>
  <si>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</si>
  <si>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</si>
  <si>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</si>
  <si>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</si>
  <si>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</si>
  <si>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</si>
  <si>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</si>
  <si>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</si>
  <si>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</si>
  <si>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</si>
  <si>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</si>
  <si>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</si>
  <si>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</si>
  <si>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</si>
  <si>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</si>
  <si>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</si>
  <si>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</si>
  <si>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</si>
  <si>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</si>
  <si>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</si>
  <si>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</si>
  <si>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</si>
  <si>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</si>
  <si>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</si>
  <si>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</si>
  <si>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</si>
  <si>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</si>
  <si>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</si>
  <si>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</si>
  <si>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</si>
  <si>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</si>
  <si>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</si>
  <si>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</si>
  <si>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</si>
  <si>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</si>
  <si>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</si>
  <si>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</si>
  <si>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</si>
  <si>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</si>
  <si>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</si>
  <si>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</si>
  <si>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</si>
  <si>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</si>
  <si>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</si>
  <si>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</si>
  <si>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</si>
  <si>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</si>
  <si>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</si>
  <si>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</si>
  <si>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</si>
  <si>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</si>
  <si>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</si>
  <si>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</si>
  <si>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</si>
  <si>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</si>
  <si>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</si>
  <si>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</si>
  <si>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</si>
  <si>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</si>
  <si>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</si>
  <si>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</si>
  <si>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</si>
  <si>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</si>
  <si>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</si>
  <si>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</si>
  <si>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</si>
  <si>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</si>
  <si>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</si>
  <si>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</si>
  <si>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</si>
  <si>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</si>
  <si>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</si>
  <si>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</si>
  <si>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</si>
  <si>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</si>
  <si>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</si>
  <si>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</si>
  <si>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</si>
  <si>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</si>
  <si>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</si>
  <si>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</si>
  <si>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</si>
  <si>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</si>
  <si>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</si>
  <si>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</si>
  <si>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</si>
  <si>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</si>
  <si>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</si>
  <si>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</si>
  <si>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</si>
  <si>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</si>
  <si>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</si>
  <si>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</si>
  <si>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</si>
  <si>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</si>
  <si>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</si>
  <si>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</si>
  <si>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</si>
  <si>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</si>
  <si>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</si>
  <si>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</si>
  <si>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</si>
  <si>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</si>
  <si>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</si>
  <si>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</si>
  <si>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</si>
  <si>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</si>
  <si>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</si>
  <si>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</si>
  <si>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</si>
  <si>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</si>
  <si>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</si>
  <si>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</si>
  <si>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</si>
  <si>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</si>
  <si>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</si>
  <si>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</si>
  <si>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</si>
  <si>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</si>
  <si>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</si>
  <si>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</si>
  <si>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</si>
  <si>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</si>
  <si>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</si>
  <si>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</si>
  <si>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</si>
  <si>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</si>
  <si>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</si>
  <si>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</si>
  <si>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</si>
  <si>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</si>
  <si>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</si>
  <si>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</si>
  <si>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</si>
  <si>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</si>
  <si>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</si>
  <si>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</si>
  <si>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</si>
  <si>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</si>
  <si>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</si>
  <si>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</si>
  <si>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</si>
  <si>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</si>
  <si>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</si>
  <si>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</si>
  <si>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</si>
  <si>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</si>
  <si>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</si>
  <si>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</si>
  <si>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</si>
  <si>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</si>
  <si>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</si>
  <si>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</si>
  <si>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</si>
  <si>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</si>
  <si>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</si>
  <si>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</si>
  <si>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</si>
  <si>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</si>
  <si>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</si>
  <si>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</si>
  <si>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</si>
  <si>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</si>
  <si>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</si>
  <si>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</si>
  <si>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</si>
  <si>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</si>
  <si>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</si>
  <si>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</si>
  <si>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</si>
  <si>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</si>
  <si>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</si>
  <si>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</si>
  <si>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</si>
  <si>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</si>
  <si>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</si>
  <si>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</si>
  <si>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</si>
  <si>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</si>
  <si>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</si>
  <si>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</si>
  <si>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</si>
  <si>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</si>
  <si>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</si>
  <si>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</si>
  <si>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</si>
  <si>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</si>
  <si>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</si>
  <si>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</si>
  <si>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</si>
  <si>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</si>
  <si>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</si>
  <si>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</si>
  <si>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</si>
  <si>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</si>
  <si>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</si>
  <si>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</si>
  <si>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</si>
  <si>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</si>
  <si>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</si>
  <si>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</si>
  <si>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</si>
  <si>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</si>
  <si>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</si>
  <si>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</si>
  <si>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</si>
  <si>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</si>
  <si>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</si>
  <si>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</si>
  <si>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</si>
  <si>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</si>
  <si>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</si>
  <si>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</si>
  <si>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</si>
  <si>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</si>
  <si>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</si>
  <si>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</si>
  <si>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</si>
  <si>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</si>
  <si>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</si>
  <si>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</si>
  <si>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</si>
  <si>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</si>
  <si>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</si>
  <si>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</si>
  <si>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</si>
  <si>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</si>
  <si>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</si>
  <si>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</si>
  <si>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</si>
  <si>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</si>
  <si>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</si>
  <si>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</si>
  <si>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</si>
  <si>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</si>
  <si>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</si>
  <si>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</si>
  <si>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</si>
  <si>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</si>
  <si>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</si>
  <si>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</si>
  <si>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</si>
  <si>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</si>
  <si>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</si>
  <si>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</si>
  <si>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</si>
  <si>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</si>
  <si>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</si>
  <si>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</si>
  <si>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</si>
  <si>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</si>
  <si>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</si>
  <si>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</si>
  <si>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</si>
  <si>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</si>
  <si>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</si>
  <si>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</si>
  <si>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</si>
  <si>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</si>
  <si>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</si>
  <si>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</si>
  <si>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</si>
  <si>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</si>
  <si>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</si>
  <si>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</si>
  <si>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</si>
  <si>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</si>
  <si>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</si>
  <si>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</si>
  <si>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</si>
  <si>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</si>
  <si>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</si>
  <si>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</si>
  <si>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</si>
  <si>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</si>
  <si>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</si>
  <si>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</si>
  <si>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</si>
  <si>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</si>
  <si>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</si>
  <si>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</si>
  <si>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</si>
  <si>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</si>
  <si>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</si>
  <si>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</si>
  <si>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</si>
  <si>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</si>
  <si>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</si>
  <si>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</si>
  <si>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</si>
  <si>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</si>
  <si>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</si>
  <si>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</si>
  <si>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</si>
  <si>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</si>
  <si>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</si>
  <si>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</si>
  <si>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</si>
  <si>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</si>
  <si>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</si>
  <si>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</si>
  <si>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</si>
  <si>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</si>
  <si>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</si>
  <si>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</si>
  <si>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</si>
  <si>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</si>
  <si>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</si>
  <si>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</si>
  <si>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</si>
  <si>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</si>
  <si>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</si>
  <si>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</si>
  <si>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</si>
  <si>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</si>
  <si>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</si>
  <si>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</si>
  <si>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</si>
  <si>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</si>
  <si>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</si>
  <si>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</si>
  <si>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</si>
  <si>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</si>
  <si>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</si>
  <si>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</si>
  <si>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</si>
  <si>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</si>
  <si>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</si>
  <si>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</si>
  <si>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</si>
  <si>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</si>
  <si>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</si>
  <si>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</si>
  <si>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</si>
  <si>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</si>
  <si>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</si>
  <si>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</si>
  <si>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</si>
  <si>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</si>
  <si>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</si>
  <si>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</si>
  <si>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</si>
  <si>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</si>
  <si>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</si>
  <si>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</si>
  <si>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</si>
  <si>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</si>
  <si>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</si>
  <si>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</si>
  <si>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</si>
  <si>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</si>
  <si>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</si>
  <si>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</si>
  <si>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</si>
  <si>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</si>
  <si>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</si>
  <si>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</si>
  <si>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</si>
  <si>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</si>
  <si>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</si>
  <si>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</si>
  <si>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</si>
  <si>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</si>
  <si>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</si>
  <si>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</si>
  <si>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</si>
  <si>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</si>
  <si>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</si>
  <si>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</si>
  <si>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</si>
  <si>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</si>
  <si>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</si>
  <si>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</si>
  <si>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</si>
  <si>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</si>
  <si>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</si>
  <si>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</si>
  <si>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</si>
  <si>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</si>
  <si>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</si>
  <si>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</si>
  <si>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</si>
  <si>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</si>
  <si>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</si>
  <si>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</si>
  <si>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</si>
  <si>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</si>
  <si>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</si>
  <si>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</si>
  <si>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</si>
  <si>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</si>
  <si>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</si>
  <si>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</si>
  <si>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</si>
  <si>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</si>
  <si>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</si>
  <si>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</si>
  <si>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</si>
  <si>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</si>
  <si>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</si>
  <si>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</si>
  <si>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</si>
  <si>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</si>
  <si>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</si>
  <si>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</si>
  <si>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</si>
  <si>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</si>
  <si>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</si>
  <si>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</si>
  <si>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</si>
  <si>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</si>
  <si>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</si>
  <si>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</si>
  <si>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</si>
  <si>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</si>
  <si>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</si>
  <si>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</si>
  <si>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</si>
  <si>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</si>
  <si>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</si>
  <si>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</si>
  <si>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</si>
  <si>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</si>
  <si>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</si>
  <si>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</si>
  <si>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</si>
  <si>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</si>
  <si>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</si>
  <si>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</si>
  <si>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</si>
  <si>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</si>
  <si>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</si>
  <si>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</si>
  <si>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</si>
  <si>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</si>
  <si>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</si>
  <si>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</si>
  <si>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</si>
  <si>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</si>
  <si>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</si>
  <si>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</si>
  <si>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</si>
  <si>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</si>
  <si>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</si>
  <si>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</si>
  <si>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</si>
  <si>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</si>
  <si>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</si>
  <si>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</si>
  <si>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</si>
  <si>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</si>
  <si>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</si>
  <si>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</si>
  <si>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</si>
  <si>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</si>
  <si>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</si>
  <si>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</si>
  <si>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</si>
  <si>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</si>
  <si>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</si>
  <si>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</si>
  <si>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</si>
  <si>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</si>
  <si>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</si>
  <si>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</si>
  <si>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</si>
  <si>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</si>
  <si>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</si>
  <si>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</si>
  <si>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</si>
  <si>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</si>
  <si>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</si>
  <si>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</si>
  <si>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</si>
  <si>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</si>
  <si>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</si>
  <si>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</si>
  <si>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</si>
  <si>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</si>
  <si>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</si>
  <si>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</si>
  <si>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</si>
  <si>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</si>
  <si>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</si>
  <si>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</si>
  <si>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</si>
  <si>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</si>
  <si>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</si>
  <si>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</si>
  <si>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</si>
  <si>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</si>
  <si>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</si>
  <si>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</si>
  <si>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</si>
  <si>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</si>
  <si>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</si>
  <si>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</si>
  <si>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</si>
  <si>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</si>
  <si>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</si>
  <si>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</si>
  <si>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</si>
  <si>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</si>
  <si>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</si>
  <si>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</si>
  <si>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</si>
  <si>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</si>
  <si>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</si>
  <si>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</si>
  <si>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</si>
  <si>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</si>
  <si>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</si>
  <si>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</si>
  <si>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</si>
  <si>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</si>
  <si>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</si>
  <si>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</si>
  <si>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</si>
  <si>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</si>
  <si>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</si>
  <si>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</si>
  <si>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</si>
  <si>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</si>
  <si>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</si>
  <si>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</si>
  <si>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</si>
  <si>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</si>
  <si>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</si>
  <si>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</si>
  <si>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</si>
  <si>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</si>
  <si>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</si>
  <si>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</si>
  <si>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</si>
  <si>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</si>
  <si>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</si>
  <si>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</si>
  <si>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</si>
  <si>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</si>
  <si>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</si>
  <si>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</si>
  <si>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</si>
  <si>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</si>
  <si>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</si>
  <si>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</si>
  <si>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</si>
  <si>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</si>
  <si>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</si>
  <si>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</si>
  <si>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</si>
  <si>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</si>
  <si>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</si>
  <si>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</si>
  <si>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</si>
  <si>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</si>
  <si>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</si>
  <si>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</si>
  <si>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</si>
  <si>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</si>
  <si>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</si>
  <si>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</si>
  <si>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</si>
  <si>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</si>
  <si>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</si>
  <si>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</si>
  <si>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</si>
  <si>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</si>
  <si>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</si>
  <si>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</si>
  <si>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</si>
  <si>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</si>
  <si>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</si>
  <si>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</si>
  <si>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</si>
  <si>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</si>
  <si>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</si>
  <si>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</si>
  <si>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</si>
  <si>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</si>
  <si>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</si>
  <si>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</si>
  <si>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</si>
  <si>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</si>
  <si>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</si>
  <si>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</si>
  <si>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</si>
  <si>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</si>
  <si>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</si>
  <si>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</si>
  <si>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</si>
  <si>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</si>
  <si>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</si>
  <si>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</si>
  <si>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</si>
  <si>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</si>
  <si>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</si>
  <si>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</si>
  <si>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</si>
  <si>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</si>
  <si>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</si>
  <si>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</si>
  <si>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</si>
  <si>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</si>
  <si>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</si>
  <si>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</si>
  <si>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</si>
  <si>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</si>
  <si>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</si>
  <si>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</si>
  <si>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</si>
  <si>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</si>
  <si>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</si>
  <si>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</si>
  <si>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</si>
  <si>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</si>
  <si>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</si>
  <si>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</si>
  <si>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</si>
  <si>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</si>
  <si>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</si>
  <si>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</si>
  <si>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</si>
  <si>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</si>
  <si>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</si>
  <si>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</si>
  <si>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</si>
  <si>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</si>
  <si>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</si>
  <si>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</si>
  <si>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</si>
  <si>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</si>
  <si>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</si>
  <si>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</si>
  <si>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</si>
  <si>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</si>
  <si>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</si>
  <si>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</si>
  <si>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</si>
  <si>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</si>
  <si>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</si>
  <si>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</si>
  <si>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</si>
  <si>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</si>
  <si>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</si>
  <si>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</si>
  <si>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</si>
  <si>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</si>
  <si>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</si>
  <si>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</si>
  <si>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</si>
  <si>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</si>
  <si>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</si>
  <si>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</si>
  <si>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</si>
  <si>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</si>
  <si>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</si>
  <si>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</si>
  <si>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</si>
  <si>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</si>
  <si>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</si>
  <si>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</si>
  <si>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</si>
  <si>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</si>
  <si>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</si>
  <si>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</si>
  <si>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</si>
  <si>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</si>
  <si>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</si>
  <si>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</si>
  <si>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</si>
  <si>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</si>
  <si>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</si>
  <si>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</si>
  <si>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</si>
  <si>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</si>
  <si>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</si>
  <si>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</si>
  <si>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</si>
  <si>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</si>
  <si>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</si>
  <si>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</si>
  <si>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</si>
  <si>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</si>
  <si>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</si>
  <si>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</si>
  <si>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</si>
  <si>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</si>
  <si>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</si>
  <si>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</si>
  <si>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</si>
  <si>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</si>
  <si>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</si>
  <si>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</si>
  <si>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</si>
  <si>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</si>
  <si>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</si>
  <si>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</si>
  <si>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</si>
  <si>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</si>
  <si>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</si>
  <si>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</si>
  <si>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</si>
  <si>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</si>
  <si>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</si>
  <si>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</si>
  <si>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</si>
  <si>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</si>
  <si>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</si>
  <si>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</si>
  <si>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</si>
  <si>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</si>
  <si>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</si>
  <si>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</si>
  <si>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</si>
  <si>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</si>
  <si>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</si>
  <si>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</si>
  <si>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</si>
  <si>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</si>
  <si>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</si>
  <si>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</si>
  <si>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</si>
  <si>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</si>
  <si>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</si>
  <si>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</si>
  <si>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</si>
  <si>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</si>
  <si>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</si>
  <si>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</si>
  <si>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</si>
  <si>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</si>
  <si>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</si>
  <si>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</si>
  <si>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</si>
  <si>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</si>
  <si>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</si>
  <si>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</si>
  <si>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</si>
  <si>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</si>
  <si>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</si>
  <si>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</si>
  <si>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</si>
  <si>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</si>
  <si>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</si>
  <si>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</si>
  <si>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</si>
  <si>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</si>
  <si>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</si>
  <si>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</si>
  <si>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</si>
  <si>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</si>
  <si>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</si>
  <si>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</si>
  <si>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</si>
  <si>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</si>
  <si>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</si>
  <si>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</si>
  <si>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</si>
  <si>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</si>
  <si>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</si>
  <si>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</si>
  <si>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</si>
  <si>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</si>
  <si>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</si>
  <si>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</si>
  <si>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</si>
  <si>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</si>
  <si>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</si>
  <si>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</si>
  <si>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</si>
  <si>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</si>
  <si>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</si>
  <si>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</si>
  <si>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</si>
  <si>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</si>
  <si>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</si>
  <si>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</si>
  <si>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</si>
  <si>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</si>
  <si>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</si>
  <si>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</si>
  <si>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</si>
  <si>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</si>
  <si>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</si>
  <si>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</si>
  <si>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</si>
  <si>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</si>
  <si>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</si>
  <si>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</si>
  <si>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</si>
  <si>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</si>
  <si>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</si>
  <si>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</si>
  <si>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</si>
  <si>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</si>
  <si>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</si>
  <si>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</si>
  <si>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</si>
  <si>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</si>
  <si>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</si>
  <si>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</si>
  <si>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</si>
  <si>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</si>
  <si>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</si>
  <si>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</si>
  <si>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</si>
  <si>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</si>
  <si>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</si>
  <si>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</si>
  <si>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</si>
  <si>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</si>
  <si>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</si>
  <si>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</si>
  <si>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</si>
  <si>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</si>
  <si>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</si>
  <si>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</si>
  <si>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</si>
  <si>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</si>
  <si>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</si>
  <si>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</si>
  <si>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</si>
  <si>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</si>
  <si>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</si>
  <si>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</si>
  <si>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</si>
  <si>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</si>
  <si>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</si>
  <si>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</si>
  <si>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</si>
  <si>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</si>
  <si>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</si>
  <si>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</si>
  <si>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</si>
  <si>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</si>
  <si>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</si>
  <si>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</si>
  <si>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</si>
  <si>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</si>
  <si>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</si>
  <si>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</si>
  <si>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</si>
  <si>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</si>
  <si>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</si>
  <si>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</si>
  <si>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</si>
  <si>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</si>
  <si>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</si>
  <si>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</si>
  <si>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</si>
  <si>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</si>
  <si>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</si>
  <si>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</si>
  <si>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</si>
  <si>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</si>
  <si>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</si>
  <si>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</si>
  <si>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</si>
  <si>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</si>
  <si>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</si>
  <si>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</si>
  <si>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</si>
  <si>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</si>
  <si>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</si>
  <si>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</si>
  <si>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</si>
  <si>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</si>
  <si>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</si>
  <si>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</si>
  <si>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</si>
  <si>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</si>
  <si>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</si>
  <si>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</si>
  <si>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</si>
  <si>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</si>
  <si>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</si>
  <si>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</si>
  <si>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</si>
  <si>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</si>
  <si>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</si>
  <si>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</si>
  <si>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</si>
  <si>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</si>
  <si>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</si>
  <si>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</si>
  <si>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</si>
  <si>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</si>
  <si>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</si>
  <si>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</si>
  <si>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</si>
  <si>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</si>
  <si>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</si>
  <si>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</si>
  <si>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</si>
  <si>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</si>
  <si>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</si>
  <si>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</si>
  <si>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</si>
  <si>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</si>
  <si>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</si>
  <si>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</si>
  <si>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</si>
  <si>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</si>
  <si>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</si>
  <si>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</si>
  <si>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</si>
  <si>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</si>
  <si>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</si>
  <si>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</si>
  <si>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</si>
  <si>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</si>
  <si>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</si>
  <si>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</si>
  <si>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</si>
  <si>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</si>
  <si>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</si>
  <si>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</si>
  <si>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</si>
  <si>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</si>
  <si>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</si>
  <si>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</si>
  <si>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</si>
  <si>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</si>
  <si>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</si>
  <si>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</si>
  <si>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</si>
  <si>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</si>
  <si>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</si>
  <si>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</si>
  <si>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</si>
  <si>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</si>
  <si>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</si>
  <si>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</si>
  <si>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</si>
  <si>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</si>
  <si>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</si>
  <si>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</si>
  <si>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</si>
  <si>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</si>
  <si>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</si>
  <si>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</si>
  <si>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</si>
  <si>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</si>
  <si>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</si>
  <si>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</si>
  <si>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</si>
  <si>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</si>
  <si>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</si>
  <si>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</si>
  <si>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</si>
  <si>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</si>
  <si>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</si>
  <si>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</si>
  <si>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</si>
  <si>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</si>
  <si>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</si>
  <si>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</si>
  <si>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</si>
  <si>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</si>
  <si>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</si>
  <si>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</si>
  <si>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</si>
  <si>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</si>
  <si>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</si>
  <si>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</si>
  <si>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</si>
  <si>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</si>
  <si>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</si>
  <si>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</si>
  <si>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</si>
  <si>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</si>
  <si>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</si>
  <si>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</si>
  <si>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</si>
  <si>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</si>
  <si>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</si>
  <si>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</si>
  <si>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</si>
  <si>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</si>
  <si>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</si>
  <si>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</si>
  <si>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</si>
  <si>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</si>
  <si>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</si>
  <si>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</si>
  <si>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</si>
  <si>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</si>
  <si>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</si>
  <si>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</si>
  <si>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</si>
  <si>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</si>
  <si>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</si>
  <si>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</si>
  <si>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</si>
  <si>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</si>
  <si>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</si>
  <si>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</si>
  <si>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</si>
  <si>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</si>
  <si>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</si>
  <si>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</si>
  <si>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</si>
  <si>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</si>
  <si>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</si>
  <si>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</si>
  <si>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</si>
  <si>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</si>
  <si>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</si>
  <si>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</si>
  <si>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</si>
  <si>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</si>
  <si>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</si>
  <si>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</si>
  <si>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</si>
  <si>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</si>
  <si>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</si>
  <si>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</si>
  <si>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</si>
  <si>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</si>
  <si>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</si>
  <si>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</si>
  <si>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</si>
  <si>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</si>
  <si>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</si>
  <si>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</si>
  <si>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</si>
  <si>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</si>
  <si>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</si>
  <si>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</si>
  <si>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</si>
  <si>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</si>
  <si>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</si>
  <si>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</si>
  <si>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</si>
  <si>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</si>
  <si>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</si>
  <si>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</si>
  <si>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</si>
  <si>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</si>
  <si>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</si>
  <si>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</si>
  <si>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</si>
  <si>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</si>
  <si>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</si>
  <si>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</si>
  <si>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</si>
  <si>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</si>
  <si>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</si>
  <si>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</si>
  <si>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</si>
  <si>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</si>
  <si>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</si>
  <si>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</si>
  <si>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</si>
  <si>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</si>
  <si>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</si>
  <si>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</si>
  <si>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</si>
  <si>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</si>
  <si>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</si>
  <si>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</si>
  <si>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</si>
  <si>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</si>
  <si>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</si>
  <si>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</si>
  <si>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</si>
  <si>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</si>
  <si>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</si>
  <si>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</si>
  <si>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</si>
  <si>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</si>
  <si>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</si>
  <si>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</si>
  <si>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</si>
  <si>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</si>
  <si>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</si>
  <si>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</si>
  <si>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</si>
  <si>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</si>
  <si>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</si>
  <si>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</si>
  <si>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</si>
  <si>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</si>
  <si>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</si>
  <si>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</si>
  <si>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</si>
  <si>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</si>
  <si>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</si>
  <si>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</si>
  <si>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</si>
  <si>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</si>
  <si>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</si>
  <si>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</si>
  <si>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</si>
  <si>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</si>
  <si>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</si>
  <si>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</si>
  <si>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</si>
  <si>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</si>
  <si>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</si>
  <si>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</si>
  <si>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</si>
  <si>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</si>
  <si>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</si>
  <si>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</si>
  <si>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</si>
  <si>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</si>
  <si>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</si>
  <si>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</si>
  <si>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</si>
  <si>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</si>
  <si>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</si>
  <si>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</si>
  <si>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</si>
  <si>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</si>
  <si>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</si>
  <si>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</si>
  <si>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</si>
  <si>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</si>
  <si>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</si>
  <si>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</si>
  <si>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</si>
  <si>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</si>
  <si>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</si>
  <si>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</si>
  <si>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</si>
  <si>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</si>
  <si>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</si>
  <si>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</si>
  <si>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</si>
  <si>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</si>
  <si>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</si>
  <si>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</si>
  <si>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</si>
  <si>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</si>
  <si>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</si>
  <si>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</si>
  <si>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</si>
  <si>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</si>
  <si>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</si>
  <si>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</si>
  <si>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</si>
  <si>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</si>
  <si>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</si>
  <si>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</si>
  <si>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</si>
  <si>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</si>
  <si>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</si>
  <si>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</si>
  <si>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</si>
  <si>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</si>
  <si>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</si>
  <si>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</si>
  <si>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</si>
  <si>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</si>
  <si>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</si>
  <si>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</si>
  <si>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</si>
  <si>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</si>
  <si>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</si>
  <si>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</si>
  <si>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</si>
  <si>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</si>
  <si>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</si>
  <si>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</si>
  <si>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</si>
  <si>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</si>
  <si>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</si>
  <si>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</si>
  <si>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</si>
  <si>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</si>
  <si>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</si>
  <si>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</si>
  <si>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</si>
  <si>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</si>
  <si>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</si>
  <si>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</si>
  <si>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</si>
  <si>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</si>
  <si>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</si>
  <si>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</si>
  <si>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</si>
  <si>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</si>
  <si>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</si>
  <si>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</si>
  <si>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</si>
  <si>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</si>
  <si>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</si>
  <si>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</si>
  <si>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</si>
  <si>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</si>
  <si>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</si>
  <si>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</si>
  <si>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</si>
  <si>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</si>
  <si>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</si>
  <si>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</si>
  <si>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</si>
  <si>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</si>
  <si>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</si>
  <si>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</si>
  <si>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</si>
  <si>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</si>
  <si>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</si>
  <si>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</si>
  <si>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</si>
  <si>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</si>
  <si>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</si>
  <si>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</si>
  <si>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</si>
  <si>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</si>
  <si>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</si>
  <si>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</si>
  <si>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</si>
  <si>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</si>
  <si>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</si>
  <si>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</si>
  <si>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</si>
  <si>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</si>
  <si>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</si>
  <si>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</si>
  <si>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</si>
  <si>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</si>
  <si>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</si>
  <si>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</si>
  <si>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</si>
  <si>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</si>
  <si>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</si>
  <si>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</si>
  <si>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</si>
  <si>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</si>
  <si>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</si>
  <si>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</si>
  <si>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</si>
  <si>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</si>
  <si>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</si>
  <si>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</si>
  <si>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</si>
  <si>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</si>
  <si>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</si>
  <si>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</si>
  <si>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</si>
  <si>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</si>
  <si>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</si>
  <si>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</si>
  <si>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</si>
  <si>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</si>
  <si>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</si>
  <si>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</si>
  <si>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</si>
  <si>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</si>
  <si>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</si>
  <si>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</si>
  <si>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</si>
  <si>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</si>
  <si>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</si>
  <si>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</si>
  <si>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</si>
  <si>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</si>
  <si>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</si>
  <si>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</si>
  <si>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</si>
  <si>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</si>
  <si>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</si>
  <si>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</si>
  <si>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</si>
  <si>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</si>
  <si>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</si>
  <si>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</si>
  <si>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</si>
  <si>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</si>
  <si>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</si>
  <si>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</si>
  <si>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</si>
  <si>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</si>
  <si>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</si>
  <si>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</si>
  <si>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</si>
  <si>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</si>
  <si>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</si>
  <si>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</si>
  <si>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</si>
  <si>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</si>
  <si>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</si>
  <si>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</si>
  <si>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</si>
  <si>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</si>
  <si>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</si>
  <si>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</si>
  <si>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</si>
  <si>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</si>
  <si>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</si>
  <si>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</si>
  <si>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</si>
  <si>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</si>
  <si>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</si>
  <si>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</si>
  <si>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</si>
  <si>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</si>
  <si>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</si>
  <si>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</si>
  <si>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</si>
  <si>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</si>
  <si>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</si>
  <si>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</si>
  <si>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</si>
  <si>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</si>
  <si>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</si>
  <si>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</si>
  <si>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</si>
  <si>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</si>
  <si>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</si>
  <si>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</si>
  <si>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</si>
  <si>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</si>
  <si>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</si>
  <si>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</si>
  <si>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</si>
  <si>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</si>
  <si>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</si>
  <si>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</si>
  <si>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</si>
  <si>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</si>
  <si>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</si>
  <si>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</si>
  <si>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</si>
  <si>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</si>
  <si>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</si>
  <si>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</si>
  <si>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</si>
  <si>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</si>
  <si>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</si>
  <si>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</si>
  <si>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</si>
  <si>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</si>
  <si>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</si>
  <si>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</si>
  <si>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</si>
  <si>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</si>
  <si>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</si>
  <si>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</si>
  <si>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</si>
  <si>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</si>
  <si>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</si>
  <si>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</si>
  <si>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</si>
  <si>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</si>
  <si>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</si>
  <si>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</si>
  <si>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</si>
  <si>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</si>
  <si>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</si>
  <si>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</si>
  <si>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</si>
  <si>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</si>
  <si>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</si>
  <si>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</si>
  <si>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</si>
  <si>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</si>
  <si>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</si>
  <si>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</si>
  <si>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</si>
  <si>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</si>
  <si>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</si>
  <si>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</si>
  <si>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</si>
  <si>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</si>
  <si>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</si>
  <si>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</si>
  <si>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</si>
  <si>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</si>
  <si>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</si>
  <si>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</si>
  <si>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</si>
  <si>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</si>
  <si>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</si>
  <si>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</si>
  <si>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</si>
  <si>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</si>
  <si>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</si>
  <si>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</si>
  <si>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</si>
  <si>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</si>
  <si>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</si>
  <si>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</si>
  <si>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</si>
  <si>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</si>
  <si>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</si>
  <si>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</si>
  <si>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</si>
  <si>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</si>
  <si>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</si>
  <si>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</si>
  <si>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</si>
  <si>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</si>
  <si>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</si>
  <si>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</si>
  <si>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</si>
  <si>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</si>
  <si>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</si>
  <si>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</si>
  <si>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</si>
  <si>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</si>
  <si>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</si>
  <si>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</si>
  <si>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</si>
  <si>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</si>
  <si>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</si>
  <si>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</si>
  <si>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</si>
  <si>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</si>
  <si>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</si>
  <si>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</si>
  <si>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</si>
  <si>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</si>
  <si>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</si>
  <si>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</si>
  <si>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</si>
  <si>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</si>
  <si>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</si>
  <si>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</si>
  <si>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</si>
  <si>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</si>
  <si>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</si>
  <si>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</si>
  <si>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</si>
  <si>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</si>
  <si>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</si>
  <si>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</si>
  <si>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</si>
  <si>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</si>
  <si>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</si>
  <si>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</si>
  <si>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</si>
  <si>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</si>
  <si>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</si>
  <si>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</si>
  <si>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</si>
  <si>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</si>
  <si>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</si>
  <si>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</si>
  <si>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</si>
  <si>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</si>
  <si>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</si>
  <si>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</si>
  <si>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</si>
  <si>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</si>
  <si>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</si>
  <si>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</si>
  <si>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</si>
  <si>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</si>
  <si>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</si>
  <si>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</si>
  <si>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</si>
  <si>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</si>
  <si>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</si>
  <si>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</si>
  <si>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</si>
  <si>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</si>
  <si>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</si>
  <si>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</si>
  <si>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</si>
  <si>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</si>
  <si>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</si>
  <si>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</si>
  <si>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</si>
  <si>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</si>
  <si>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</si>
  <si>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</si>
  <si>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</si>
  <si>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</si>
  <si>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</si>
  <si>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</si>
  <si>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</si>
  <si>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</si>
  <si>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</si>
  <si>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</si>
  <si>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</si>
  <si>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</si>
  <si>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</si>
  <si>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</si>
  <si>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</si>
  <si>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</si>
  <si>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</si>
  <si>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</si>
  <si>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</si>
  <si>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</si>
  <si>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</si>
  <si>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</si>
  <si>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</si>
  <si>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</si>
  <si>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</si>
  <si>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</si>
  <si>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</si>
  <si>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</si>
  <si>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</si>
  <si>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</si>
  <si>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</si>
  <si>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</si>
  <si>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</si>
  <si>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</si>
  <si>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</si>
  <si>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</si>
  <si>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</si>
  <si>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</si>
  <si>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</si>
  <si>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</si>
  <si>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</si>
  <si>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</si>
  <si>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</si>
  <si>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</si>
  <si>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</si>
  <si>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</si>
  <si>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</si>
  <si>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</si>
  <si>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</si>
  <si>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</si>
  <si>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</si>
  <si>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</si>
  <si>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</si>
  <si>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</si>
  <si>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</si>
  <si>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</si>
  <si>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</si>
  <si>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</si>
  <si>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</si>
  <si>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</si>
  <si>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</si>
  <si>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</si>
  <si>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</si>
  <si>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</si>
  <si>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</si>
  <si>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</si>
  <si>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</si>
  <si>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</si>
  <si>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</si>
  <si>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</si>
  <si>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</si>
  <si>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</si>
  <si>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</si>
  <si>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</si>
  <si>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</si>
  <si>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</si>
  <si>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</si>
  <si>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</si>
  <si>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</si>
  <si>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</si>
  <si>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</si>
  <si>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</si>
  <si>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</si>
  <si>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</si>
  <si>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</si>
  <si>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</si>
  <si>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</si>
  <si>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</si>
  <si>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</si>
  <si>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</si>
  <si>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</si>
  <si>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</si>
  <si>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</si>
  <si>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</si>
  <si>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</si>
  <si>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</si>
  <si>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</si>
  <si>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</si>
  <si>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</si>
  <si>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</si>
  <si>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</si>
  <si>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</si>
  <si>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</si>
  <si>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</si>
  <si>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</si>
  <si>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</si>
  <si>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</si>
  <si>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</si>
  <si>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</si>
  <si>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</si>
  <si>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</si>
  <si>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</si>
  <si>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</si>
  <si>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</si>
  <si>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</si>
  <si>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</si>
  <si>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</si>
  <si>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</si>
  <si>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</si>
  <si>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</si>
  <si>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</si>
  <si>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</si>
  <si>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</si>
  <si>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</si>
  <si>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</si>
  <si>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</si>
  <si>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</si>
  <si>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</si>
  <si>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</si>
  <si>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</si>
  <si>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</si>
  <si>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</si>
  <si>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</si>
  <si>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</si>
  <si>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</si>
  <si>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</si>
  <si>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</si>
  <si>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</si>
  <si>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</si>
  <si>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</si>
  <si>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</si>
  <si>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</si>
  <si>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</si>
  <si>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</si>
  <si>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</si>
  <si>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</si>
  <si>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</si>
  <si>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</si>
  <si>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</si>
  <si>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</si>
  <si>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</si>
  <si>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</si>
  <si>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</si>
  <si>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</si>
  <si>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</si>
  <si>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</si>
  <si>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</si>
  <si>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</si>
  <si>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</si>
  <si>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</si>
  <si>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</si>
  <si>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</si>
  <si>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</si>
  <si>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</si>
  <si>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</si>
  <si>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</si>
  <si>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</si>
  <si>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</si>
  <si>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</si>
  <si>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</si>
  <si>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</si>
  <si>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</si>
  <si>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</si>
  <si>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</si>
  <si>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</si>
  <si>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</si>
  <si>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</si>
  <si>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</si>
  <si>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</si>
  <si>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</si>
  <si>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</si>
  <si>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</si>
  <si>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</si>
  <si>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</si>
  <si>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</si>
  <si>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</si>
  <si>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</si>
  <si>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</si>
  <si>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</si>
  <si>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</si>
  <si>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</si>
  <si>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</si>
  <si>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</si>
  <si>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</si>
  <si>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</si>
  <si>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</si>
  <si>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</si>
  <si>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</si>
  <si>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</si>
  <si>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</si>
  <si>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</si>
  <si>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</si>
  <si>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</si>
  <si>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</si>
  <si>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</si>
  <si>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</si>
  <si>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</si>
  <si>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</si>
  <si>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</si>
  <si>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</si>
  <si>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</si>
  <si>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</si>
  <si>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</si>
  <si>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</si>
  <si>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</si>
  <si>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</si>
  <si>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</si>
  <si>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</si>
  <si>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</si>
  <si>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</si>
  <si>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</si>
  <si>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</si>
  <si>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</si>
  <si>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</si>
  <si>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</si>
  <si>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</si>
  <si>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</si>
  <si>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</si>
  <si>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</si>
  <si>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</si>
  <si>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</si>
  <si>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</si>
  <si>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</si>
  <si>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</si>
  <si>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</si>
  <si>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</si>
  <si>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</si>
  <si>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</si>
  <si>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</si>
  <si>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</si>
  <si>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</si>
  <si>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</si>
  <si>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</si>
  <si>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</si>
  <si>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</si>
  <si>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</si>
  <si>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</si>
  <si>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</si>
  <si>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</si>
  <si>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</si>
  <si>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</si>
  <si>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</si>
  <si>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</si>
  <si>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</si>
  <si>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</si>
  <si>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</si>
  <si>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</si>
  <si>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</si>
  <si>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</si>
  <si>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</si>
  <si>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</si>
  <si>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</si>
  <si>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</si>
  <si>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</si>
  <si>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</si>
  <si>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</si>
  <si>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</si>
  <si>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</si>
  <si>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</si>
  <si>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</si>
  <si>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</si>
  <si>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</si>
  <si>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</si>
  <si>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</si>
  <si>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</si>
  <si>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</si>
  <si>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</si>
  <si>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</si>
  <si>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</si>
  <si>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</si>
  <si>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</si>
  <si>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</si>
  <si>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</si>
  <si>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</si>
  <si>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</si>
  <si>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</si>
  <si>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</si>
  <si>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</si>
  <si>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</si>
  <si>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</si>
  <si>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</si>
  <si>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</si>
  <si>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</si>
  <si>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</si>
  <si>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</si>
  <si>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</si>
  <si>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</si>
  <si>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</si>
  <si>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</si>
  <si>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</si>
  <si>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</si>
  <si>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</si>
  <si>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</si>
  <si>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</si>
  <si>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</si>
  <si>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</si>
  <si>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</si>
  <si>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</si>
  <si>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</si>
  <si>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</si>
  <si>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</si>
  <si>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</si>
  <si>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</si>
  <si>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</si>
  <si>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</si>
  <si>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</si>
  <si>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</si>
  <si>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</si>
  <si>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</si>
  <si>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</si>
  <si>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</si>
  <si>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</si>
  <si>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</si>
  <si>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</si>
  <si>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</si>
  <si>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</si>
  <si>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</si>
  <si>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</si>
  <si>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</si>
  <si>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</si>
  <si>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</si>
  <si>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</si>
  <si>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</si>
  <si>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</si>
  <si>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</si>
  <si>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</si>
  <si>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</si>
  <si>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</si>
  <si>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</si>
  <si>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</si>
  <si>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</si>
  <si>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</si>
  <si>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</si>
  <si>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</si>
  <si>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</si>
  <si>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</si>
  <si>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</si>
  <si>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</si>
  <si>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</si>
  <si>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</si>
  <si>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</si>
  <si>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</si>
  <si>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</si>
  <si>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</si>
  <si>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</si>
  <si>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</si>
  <si>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</si>
  <si>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</si>
  <si>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</si>
  <si>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</si>
  <si>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</si>
  <si>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</si>
  <si>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</si>
  <si>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</si>
  <si>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</si>
  <si>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</si>
  <si>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</si>
  <si>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</si>
  <si>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</si>
  <si>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</si>
  <si>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</si>
  <si>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</si>
  <si>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</si>
  <si>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</si>
  <si>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</si>
  <si>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</si>
  <si>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</si>
  <si>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</si>
  <si>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</si>
  <si>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</si>
  <si>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</si>
  <si>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</si>
  <si>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</si>
  <si>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</si>
  <si>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</si>
  <si>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</si>
  <si>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</si>
  <si>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</si>
  <si>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</si>
  <si>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</si>
  <si>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</si>
  <si>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</si>
  <si>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</si>
  <si>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</si>
  <si>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</si>
  <si>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</si>
  <si>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</si>
  <si>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</si>
  <si>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</si>
  <si>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</si>
  <si>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</si>
  <si>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</si>
  <si>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</si>
  <si>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</si>
  <si>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</si>
  <si>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</si>
  <si>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</si>
  <si>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</si>
  <si>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</si>
  <si>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</si>
  <si>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</si>
  <si>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</si>
  <si>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</si>
  <si>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</si>
  <si>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</si>
  <si>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</si>
  <si>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</si>
  <si>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</si>
  <si>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</si>
  <si>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</si>
  <si>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</si>
  <si>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</si>
  <si>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</si>
  <si>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</si>
  <si>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</si>
  <si>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</si>
  <si>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</si>
  <si>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</si>
  <si>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</si>
  <si>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</si>
  <si>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</si>
  <si>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</si>
  <si>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</si>
  <si>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</si>
  <si>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</si>
  <si>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</si>
  <si>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</si>
  <si>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</si>
  <si>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</si>
  <si>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</si>
  <si>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</si>
  <si>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</si>
  <si>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</si>
  <si>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</si>
  <si>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</si>
  <si>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</si>
  <si>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</si>
  <si>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</si>
  <si>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</si>
  <si>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</si>
  <si>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</si>
  <si>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</si>
  <si>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</si>
  <si>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</si>
  <si>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</si>
  <si>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</si>
  <si>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</si>
  <si>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</si>
  <si>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</si>
  <si>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</si>
  <si>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</si>
  <si>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</si>
  <si>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</si>
  <si>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</si>
  <si>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</si>
  <si>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</si>
  <si>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</si>
  <si>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</si>
  <si>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</si>
  <si>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</si>
  <si>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</si>
  <si>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</si>
  <si>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</si>
  <si>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</si>
  <si>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</si>
  <si>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</si>
  <si>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</si>
  <si>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</si>
  <si>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</si>
  <si>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</si>
  <si>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</si>
  <si>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</si>
  <si>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</si>
  <si>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</si>
  <si>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</si>
  <si>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</si>
  <si>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</si>
  <si>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</si>
  <si>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</si>
  <si>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</si>
  <si>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</si>
  <si>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</si>
  <si>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</si>
  <si>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</si>
  <si>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</si>
  <si>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</si>
  <si>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</si>
  <si>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</si>
  <si>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</si>
  <si>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</si>
  <si>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</si>
  <si>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</si>
  <si>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</si>
  <si>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</si>
  <si>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</si>
  <si>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</si>
  <si>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</si>
  <si>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</si>
  <si>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</si>
  <si>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</si>
  <si>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</si>
  <si>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</si>
  <si>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</si>
  <si>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</si>
  <si>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</si>
  <si>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</si>
  <si>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</si>
  <si>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</si>
  <si>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</si>
  <si>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</si>
  <si>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</si>
  <si>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</si>
  <si>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</si>
  <si>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</si>
  <si>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</si>
  <si>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</si>
  <si>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</si>
  <si>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</si>
  <si>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</si>
  <si>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</si>
  <si>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</si>
  <si>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</si>
  <si>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</si>
  <si>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</si>
  <si>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</si>
  <si>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</si>
  <si>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</si>
  <si>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</si>
  <si>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</si>
  <si>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</si>
  <si>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</si>
  <si>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</si>
  <si>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</si>
  <si>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</si>
  <si>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</si>
  <si>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</si>
  <si>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</si>
  <si>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</si>
  <si>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</si>
  <si>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</si>
  <si>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</si>
  <si>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</si>
  <si>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</si>
  <si>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</si>
  <si>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</si>
  <si>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</si>
  <si>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</si>
  <si>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</si>
  <si>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</si>
  <si>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</si>
  <si>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</si>
  <si>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</si>
  <si>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</si>
  <si>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</si>
  <si>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</si>
  <si>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</si>
  <si>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</si>
  <si>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</si>
  <si>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</si>
  <si>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</si>
  <si>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</si>
  <si>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</si>
  <si>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</si>
  <si>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</si>
  <si>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</si>
  <si>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</si>
  <si>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</si>
  <si>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</si>
  <si>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</si>
  <si>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</si>
  <si>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</si>
  <si>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</si>
  <si>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</si>
  <si>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</si>
  <si>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</si>
  <si>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</si>
  <si>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</si>
  <si>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</si>
  <si>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</si>
  <si>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</si>
  <si>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</si>
  <si>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</si>
  <si>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</si>
  <si>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</si>
  <si>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</si>
  <si>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</si>
  <si>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</si>
  <si>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</si>
  <si>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</si>
  <si>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</si>
  <si>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</si>
  <si>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</si>
  <si>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</si>
  <si>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</si>
  <si>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</si>
  <si>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</si>
  <si>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</si>
  <si>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</si>
  <si>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</si>
  <si>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</si>
  <si>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</si>
  <si>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</si>
  <si>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</si>
  <si>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</si>
  <si>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</si>
  <si>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</si>
  <si>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</si>
  <si>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</si>
  <si>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</si>
  <si>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</si>
  <si>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</si>
  <si>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</si>
  <si>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</si>
  <si>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</si>
  <si>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</si>
  <si>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</si>
  <si>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</si>
  <si>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</si>
  <si>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</si>
  <si>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</si>
  <si>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</si>
  <si>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</si>
  <si>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</si>
  <si>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</si>
  <si>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</si>
  <si>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</si>
  <si>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</si>
  <si>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</si>
  <si>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</si>
  <si>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</si>
  <si>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</si>
  <si>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</si>
  <si>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</si>
  <si>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</si>
  <si>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</si>
  <si>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</si>
  <si>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</si>
  <si>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</si>
  <si>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</si>
  <si>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</si>
  <si>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</si>
  <si>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</si>
  <si>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</si>
  <si>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</si>
  <si>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</si>
  <si>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</si>
  <si>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</si>
  <si>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</si>
  <si>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</si>
  <si>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</si>
  <si>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</si>
  <si>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</si>
  <si>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</si>
  <si>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</si>
  <si>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</si>
  <si>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</si>
  <si>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</si>
  <si>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</si>
  <si>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</si>
  <si>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</si>
  <si>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</si>
  <si>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</si>
  <si>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</si>
  <si>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</si>
  <si>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</si>
  <si>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</si>
  <si>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</si>
  <si>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</si>
  <si>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</si>
  <si>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</si>
  <si>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</si>
  <si>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</si>
  <si>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</si>
  <si>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</si>
  <si>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</si>
  <si>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</si>
  <si>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</si>
  <si>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</si>
  <si>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</si>
  <si>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</si>
  <si>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</si>
  <si>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</si>
  <si>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</si>
  <si>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</si>
  <si>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</si>
  <si>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</si>
  <si>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</si>
  <si>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</si>
  <si>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</si>
  <si>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</si>
  <si>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</si>
  <si>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</si>
  <si>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</si>
  <si>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</si>
  <si>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</si>
  <si>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</si>
  <si>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</si>
  <si>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</si>
  <si>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</si>
  <si>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</si>
  <si>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</si>
  <si>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</si>
  <si>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</si>
  <si>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</si>
  <si>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</si>
  <si>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</si>
  <si>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</si>
  <si>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</si>
  <si>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</si>
  <si>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</si>
  <si>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</si>
  <si>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</si>
  <si>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</si>
  <si>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</si>
  <si>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</si>
  <si>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</si>
  <si>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</si>
  <si>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</si>
  <si>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</si>
  <si>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</si>
  <si>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</si>
  <si>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</si>
  <si>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</si>
  <si>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</si>
  <si>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</si>
  <si>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</si>
  <si>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</si>
  <si>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</si>
  <si>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</si>
  <si>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</si>
  <si>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</si>
  <si>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</si>
  <si>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</si>
  <si>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</si>
  <si>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</si>
  <si>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</si>
  <si>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</si>
  <si>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</si>
  <si>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</si>
  <si>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</si>
  <si>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</si>
  <si>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</si>
  <si>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</si>
  <si>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</si>
  <si>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</si>
  <si>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</si>
  <si>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</si>
  <si>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</si>
  <si>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</si>
  <si>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</si>
  <si>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</si>
  <si>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</si>
  <si>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</si>
  <si>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</si>
  <si>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</si>
  <si>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</si>
  <si>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</si>
  <si>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</si>
  <si>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</si>
  <si>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</si>
  <si>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</si>
  <si>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</si>
  <si>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</si>
  <si>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</si>
  <si>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</si>
  <si>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</si>
  <si>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</si>
  <si>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</si>
  <si>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</si>
  <si>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</si>
  <si>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</si>
  <si>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</si>
  <si>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</si>
  <si>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</si>
  <si>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</si>
  <si>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</si>
  <si>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</si>
  <si>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</si>
  <si>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</si>
  <si>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</si>
  <si>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</si>
  <si>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</si>
  <si>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</si>
  <si>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</si>
  <si>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</si>
  <si>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</si>
  <si>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</si>
  <si>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</si>
  <si>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</si>
  <si>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</si>
  <si>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</si>
  <si>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</si>
  <si>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</si>
  <si>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</si>
  <si>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</si>
  <si>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</si>
  <si>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</si>
  <si>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</si>
  <si>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</si>
  <si>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</si>
  <si>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</si>
  <si>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</si>
  <si>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</si>
  <si>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</si>
  <si>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</si>
  <si>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</si>
  <si>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</si>
  <si>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</si>
  <si>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</si>
  <si>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</si>
  <si>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</si>
  <si>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</si>
  <si>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</si>
  <si>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</si>
  <si>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</si>
  <si>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</si>
  <si>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</si>
  <si>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</si>
  <si>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</si>
  <si>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</si>
  <si>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</si>
  <si>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</si>
  <si>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</si>
  <si>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</si>
  <si>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</si>
  <si>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</si>
  <si>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</si>
  <si>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</si>
  <si>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</si>
  <si>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</si>
  <si>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</si>
  <si>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</si>
  <si>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</si>
  <si>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</si>
  <si>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</si>
  <si>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</si>
  <si>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</si>
  <si>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</si>
  <si>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</si>
  <si>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</si>
  <si>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</si>
  <si>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</si>
  <si>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</si>
  <si>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</si>
  <si>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</si>
  <si>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</si>
  <si>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</si>
  <si>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</si>
  <si>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</si>
  <si>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</si>
  <si>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</si>
  <si>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</si>
  <si>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</si>
  <si>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</si>
  <si>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</si>
  <si>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</si>
  <si>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</si>
  <si>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</si>
  <si>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</si>
  <si>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</si>
  <si>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</si>
  <si>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</si>
  <si>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</si>
  <si>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</si>
  <si>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</si>
  <si>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</si>
  <si>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</si>
  <si>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</si>
  <si>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</si>
  <si>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</si>
  <si>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</si>
  <si>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</si>
  <si>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</si>
  <si>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</si>
  <si>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</si>
  <si>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</si>
  <si>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</si>
  <si>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</si>
  <si>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</si>
  <si>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</si>
  <si>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</si>
  <si>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</si>
  <si>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</si>
  <si>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</si>
  <si>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</si>
  <si>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</si>
  <si>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</si>
  <si>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</si>
  <si>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</si>
  <si>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</si>
  <si>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</si>
  <si>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</si>
  <si>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</si>
  <si>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</si>
  <si>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</si>
  <si>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</si>
  <si>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</si>
  <si>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</si>
  <si>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</si>
  <si>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</si>
  <si>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</si>
  <si>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</si>
  <si>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</si>
  <si>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</si>
  <si>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</si>
  <si>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</si>
  <si>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</si>
  <si>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</si>
  <si>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</si>
  <si>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</si>
  <si>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</si>
  <si>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</si>
  <si>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</si>
  <si>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</si>
  <si>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</si>
  <si>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</si>
  <si>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</si>
  <si>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</si>
  <si>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</si>
  <si>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</si>
  <si>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</si>
  <si>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</si>
  <si>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</si>
  <si>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</si>
  <si>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</si>
  <si>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</si>
  <si>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</si>
  <si>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</si>
  <si>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</si>
  <si>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</si>
  <si>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</si>
  <si>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</si>
  <si>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</si>
  <si>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</si>
  <si>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</si>
  <si>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</si>
  <si>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</si>
  <si>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</si>
  <si>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</si>
  <si>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</si>
  <si>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</si>
  <si>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</si>
  <si>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</si>
  <si>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</si>
  <si>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</si>
  <si>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</si>
  <si>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</si>
  <si>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</si>
  <si>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</si>
  <si>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</si>
  <si>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</si>
  <si>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</si>
  <si>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</si>
  <si>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</si>
  <si>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</si>
  <si>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</si>
  <si>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</si>
  <si>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</si>
  <si>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</si>
  <si>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</si>
  <si>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</si>
  <si>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</si>
  <si>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</si>
  <si>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</si>
  <si>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</si>
  <si>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</si>
  <si>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</si>
  <si>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</si>
  <si>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</si>
  <si>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</si>
  <si>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</si>
  <si>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</si>
  <si>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</si>
  <si>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</si>
  <si>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</si>
  <si>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</si>
  <si>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</si>
  <si>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</si>
  <si>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</si>
  <si>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</si>
  <si>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</si>
  <si>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</si>
  <si>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</si>
  <si>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</si>
  <si>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</si>
  <si>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</si>
  <si>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</si>
  <si>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</si>
  <si>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</si>
  <si>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</si>
  <si>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</si>
  <si>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</si>
  <si>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</si>
  <si>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</si>
  <si>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</si>
  <si>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</si>
  <si>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</si>
  <si>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</si>
  <si>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</si>
  <si>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</si>
  <si>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</si>
  <si>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</si>
  <si>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</si>
  <si>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</si>
  <si>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</si>
  <si>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</si>
  <si>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</si>
  <si>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</si>
  <si>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</si>
  <si>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</si>
  <si>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</si>
  <si>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</si>
  <si>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</si>
  <si>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</si>
  <si>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</si>
  <si>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</si>
  <si>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</si>
  <si>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</si>
  <si>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</si>
  <si>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</si>
  <si>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</si>
  <si>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</si>
  <si>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</si>
  <si>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</si>
  <si>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</si>
  <si>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</si>
  <si>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</si>
  <si>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</si>
  <si>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</si>
  <si>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</si>
  <si>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</si>
  <si>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</si>
  <si>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</si>
  <si>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</si>
  <si>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</si>
  <si>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</si>
  <si>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</si>
  <si>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</si>
  <si>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</si>
  <si>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</si>
  <si>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</si>
  <si>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</si>
  <si>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</si>
  <si>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</si>
  <si>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</si>
  <si>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</si>
  <si>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</si>
  <si>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</si>
  <si>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</si>
  <si>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</si>
  <si>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</si>
  <si>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</si>
  <si>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</si>
  <si>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</si>
  <si>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</si>
  <si>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</si>
  <si>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</si>
  <si>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</si>
  <si>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</si>
  <si>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</si>
  <si>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</si>
  <si>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</si>
  <si>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</si>
  <si>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</si>
  <si>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</si>
  <si>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</si>
  <si>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</si>
  <si>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</si>
  <si>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</si>
  <si>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</si>
  <si>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</si>
  <si>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</si>
  <si>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</si>
  <si>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</si>
  <si>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</si>
  <si>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</si>
  <si>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</si>
  <si>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</si>
  <si>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</si>
  <si>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</si>
  <si>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</si>
  <si>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</si>
  <si>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</si>
  <si>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</si>
  <si>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</si>
  <si>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</si>
  <si>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</si>
  <si>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</si>
  <si>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</si>
  <si>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</si>
  <si>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</si>
  <si>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</si>
  <si>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</si>
  <si>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</si>
  <si>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</si>
  <si>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</si>
  <si>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</si>
  <si>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</si>
  <si>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</si>
  <si>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</si>
  <si>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</si>
  <si>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</si>
  <si>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</si>
  <si>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</si>
  <si>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</si>
  <si>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</si>
  <si>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</si>
  <si>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</si>
  <si>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</si>
  <si>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</si>
  <si>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</si>
  <si>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</si>
  <si>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</si>
  <si>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</si>
  <si>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</si>
  <si>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</si>
  <si>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</si>
  <si>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</si>
  <si>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</si>
  <si>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</si>
  <si>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</si>
  <si>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</si>
  <si>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</si>
  <si>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</si>
  <si>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</si>
  <si>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</si>
  <si>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</si>
  <si>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</si>
  <si>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</si>
  <si>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</si>
  <si>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</si>
  <si>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</si>
  <si>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</si>
  <si>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</si>
  <si>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</si>
  <si>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</si>
  <si>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</si>
  <si>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</si>
  <si>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</si>
  <si>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</si>
  <si>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</si>
  <si>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</si>
  <si>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</si>
  <si>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</si>
  <si>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</si>
  <si>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</si>
  <si>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</si>
  <si>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</si>
  <si>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</si>
  <si>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</si>
  <si>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</si>
  <si>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</si>
  <si>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</si>
  <si>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</si>
  <si>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</si>
  <si>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</si>
  <si>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</si>
  <si>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</si>
  <si>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</si>
  <si>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</si>
  <si>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</si>
  <si>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</si>
  <si>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</si>
  <si>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</si>
  <si>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</si>
  <si>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</si>
  <si>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</si>
  <si>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</si>
  <si>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</si>
  <si>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</si>
  <si>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</si>
  <si>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</si>
  <si>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</si>
  <si>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</si>
  <si>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</si>
  <si>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</si>
  <si>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</si>
  <si>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</si>
  <si>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</si>
  <si>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</si>
  <si>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</si>
  <si>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</si>
  <si>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</si>
  <si>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</si>
  <si>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</si>
  <si>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</si>
  <si>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</si>
  <si>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</si>
  <si>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</si>
  <si>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</si>
  <si>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</si>
  <si>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</si>
  <si>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</si>
  <si>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</si>
  <si>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</si>
  <si>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</si>
  <si>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</si>
  <si>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</si>
  <si>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</si>
  <si>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</si>
  <si>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</si>
  <si>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</si>
  <si>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</si>
  <si>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</si>
  <si>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</si>
  <si>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</si>
  <si>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</si>
  <si>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</si>
  <si>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</si>
  <si>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</si>
  <si>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</si>
  <si>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</si>
  <si>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</si>
  <si>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</si>
  <si>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</si>
  <si>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</si>
  <si>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</si>
  <si>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</si>
  <si>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</si>
  <si>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</si>
  <si>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</si>
  <si>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</si>
  <si>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</si>
  <si>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</si>
  <si>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</si>
  <si>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</si>
  <si>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</si>
  <si>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</si>
  <si>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</si>
  <si>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</si>
  <si>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</si>
  <si>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</si>
  <si>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</si>
  <si>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</si>
  <si>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</si>
  <si>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</si>
  <si>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</si>
  <si>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</si>
  <si>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</si>
  <si>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</si>
  <si>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</si>
  <si>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</si>
  <si>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</si>
  <si>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</si>
  <si>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</si>
  <si>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</si>
  <si>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</si>
  <si>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</si>
  <si>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</si>
  <si>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</si>
  <si>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</si>
  <si>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</si>
  <si>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</si>
  <si>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</si>
  <si>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</si>
  <si>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</si>
  <si>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</si>
  <si>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</si>
  <si>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</si>
  <si>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</si>
  <si>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</si>
  <si>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</si>
  <si>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</si>
  <si>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</si>
  <si>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</si>
  <si>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</si>
  <si>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</si>
  <si>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</si>
  <si>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</si>
  <si>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</si>
  <si>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</si>
  <si>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</si>
  <si>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</si>
  <si>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</si>
  <si>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</si>
  <si>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</si>
  <si>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</si>
  <si>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</si>
  <si>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</si>
  <si>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</si>
  <si>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</si>
  <si>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</si>
  <si>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</si>
  <si>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</si>
  <si>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</si>
  <si>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</si>
  <si>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</si>
  <si>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</si>
  <si>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</si>
  <si>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</si>
  <si>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</si>
  <si>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</si>
  <si>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</si>
  <si>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</si>
  <si>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</si>
  <si>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</si>
  <si>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</si>
  <si>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</si>
  <si>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</si>
  <si>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</si>
  <si>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</si>
  <si>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</si>
  <si>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</si>
  <si>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</si>
  <si>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</si>
  <si>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</si>
  <si>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</si>
  <si>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</si>
  <si>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</si>
  <si>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</si>
  <si>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</si>
  <si>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</si>
  <si>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</si>
  <si>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</si>
  <si>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</si>
  <si>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</si>
  <si>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</si>
  <si>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</si>
  <si>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</si>
  <si>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</si>
  <si>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</si>
  <si>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</si>
  <si>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</si>
  <si>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</si>
  <si>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</si>
  <si>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</si>
  <si>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</si>
  <si>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</si>
  <si>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</si>
  <si>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</si>
  <si>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</si>
  <si>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</si>
  <si>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</si>
  <si>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</si>
  <si>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</si>
  <si>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</si>
  <si>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</si>
  <si>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</si>
  <si>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</si>
  <si>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</si>
  <si>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</si>
  <si>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</si>
  <si>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</si>
  <si>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</si>
  <si>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</si>
  <si>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</si>
  <si>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</si>
  <si>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</si>
  <si>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</si>
  <si>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</si>
  <si>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</si>
  <si>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</si>
  <si>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</si>
  <si>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</si>
  <si>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</si>
  <si>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</si>
  <si>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</si>
  <si>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</si>
  <si>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</si>
  <si>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</si>
  <si>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</si>
  <si>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</si>
  <si>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</si>
  <si>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</si>
  <si>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</si>
  <si>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</si>
  <si>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</si>
  <si>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</si>
  <si>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</si>
  <si>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</si>
  <si>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</si>
  <si>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</si>
  <si>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</si>
  <si>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</si>
  <si>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</si>
  <si>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</si>
  <si>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</si>
  <si>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</si>
  <si>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</si>
  <si>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</si>
  <si>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</si>
  <si>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</si>
  <si>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</si>
  <si>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</si>
  <si>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</si>
  <si>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</si>
  <si>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</si>
  <si>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</si>
  <si>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</si>
  <si>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</si>
  <si>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</si>
  <si>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</si>
  <si>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</si>
  <si>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</si>
  <si>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</si>
  <si>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</si>
  <si>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</si>
  <si>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</si>
  <si>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</si>
  <si>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</si>
  <si>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</si>
  <si>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</si>
  <si>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</si>
  <si>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</si>
  <si>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</si>
  <si>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</si>
  <si>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</si>
  <si>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</si>
  <si>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</si>
  <si>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</si>
  <si>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</si>
  <si>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</si>
  <si>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</si>
  <si>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</si>
  <si>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</si>
  <si>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</si>
  <si>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</si>
  <si>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</si>
  <si>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</si>
  <si>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</si>
  <si>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</si>
  <si>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</si>
  <si>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</si>
  <si>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</si>
  <si>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</si>
  <si>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</si>
  <si>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</si>
  <si>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</si>
  <si>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</si>
  <si>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</si>
  <si>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</si>
  <si>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</si>
  <si>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</si>
  <si>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</si>
  <si>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</si>
  <si>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</si>
  <si>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</si>
  <si>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</si>
  <si>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</si>
  <si>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</si>
  <si>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</si>
  <si>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</si>
  <si>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</si>
  <si>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</si>
  <si>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</si>
  <si>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</si>
  <si>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</si>
  <si>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</si>
  <si>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</si>
  <si>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</si>
  <si>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</si>
  <si>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</si>
  <si>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</si>
  <si>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</si>
  <si>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</si>
  <si>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</si>
  <si>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</si>
  <si>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</si>
  <si>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</si>
  <si>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</si>
  <si>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</si>
  <si>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</si>
  <si>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</si>
  <si>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</si>
  <si>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</si>
  <si>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</si>
  <si>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</si>
  <si>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</si>
  <si>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</si>
  <si>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</si>
  <si>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</si>
  <si>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</si>
  <si>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</si>
  <si>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</si>
  <si>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</si>
  <si>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</si>
  <si>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</si>
  <si>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</si>
  <si>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</si>
  <si>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</si>
  <si>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</si>
  <si>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</si>
  <si>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</si>
  <si>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</si>
  <si>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</si>
  <si>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</si>
  <si>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</si>
  <si>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</si>
  <si>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</si>
  <si>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</si>
  <si>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</si>
  <si>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</si>
  <si>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</si>
  <si>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</si>
  <si>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</si>
  <si>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</si>
  <si>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</si>
  <si>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</si>
  <si>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</si>
  <si>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</si>
  <si>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</si>
  <si>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</si>
  <si>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</si>
  <si>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</si>
  <si>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</si>
  <si>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</si>
  <si>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</si>
  <si>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</si>
  <si>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</si>
  <si>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</si>
  <si>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</si>
  <si>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</si>
  <si>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</si>
  <si>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</si>
  <si>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</si>
  <si>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</si>
  <si>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</si>
  <si>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</si>
  <si>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</si>
  <si>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</si>
  <si>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</si>
  <si>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</si>
  <si>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</si>
  <si>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</si>
  <si>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</si>
  <si>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</si>
  <si>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</si>
  <si>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</si>
  <si>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</si>
  <si>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</si>
  <si>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</si>
  <si>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</si>
  <si>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</si>
  <si>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</si>
  <si>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</si>
  <si>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</si>
  <si>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</si>
  <si>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</si>
  <si>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</si>
  <si>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</si>
  <si>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</si>
  <si>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</si>
  <si>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</si>
  <si>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</si>
  <si>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</si>
  <si>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</si>
  <si>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</si>
  <si>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</si>
  <si>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</si>
  <si>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</si>
  <si>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</si>
  <si>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</si>
  <si>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</si>
  <si>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</si>
  <si>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</si>
  <si>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</si>
  <si>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</si>
  <si>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</si>
  <si>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</si>
  <si>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</si>
  <si>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</si>
  <si>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</si>
  <si>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</si>
  <si>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</si>
  <si>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</si>
  <si>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</si>
  <si>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</si>
  <si>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</si>
  <si>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</si>
  <si>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</si>
  <si>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</si>
  <si>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</si>
  <si>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</si>
  <si>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</si>
  <si>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</si>
  <si>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</si>
  <si>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</si>
  <si>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</si>
  <si>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</si>
  <si>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</si>
  <si>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</si>
  <si>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</si>
  <si>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</si>
  <si>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</si>
  <si>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</si>
  <si>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</si>
  <si>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</si>
  <si>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</si>
  <si>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</si>
  <si>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</si>
  <si>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</si>
  <si>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</si>
  <si>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</si>
  <si>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</si>
  <si>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</si>
  <si>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</si>
  <si>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</si>
  <si>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</si>
  <si>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</si>
  <si>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</si>
  <si>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</si>
  <si>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</si>
  <si>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</si>
  <si>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</si>
  <si>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</si>
  <si>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</si>
  <si>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</si>
  <si>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</si>
  <si>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</si>
  <si>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</si>
  <si>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</si>
  <si>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</si>
  <si>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</si>
  <si>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</si>
  <si>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</si>
  <si>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</si>
  <si>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</si>
  <si>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</si>
  <si>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</si>
  <si>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</si>
  <si>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</si>
  <si>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</si>
  <si>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</si>
  <si>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</si>
  <si>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</si>
  <si>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</si>
  <si>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</si>
  <si>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</si>
  <si>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</si>
  <si>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</si>
  <si>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</si>
  <si>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</si>
  <si>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</si>
  <si>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</si>
  <si>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</si>
  <si>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</si>
  <si>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</si>
  <si>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</si>
  <si>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</si>
  <si>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</si>
  <si>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</si>
  <si>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</si>
  <si>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</si>
  <si>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</si>
  <si>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</si>
  <si>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</si>
  <si>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</si>
  <si>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</si>
  <si>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</si>
  <si>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</si>
  <si>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</si>
  <si>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</si>
  <si>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</si>
  <si>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</si>
  <si>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</si>
  <si>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</si>
  <si>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</si>
  <si>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</si>
  <si>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</si>
  <si>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</si>
  <si>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</si>
  <si>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</si>
  <si>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</si>
  <si>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</si>
  <si>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</si>
  <si>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</si>
  <si>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</si>
  <si>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</si>
  <si>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</si>
  <si>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</si>
  <si>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</si>
  <si>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</si>
  <si>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</si>
  <si>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</si>
  <si>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</si>
  <si>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</si>
  <si>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</si>
  <si>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</si>
  <si>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</si>
  <si>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</si>
  <si>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</si>
  <si>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</si>
  <si>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</si>
  <si>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</si>
  <si>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</si>
  <si>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</si>
  <si>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</si>
  <si>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</si>
  <si>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</si>
  <si>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</si>
  <si>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</si>
  <si>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</si>
  <si>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</si>
  <si>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</si>
  <si>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</si>
  <si>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</si>
  <si>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</si>
  <si>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</si>
  <si>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</si>
  <si>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</si>
  <si>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</si>
  <si>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</si>
  <si>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</si>
  <si>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</si>
  <si>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</si>
  <si>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</si>
  <si>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</si>
  <si>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</si>
  <si>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</si>
  <si>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</si>
  <si>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</si>
  <si>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</si>
  <si>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</si>
  <si>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</si>
  <si>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</si>
  <si>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</si>
  <si>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</si>
  <si>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</si>
  <si>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</si>
  <si>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</si>
  <si>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</si>
  <si>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</si>
  <si>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</si>
  <si>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</si>
  <si>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</si>
  <si>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</si>
  <si>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</si>
  <si>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</si>
  <si>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</si>
  <si>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</si>
  <si>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</si>
  <si>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</si>
  <si>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</si>
  <si>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</si>
  <si>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</si>
  <si>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</si>
  <si>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</si>
  <si>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</si>
  <si>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</si>
  <si>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</si>
  <si>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</si>
  <si>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</si>
  <si>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</si>
  <si>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</si>
  <si>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</si>
  <si>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</si>
  <si>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</si>
  <si>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</si>
  <si>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</si>
  <si>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</si>
  <si>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</si>
  <si>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</si>
  <si>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</si>
  <si>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</si>
  <si>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</si>
  <si>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</si>
  <si>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</si>
  <si>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</si>
  <si>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</si>
  <si>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</si>
  <si>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</si>
  <si>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</si>
  <si>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</si>
  <si>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</si>
  <si>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</si>
  <si>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</si>
  <si>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</si>
  <si>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</si>
  <si>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</si>
  <si>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</si>
  <si>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</si>
  <si>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</si>
  <si>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</si>
  <si>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</si>
  <si>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</si>
  <si>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</si>
  <si>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</si>
  <si>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</si>
  <si>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</si>
  <si>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</si>
  <si>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</si>
  <si>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</si>
  <si>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</si>
  <si>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</si>
  <si>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</si>
  <si>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</si>
  <si>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</si>
  <si>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</si>
  <si>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</si>
  <si>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</si>
  <si>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</si>
  <si>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</si>
  <si>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</si>
  <si>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</si>
  <si>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</si>
  <si>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</si>
  <si>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</si>
  <si>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</si>
  <si>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</si>
  <si>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</si>
  <si>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</si>
  <si>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</si>
  <si>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</si>
  <si>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</si>
  <si>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</si>
  <si>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</si>
  <si>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</si>
  <si>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</si>
  <si>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</si>
  <si>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</si>
  <si>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</si>
  <si>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</si>
  <si>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</si>
  <si>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</si>
  <si>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</si>
  <si>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</si>
  <si>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</si>
  <si>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</si>
  <si>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</si>
  <si>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</si>
  <si>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</si>
  <si>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</si>
  <si>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</si>
  <si>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</si>
  <si>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</si>
  <si>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</si>
  <si>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</si>
  <si>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</si>
  <si>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</si>
  <si>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</si>
  <si>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</si>
  <si>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</si>
  <si>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</si>
  <si>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</si>
  <si>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</si>
  <si>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</si>
  <si>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</si>
  <si>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</si>
  <si>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</si>
  <si>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</si>
  <si>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</si>
  <si>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</si>
  <si>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</si>
  <si>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</si>
  <si>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</si>
  <si>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</si>
  <si>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</si>
  <si>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</si>
  <si>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</si>
  <si>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</si>
  <si>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</si>
  <si>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</si>
  <si>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</si>
  <si>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</si>
  <si>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</si>
  <si>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</si>
  <si>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</si>
  <si>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</si>
  <si>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</si>
  <si>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</si>
  <si>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</si>
  <si>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</si>
  <si>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</si>
  <si>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</si>
  <si>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</si>
  <si>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</si>
  <si>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</si>
  <si>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</si>
  <si>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</si>
  <si>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</si>
  <si>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</si>
  <si>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</si>
  <si>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</si>
  <si>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</si>
  <si>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</si>
  <si>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</si>
  <si>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</si>
  <si>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</si>
  <si>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</si>
  <si>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</si>
  <si>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</si>
  <si>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</si>
  <si>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</si>
  <si>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</si>
  <si>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</si>
  <si>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</si>
  <si>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</si>
  <si>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</si>
  <si>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</si>
  <si>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</si>
  <si>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</si>
  <si>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</si>
  <si>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</si>
  <si>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</si>
  <si>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</si>
  <si>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</si>
  <si>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</si>
  <si>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</si>
  <si>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</si>
  <si>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</si>
  <si>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</si>
  <si>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</si>
  <si>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</si>
  <si>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</si>
  <si>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</si>
  <si>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</si>
  <si>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</si>
  <si>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</si>
  <si>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</si>
  <si>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</si>
  <si>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</si>
  <si>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</si>
  <si>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</si>
  <si>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</si>
  <si>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</si>
  <si>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</si>
  <si>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</si>
  <si>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</si>
  <si>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</si>
  <si>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</si>
  <si>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</si>
  <si>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</si>
  <si>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</si>
  <si>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</si>
  <si>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</si>
  <si>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</si>
  <si>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</si>
  <si>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</si>
  <si>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</si>
  <si>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</si>
  <si>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</si>
  <si>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</si>
  <si>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</si>
  <si>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</si>
  <si>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</si>
  <si>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</si>
  <si>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</si>
  <si>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</si>
  <si>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</si>
  <si>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</si>
  <si>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</si>
  <si>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</si>
  <si>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</si>
  <si>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</si>
  <si>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</si>
  <si>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</si>
  <si>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</si>
  <si>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</si>
  <si>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</si>
  <si>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</si>
  <si>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</si>
  <si>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</si>
  <si>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</si>
  <si>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</si>
  <si>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</si>
  <si>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</si>
  <si>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</si>
  <si>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</si>
  <si>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</si>
  <si>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</si>
  <si>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</si>
  <si>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</si>
  <si>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</si>
  <si>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</si>
  <si>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</si>
  <si>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</si>
  <si>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</si>
  <si>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</si>
  <si>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</si>
  <si>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</si>
  <si>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</si>
  <si>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</si>
  <si>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</si>
  <si>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</si>
  <si>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</si>
  <si>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</si>
  <si>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</si>
  <si>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</si>
  <si>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</si>
  <si>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</si>
  <si>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</si>
  <si>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</si>
  <si>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</si>
  <si>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</si>
  <si>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</si>
  <si>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</si>
  <si>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</si>
  <si>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</si>
  <si>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</si>
  <si>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</si>
  <si>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</si>
  <si>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</si>
  <si>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</si>
  <si>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</si>
  <si>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</si>
  <si>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</si>
  <si>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</si>
  <si>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</si>
  <si>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</si>
  <si>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</si>
  <si>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</si>
  <si>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</si>
  <si>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</si>
  <si>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</si>
  <si>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</si>
  <si>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</si>
  <si>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</si>
  <si>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</si>
  <si>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</si>
  <si>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</si>
  <si>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</si>
  <si>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</si>
  <si>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</si>
  <si>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</si>
  <si>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</si>
  <si>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</si>
  <si>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</si>
  <si>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</si>
  <si>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</si>
  <si>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</si>
  <si>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</si>
  <si>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</si>
  <si>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</si>
  <si>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</si>
  <si>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</si>
  <si>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</si>
  <si>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</si>
  <si>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</si>
  <si>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</si>
  <si>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</si>
  <si>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</si>
  <si>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</si>
  <si>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</si>
  <si>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</si>
  <si>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</si>
  <si>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</si>
  <si>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</si>
  <si>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</si>
  <si>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</si>
  <si>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</si>
  <si>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</si>
  <si>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</si>
  <si>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</si>
  <si>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</si>
  <si>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</si>
  <si>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</si>
  <si>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</si>
  <si>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</si>
  <si>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</si>
  <si>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</si>
  <si>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</si>
  <si>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</si>
  <si>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</si>
  <si>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</si>
  <si>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</si>
  <si>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</si>
  <si>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</si>
  <si>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</si>
  <si>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</si>
  <si>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</si>
  <si>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</si>
  <si>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</si>
  <si>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</si>
  <si>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</si>
  <si>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</si>
  <si>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</si>
  <si>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</si>
  <si>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</si>
  <si>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</si>
  <si>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</si>
  <si>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</si>
  <si>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</si>
  <si>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</si>
  <si>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</si>
  <si>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</si>
  <si>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</si>
  <si>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</si>
  <si>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</si>
  <si>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</si>
  <si>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</si>
  <si>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</si>
  <si>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</si>
  <si>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</si>
  <si>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</si>
  <si>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</si>
  <si>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</si>
  <si>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</si>
  <si>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</si>
  <si>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</si>
  <si>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</si>
  <si>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</si>
  <si>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</si>
  <si>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</si>
  <si>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</si>
  <si>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</si>
  <si>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</si>
  <si>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</si>
  <si>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</si>
  <si>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</si>
  <si>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</si>
  <si>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</si>
  <si>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</si>
  <si>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</si>
  <si>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</si>
  <si>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</si>
  <si>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</si>
  <si>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</si>
  <si>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</si>
  <si>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</si>
  <si>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</si>
  <si>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</si>
  <si>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</si>
  <si>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</si>
  <si>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</si>
  <si>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</si>
  <si>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</si>
  <si>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</si>
  <si>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</si>
  <si>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</si>
  <si>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</si>
  <si>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</si>
  <si>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</si>
  <si>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</si>
  <si>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</si>
  <si>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</si>
  <si>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</si>
  <si>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</si>
  <si>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</si>
  <si>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</si>
  <si>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</si>
  <si>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</si>
  <si>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</si>
  <si>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</si>
  <si>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</si>
  <si>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</si>
  <si>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</si>
  <si>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</si>
  <si>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</si>
  <si>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</si>
  <si>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</si>
  <si>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</si>
  <si>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</si>
  <si>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</si>
  <si>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</si>
  <si>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</si>
  <si>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</si>
  <si>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</si>
  <si>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</si>
  <si>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</si>
  <si>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</si>
  <si>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</si>
  <si>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</si>
  <si>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</si>
  <si>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</si>
  <si>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</si>
  <si>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</si>
  <si>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</si>
  <si>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</si>
  <si>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</si>
  <si>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</si>
  <si>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</si>
  <si>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</si>
  <si>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</si>
  <si>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</si>
  <si>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</si>
  <si>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</si>
  <si>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</si>
  <si>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</si>
  <si>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</si>
  <si>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</si>
  <si>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</si>
  <si>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</si>
  <si>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</si>
  <si>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</si>
  <si>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</si>
  <si>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</si>
  <si>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</si>
  <si>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</si>
  <si>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</si>
  <si>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</si>
  <si>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</si>
  <si>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</si>
  <si>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</si>
  <si>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</si>
  <si>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</si>
  <si>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</si>
  <si>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</si>
  <si>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</si>
  <si>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</si>
  <si>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</si>
  <si>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</si>
  <si>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</si>
  <si>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</si>
  <si>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</si>
  <si>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</si>
  <si>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</si>
  <si>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</si>
  <si>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</si>
  <si>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</si>
  <si>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</si>
  <si>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</si>
  <si>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</si>
  <si>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</si>
  <si>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</si>
  <si>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</si>
  <si>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</si>
  <si>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</si>
  <si>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</si>
  <si>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</si>
  <si>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</si>
  <si>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</si>
  <si>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</si>
  <si>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</si>
  <si>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</si>
  <si>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</si>
  <si>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</si>
  <si>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</si>
  <si>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</si>
  <si>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</si>
  <si>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</si>
  <si>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</si>
  <si>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</si>
  <si>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</si>
  <si>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</si>
  <si>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</si>
  <si>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</si>
  <si>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</si>
  <si>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</si>
  <si>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</si>
  <si>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</si>
  <si>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</si>
  <si>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</si>
  <si>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</si>
  <si>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</si>
  <si>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</si>
  <si>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</si>
  <si>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</si>
  <si>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</si>
  <si>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</si>
  <si>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</si>
  <si>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</si>
  <si>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</si>
  <si>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</si>
  <si>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</si>
  <si>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</si>
  <si>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</si>
  <si>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</si>
  <si>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</si>
  <si>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</si>
  <si>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</si>
  <si>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</si>
  <si>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</si>
  <si>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</si>
  <si>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</si>
  <si>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</si>
  <si>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</si>
  <si>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</si>
  <si>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</si>
  <si>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</si>
  <si>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</si>
  <si>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</si>
  <si>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</si>
  <si>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</si>
  <si>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</si>
  <si>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</si>
  <si>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</si>
  <si>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</si>
  <si>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</si>
  <si>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</si>
  <si>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</si>
  <si>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</si>
  <si>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</si>
  <si>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</si>
  <si>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</si>
  <si>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</si>
  <si>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</si>
  <si>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</si>
  <si>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</si>
  <si>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</si>
  <si>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</si>
  <si>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</si>
  <si>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</si>
  <si>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</si>
  <si>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</si>
  <si>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</si>
  <si>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</si>
  <si>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</si>
  <si>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</si>
  <si>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</si>
  <si>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</si>
  <si>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</si>
  <si>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</si>
  <si>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</si>
  <si>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</si>
  <si>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</si>
  <si>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</si>
  <si>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</si>
  <si>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</si>
  <si>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</si>
  <si>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</si>
  <si>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</si>
  <si>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</si>
  <si>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</si>
  <si>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</si>
  <si>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</si>
  <si>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</si>
  <si>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</si>
  <si>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</si>
  <si>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</si>
  <si>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</si>
  <si>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</si>
  <si>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</si>
  <si>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</si>
  <si>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</si>
  <si>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</si>
  <si>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</si>
  <si>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</si>
  <si>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</si>
  <si>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</si>
  <si>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</si>
  <si>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</si>
  <si>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</si>
  <si>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</si>
  <si>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</si>
  <si>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</si>
  <si>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</si>
  <si>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</si>
  <si>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</si>
  <si>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</si>
  <si>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</si>
  <si>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</si>
  <si>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</si>
  <si>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</si>
  <si>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</si>
  <si>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</si>
  <si>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</si>
  <si>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</si>
  <si>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</si>
  <si>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</si>
  <si>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</si>
  <si>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</si>
  <si>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</si>
  <si>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</si>
  <si>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</si>
  <si>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</si>
  <si>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</si>
  <si>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</si>
  <si>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</si>
  <si>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</si>
  <si>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</si>
  <si>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</si>
  <si>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</si>
  <si>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</si>
  <si>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</si>
  <si>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</si>
  <si>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</si>
  <si>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</si>
  <si>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</si>
  <si>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</si>
  <si>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</si>
  <si>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</si>
  <si>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</si>
  <si>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</si>
  <si>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</si>
  <si>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</si>
  <si>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</si>
  <si>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</si>
  <si>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</si>
  <si>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</si>
  <si>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</si>
  <si>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</si>
  <si>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</si>
  <si>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</si>
  <si>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</si>
  <si>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</si>
  <si>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</si>
  <si>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</si>
  <si>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</si>
  <si>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</si>
  <si>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</si>
  <si>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</si>
  <si>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</si>
  <si>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</si>
  <si>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</si>
  <si>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</si>
  <si>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</si>
  <si>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</si>
  <si>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</si>
  <si>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</si>
  <si>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</si>
  <si>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</si>
  <si>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</si>
  <si>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</si>
  <si>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</si>
  <si>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</si>
  <si>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</si>
  <si>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</si>
  <si>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</si>
  <si>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</si>
  <si>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</si>
  <si>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</si>
  <si>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</si>
  <si>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</si>
  <si>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</si>
  <si>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</si>
  <si>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</si>
  <si>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</si>
  <si>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</si>
  <si>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</si>
  <si>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</si>
  <si>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</si>
  <si>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</si>
  <si>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</si>
  <si>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</si>
  <si>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</si>
  <si>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</si>
  <si>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</si>
  <si>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</si>
  <si>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</si>
  <si>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</si>
  <si>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</si>
  <si>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</si>
  <si>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</si>
  <si>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</si>
  <si>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</si>
  <si>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</si>
  <si>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</si>
  <si>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</si>
  <si>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</si>
  <si>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</si>
  <si>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</si>
  <si>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</si>
  <si>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</si>
  <si>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</si>
  <si>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</si>
  <si>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</si>
  <si>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</si>
  <si>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</si>
  <si>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</si>
  <si>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</si>
  <si>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</si>
  <si>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</si>
  <si>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</si>
  <si>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</si>
  <si>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</si>
  <si>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</si>
  <si>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</si>
  <si>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</si>
  <si>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</si>
  <si>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</si>
  <si>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</si>
  <si>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</si>
  <si>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</si>
  <si>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</si>
  <si>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</si>
  <si>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</si>
  <si>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</si>
  <si>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</si>
  <si>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</si>
  <si>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</si>
  <si>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</si>
  <si>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</si>
  <si>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</si>
  <si>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</si>
  <si>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</si>
  <si>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</si>
  <si>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</si>
  <si>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</si>
  <si>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</si>
  <si>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</si>
  <si>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</si>
  <si>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</si>
  <si>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</si>
  <si>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</si>
  <si>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</si>
  <si>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</si>
  <si>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</si>
  <si>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</si>
  <si>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</si>
  <si>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</si>
  <si>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</si>
  <si>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</si>
  <si>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</si>
  <si>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</si>
  <si>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</si>
  <si>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</si>
  <si>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</si>
  <si>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</si>
  <si>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</si>
  <si>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</si>
  <si>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</si>
  <si>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</si>
  <si>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</si>
  <si>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</si>
  <si>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</si>
  <si>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</si>
  <si>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</si>
  <si>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</si>
  <si>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</si>
  <si>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</si>
  <si>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</si>
  <si>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</si>
  <si>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</si>
  <si>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</si>
  <si>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</si>
  <si>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</si>
  <si>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</si>
  <si>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</si>
  <si>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</si>
  <si>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</si>
  <si>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</si>
  <si>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</si>
  <si>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</si>
  <si>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</si>
  <si>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</si>
  <si>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</si>
  <si>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</si>
  <si>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</si>
  <si>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</si>
  <si>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</si>
  <si>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</si>
  <si>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</si>
  <si>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</si>
  <si>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</si>
  <si>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</si>
  <si>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</si>
  <si>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</si>
  <si>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</si>
  <si>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</si>
  <si>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</si>
  <si>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</si>
  <si>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</si>
  <si>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</si>
  <si>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</si>
  <si>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</si>
  <si>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</si>
  <si>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</si>
  <si>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</si>
  <si>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</si>
  <si>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</si>
  <si>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</si>
  <si>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</si>
  <si>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</si>
  <si>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</si>
  <si>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</si>
  <si>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</si>
  <si>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</si>
  <si>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</si>
  <si>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</si>
  <si>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</si>
  <si>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</si>
  <si>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</si>
  <si>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</si>
  <si>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</si>
  <si>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</si>
  <si>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</si>
  <si>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</si>
  <si>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</si>
  <si>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</si>
  <si>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</si>
  <si>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</si>
  <si>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</si>
  <si>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</si>
  <si>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</si>
  <si>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</si>
  <si>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</si>
  <si>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</si>
  <si>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</si>
  <si>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</si>
  <si>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</si>
  <si>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</si>
  <si>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</si>
  <si>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</si>
  <si>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</si>
  <si>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</si>
  <si>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</si>
  <si>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</si>
  <si>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</si>
  <si>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</si>
  <si>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</si>
  <si>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</si>
  <si>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</si>
  <si>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</si>
  <si>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</si>
  <si>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</si>
  <si>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</si>
  <si>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</si>
  <si>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</si>
  <si>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</si>
  <si>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</si>
  <si>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</si>
  <si>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</si>
  <si>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</si>
  <si>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</si>
  <si>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</si>
  <si>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</si>
  <si>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</si>
  <si>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</si>
  <si>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</si>
  <si>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</si>
  <si>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</si>
  <si>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</si>
  <si>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</si>
  <si>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</si>
  <si>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</si>
  <si>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</si>
  <si>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</si>
  <si>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</si>
  <si>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</si>
  <si>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</si>
  <si>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</si>
  <si>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</si>
  <si>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</si>
  <si>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</si>
  <si>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</si>
  <si>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</si>
  <si>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</si>
  <si>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</si>
  <si>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</si>
  <si>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</si>
  <si>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</si>
  <si>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</si>
  <si>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</si>
  <si>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</si>
  <si>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</si>
  <si>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</si>
  <si>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</si>
  <si>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</si>
  <si>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</si>
  <si>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</si>
  <si>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</si>
  <si>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</si>
  <si>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</si>
  <si>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</si>
  <si>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</si>
  <si>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</si>
  <si>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</si>
  <si>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</si>
  <si>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</si>
  <si>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</si>
  <si>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</si>
  <si>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</si>
  <si>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</si>
  <si>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</si>
  <si>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</si>
  <si>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</si>
  <si>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</si>
  <si>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</si>
  <si>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</si>
  <si>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</si>
  <si>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</si>
  <si>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</si>
  <si>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</si>
  <si>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</si>
  <si>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</si>
  <si>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</si>
  <si>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</si>
  <si>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</si>
  <si>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</si>
  <si>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</si>
  <si>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</si>
  <si>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</si>
  <si>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</si>
  <si>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</si>
  <si>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</si>
  <si>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</si>
  <si>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</si>
  <si>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</si>
  <si>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</si>
  <si>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</si>
  <si>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</si>
  <si>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</si>
  <si>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</si>
  <si>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</si>
  <si>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</si>
  <si>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</si>
  <si>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</si>
  <si>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</si>
  <si>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</si>
  <si>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</si>
  <si>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</si>
  <si>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</si>
  <si>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</si>
  <si>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</si>
  <si>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</si>
  <si>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</si>
  <si>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</si>
  <si>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</si>
  <si>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</si>
  <si>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</si>
  <si>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</si>
  <si>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</si>
  <si>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</si>
  <si>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</si>
  <si>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</si>
  <si>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</si>
  <si>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</si>
  <si>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</si>
  <si>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</si>
  <si>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</si>
  <si>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</si>
  <si>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</si>
  <si>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</si>
  <si>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</si>
  <si>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</si>
  <si>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</si>
  <si>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</si>
  <si>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</si>
  <si>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</si>
  <si>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</si>
  <si>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</si>
  <si>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</si>
  <si>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</si>
  <si>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</si>
  <si>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</si>
  <si>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</si>
  <si>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</si>
  <si>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</si>
  <si>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</si>
  <si>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</si>
  <si>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</si>
  <si>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</si>
  <si>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</si>
  <si>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</si>
  <si>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</si>
  <si>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</si>
  <si>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</si>
  <si>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</si>
  <si>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</si>
  <si>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</si>
  <si>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</si>
  <si>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</si>
  <si>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</si>
  <si>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</si>
  <si>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</si>
  <si>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</si>
  <si>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</si>
  <si>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</si>
  <si>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</si>
  <si>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</si>
  <si>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</si>
  <si>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</si>
  <si>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</si>
  <si>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</si>
  <si>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</si>
  <si>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</si>
  <si>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</si>
  <si>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</si>
  <si>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</si>
  <si>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</si>
  <si>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</si>
  <si>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</si>
  <si>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</si>
  <si>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</si>
  <si>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</si>
  <si>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</si>
  <si>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</si>
  <si>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</si>
  <si>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</si>
  <si>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</si>
  <si>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</si>
  <si>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</si>
  <si>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</si>
  <si>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</si>
  <si>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</si>
  <si>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</si>
  <si>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</si>
  <si>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</si>
  <si>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</si>
  <si>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</si>
  <si>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</si>
  <si>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</si>
  <si>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</si>
  <si>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</si>
  <si>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</si>
  <si>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</si>
  <si>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</si>
  <si>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</si>
  <si>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</si>
  <si>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</si>
  <si>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</si>
  <si>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</si>
  <si>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</si>
  <si>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</si>
  <si>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</si>
  <si>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</si>
  <si>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</si>
  <si>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</si>
  <si>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</si>
  <si>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</si>
  <si>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</si>
  <si>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</si>
  <si>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</si>
  <si>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</si>
  <si>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</si>
  <si>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</si>
  <si>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</si>
  <si>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</si>
  <si>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</si>
  <si>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</si>
  <si>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</si>
  <si>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</si>
  <si>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</si>
  <si>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</si>
  <si>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</si>
  <si>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</si>
  <si>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</si>
  <si>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</si>
  <si>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</si>
  <si>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</si>
  <si>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</si>
  <si>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</si>
  <si>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</si>
  <si>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</si>
  <si>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</si>
  <si>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SYSTEM USE</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</si>
  <si>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</si>
  <si>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</si>
  <si>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</si>
  <si>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</si>
  <si>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</si>
  <si>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</si>
  <si>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</si>
  <si>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DERIVED
PY SUM(FYFPPA770+FYFPPA771+FYFPPA772+FYFPPA773+FYFPPA774+FYFPPA775)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</si>
</sst>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1">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50"/>
  <sheetViews>
    <sheetView showGridLines="0" zoomScale="80" workbookViewId="0"/>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7" t="s">
        <v>3062</v>
      </c>
      <c r="D3" s="40" t="s">
        <v>2786</v>
      </c>
      <c r="E3" s="4" t="s">
        <v>2800</v>
      </c>
    </row>
    <row r="4" spans="2:5" ht="25" x14ac:dyDescent="0.25">
      <c r="B4" s="43">
        <v>42304</v>
      </c>
      <c r="C4" s="298">
        <v>2.1</v>
      </c>
      <c r="D4" s="40" t="s">
        <v>2786</v>
      </c>
      <c r="E4" s="4" t="s">
        <v>3070</v>
      </c>
    </row>
    <row r="5" spans="2:5" ht="25" x14ac:dyDescent="0.25">
      <c r="B5" s="43">
        <v>42348</v>
      </c>
      <c r="C5" s="298">
        <v>2.2000000000000002</v>
      </c>
      <c r="D5" s="40" t="s">
        <v>3080</v>
      </c>
      <c r="E5" s="4" t="s">
        <v>3088</v>
      </c>
    </row>
    <row r="6" spans="2:5" x14ac:dyDescent="0.25">
      <c r="B6" s="43">
        <v>42356</v>
      </c>
      <c r="C6" s="298">
        <v>2.2999999999999998</v>
      </c>
      <c r="D6" s="40" t="s">
        <v>2786</v>
      </c>
      <c r="E6" s="4" t="s">
        <v>3091</v>
      </c>
    </row>
    <row r="7" spans="2:5" x14ac:dyDescent="0.25">
      <c r="B7" s="43">
        <v>42359</v>
      </c>
      <c r="C7" s="298">
        <v>2.4</v>
      </c>
      <c r="D7" s="40" t="s">
        <v>2786</v>
      </c>
      <c r="E7" s="4" t="s">
        <v>3092</v>
      </c>
    </row>
    <row r="8" spans="2:5" x14ac:dyDescent="0.25">
      <c r="B8" s="43">
        <v>42360</v>
      </c>
      <c r="C8" s="298">
        <v>2.5</v>
      </c>
      <c r="D8" s="40" t="s">
        <v>2786</v>
      </c>
      <c r="E8" s="4" t="s">
        <v>3093</v>
      </c>
    </row>
    <row r="9" spans="2:5" x14ac:dyDescent="0.25">
      <c r="B9" s="43">
        <v>42780</v>
      </c>
      <c r="C9" s="298">
        <v>3</v>
      </c>
      <c r="D9" s="40" t="s">
        <v>3129</v>
      </c>
      <c r="E9" s="4" t="s">
        <v>3217</v>
      </c>
    </row>
    <row r="10" spans="2:5" x14ac:dyDescent="0.25">
      <c r="B10" s="43">
        <v>42782</v>
      </c>
      <c r="C10" s="298">
        <v>3.1</v>
      </c>
      <c r="D10" s="40" t="s">
        <v>3129</v>
      </c>
      <c r="E10" s="4" t="s">
        <v>3229</v>
      </c>
    </row>
    <row r="11" spans="2:5" x14ac:dyDescent="0.25">
      <c r="B11" s="43">
        <v>42788</v>
      </c>
      <c r="C11" s="298">
        <v>3.2</v>
      </c>
      <c r="D11" s="40" t="s">
        <v>3129</v>
      </c>
      <c r="E11" s="4" t="s">
        <v>3231</v>
      </c>
    </row>
    <row r="12" spans="2:5" ht="25" x14ac:dyDescent="0.25">
      <c r="B12" s="43">
        <v>42808</v>
      </c>
      <c r="C12" s="298">
        <v>3.3</v>
      </c>
      <c r="D12" s="40" t="s">
        <v>3129</v>
      </c>
      <c r="E12" s="4" t="s">
        <v>3232</v>
      </c>
    </row>
    <row r="13" spans="2:5" x14ac:dyDescent="0.25">
      <c r="B13" s="43">
        <v>42808</v>
      </c>
      <c r="C13" s="298">
        <v>3.4</v>
      </c>
      <c r="D13" s="40" t="s">
        <v>3129</v>
      </c>
      <c r="E13" s="4" t="s">
        <v>3233</v>
      </c>
    </row>
    <row r="14" spans="2:5" x14ac:dyDescent="0.25">
      <c r="B14" s="43">
        <v>42836</v>
      </c>
      <c r="C14" s="298">
        <v>3.5</v>
      </c>
      <c r="D14" s="40" t="s">
        <v>3129</v>
      </c>
      <c r="E14" s="4" t="s">
        <v>3234</v>
      </c>
    </row>
    <row r="15" spans="2:5" x14ac:dyDescent="0.25">
      <c r="B15" s="43">
        <v>42983</v>
      </c>
      <c r="C15" s="298">
        <v>3.6</v>
      </c>
      <c r="D15" s="40" t="s">
        <v>3129</v>
      </c>
      <c r="E15" s="4" t="s">
        <v>3332</v>
      </c>
    </row>
    <row r="16" spans="2:5" x14ac:dyDescent="0.25">
      <c r="B16" s="43">
        <v>43087</v>
      </c>
      <c r="C16" s="298">
        <v>3.7</v>
      </c>
      <c r="D16" s="40" t="s">
        <v>3129</v>
      </c>
      <c r="E16" s="4" t="s">
        <v>3333</v>
      </c>
    </row>
    <row r="17" spans="2:5" x14ac:dyDescent="0.25">
      <c r="B17" s="43">
        <v>43088</v>
      </c>
      <c r="C17" s="298">
        <v>3.8</v>
      </c>
      <c r="D17" s="40" t="s">
        <v>3129</v>
      </c>
      <c r="E17" s="4" t="s">
        <v>3335</v>
      </c>
    </row>
    <row r="18" spans="2:5" x14ac:dyDescent="0.25">
      <c r="B18" s="43">
        <v>43105</v>
      </c>
      <c r="C18" s="298">
        <v>3.9</v>
      </c>
      <c r="D18" s="40" t="s">
        <v>3129</v>
      </c>
      <c r="E18" s="4" t="s">
        <v>3338</v>
      </c>
    </row>
    <row r="19" spans="2:5" x14ac:dyDescent="0.25">
      <c r="B19" s="43">
        <v>43110</v>
      </c>
      <c r="C19" s="298">
        <v>4</v>
      </c>
      <c r="D19" s="40" t="s">
        <v>3129</v>
      </c>
      <c r="E19" s="4" t="s">
        <v>3344</v>
      </c>
    </row>
    <row r="20" spans="2:5" x14ac:dyDescent="0.25">
      <c r="B20" s="43">
        <v>43181</v>
      </c>
      <c r="C20" s="298">
        <v>4.0999999999999996</v>
      </c>
      <c r="D20" s="40" t="s">
        <v>3129</v>
      </c>
      <c r="E20" s="4" t="s">
        <v>3343</v>
      </c>
    </row>
    <row r="21" spans="2:5" x14ac:dyDescent="0.25">
      <c r="B21" s="43">
        <v>43441</v>
      </c>
      <c r="C21" s="298">
        <v>4.2</v>
      </c>
      <c r="D21" s="40" t="s">
        <v>3129</v>
      </c>
      <c r="E21" s="4" t="s">
        <v>3351</v>
      </c>
    </row>
    <row r="22" spans="2:5" x14ac:dyDescent="0.25">
      <c r="B22" s="43">
        <v>43452</v>
      </c>
      <c r="C22" s="298">
        <v>4.3</v>
      </c>
      <c r="D22" s="40" t="s">
        <v>3129</v>
      </c>
      <c r="E22" s="4" t="s">
        <v>3358</v>
      </c>
    </row>
    <row r="23" spans="2:5" x14ac:dyDescent="0.25">
      <c r="B23" s="43">
        <v>43488</v>
      </c>
      <c r="C23" s="298">
        <v>4.4000000000000004</v>
      </c>
      <c r="D23" s="40" t="s">
        <v>3129</v>
      </c>
      <c r="E23" s="4" t="s">
        <v>3371</v>
      </c>
    </row>
    <row r="24" spans="2:5" x14ac:dyDescent="0.25">
      <c r="B24" s="43">
        <v>43496</v>
      </c>
      <c r="C24" s="298">
        <v>4.5</v>
      </c>
      <c r="D24" s="40" t="s">
        <v>3129</v>
      </c>
      <c r="E24" s="4" t="s">
        <v>3371</v>
      </c>
    </row>
    <row r="25" spans="2:5" x14ac:dyDescent="0.25">
      <c r="B25" s="43">
        <v>43572</v>
      </c>
      <c r="C25" s="298">
        <v>4.5999999999999996</v>
      </c>
      <c r="D25" s="40" t="s">
        <v>3129</v>
      </c>
      <c r="E25" s="4" t="s">
        <v>3372</v>
      </c>
    </row>
    <row r="26" spans="2:5" x14ac:dyDescent="0.25">
      <c r="B26" s="43">
        <v>43768</v>
      </c>
      <c r="C26" s="298">
        <v>4.7</v>
      </c>
      <c r="D26" s="40" t="s">
        <v>3129</v>
      </c>
      <c r="E26" s="4" t="s">
        <v>3373</v>
      </c>
    </row>
    <row r="27" spans="2:5" x14ac:dyDescent="0.25">
      <c r="B27" s="43">
        <v>43770</v>
      </c>
      <c r="C27" s="298">
        <v>4.8</v>
      </c>
      <c r="D27" s="40" t="s">
        <v>3129</v>
      </c>
      <c r="E27" s="4" t="s">
        <v>3517</v>
      </c>
    </row>
    <row r="28" spans="2:5" x14ac:dyDescent="0.25">
      <c r="B28" s="43">
        <v>43880</v>
      </c>
      <c r="C28" s="298">
        <v>4.9000000000000004</v>
      </c>
      <c r="D28" s="40" t="s">
        <v>3129</v>
      </c>
      <c r="E28" s="4" t="s">
        <v>3525</v>
      </c>
    </row>
    <row r="29" spans="2:5" x14ac:dyDescent="0.25">
      <c r="B29" s="43">
        <v>44064</v>
      </c>
      <c r="C29" s="298">
        <v>6.2</v>
      </c>
      <c r="D29" s="40" t="s">
        <v>3129</v>
      </c>
      <c r="E29" s="4" t="s">
        <v>3715</v>
      </c>
    </row>
    <row r="30" spans="2:5" x14ac:dyDescent="0.25">
      <c r="B30" s="43">
        <v>44074</v>
      </c>
      <c r="C30" s="298">
        <v>6.3</v>
      </c>
      <c r="D30" s="40" t="s">
        <v>3129</v>
      </c>
      <c r="E30" s="4" t="s">
        <v>3715</v>
      </c>
    </row>
    <row r="31" spans="2:5" x14ac:dyDescent="0.25">
      <c r="B31" s="43">
        <v>44077</v>
      </c>
      <c r="C31" s="298">
        <v>6.4</v>
      </c>
      <c r="D31" s="40" t="s">
        <v>4128</v>
      </c>
      <c r="E31" s="4" t="s">
        <v>4130</v>
      </c>
    </row>
    <row r="32" spans="2:5" x14ac:dyDescent="0.25">
      <c r="B32" s="43">
        <v>44073</v>
      </c>
      <c r="C32" s="298">
        <v>6.5</v>
      </c>
      <c r="D32" s="40" t="s">
        <v>3129</v>
      </c>
      <c r="E32" s="4" t="s">
        <v>4129</v>
      </c>
    </row>
    <row r="33" spans="2:5" x14ac:dyDescent="0.25">
      <c r="B33" s="43">
        <v>44106</v>
      </c>
      <c r="C33" s="298">
        <v>6.6</v>
      </c>
      <c r="D33" s="40" t="s">
        <v>3129</v>
      </c>
      <c r="E33" s="4" t="s">
        <v>4314</v>
      </c>
    </row>
    <row r="34" spans="2:5" x14ac:dyDescent="0.25">
      <c r="B34" s="43">
        <v>44110</v>
      </c>
      <c r="C34" s="298">
        <v>6.7</v>
      </c>
      <c r="D34" s="40" t="s">
        <v>3129</v>
      </c>
      <c r="E34" s="4" t="s">
        <v>4319</v>
      </c>
    </row>
    <row r="35" spans="2:5" x14ac:dyDescent="0.25">
      <c r="B35" s="43">
        <v>44117</v>
      </c>
      <c r="C35" s="298">
        <v>7.1</v>
      </c>
      <c r="D35" s="40" t="s">
        <v>3129</v>
      </c>
      <c r="E35" s="4" t="s">
        <v>4338</v>
      </c>
    </row>
    <row r="36" spans="2:5" x14ac:dyDescent="0.25">
      <c r="B36" s="43">
        <v>44130</v>
      </c>
      <c r="C36" s="298">
        <v>7.2</v>
      </c>
      <c r="D36" s="40" t="s">
        <v>3129</v>
      </c>
      <c r="E36" s="4" t="s">
        <v>4356</v>
      </c>
    </row>
    <row r="37" spans="2:5" x14ac:dyDescent="0.25">
      <c r="B37" s="43">
        <v>44140</v>
      </c>
      <c r="C37" s="298">
        <v>7.3</v>
      </c>
      <c r="D37" s="40" t="s">
        <v>3129</v>
      </c>
      <c r="E37" s="4" t="s">
        <v>4357</v>
      </c>
    </row>
    <row r="38" spans="2:5" x14ac:dyDescent="0.25">
      <c r="B38" s="43">
        <v>44141</v>
      </c>
      <c r="C38" s="298">
        <v>7.4</v>
      </c>
      <c r="D38" s="40" t="s">
        <v>3129</v>
      </c>
      <c r="E38" s="4" t="s">
        <v>5422</v>
      </c>
    </row>
    <row r="39" spans="2:5" x14ac:dyDescent="0.25">
      <c r="B39" s="43">
        <v>44144</v>
      </c>
      <c r="C39" s="298">
        <v>7.4</v>
      </c>
      <c r="D39" s="40" t="s">
        <v>3129</v>
      </c>
      <c r="E39" s="4" t="s">
        <v>5422</v>
      </c>
    </row>
    <row r="40" spans="2:5" x14ac:dyDescent="0.25">
      <c r="B40" s="43">
        <v>44150</v>
      </c>
      <c r="C40" s="298">
        <v>7.9</v>
      </c>
      <c r="D40" s="40" t="s">
        <v>3129</v>
      </c>
      <c r="E40" s="4" t="s">
        <v>5434</v>
      </c>
    </row>
    <row r="41" spans="2:5" x14ac:dyDescent="0.25">
      <c r="B41" s="43">
        <v>44151</v>
      </c>
      <c r="C41" s="298">
        <v>8</v>
      </c>
      <c r="D41" s="40" t="s">
        <v>3129</v>
      </c>
      <c r="E41" s="4" t="s">
        <v>5435</v>
      </c>
    </row>
    <row r="42" spans="2:5" x14ac:dyDescent="0.25">
      <c r="B42" s="43">
        <v>44165</v>
      </c>
      <c r="C42" s="298">
        <v>8.4</v>
      </c>
      <c r="D42" s="40" t="s">
        <v>3129</v>
      </c>
      <c r="E42" s="4" t="s">
        <v>5440</v>
      </c>
    </row>
    <row r="43" spans="2:5" x14ac:dyDescent="0.25">
      <c r="B43" s="43">
        <v>44202</v>
      </c>
      <c r="C43" s="298">
        <v>9</v>
      </c>
      <c r="D43" s="40" t="s">
        <v>3129</v>
      </c>
      <c r="E43" s="4" t="s">
        <v>5616</v>
      </c>
    </row>
    <row r="44" spans="2:5" x14ac:dyDescent="0.25">
      <c r="B44" s="43">
        <v>44245</v>
      </c>
      <c r="C44" s="298">
        <v>9.1</v>
      </c>
      <c r="D44" s="40" t="s">
        <v>3129</v>
      </c>
      <c r="E44" s="4" t="s">
        <v>5618</v>
      </c>
    </row>
    <row r="45" spans="2:5" x14ac:dyDescent="0.25">
      <c r="B45" s="43">
        <v>44257</v>
      </c>
      <c r="C45" s="298">
        <v>9.1999999999999993</v>
      </c>
      <c r="D45" s="40" t="s">
        <v>3129</v>
      </c>
      <c r="E45" s="4" t="s">
        <v>5619</v>
      </c>
    </row>
    <row r="46" spans="2:5" x14ac:dyDescent="0.25">
      <c r="B46" s="43">
        <v>44264</v>
      </c>
      <c r="C46" s="298">
        <v>9.3000000000000007</v>
      </c>
      <c r="D46" s="40" t="s">
        <v>3129</v>
      </c>
      <c r="E46" s="4" t="s">
        <v>5621</v>
      </c>
    </row>
    <row r="47" spans="2:5" x14ac:dyDescent="0.25">
      <c r="B47" s="43">
        <v>44273</v>
      </c>
      <c r="C47" s="298">
        <v>9.6</v>
      </c>
      <c r="D47" s="40" t="s">
        <v>3129</v>
      </c>
      <c r="E47" s="4" t="s">
        <v>5627</v>
      </c>
    </row>
    <row r="48" spans="2:5" x14ac:dyDescent="0.25">
      <c r="B48" s="43">
        <v>44286</v>
      </c>
      <c r="C48" s="298">
        <v>10.01</v>
      </c>
      <c r="D48" s="40" t="s">
        <v>3129</v>
      </c>
      <c r="E48" s="4" t="s">
        <v>5631</v>
      </c>
    </row>
    <row r="49" spans="2:5" x14ac:dyDescent="0.25">
      <c r="B49" s="43">
        <v>44293</v>
      </c>
      <c r="C49" s="298">
        <v>10.06</v>
      </c>
      <c r="D49" s="40" t="s">
        <v>3129</v>
      </c>
      <c r="E49" s="4" t="s">
        <v>5632</v>
      </c>
    </row>
    <row r="50" spans="2:5" x14ac:dyDescent="0.25">
      <c r="B50" s="43">
        <v>44293</v>
      </c>
      <c r="C50" s="298">
        <v>10.09</v>
      </c>
      <c r="D50" s="40" t="s">
        <v>3129</v>
      </c>
      <c r="E50" s="4" t="s">
        <v>5635</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3714</v>
      </c>
    </row>
    <row r="2" spans="1:7" ht="13.5" thickBot="1" x14ac:dyDescent="0.3">
      <c r="A2" s="198"/>
      <c r="B2" s="113" t="s">
        <v>3532</v>
      </c>
      <c r="C2" s="113" t="s">
        <v>3533</v>
      </c>
      <c r="D2" s="113" t="s">
        <v>3534</v>
      </c>
      <c r="E2" s="113" t="s">
        <v>3535</v>
      </c>
      <c r="F2" s="113" t="s">
        <v>3536</v>
      </c>
      <c r="G2" s="113" t="s">
        <v>3537</v>
      </c>
    </row>
    <row r="3" spans="1:7" ht="13" x14ac:dyDescent="0.25">
      <c r="A3" s="116" t="s">
        <v>3709</v>
      </c>
    </row>
    <row r="4" spans="1:7" x14ac:dyDescent="0.25">
      <c r="A4" s="200" t="s">
        <v>4108</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5">
      <c r="A5" s="200" t="s">
        <v>3816</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5">
      <c r="A6" s="202" t="s">
        <v>4127</v>
      </c>
      <c r="B6" s="203"/>
      <c r="C6" s="203"/>
      <c r="D6" s="203"/>
      <c r="E6" s="203"/>
      <c r="F6" s="203"/>
      <c r="G6" s="203"/>
    </row>
    <row r="7" spans="1:7" ht="13" x14ac:dyDescent="0.25">
      <c r="A7" s="116" t="s">
        <v>3710</v>
      </c>
      <c r="B7" s="203"/>
      <c r="C7" s="203"/>
      <c r="D7" s="203"/>
      <c r="E7" s="203"/>
      <c r="F7" s="203"/>
      <c r="G7" s="203"/>
    </row>
    <row r="8" spans="1:7" x14ac:dyDescent="0.25">
      <c r="A8" s="200" t="s">
        <v>3819</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5">
      <c r="A9" s="200" t="s">
        <v>3822</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5">
      <c r="A10" s="200" t="s">
        <v>3825</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5">
      <c r="A11" s="200" t="s">
        <v>3828</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5">
      <c r="A12" s="200" t="s">
        <v>4109</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5">
      <c r="A13" s="200" t="s">
        <v>4106</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5">
      <c r="A14" s="202" t="s">
        <v>4127</v>
      </c>
      <c r="B14" s="203"/>
      <c r="C14" s="203"/>
      <c r="D14" s="203"/>
      <c r="E14" s="203"/>
      <c r="F14" s="203"/>
      <c r="G14" s="203"/>
    </row>
    <row r="15" spans="1:7" ht="13" x14ac:dyDescent="0.25">
      <c r="A15" s="116" t="s">
        <v>3711</v>
      </c>
      <c r="B15" s="203"/>
      <c r="C15" s="203"/>
      <c r="D15" s="203"/>
      <c r="E15" s="203"/>
      <c r="F15" s="203"/>
      <c r="G15" s="203"/>
    </row>
    <row r="16" spans="1:7" x14ac:dyDescent="0.25">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5">
      <c r="A17" s="202" t="s">
        <v>4127</v>
      </c>
      <c r="B17" s="203"/>
      <c r="C17" s="203"/>
      <c r="D17" s="203"/>
      <c r="E17" s="203"/>
      <c r="F17" s="203"/>
      <c r="G17" s="203"/>
    </row>
    <row r="18" spans="1:7" ht="13" x14ac:dyDescent="0.25">
      <c r="A18" s="116" t="s">
        <v>3712</v>
      </c>
      <c r="B18" s="203"/>
      <c r="C18" s="203"/>
      <c r="D18" s="203"/>
      <c r="E18" s="203"/>
      <c r="F18" s="203"/>
      <c r="G18" s="203"/>
    </row>
    <row r="19" spans="1:7" x14ac:dyDescent="0.25">
      <c r="A19" s="200" t="s">
        <v>4110</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5">
      <c r="A20" s="200" t="s">
        <v>4111</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5">
      <c r="A21" s="200" t="s">
        <v>3845</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5">
      <c r="A22" s="202" t="s">
        <v>4127</v>
      </c>
      <c r="B22" s="203"/>
      <c r="C22" s="203"/>
      <c r="D22" s="203"/>
      <c r="E22" s="203"/>
      <c r="F22" s="203"/>
      <c r="G22" s="203"/>
    </row>
    <row r="23" spans="1:7" ht="18" x14ac:dyDescent="0.25">
      <c r="A23" s="116" t="s">
        <v>2742</v>
      </c>
      <c r="B23" s="199"/>
      <c r="C23" s="199"/>
      <c r="D23" s="199"/>
      <c r="E23" s="199"/>
      <c r="F23" s="199"/>
      <c r="G23" s="199"/>
    </row>
    <row r="24" spans="1:7" x14ac:dyDescent="0.25">
      <c r="A24" s="200" t="s">
        <v>4107</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5">
      <c r="A25" s="200" t="s">
        <v>4112</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5">
      <c r="A26" s="200" t="s">
        <v>4113</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5">
      <c r="A27" s="202" t="s">
        <v>4127</v>
      </c>
      <c r="B27" s="203"/>
      <c r="C27" s="203"/>
      <c r="D27" s="203"/>
      <c r="E27" s="203"/>
      <c r="F27" s="203"/>
      <c r="G27" s="203"/>
    </row>
    <row r="28" spans="1:7" ht="13" x14ac:dyDescent="0.25">
      <c r="A28" s="116" t="s">
        <v>3713</v>
      </c>
      <c r="B28" s="203"/>
      <c r="C28" s="203"/>
      <c r="D28" s="203"/>
      <c r="E28" s="203"/>
      <c r="F28" s="203"/>
      <c r="G28" s="203"/>
    </row>
    <row r="29" spans="1:7" x14ac:dyDescent="0.25">
      <c r="A29" s="200" t="s">
        <v>3855</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5423</v>
      </c>
    </row>
    <row r="3" spans="1:2" x14ac:dyDescent="0.25">
      <c r="A3" s="288" t="s">
        <v>5429</v>
      </c>
    </row>
    <row r="4" spans="1:2" ht="13" x14ac:dyDescent="0.3">
      <c r="A4" s="282" t="s">
        <v>3457</v>
      </c>
      <c r="B4" t="str">
        <f>Data!G1177</f>
        <v>Yes</v>
      </c>
    </row>
    <row r="5" spans="1:2" x14ac:dyDescent="0.25">
      <c r="A5" s="287"/>
    </row>
    <row r="6" spans="1:2" ht="13" x14ac:dyDescent="0.3">
      <c r="A6" s="282" t="s">
        <v>3458</v>
      </c>
    </row>
    <row r="7" spans="1:2" x14ac:dyDescent="0.25">
      <c r="A7" s="283"/>
    </row>
    <row r="17" spans="1:2" x14ac:dyDescent="0.25">
      <c r="A17" s="288" t="s">
        <v>5424</v>
      </c>
    </row>
    <row r="19" spans="1:2" ht="14.5" x14ac:dyDescent="0.35">
      <c r="A19" s="284" t="s">
        <v>5425</v>
      </c>
      <c r="B19" s="286">
        <f>Data!G1179</f>
        <v>44301</v>
      </c>
    </row>
    <row r="21" spans="1:2" x14ac:dyDescent="0.25">
      <c r="A21" s="285" t="s">
        <v>5426</v>
      </c>
    </row>
    <row r="23" spans="1:2" ht="14.5" x14ac:dyDescent="0.35">
      <c r="A23" s="284" t="s">
        <v>5427</v>
      </c>
      <c r="B23" t="str">
        <f>Data!G1180</f>
        <v>A N Other</v>
      </c>
    </row>
    <row r="25" spans="1:2" ht="14.5" x14ac:dyDescent="0.35">
      <c r="A25" s="284" t="s">
        <v>5428</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3716</v>
      </c>
      <c r="B1" s="205" t="s">
        <v>3717</v>
      </c>
      <c r="C1" s="205" t="s">
        <v>3718</v>
      </c>
      <c r="D1" s="205" t="s">
        <v>3719</v>
      </c>
      <c r="E1" s="205" t="s">
        <v>3720</v>
      </c>
      <c r="F1" s="205" t="s">
        <v>3721</v>
      </c>
      <c r="G1" s="205" t="s">
        <v>3722</v>
      </c>
    </row>
    <row r="2" spans="1:7" ht="13.5" customHeight="1" x14ac:dyDescent="0.25">
      <c r="A2" s="207" t="s">
        <v>3723</v>
      </c>
      <c r="B2" s="206" t="s">
        <v>3760</v>
      </c>
      <c r="C2" s="207"/>
      <c r="D2" s="206"/>
      <c r="E2" s="208" t="s">
        <v>3724</v>
      </c>
      <c r="F2" s="209" t="s">
        <v>3723</v>
      </c>
    </row>
    <row r="3" spans="1:7" ht="13.5" customHeight="1" x14ac:dyDescent="0.25">
      <c r="A3" s="207" t="s">
        <v>3725</v>
      </c>
      <c r="B3" s="210"/>
      <c r="C3" s="207"/>
      <c r="D3" s="207"/>
      <c r="E3" s="209" t="s">
        <v>3726</v>
      </c>
      <c r="F3" s="209" t="s">
        <v>3727</v>
      </c>
    </row>
    <row r="4" spans="1:7" ht="13.5" customHeight="1" x14ac:dyDescent="0.25">
      <c r="A4" s="207" t="s">
        <v>3728</v>
      </c>
      <c r="B4" s="210"/>
      <c r="C4" s="207"/>
      <c r="D4" s="210"/>
      <c r="E4" s="209" t="s">
        <v>3729</v>
      </c>
      <c r="F4" s="209" t="s">
        <v>3730</v>
      </c>
    </row>
    <row r="5" spans="1:7" ht="13.5" customHeight="1" x14ac:dyDescent="0.25">
      <c r="A5" s="207" t="s">
        <v>2951</v>
      </c>
      <c r="B5" s="210"/>
      <c r="D5" s="207"/>
      <c r="E5" s="209" t="s">
        <v>3731</v>
      </c>
      <c r="F5" s="209" t="s">
        <v>3732</v>
      </c>
    </row>
    <row r="6" spans="1:7" ht="13.5" customHeight="1" x14ac:dyDescent="0.25">
      <c r="A6" s="207" t="s">
        <v>3758</v>
      </c>
      <c r="B6" s="210"/>
      <c r="D6" s="207"/>
      <c r="E6" s="209" t="s">
        <v>3759</v>
      </c>
      <c r="F6" s="207" t="s">
        <v>3758</v>
      </c>
    </row>
    <row r="7" spans="1:7" ht="13.5" customHeight="1" x14ac:dyDescent="0.25">
      <c r="A7" s="207" t="s">
        <v>3733</v>
      </c>
      <c r="B7" s="210"/>
      <c r="C7" s="207"/>
      <c r="D7" s="207"/>
      <c r="E7" s="209" t="s">
        <v>3734</v>
      </c>
      <c r="F7" s="209" t="s">
        <v>3733</v>
      </c>
      <c r="G7" s="206"/>
    </row>
    <row r="8" spans="1:7" ht="13.5" customHeight="1" x14ac:dyDescent="0.25">
      <c r="A8" s="209" t="s">
        <v>3735</v>
      </c>
      <c r="C8" s="206"/>
      <c r="E8" s="209" t="s">
        <v>3736</v>
      </c>
      <c r="F8" s="209" t="s">
        <v>3735</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7"/>
  <sheetViews>
    <sheetView showGridLines="0" tabSelected="1" zoomScaleNormal="100" workbookViewId="0">
      <pane ySplit="8" topLeftCell="A1026" activePane="bottomLeft" state="frozen"/>
      <selection activeCell="B1" sqref="B1"/>
      <selection pane="bottomLeft" activeCell="H1031" sqref="H1031"/>
    </sheetView>
  </sheetViews>
  <sheetFormatPr defaultColWidth="9.1796875" defaultRowHeight="12.5" x14ac:dyDescent="0.25"/>
  <cols>
    <col min="1" max="1" width="18.453125" style="54" customWidth="1"/>
    <col min="2" max="2" width="10.1796875" style="54" customWidth="1"/>
    <col min="3" max="3" width="22.453125" style="55" customWidth="1"/>
    <col min="4" max="4" width="23.81640625" style="54" customWidth="1"/>
    <col min="5" max="5" width="15.7265625" style="54" customWidth="1"/>
    <col min="6" max="8" width="37" style="54" customWidth="1"/>
    <col min="9" max="9" width="16.54296875" style="54" customWidth="1"/>
    <col min="10" max="11" width="16"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3342</v>
      </c>
      <c r="W1" s="53">
        <f>COUNTA(V9:V1182)</f>
        <v>1154</v>
      </c>
      <c r="X1" s="9">
        <f>W1-SUM(U2:U4,W2:W7)</f>
        <v>13</v>
      </c>
    </row>
    <row r="2" spans="1:24" x14ac:dyDescent="0.25">
      <c r="A2" s="57" t="s">
        <v>1127</v>
      </c>
      <c r="B2" s="240"/>
      <c r="N2" s="56"/>
      <c r="O2" s="56"/>
      <c r="P2" s="56"/>
      <c r="Q2" s="56"/>
      <c r="R2" s="56"/>
      <c r="S2" s="56"/>
      <c r="T2" s="58" t="s">
        <v>3339</v>
      </c>
      <c r="U2" s="53">
        <v>149</v>
      </c>
      <c r="V2" s="58" t="s">
        <v>2808</v>
      </c>
      <c r="W2" s="53">
        <f t="shared" ref="W2:W7" si="0">COUNTIF(V$9:V$1182,V2)</f>
        <v>878</v>
      </c>
    </row>
    <row r="3" spans="1:24" x14ac:dyDescent="0.25">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5">
      <c r="A4" s="59" t="s">
        <v>1129</v>
      </c>
      <c r="B4" s="59"/>
      <c r="C4" s="63"/>
      <c r="N4" s="56"/>
      <c r="O4" s="56"/>
      <c r="P4" s="56"/>
      <c r="Q4" s="56"/>
      <c r="R4" s="56"/>
      <c r="S4" s="56"/>
      <c r="T4" s="67" t="s">
        <v>3341</v>
      </c>
      <c r="U4" s="53">
        <v>0</v>
      </c>
      <c r="V4" s="64" t="s">
        <v>2809</v>
      </c>
      <c r="W4" s="53">
        <f t="shared" si="0"/>
        <v>0</v>
      </c>
    </row>
    <row r="5" spans="1:24" x14ac:dyDescent="0.25">
      <c r="T5" s="65" t="s">
        <v>2812</v>
      </c>
      <c r="U5" s="53">
        <v>12</v>
      </c>
      <c r="V5" s="266" t="s">
        <v>4239</v>
      </c>
      <c r="W5" s="53">
        <f t="shared" si="0"/>
        <v>7</v>
      </c>
    </row>
    <row r="6" spans="1:24" x14ac:dyDescent="0.25">
      <c r="V6" s="66" t="s">
        <v>2811</v>
      </c>
      <c r="W6" s="53">
        <f t="shared" si="0"/>
        <v>81</v>
      </c>
    </row>
    <row r="7" spans="1:24" x14ac:dyDescent="0.25">
      <c r="V7" s="67" t="s">
        <v>2813</v>
      </c>
      <c r="W7" s="53">
        <f t="shared" si="0"/>
        <v>26</v>
      </c>
    </row>
    <row r="8" spans="1:24" s="68" customFormat="1" ht="54.75" customHeight="1" x14ac:dyDescent="0.25">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4358</v>
      </c>
      <c r="V10" s="58" t="s">
        <v>2808</v>
      </c>
      <c r="W10" s="77"/>
    </row>
    <row r="11" spans="1:24" x14ac:dyDescent="0.25">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4359</v>
      </c>
      <c r="V11" s="58" t="s">
        <v>2808</v>
      </c>
      <c r="W11" s="77"/>
    </row>
    <row r="12" spans="1:24" ht="27.65" customHeight="1" x14ac:dyDescent="0.25">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4360</v>
      </c>
      <c r="V12" s="58" t="s">
        <v>3339</v>
      </c>
      <c r="W12" s="46"/>
    </row>
    <row r="13" spans="1:24" x14ac:dyDescent="0.25">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4361</v>
      </c>
      <c r="V13" s="58" t="s">
        <v>2808</v>
      </c>
      <c r="W13" s="77"/>
    </row>
    <row r="14" spans="1:24" ht="25" x14ac:dyDescent="0.25">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4362</v>
      </c>
      <c r="V14" s="58" t="s">
        <v>3339</v>
      </c>
      <c r="W14" s="46"/>
    </row>
    <row r="15" spans="1:24" ht="25" x14ac:dyDescent="0.25">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4363</v>
      </c>
      <c r="V15" s="58" t="s">
        <v>2808</v>
      </c>
      <c r="W15" s="77"/>
    </row>
    <row r="16" spans="1:24" ht="25" x14ac:dyDescent="0.25">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4364</v>
      </c>
      <c r="V16" s="58" t="s">
        <v>2808</v>
      </c>
      <c r="W16" s="77"/>
    </row>
    <row r="17" spans="1:23" ht="25" x14ac:dyDescent="0.25">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4365</v>
      </c>
      <c r="V17" s="58" t="s">
        <v>2808</v>
      </c>
      <c r="W17" s="77"/>
    </row>
    <row r="18" spans="1:23" x14ac:dyDescent="0.25">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4366</v>
      </c>
      <c r="V18" s="58" t="s">
        <v>2808</v>
      </c>
      <c r="W18" s="77"/>
    </row>
    <row r="19" spans="1:23" x14ac:dyDescent="0.25">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4367</v>
      </c>
      <c r="V19" s="58" t="s">
        <v>2808</v>
      </c>
      <c r="W19" s="77"/>
    </row>
    <row r="20" spans="1:23" ht="37.5" x14ac:dyDescent="0.25">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4368</v>
      </c>
      <c r="V20" s="58" t="s">
        <v>3339</v>
      </c>
      <c r="W20" s="46"/>
    </row>
    <row r="21" spans="1:23" ht="25" x14ac:dyDescent="0.25">
      <c r="A21" s="78" t="s">
        <v>5454</v>
      </c>
      <c r="B21" s="78"/>
      <c r="C21" s="45" t="s">
        <v>5455</v>
      </c>
      <c r="D21" s="44" t="s">
        <v>3543</v>
      </c>
      <c r="E21" s="44" t="s">
        <v>3777</v>
      </c>
      <c r="F21" s="36" t="s">
        <v>5456</v>
      </c>
      <c r="G21" s="108"/>
      <c r="H21" s="108">
        <f>H20-G15</f>
        <v>237.49999999999997</v>
      </c>
      <c r="I21" s="108"/>
      <c r="J21" s="144"/>
      <c r="K21" s="44"/>
      <c r="L21" s="141"/>
      <c r="M21" s="146"/>
      <c r="N21" s="141"/>
      <c r="O21" s="46"/>
      <c r="P21" s="141"/>
      <c r="Q21" s="46"/>
      <c r="R21" s="46"/>
      <c r="S21" s="141"/>
      <c r="T21" s="46"/>
      <c r="U21" s="46" t="s">
        <v>4368</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4369</v>
      </c>
      <c r="V23" s="58" t="s">
        <v>2808</v>
      </c>
      <c r="W23" s="82"/>
    </row>
    <row r="24" spans="1:23" ht="25" x14ac:dyDescent="0.25">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4370</v>
      </c>
      <c r="V24" s="58" t="s">
        <v>2808</v>
      </c>
      <c r="W24" s="77"/>
    </row>
    <row r="25" spans="1:23" x14ac:dyDescent="0.25">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4371</v>
      </c>
      <c r="V25" s="58" t="s">
        <v>2808</v>
      </c>
      <c r="W25" s="77"/>
    </row>
    <row r="26" spans="1:23" x14ac:dyDescent="0.25">
      <c r="A26" s="74" t="s">
        <v>4143</v>
      </c>
      <c r="B26" s="74"/>
      <c r="C26" s="76" t="s">
        <v>4142</v>
      </c>
      <c r="D26" s="130" t="s">
        <v>3542</v>
      </c>
      <c r="E26" s="75"/>
      <c r="F26" s="75"/>
      <c r="G26" s="108">
        <v>101.1</v>
      </c>
      <c r="H26" s="108"/>
      <c r="I26" s="108"/>
      <c r="J26" s="74" t="s">
        <v>660</v>
      </c>
      <c r="K26" s="16" t="s">
        <v>3546</v>
      </c>
      <c r="L26" s="141"/>
      <c r="M26" s="145"/>
      <c r="N26" s="141"/>
      <c r="O26" s="77"/>
      <c r="P26" s="141"/>
      <c r="Q26" s="77"/>
      <c r="R26" s="77"/>
      <c r="S26" s="141"/>
      <c r="T26" s="77"/>
      <c r="U26" s="77" t="s">
        <v>4372</v>
      </c>
      <c r="V26" s="66" t="s">
        <v>2811</v>
      </c>
      <c r="W26" s="77"/>
    </row>
    <row r="27" spans="1:23" ht="25" x14ac:dyDescent="0.25">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4373</v>
      </c>
      <c r="V27" s="58" t="s">
        <v>2808</v>
      </c>
      <c r="W27" s="77"/>
    </row>
    <row r="28" spans="1:23" ht="25" x14ac:dyDescent="0.25">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4374</v>
      </c>
      <c r="V28" s="58" t="s">
        <v>2808</v>
      </c>
      <c r="W28" s="77"/>
    </row>
    <row r="29" spans="1:23" ht="25" x14ac:dyDescent="0.25">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4375</v>
      </c>
      <c r="V29" s="58" t="s">
        <v>2808</v>
      </c>
      <c r="W29" s="77"/>
    </row>
    <row r="30" spans="1:23" ht="25" x14ac:dyDescent="0.25">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4376</v>
      </c>
      <c r="V30" s="58" t="s">
        <v>2808</v>
      </c>
      <c r="W30" s="77"/>
    </row>
    <row r="31" spans="1:23" ht="25" x14ac:dyDescent="0.25">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4377</v>
      </c>
      <c r="V31" s="58" t="s">
        <v>2808</v>
      </c>
      <c r="W31" s="77"/>
    </row>
    <row r="32" spans="1:23" x14ac:dyDescent="0.25">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4378</v>
      </c>
      <c r="V32" s="58" t="s">
        <v>2808</v>
      </c>
      <c r="W32" s="77"/>
    </row>
    <row r="33" spans="1:23" x14ac:dyDescent="0.25">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4379</v>
      </c>
      <c r="V33" s="58" t="s">
        <v>2808</v>
      </c>
      <c r="W33" s="77"/>
    </row>
    <row r="34" spans="1:23" s="91" customFormat="1" ht="50" x14ac:dyDescent="0.25">
      <c r="A34" s="87" t="s">
        <v>2623</v>
      </c>
      <c r="B34" s="87"/>
      <c r="C34" s="89"/>
      <c r="D34" s="88" t="s">
        <v>3543</v>
      </c>
      <c r="E34" s="88"/>
      <c r="F34" s="90" t="s">
        <v>4156</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 x14ac:dyDescent="0.25">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4380</v>
      </c>
      <c r="V35" s="58" t="s">
        <v>3339</v>
      </c>
      <c r="W35" s="46"/>
    </row>
    <row r="36" spans="1:23" s="91" customFormat="1" ht="50" x14ac:dyDescent="0.25">
      <c r="A36" s="88" t="s">
        <v>5467</v>
      </c>
      <c r="B36" s="88"/>
      <c r="C36" s="89" t="s">
        <v>5468</v>
      </c>
      <c r="D36" s="88" t="s">
        <v>3543</v>
      </c>
      <c r="E36" s="88" t="s">
        <v>3777</v>
      </c>
      <c r="F36" s="90" t="s">
        <v>5469</v>
      </c>
      <c r="G36" s="108"/>
      <c r="H36" s="108">
        <f>SUM(G25:G33)</f>
        <v>2979.8999999999996</v>
      </c>
      <c r="I36" s="108"/>
      <c r="J36" s="87"/>
      <c r="K36" s="88"/>
      <c r="L36" s="141"/>
      <c r="M36" s="149"/>
      <c r="N36" s="141"/>
      <c r="O36" s="90"/>
      <c r="P36" s="141"/>
      <c r="Q36" s="90"/>
      <c r="R36" s="90"/>
      <c r="S36" s="141"/>
      <c r="T36" s="90"/>
      <c r="U36" s="90"/>
      <c r="V36" s="66" t="s">
        <v>2811</v>
      </c>
      <c r="W36" s="46"/>
    </row>
    <row r="37" spans="1:23" ht="25" x14ac:dyDescent="0.25">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4381</v>
      </c>
      <c r="V37" s="58" t="s">
        <v>2808</v>
      </c>
      <c r="W37" s="77"/>
    </row>
    <row r="38" spans="1:23" ht="25" x14ac:dyDescent="0.25">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4382</v>
      </c>
      <c r="V38" s="58" t="s">
        <v>2808</v>
      </c>
      <c r="W38" s="77"/>
    </row>
    <row r="39" spans="1:23" ht="37.5" x14ac:dyDescent="0.25">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4383</v>
      </c>
      <c r="V39" s="58" t="s">
        <v>2808</v>
      </c>
      <c r="W39" s="46"/>
    </row>
    <row r="40" spans="1:23" x14ac:dyDescent="0.25">
      <c r="G40" s="108"/>
      <c r="H40" s="108"/>
      <c r="I40" s="108"/>
      <c r="K40" s="150"/>
      <c r="L40" s="141"/>
      <c r="N40" s="141"/>
      <c r="P40" s="141"/>
      <c r="S40" s="141"/>
      <c r="T40" s="77"/>
      <c r="U40" s="77"/>
      <c r="V40" s="77"/>
      <c r="W40" s="77"/>
    </row>
    <row r="41" spans="1:23" ht="25" x14ac:dyDescent="0.25">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4384</v>
      </c>
      <c r="V41" s="58" t="s">
        <v>2808</v>
      </c>
      <c r="W41" s="77"/>
    </row>
    <row r="42" spans="1:23" ht="25" x14ac:dyDescent="0.25">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4385</v>
      </c>
      <c r="V42" s="58" t="s">
        <v>2808</v>
      </c>
      <c r="W42" s="77"/>
    </row>
    <row r="43" spans="1:23" ht="25" x14ac:dyDescent="0.25">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4386</v>
      </c>
      <c r="V43" s="58" t="s">
        <v>2808</v>
      </c>
      <c r="W43" s="82"/>
    </row>
    <row r="44" spans="1:23" x14ac:dyDescent="0.25">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4387</v>
      </c>
      <c r="V44" s="58" t="s">
        <v>2808</v>
      </c>
      <c r="W44" s="82"/>
    </row>
    <row r="45" spans="1:23" s="91" customFormat="1" ht="37.5" x14ac:dyDescent="0.25">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4388</v>
      </c>
      <c r="V45" s="58" t="s">
        <v>3339</v>
      </c>
      <c r="W45" s="46"/>
    </row>
    <row r="46" spans="1:23" ht="19" customHeight="1" x14ac:dyDescent="0.25">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4389</v>
      </c>
      <c r="V46" s="58" t="s">
        <v>2808</v>
      </c>
      <c r="W46" s="77"/>
    </row>
    <row r="47" spans="1:23" ht="25" x14ac:dyDescent="0.25">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4390</v>
      </c>
      <c r="V47" s="58" t="s">
        <v>2808</v>
      </c>
      <c r="W47" s="46"/>
    </row>
    <row r="48" spans="1:23" ht="33.65" customHeight="1" x14ac:dyDescent="0.25">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4391</v>
      </c>
      <c r="V48" s="58" t="s">
        <v>2808</v>
      </c>
      <c r="W48" s="77"/>
    </row>
    <row r="49" spans="1:23" ht="34" customHeight="1" x14ac:dyDescent="0.25">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4392</v>
      </c>
      <c r="V49" s="58" t="s">
        <v>2808</v>
      </c>
      <c r="W49" s="77"/>
    </row>
    <row r="50" spans="1:23" s="91" customFormat="1" ht="25" x14ac:dyDescent="0.25">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4393</v>
      </c>
      <c r="V50" s="58" t="s">
        <v>2808</v>
      </c>
      <c r="W50" s="46"/>
    </row>
    <row r="51" spans="1:23" ht="25" x14ac:dyDescent="0.25">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4394</v>
      </c>
      <c r="V51" s="58" t="s">
        <v>2808</v>
      </c>
      <c r="W51" s="77"/>
    </row>
    <row r="52" spans="1:23" ht="25" x14ac:dyDescent="0.25">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4395</v>
      </c>
      <c r="V52" s="58" t="s">
        <v>2808</v>
      </c>
      <c r="W52" s="77"/>
    </row>
    <row r="53" spans="1:23" ht="37.5" x14ac:dyDescent="0.25">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4396</v>
      </c>
      <c r="V53" s="58" t="s">
        <v>3339</v>
      </c>
      <c r="W53" s="46"/>
    </row>
    <row r="54" spans="1:23" ht="25" x14ac:dyDescent="0.25">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4397</v>
      </c>
      <c r="V54" s="58" t="s">
        <v>2808</v>
      </c>
      <c r="W54" s="77"/>
    </row>
    <row r="55" spans="1:23" ht="37.5" x14ac:dyDescent="0.25">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4398</v>
      </c>
      <c r="V55" s="58" t="s">
        <v>3339</v>
      </c>
      <c r="W55" s="46"/>
    </row>
    <row r="56" spans="1:23" ht="37.5" x14ac:dyDescent="0.25">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4399</v>
      </c>
      <c r="V56" s="58" t="s">
        <v>2808</v>
      </c>
      <c r="W56" s="77"/>
    </row>
    <row r="57" spans="1:23" ht="37.5" x14ac:dyDescent="0.25">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4400</v>
      </c>
      <c r="V57" s="58" t="s">
        <v>2808</v>
      </c>
      <c r="W57" s="77"/>
    </row>
    <row r="58" spans="1:23" ht="37.5" x14ac:dyDescent="0.25">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4401</v>
      </c>
      <c r="V58" s="58" t="s">
        <v>2808</v>
      </c>
      <c r="W58" s="77"/>
    </row>
    <row r="59" spans="1:23" ht="25" x14ac:dyDescent="0.25">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4402</v>
      </c>
      <c r="V59" s="58" t="s">
        <v>2808</v>
      </c>
      <c r="W59" s="77"/>
    </row>
    <row r="60" spans="1:23" ht="25" x14ac:dyDescent="0.25">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4403</v>
      </c>
      <c r="V60" s="58" t="s">
        <v>2808</v>
      </c>
      <c r="W60" s="77"/>
    </row>
    <row r="61" spans="1:23" ht="37.5" x14ac:dyDescent="0.25">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4404</v>
      </c>
      <c r="V61" s="58" t="s">
        <v>3339</v>
      </c>
      <c r="W61" s="46"/>
    </row>
    <row r="62" spans="1:23" ht="25" x14ac:dyDescent="0.25">
      <c r="A62" s="78" t="s">
        <v>5457</v>
      </c>
      <c r="B62" s="78"/>
      <c r="C62" s="45" t="s">
        <v>5482</v>
      </c>
      <c r="D62" s="44" t="s">
        <v>3543</v>
      </c>
      <c r="E62" s="44" t="s">
        <v>3777</v>
      </c>
      <c r="F62" s="36" t="s">
        <v>5458</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4405</v>
      </c>
      <c r="V63" s="58" t="s">
        <v>2808</v>
      </c>
      <c r="W63" s="82"/>
    </row>
    <row r="64" spans="1:23" ht="37.5" x14ac:dyDescent="0.25">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4406</v>
      </c>
      <c r="V64" s="58" t="s">
        <v>2808</v>
      </c>
      <c r="W64" s="77"/>
    </row>
    <row r="65" spans="1:23" ht="25" x14ac:dyDescent="0.25">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4407</v>
      </c>
      <c r="V65" s="58" t="s">
        <v>2808</v>
      </c>
      <c r="W65" s="77"/>
    </row>
    <row r="66" spans="1:23" ht="15.75" customHeight="1" x14ac:dyDescent="0.25">
      <c r="A66" s="74" t="s">
        <v>4144</v>
      </c>
      <c r="B66" s="74"/>
      <c r="C66" s="76" t="s">
        <v>4145</v>
      </c>
      <c r="D66" s="130" t="s">
        <v>3542</v>
      </c>
      <c r="E66" s="75"/>
      <c r="F66" s="75"/>
      <c r="G66" s="108">
        <v>102.1</v>
      </c>
      <c r="H66" s="108"/>
      <c r="I66" s="108"/>
      <c r="J66" s="74" t="s">
        <v>660</v>
      </c>
      <c r="K66" s="16" t="s">
        <v>3546</v>
      </c>
      <c r="L66" s="141"/>
      <c r="M66" s="145"/>
      <c r="N66" s="141"/>
      <c r="O66" s="77"/>
      <c r="P66" s="141"/>
      <c r="Q66" s="77"/>
      <c r="R66" s="77"/>
      <c r="S66" s="141"/>
      <c r="T66" s="77"/>
      <c r="U66" s="77" t="s">
        <v>4408</v>
      </c>
      <c r="V66" s="66" t="s">
        <v>2811</v>
      </c>
      <c r="W66" s="77"/>
    </row>
    <row r="67" spans="1:23" ht="37.5" x14ac:dyDescent="0.25">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4409</v>
      </c>
      <c r="V67" s="58" t="s">
        <v>2808</v>
      </c>
      <c r="W67" s="77"/>
    </row>
    <row r="68" spans="1:23" ht="50" x14ac:dyDescent="0.25">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4410</v>
      </c>
      <c r="V68" s="58" t="s">
        <v>2808</v>
      </c>
      <c r="W68" s="77"/>
    </row>
    <row r="69" spans="1:23" ht="37.5" x14ac:dyDescent="0.25">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4411</v>
      </c>
      <c r="V69" s="58" t="s">
        <v>2808</v>
      </c>
      <c r="W69" s="77"/>
    </row>
    <row r="70" spans="1:23" ht="37.5" x14ac:dyDescent="0.25">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4412</v>
      </c>
      <c r="V70" s="58" t="s">
        <v>2808</v>
      </c>
      <c r="W70" s="77"/>
    </row>
    <row r="71" spans="1:23" ht="37.5" x14ac:dyDescent="0.25">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4413</v>
      </c>
      <c r="V71" s="58" t="s">
        <v>2808</v>
      </c>
      <c r="W71" s="77"/>
    </row>
    <row r="72" spans="1:23" ht="25" x14ac:dyDescent="0.25">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4414</v>
      </c>
      <c r="V72" s="58" t="s">
        <v>2808</v>
      </c>
      <c r="W72" s="77"/>
    </row>
    <row r="73" spans="1:23" ht="25" x14ac:dyDescent="0.25">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4415</v>
      </c>
      <c r="V73" s="58" t="s">
        <v>2808</v>
      </c>
      <c r="W73" s="77"/>
    </row>
    <row r="74" spans="1:23" s="91" customFormat="1" ht="50" x14ac:dyDescent="0.25">
      <c r="A74" s="87" t="s">
        <v>2624</v>
      </c>
      <c r="B74" s="87"/>
      <c r="C74" s="89"/>
      <c r="D74" s="88" t="s">
        <v>3543</v>
      </c>
      <c r="E74" s="88"/>
      <c r="F74" s="90" t="s">
        <v>4157</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 x14ac:dyDescent="0.25">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4416</v>
      </c>
      <c r="V75" s="58" t="s">
        <v>3339</v>
      </c>
      <c r="W75" s="46"/>
    </row>
    <row r="76" spans="1:23" s="91" customFormat="1" ht="50" x14ac:dyDescent="0.25">
      <c r="A76" s="88" t="s">
        <v>5471</v>
      </c>
      <c r="B76" s="88"/>
      <c r="C76" s="89" t="s">
        <v>5487</v>
      </c>
      <c r="D76" s="88" t="s">
        <v>3543</v>
      </c>
      <c r="E76" s="88" t="s">
        <v>3777</v>
      </c>
      <c r="F76" s="90" t="s">
        <v>5470</v>
      </c>
      <c r="G76" s="108"/>
      <c r="H76" s="108">
        <f>SUM(G65:G73)</f>
        <v>2988.8999999999996</v>
      </c>
      <c r="I76" s="108"/>
      <c r="J76" s="87"/>
      <c r="K76" s="88"/>
      <c r="L76" s="141"/>
      <c r="M76" s="149"/>
      <c r="N76" s="141"/>
      <c r="O76" s="90"/>
      <c r="P76" s="141"/>
      <c r="Q76" s="90"/>
      <c r="R76" s="90"/>
      <c r="S76" s="141"/>
      <c r="T76" s="90"/>
      <c r="U76" s="90"/>
      <c r="V76" s="66" t="s">
        <v>2811</v>
      </c>
      <c r="W76" s="46"/>
    </row>
    <row r="77" spans="1:23" ht="37.5" x14ac:dyDescent="0.25">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4417</v>
      </c>
      <c r="V77" s="58" t="s">
        <v>2808</v>
      </c>
      <c r="W77" s="77"/>
    </row>
    <row r="78" spans="1:23" ht="37.5" x14ac:dyDescent="0.25">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4418</v>
      </c>
      <c r="V78" s="58" t="s">
        <v>2808</v>
      </c>
      <c r="W78" s="77"/>
    </row>
    <row r="79" spans="1:23" ht="37.5" x14ac:dyDescent="0.25">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4419</v>
      </c>
      <c r="V79" s="58" t="s">
        <v>2808</v>
      </c>
      <c r="W79" s="46"/>
    </row>
    <row r="80" spans="1:23" x14ac:dyDescent="0.25">
      <c r="G80" s="108"/>
      <c r="H80" s="108"/>
      <c r="I80" s="135"/>
      <c r="K80" s="150"/>
      <c r="L80" s="141"/>
      <c r="N80" s="141"/>
      <c r="P80" s="141"/>
      <c r="S80" s="141"/>
      <c r="T80" s="82"/>
      <c r="U80" s="82"/>
      <c r="V80" s="82"/>
      <c r="W80" s="82"/>
    </row>
    <row r="81" spans="1:23" ht="37.5" x14ac:dyDescent="0.25">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4420</v>
      </c>
      <c r="V81" s="58" t="s">
        <v>2808</v>
      </c>
      <c r="W81" s="77"/>
    </row>
    <row r="82" spans="1:23" ht="37.5" x14ac:dyDescent="0.25">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4421</v>
      </c>
      <c r="V82" s="58" t="s">
        <v>2808</v>
      </c>
      <c r="W82" s="77"/>
    </row>
    <row r="83" spans="1:23" ht="37.5" x14ac:dyDescent="0.25">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4422</v>
      </c>
      <c r="V83" s="58" t="s">
        <v>2808</v>
      </c>
      <c r="W83" s="82"/>
    </row>
    <row r="84" spans="1:23" ht="25" x14ac:dyDescent="0.25">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4423</v>
      </c>
      <c r="V84" s="58" t="s">
        <v>2808</v>
      </c>
      <c r="W84" s="82"/>
    </row>
    <row r="85" spans="1:23" s="91" customFormat="1" ht="50" x14ac:dyDescent="0.25">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4424</v>
      </c>
      <c r="V85" s="58" t="s">
        <v>3339</v>
      </c>
      <c r="W85" s="46"/>
    </row>
    <row r="86" spans="1:23" ht="37.5" x14ac:dyDescent="0.25">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4425</v>
      </c>
      <c r="V86" s="58" t="s">
        <v>2808</v>
      </c>
      <c r="W86" s="77"/>
    </row>
    <row r="87" spans="1:23" ht="37.5" x14ac:dyDescent="0.25">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4426</v>
      </c>
      <c r="V87" s="58" t="s">
        <v>2808</v>
      </c>
      <c r="W87" s="46"/>
    </row>
    <row r="88" spans="1:23" ht="37.5" x14ac:dyDescent="0.25">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4427</v>
      </c>
      <c r="V88" s="58" t="s">
        <v>2808</v>
      </c>
      <c r="W88" s="77"/>
    </row>
    <row r="89" spans="1:23" ht="37.5" x14ac:dyDescent="0.25">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4428</v>
      </c>
      <c r="V89" s="58" t="s">
        <v>2808</v>
      </c>
      <c r="W89" s="77"/>
    </row>
    <row r="90" spans="1:23" s="91" customFormat="1" ht="37.5" x14ac:dyDescent="0.25">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4429</v>
      </c>
      <c r="V90" s="58" t="s">
        <v>2808</v>
      </c>
      <c r="W90" s="46"/>
    </row>
    <row r="91" spans="1:23" ht="17.5" customHeight="1" x14ac:dyDescent="0.25">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4430</v>
      </c>
      <c r="V91" s="58" t="s">
        <v>2808</v>
      </c>
      <c r="W91" s="77"/>
    </row>
    <row r="92" spans="1:23" ht="17.149999999999999" customHeight="1" x14ac:dyDescent="0.25">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4431</v>
      </c>
      <c r="V92" s="58" t="s">
        <v>2808</v>
      </c>
      <c r="W92" s="77"/>
    </row>
    <row r="93" spans="1:23" ht="37.5" x14ac:dyDescent="0.25">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4432</v>
      </c>
      <c r="V93" s="58" t="s">
        <v>3339</v>
      </c>
      <c r="W93" s="46"/>
    </row>
    <row r="94" spans="1:23" ht="25" x14ac:dyDescent="0.25">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4433</v>
      </c>
      <c r="V94" s="58" t="s">
        <v>2808</v>
      </c>
      <c r="W94" s="77"/>
    </row>
    <row r="95" spans="1:23" ht="37.5" x14ac:dyDescent="0.25">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4434</v>
      </c>
      <c r="V95" s="58" t="s">
        <v>3339</v>
      </c>
      <c r="W95" s="46"/>
    </row>
    <row r="96" spans="1:23" ht="37.5" x14ac:dyDescent="0.25">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4435</v>
      </c>
      <c r="V96" s="58" t="s">
        <v>2808</v>
      </c>
      <c r="W96" s="77"/>
    </row>
    <row r="97" spans="1:23" ht="37.5" x14ac:dyDescent="0.25">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4436</v>
      </c>
      <c r="V97" s="58" t="s">
        <v>2808</v>
      </c>
      <c r="W97" s="77"/>
    </row>
    <row r="98" spans="1:23" ht="37.5" x14ac:dyDescent="0.25">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4437</v>
      </c>
      <c r="V98" s="58" t="s">
        <v>2808</v>
      </c>
      <c r="W98" s="77"/>
    </row>
    <row r="99" spans="1:23" ht="25" x14ac:dyDescent="0.25">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4438</v>
      </c>
      <c r="V99" s="58" t="s">
        <v>2808</v>
      </c>
      <c r="W99" s="77"/>
    </row>
    <row r="100" spans="1:23" ht="25" x14ac:dyDescent="0.25">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4439</v>
      </c>
      <c r="V100" s="58" t="s">
        <v>2808</v>
      </c>
      <c r="W100" s="77"/>
    </row>
    <row r="101" spans="1:23" ht="37.5" x14ac:dyDescent="0.25">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4440</v>
      </c>
      <c r="V101" s="58" t="s">
        <v>3339</v>
      </c>
      <c r="W101" s="46"/>
    </row>
    <row r="102" spans="1:23" ht="25" x14ac:dyDescent="0.25">
      <c r="A102" s="78" t="s">
        <v>5459</v>
      </c>
      <c r="B102" s="78"/>
      <c r="C102" s="45" t="s">
        <v>5483</v>
      </c>
      <c r="D102" s="44" t="s">
        <v>3543</v>
      </c>
      <c r="E102" s="44" t="s">
        <v>3777</v>
      </c>
      <c r="F102" s="36" t="s">
        <v>5460</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4441</v>
      </c>
      <c r="V103" s="58" t="s">
        <v>2808</v>
      </c>
      <c r="W103" s="82"/>
    </row>
    <row r="104" spans="1:23" ht="37.5" x14ac:dyDescent="0.25">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4442</v>
      </c>
      <c r="V104" s="58" t="s">
        <v>2808</v>
      </c>
      <c r="W104" s="77"/>
    </row>
    <row r="105" spans="1:23" ht="25" x14ac:dyDescent="0.25">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4443</v>
      </c>
      <c r="V105" s="58" t="s">
        <v>2808</v>
      </c>
      <c r="W105" s="77"/>
    </row>
    <row r="106" spans="1:23" ht="15.75" customHeight="1" x14ac:dyDescent="0.25">
      <c r="A106" s="74" t="s">
        <v>4146</v>
      </c>
      <c r="B106" s="74"/>
      <c r="C106" s="76" t="s">
        <v>4147</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4444</v>
      </c>
      <c r="V106" s="66" t="s">
        <v>2811</v>
      </c>
      <c r="W106" s="77"/>
    </row>
    <row r="107" spans="1:23" ht="37.5" x14ac:dyDescent="0.25">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4445</v>
      </c>
      <c r="V107" s="58" t="s">
        <v>2808</v>
      </c>
      <c r="W107" s="77"/>
    </row>
    <row r="108" spans="1:23" ht="50" x14ac:dyDescent="0.25">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4446</v>
      </c>
      <c r="V108" s="58" t="s">
        <v>2808</v>
      </c>
      <c r="W108" s="77"/>
    </row>
    <row r="109" spans="1:23" ht="37.5" x14ac:dyDescent="0.25">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4447</v>
      </c>
      <c r="V109" s="58" t="s">
        <v>2808</v>
      </c>
      <c r="W109" s="77"/>
    </row>
    <row r="110" spans="1:23" ht="37.5" x14ac:dyDescent="0.25">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4448</v>
      </c>
      <c r="V110" s="58" t="s">
        <v>2808</v>
      </c>
      <c r="W110" s="77"/>
    </row>
    <row r="111" spans="1:23" ht="37.5" x14ac:dyDescent="0.25">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4449</v>
      </c>
      <c r="V111" s="58" t="s">
        <v>2808</v>
      </c>
      <c r="W111" s="77"/>
    </row>
    <row r="112" spans="1:23" ht="25" x14ac:dyDescent="0.25">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4450</v>
      </c>
      <c r="V112" s="58" t="s">
        <v>2808</v>
      </c>
      <c r="W112" s="77"/>
    </row>
    <row r="113" spans="1:23" ht="25" x14ac:dyDescent="0.25">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4451</v>
      </c>
      <c r="V113" s="58" t="s">
        <v>2808</v>
      </c>
      <c r="W113" s="77"/>
    </row>
    <row r="114" spans="1:23" s="91" customFormat="1" ht="50" x14ac:dyDescent="0.25">
      <c r="A114" s="87" t="s">
        <v>2625</v>
      </c>
      <c r="B114" s="87"/>
      <c r="C114" s="89"/>
      <c r="D114" s="88" t="s">
        <v>3543</v>
      </c>
      <c r="E114" s="88"/>
      <c r="F114" s="90" t="s">
        <v>4158</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 x14ac:dyDescent="0.25">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4452</v>
      </c>
      <c r="V115" s="58" t="s">
        <v>3339</v>
      </c>
      <c r="W115" s="46"/>
    </row>
    <row r="116" spans="1:23" s="91" customFormat="1" ht="50" x14ac:dyDescent="0.25">
      <c r="A116" s="88" t="s">
        <v>5472</v>
      </c>
      <c r="B116" s="88"/>
      <c r="C116" s="89" t="s">
        <v>5488</v>
      </c>
      <c r="D116" s="88" t="s">
        <v>3543</v>
      </c>
      <c r="E116" s="88" t="s">
        <v>3777</v>
      </c>
      <c r="F116" s="90" t="s">
        <v>5473</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7.5" x14ac:dyDescent="0.25">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4453</v>
      </c>
      <c r="V117" s="58" t="s">
        <v>2808</v>
      </c>
      <c r="W117" s="77"/>
    </row>
    <row r="118" spans="1:23" ht="37.5" x14ac:dyDescent="0.25">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4454</v>
      </c>
      <c r="V118" s="58" t="s">
        <v>2808</v>
      </c>
      <c r="W118" s="77"/>
    </row>
    <row r="119" spans="1:23" ht="37.5" x14ac:dyDescent="0.25">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4455</v>
      </c>
      <c r="V119" s="58" t="s">
        <v>2808</v>
      </c>
      <c r="W119" s="46"/>
    </row>
    <row r="120" spans="1:23" x14ac:dyDescent="0.25">
      <c r="G120" s="108"/>
      <c r="H120" s="108"/>
      <c r="I120" s="135"/>
      <c r="K120" s="150"/>
      <c r="L120" s="141"/>
      <c r="N120" s="141"/>
      <c r="P120" s="141"/>
      <c r="S120" s="141"/>
      <c r="T120" s="82"/>
      <c r="U120" s="82"/>
      <c r="V120" s="82"/>
      <c r="W120" s="82"/>
    </row>
    <row r="121" spans="1:23" ht="37.5" x14ac:dyDescent="0.25">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4456</v>
      </c>
      <c r="V121" s="58" t="s">
        <v>2808</v>
      </c>
      <c r="W121" s="77"/>
    </row>
    <row r="122" spans="1:23" ht="37.5" x14ac:dyDescent="0.25">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4457</v>
      </c>
      <c r="V122" s="58" t="s">
        <v>2808</v>
      </c>
      <c r="W122" s="77"/>
    </row>
    <row r="123" spans="1:23" ht="37.5" x14ac:dyDescent="0.25">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4458</v>
      </c>
      <c r="V123" s="58" t="s">
        <v>2808</v>
      </c>
      <c r="W123" s="82"/>
    </row>
    <row r="124" spans="1:23" ht="25" x14ac:dyDescent="0.25">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4459</v>
      </c>
      <c r="V124" s="58" t="s">
        <v>2808</v>
      </c>
      <c r="W124" s="82"/>
    </row>
    <row r="125" spans="1:23" s="91" customFormat="1" ht="50" x14ac:dyDescent="0.25">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4460</v>
      </c>
      <c r="V125" s="58" t="s">
        <v>3339</v>
      </c>
      <c r="W125" s="46"/>
    </row>
    <row r="126" spans="1:23" ht="37.5" x14ac:dyDescent="0.25">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4461</v>
      </c>
      <c r="V126" s="58" t="s">
        <v>2808</v>
      </c>
      <c r="W126" s="77"/>
    </row>
    <row r="127" spans="1:23" ht="37.5" x14ac:dyDescent="0.25">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4462</v>
      </c>
      <c r="V127" s="58" t="s">
        <v>2808</v>
      </c>
      <c r="W127" s="46"/>
    </row>
    <row r="128" spans="1:23" ht="37.5" x14ac:dyDescent="0.25">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4463</v>
      </c>
      <c r="V128" s="58" t="s">
        <v>2808</v>
      </c>
      <c r="W128" s="77"/>
    </row>
    <row r="129" spans="1:23" ht="37.5" x14ac:dyDescent="0.25">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4464</v>
      </c>
      <c r="V129" s="58" t="s">
        <v>2808</v>
      </c>
      <c r="W129" s="77"/>
    </row>
    <row r="130" spans="1:23" s="91" customFormat="1" ht="37.5" x14ac:dyDescent="0.25">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4465</v>
      </c>
      <c r="V130" s="58" t="s">
        <v>2808</v>
      </c>
      <c r="W130" s="46"/>
    </row>
    <row r="131" spans="1:23" ht="50" x14ac:dyDescent="0.25">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4262</v>
      </c>
      <c r="N131" s="141"/>
      <c r="O131" s="77"/>
      <c r="P131" s="141"/>
      <c r="Q131" s="77"/>
      <c r="R131" s="77"/>
      <c r="S131" s="141"/>
      <c r="T131" s="77"/>
      <c r="U131" s="77" t="s">
        <v>4466</v>
      </c>
      <c r="V131" s="58" t="s">
        <v>2808</v>
      </c>
      <c r="W131" s="77"/>
    </row>
    <row r="132" spans="1:23" ht="25" x14ac:dyDescent="0.25">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4467</v>
      </c>
      <c r="V132" s="58" t="s">
        <v>2808</v>
      </c>
      <c r="W132" s="77"/>
    </row>
    <row r="133" spans="1:23" ht="37.5" x14ac:dyDescent="0.25">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4468</v>
      </c>
      <c r="V133" s="58" t="s">
        <v>3339</v>
      </c>
      <c r="W133" s="46"/>
    </row>
    <row r="134" spans="1:23" ht="25" x14ac:dyDescent="0.25">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4469</v>
      </c>
      <c r="V134" s="58" t="s">
        <v>2808</v>
      </c>
      <c r="W134" s="77"/>
    </row>
    <row r="135" spans="1:23" ht="37.5" x14ac:dyDescent="0.25">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4470</v>
      </c>
      <c r="V135" s="58" t="s">
        <v>3339</v>
      </c>
      <c r="W135" s="46"/>
    </row>
    <row r="136" spans="1:23" ht="37.5" x14ac:dyDescent="0.25">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4471</v>
      </c>
      <c r="V136" s="58" t="s">
        <v>2808</v>
      </c>
      <c r="W136" s="77"/>
    </row>
    <row r="137" spans="1:23" ht="37.5" x14ac:dyDescent="0.25">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4472</v>
      </c>
      <c r="V137" s="58" t="s">
        <v>2808</v>
      </c>
      <c r="W137" s="77"/>
    </row>
    <row r="138" spans="1:23" ht="37.5" x14ac:dyDescent="0.25">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4473</v>
      </c>
      <c r="V138" s="58" t="s">
        <v>2808</v>
      </c>
      <c r="W138" s="77"/>
    </row>
    <row r="139" spans="1:23" ht="25" x14ac:dyDescent="0.25">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4474</v>
      </c>
      <c r="V139" s="58" t="s">
        <v>2808</v>
      </c>
      <c r="W139" s="77"/>
    </row>
    <row r="140" spans="1:23" ht="25" x14ac:dyDescent="0.25">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4475</v>
      </c>
      <c r="V140" s="58" t="s">
        <v>2808</v>
      </c>
      <c r="W140" s="77"/>
    </row>
    <row r="141" spans="1:23" ht="37.5" x14ac:dyDescent="0.25">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4476</v>
      </c>
      <c r="V141" s="58" t="s">
        <v>3339</v>
      </c>
      <c r="W141" s="46"/>
    </row>
    <row r="142" spans="1:23" ht="25" x14ac:dyDescent="0.25">
      <c r="A142" s="78" t="s">
        <v>5461</v>
      </c>
      <c r="B142" s="78"/>
      <c r="C142" s="45" t="s">
        <v>5484</v>
      </c>
      <c r="D142" s="44" t="s">
        <v>3543</v>
      </c>
      <c r="E142" s="44" t="s">
        <v>3777</v>
      </c>
      <c r="F142" s="36" t="s">
        <v>5462</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4477</v>
      </c>
      <c r="V143" s="58" t="s">
        <v>2808</v>
      </c>
      <c r="W143" s="82"/>
    </row>
    <row r="144" spans="1:23" ht="37.5" x14ac:dyDescent="0.25">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4478</v>
      </c>
      <c r="V144" s="58" t="s">
        <v>2808</v>
      </c>
      <c r="W144" s="77"/>
    </row>
    <row r="145" spans="1:23" ht="25" x14ac:dyDescent="0.25">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4479</v>
      </c>
      <c r="V145" s="58" t="s">
        <v>2808</v>
      </c>
      <c r="W145" s="77"/>
    </row>
    <row r="146" spans="1:23" ht="15.75" customHeight="1" x14ac:dyDescent="0.25">
      <c r="A146" s="74" t="s">
        <v>4148</v>
      </c>
      <c r="B146" s="74"/>
      <c r="C146" s="76" t="s">
        <v>4149</v>
      </c>
      <c r="D146" s="130" t="s">
        <v>3542</v>
      </c>
      <c r="E146" s="75"/>
      <c r="F146" s="75"/>
      <c r="G146" s="108">
        <v>104.1</v>
      </c>
      <c r="H146" s="108"/>
      <c r="I146" s="108"/>
      <c r="J146" s="74" t="s">
        <v>660</v>
      </c>
      <c r="K146" s="16" t="s">
        <v>3546</v>
      </c>
      <c r="L146" s="141"/>
      <c r="M146" s="145"/>
      <c r="N146" s="141"/>
      <c r="O146" s="77"/>
      <c r="P146" s="141"/>
      <c r="Q146" s="77"/>
      <c r="R146" s="77"/>
      <c r="S146" s="141"/>
      <c r="T146" s="77"/>
      <c r="U146" s="77" t="s">
        <v>4480</v>
      </c>
      <c r="V146" s="66" t="s">
        <v>2811</v>
      </c>
      <c r="W146" s="77"/>
    </row>
    <row r="147" spans="1:23" ht="37.5" x14ac:dyDescent="0.25">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4481</v>
      </c>
      <c r="V147" s="58" t="s">
        <v>2808</v>
      </c>
      <c r="W147" s="77"/>
    </row>
    <row r="148" spans="1:23" ht="50" x14ac:dyDescent="0.25">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4482</v>
      </c>
      <c r="V148" s="58" t="s">
        <v>2808</v>
      </c>
      <c r="W148" s="77"/>
    </row>
    <row r="149" spans="1:23" ht="37.5" x14ac:dyDescent="0.25">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4483</v>
      </c>
      <c r="V149" s="58" t="s">
        <v>2808</v>
      </c>
      <c r="W149" s="77"/>
    </row>
    <row r="150" spans="1:23" ht="37.5" x14ac:dyDescent="0.25">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4484</v>
      </c>
      <c r="V150" s="58" t="s">
        <v>2808</v>
      </c>
      <c r="W150" s="77"/>
    </row>
    <row r="151" spans="1:23" ht="37.5" x14ac:dyDescent="0.25">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4485</v>
      </c>
      <c r="V151" s="58" t="s">
        <v>2808</v>
      </c>
      <c r="W151" s="77"/>
    </row>
    <row r="152" spans="1:23" ht="25" x14ac:dyDescent="0.25">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4486</v>
      </c>
      <c r="V152" s="58" t="s">
        <v>2808</v>
      </c>
      <c r="W152" s="77"/>
    </row>
    <row r="153" spans="1:23" ht="25" x14ac:dyDescent="0.25">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4487</v>
      </c>
      <c r="V153" s="58" t="s">
        <v>2808</v>
      </c>
      <c r="W153" s="77"/>
    </row>
    <row r="154" spans="1:23" s="91" customFormat="1" ht="50" x14ac:dyDescent="0.25">
      <c r="A154" s="87" t="s">
        <v>2626</v>
      </c>
      <c r="B154" s="87"/>
      <c r="C154" s="89"/>
      <c r="D154" s="88" t="s">
        <v>3543</v>
      </c>
      <c r="E154" s="88"/>
      <c r="F154" s="90" t="s">
        <v>4159</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 x14ac:dyDescent="0.25">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4488</v>
      </c>
      <c r="V155" s="58" t="s">
        <v>3339</v>
      </c>
      <c r="W155" s="46"/>
    </row>
    <row r="156" spans="1:23" s="91" customFormat="1" ht="50" x14ac:dyDescent="0.25">
      <c r="A156" s="88" t="s">
        <v>5474</v>
      </c>
      <c r="B156" s="88"/>
      <c r="C156" s="89" t="s">
        <v>5489</v>
      </c>
      <c r="D156" s="88" t="s">
        <v>3543</v>
      </c>
      <c r="E156" s="88" t="s">
        <v>3777</v>
      </c>
      <c r="F156" s="90" t="s">
        <v>5475</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7.5" x14ac:dyDescent="0.25">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4489</v>
      </c>
      <c r="V157" s="58" t="s">
        <v>2808</v>
      </c>
      <c r="W157" s="77"/>
    </row>
    <row r="158" spans="1:23" ht="37.5" x14ac:dyDescent="0.25">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4490</v>
      </c>
      <c r="V158" s="58" t="s">
        <v>2808</v>
      </c>
      <c r="W158" s="77"/>
    </row>
    <row r="159" spans="1:23" ht="37.5" x14ac:dyDescent="0.25">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4491</v>
      </c>
      <c r="V159" s="58" t="s">
        <v>2808</v>
      </c>
      <c r="W159" s="46"/>
    </row>
    <row r="160" spans="1:23" x14ac:dyDescent="0.25">
      <c r="G160" s="108"/>
      <c r="H160" s="108"/>
      <c r="I160" s="135"/>
      <c r="K160" s="150"/>
      <c r="L160" s="141"/>
      <c r="N160" s="141"/>
      <c r="P160" s="141"/>
      <c r="S160" s="141"/>
      <c r="T160" s="82"/>
      <c r="U160" s="82"/>
      <c r="V160" s="82"/>
      <c r="W160" s="82"/>
    </row>
    <row r="161" spans="1:23" ht="37.5" x14ac:dyDescent="0.25">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4492</v>
      </c>
      <c r="V161" s="58" t="s">
        <v>2808</v>
      </c>
      <c r="W161" s="77"/>
    </row>
    <row r="162" spans="1:23" ht="37.5" x14ac:dyDescent="0.25">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4493</v>
      </c>
      <c r="V162" s="58" t="s">
        <v>2808</v>
      </c>
      <c r="W162" s="77"/>
    </row>
    <row r="163" spans="1:23" ht="37.5" x14ac:dyDescent="0.25">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4494</v>
      </c>
      <c r="V163" s="58" t="s">
        <v>2808</v>
      </c>
      <c r="W163" s="82"/>
    </row>
    <row r="164" spans="1:23" ht="25" x14ac:dyDescent="0.25">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4495</v>
      </c>
      <c r="V164" s="58" t="s">
        <v>2808</v>
      </c>
      <c r="W164" s="82"/>
    </row>
    <row r="165" spans="1:23" s="91" customFormat="1" ht="50" x14ac:dyDescent="0.25">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4496</v>
      </c>
      <c r="V165" s="58" t="s">
        <v>3339</v>
      </c>
      <c r="W165" s="46"/>
    </row>
    <row r="166" spans="1:23" ht="37.5" x14ac:dyDescent="0.25">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4497</v>
      </c>
      <c r="V166" s="58" t="s">
        <v>2808</v>
      </c>
      <c r="W166" s="77"/>
    </row>
    <row r="167" spans="1:23" ht="37.5" x14ac:dyDescent="0.25">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4498</v>
      </c>
      <c r="V167" s="58" t="s">
        <v>2808</v>
      </c>
      <c r="W167" s="46"/>
    </row>
    <row r="168" spans="1:23" ht="37.5" x14ac:dyDescent="0.25">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4499</v>
      </c>
      <c r="V168" s="58" t="s">
        <v>2808</v>
      </c>
      <c r="W168" s="77"/>
    </row>
    <row r="169" spans="1:23" ht="37.5" x14ac:dyDescent="0.25">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4500</v>
      </c>
      <c r="V169" s="58" t="s">
        <v>2808</v>
      </c>
      <c r="W169" s="77"/>
    </row>
    <row r="170" spans="1:23" s="91" customFormat="1" ht="37.5" x14ac:dyDescent="0.25">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4501</v>
      </c>
      <c r="V170" s="58" t="s">
        <v>2808</v>
      </c>
      <c r="W170" s="46"/>
    </row>
    <row r="171" spans="1:23" ht="25" x14ac:dyDescent="0.25">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4502</v>
      </c>
      <c r="V171" s="58" t="s">
        <v>2808</v>
      </c>
      <c r="W171" s="77"/>
    </row>
    <row r="172" spans="1:23" ht="25" x14ac:dyDescent="0.25">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4503</v>
      </c>
      <c r="V172" s="58" t="s">
        <v>2808</v>
      </c>
      <c r="W172" s="77"/>
    </row>
    <row r="173" spans="1:23" ht="37.5" x14ac:dyDescent="0.25">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4504</v>
      </c>
      <c r="V173" s="58" t="s">
        <v>3339</v>
      </c>
      <c r="W173" s="46"/>
    </row>
    <row r="174" spans="1:23" ht="25" x14ac:dyDescent="0.25">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4505</v>
      </c>
      <c r="V174" s="58" t="s">
        <v>2808</v>
      </c>
      <c r="W174" s="77"/>
    </row>
    <row r="175" spans="1:23" ht="37.5" x14ac:dyDescent="0.25">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4506</v>
      </c>
      <c r="V175" s="58" t="s">
        <v>3339</v>
      </c>
      <c r="W175" s="46"/>
    </row>
    <row r="176" spans="1:23" ht="37.5" x14ac:dyDescent="0.25">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4507</v>
      </c>
      <c r="V176" s="58" t="s">
        <v>2808</v>
      </c>
      <c r="W176" s="77"/>
    </row>
    <row r="177" spans="1:23" ht="37.5" x14ac:dyDescent="0.25">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4508</v>
      </c>
      <c r="V177" s="58" t="s">
        <v>2808</v>
      </c>
      <c r="W177" s="77"/>
    </row>
    <row r="178" spans="1:23" ht="37.5" x14ac:dyDescent="0.25">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4509</v>
      </c>
      <c r="V178" s="58" t="s">
        <v>2808</v>
      </c>
      <c r="W178" s="77"/>
    </row>
    <row r="179" spans="1:23" ht="25" x14ac:dyDescent="0.25">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4510</v>
      </c>
      <c r="V179" s="58" t="s">
        <v>2808</v>
      </c>
      <c r="W179" s="77"/>
    </row>
    <row r="180" spans="1:23" ht="25" x14ac:dyDescent="0.25">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4511</v>
      </c>
      <c r="V180" s="58" t="s">
        <v>2808</v>
      </c>
      <c r="W180" s="77"/>
    </row>
    <row r="181" spans="1:23" ht="37.5" x14ac:dyDescent="0.25">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4512</v>
      </c>
      <c r="V181" s="58" t="s">
        <v>3339</v>
      </c>
      <c r="W181" s="46"/>
    </row>
    <row r="182" spans="1:23" ht="25" x14ac:dyDescent="0.25">
      <c r="A182" s="78" t="s">
        <v>5464</v>
      </c>
      <c r="B182" s="78"/>
      <c r="C182" s="45" t="s">
        <v>5485</v>
      </c>
      <c r="D182" s="44" t="s">
        <v>3543</v>
      </c>
      <c r="E182" s="44" t="s">
        <v>3777</v>
      </c>
      <c r="F182" s="36" t="s">
        <v>5463</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4513</v>
      </c>
      <c r="V183" s="58" t="s">
        <v>2808</v>
      </c>
      <c r="W183" s="82"/>
    </row>
    <row r="184" spans="1:23" ht="37.5" x14ac:dyDescent="0.25">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4514</v>
      </c>
      <c r="V184" s="58" t="s">
        <v>2808</v>
      </c>
      <c r="W184" s="77"/>
    </row>
    <row r="185" spans="1:23" ht="25" x14ac:dyDescent="0.25">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4515</v>
      </c>
      <c r="V185" s="58" t="s">
        <v>2808</v>
      </c>
      <c r="W185" s="77"/>
    </row>
    <row r="186" spans="1:23" ht="15.75" customHeight="1" x14ac:dyDescent="0.25">
      <c r="A186" s="74" t="s">
        <v>4150</v>
      </c>
      <c r="B186" s="74"/>
      <c r="C186" s="76" t="s">
        <v>4151</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4516</v>
      </c>
      <c r="V186" s="66" t="s">
        <v>2811</v>
      </c>
      <c r="W186" s="77"/>
    </row>
    <row r="187" spans="1:23" ht="37.5" x14ac:dyDescent="0.25">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4517</v>
      </c>
      <c r="V187" s="58" t="s">
        <v>2808</v>
      </c>
      <c r="W187" s="77"/>
    </row>
    <row r="188" spans="1:23" ht="50" x14ac:dyDescent="0.25">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4518</v>
      </c>
      <c r="V188" s="58" t="s">
        <v>2808</v>
      </c>
      <c r="W188" s="77"/>
    </row>
    <row r="189" spans="1:23" ht="37.5" x14ac:dyDescent="0.25">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4519</v>
      </c>
      <c r="V189" s="58" t="s">
        <v>2808</v>
      </c>
      <c r="W189" s="77"/>
    </row>
    <row r="190" spans="1:23" ht="37.5" x14ac:dyDescent="0.25">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4520</v>
      </c>
      <c r="V190" s="58" t="s">
        <v>2808</v>
      </c>
      <c r="W190" s="77"/>
    </row>
    <row r="191" spans="1:23" ht="37.5" x14ac:dyDescent="0.25">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4521</v>
      </c>
      <c r="V191" s="58" t="s">
        <v>2808</v>
      </c>
      <c r="W191" s="77"/>
    </row>
    <row r="192" spans="1:23" ht="25" x14ac:dyDescent="0.25">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4522</v>
      </c>
      <c r="V192" s="58" t="s">
        <v>2808</v>
      </c>
      <c r="W192" s="77"/>
    </row>
    <row r="193" spans="1:23" ht="25" x14ac:dyDescent="0.25">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4523</v>
      </c>
      <c r="V193" s="58" t="s">
        <v>2808</v>
      </c>
      <c r="W193" s="77"/>
    </row>
    <row r="194" spans="1:23" s="91" customFormat="1" ht="50" x14ac:dyDescent="0.25">
      <c r="A194" s="87" t="s">
        <v>2627</v>
      </c>
      <c r="B194" s="87"/>
      <c r="C194" s="89"/>
      <c r="D194" s="88" t="s">
        <v>3543</v>
      </c>
      <c r="E194" s="88"/>
      <c r="F194" s="90" t="s">
        <v>4160</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 x14ac:dyDescent="0.25">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4524</v>
      </c>
      <c r="V195" s="58" t="s">
        <v>3339</v>
      </c>
      <c r="W195" s="46"/>
    </row>
    <row r="196" spans="1:23" s="91" customFormat="1" ht="50" x14ac:dyDescent="0.25">
      <c r="A196" s="88" t="s">
        <v>5476</v>
      </c>
      <c r="B196" s="88"/>
      <c r="C196" s="89" t="s">
        <v>5490</v>
      </c>
      <c r="D196" s="88" t="s">
        <v>3543</v>
      </c>
      <c r="E196" s="88" t="s">
        <v>3777</v>
      </c>
      <c r="F196" s="90" t="s">
        <v>5477</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7.5" x14ac:dyDescent="0.25">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4525</v>
      </c>
      <c r="V197" s="58" t="s">
        <v>2808</v>
      </c>
      <c r="W197" s="77"/>
    </row>
    <row r="198" spans="1:23" ht="37.5" x14ac:dyDescent="0.25">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4526</v>
      </c>
      <c r="V198" s="58" t="s">
        <v>2808</v>
      </c>
      <c r="W198" s="77"/>
    </row>
    <row r="199" spans="1:23" ht="37.5" x14ac:dyDescent="0.25">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4527</v>
      </c>
      <c r="V199" s="58" t="s">
        <v>2808</v>
      </c>
      <c r="W199" s="46"/>
    </row>
    <row r="200" spans="1:23" x14ac:dyDescent="0.25">
      <c r="G200" s="108"/>
      <c r="H200" s="108"/>
      <c r="I200" s="135"/>
      <c r="K200" s="150"/>
      <c r="L200" s="141"/>
      <c r="N200" s="141"/>
      <c r="P200" s="141"/>
      <c r="S200" s="141"/>
      <c r="T200" s="77"/>
      <c r="U200" s="77"/>
      <c r="V200" s="77"/>
      <c r="W200" s="77"/>
    </row>
    <row r="201" spans="1:23" ht="37.5" x14ac:dyDescent="0.25">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4528</v>
      </c>
      <c r="V201" s="58" t="s">
        <v>2808</v>
      </c>
      <c r="W201" s="77"/>
    </row>
    <row r="202" spans="1:23" ht="37.5" x14ac:dyDescent="0.25">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4529</v>
      </c>
      <c r="V202" s="58" t="s">
        <v>2808</v>
      </c>
      <c r="W202" s="77"/>
    </row>
    <row r="203" spans="1:23" ht="37.5" x14ac:dyDescent="0.25">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4530</v>
      </c>
      <c r="V203" s="58" t="s">
        <v>2808</v>
      </c>
      <c r="W203" s="82"/>
    </row>
    <row r="204" spans="1:23" ht="25" x14ac:dyDescent="0.25">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4531</v>
      </c>
      <c r="V204" s="58" t="s">
        <v>2808</v>
      </c>
      <c r="W204" s="82"/>
    </row>
    <row r="205" spans="1:23" s="91" customFormat="1" ht="50" x14ac:dyDescent="0.25">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4532</v>
      </c>
      <c r="V205" s="58" t="s">
        <v>3339</v>
      </c>
      <c r="W205" s="46"/>
    </row>
    <row r="206" spans="1:23" ht="37.5" x14ac:dyDescent="0.25">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4533</v>
      </c>
      <c r="V206" s="58" t="s">
        <v>2808</v>
      </c>
      <c r="W206" s="77"/>
    </row>
    <row r="207" spans="1:23" ht="37.5" x14ac:dyDescent="0.25">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4534</v>
      </c>
      <c r="V207" s="58" t="s">
        <v>2808</v>
      </c>
      <c r="W207" s="46"/>
    </row>
    <row r="208" spans="1:23" ht="37.5" x14ac:dyDescent="0.25">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4535</v>
      </c>
      <c r="V208" s="58" t="s">
        <v>2808</v>
      </c>
      <c r="W208" s="77"/>
    </row>
    <row r="209" spans="1:23" ht="37.5" x14ac:dyDescent="0.25">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4536</v>
      </c>
      <c r="V209" s="58" t="s">
        <v>2808</v>
      </c>
      <c r="W209" s="77"/>
    </row>
    <row r="210" spans="1:23" s="91" customFormat="1" ht="37.5" x14ac:dyDescent="0.25">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4537</v>
      </c>
      <c r="V210" s="58" t="s">
        <v>2808</v>
      </c>
      <c r="W210" s="46"/>
    </row>
    <row r="211" spans="1:23" ht="25" x14ac:dyDescent="0.25">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4538</v>
      </c>
      <c r="V211" s="58" t="s">
        <v>2808</v>
      </c>
      <c r="W211" s="77"/>
    </row>
    <row r="212" spans="1:23" ht="25" x14ac:dyDescent="0.25">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4539</v>
      </c>
      <c r="V212" s="58" t="s">
        <v>2808</v>
      </c>
      <c r="W212" s="77"/>
    </row>
    <row r="213" spans="1:23" ht="37.5" x14ac:dyDescent="0.25">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4540</v>
      </c>
      <c r="V213" s="58" t="s">
        <v>3339</v>
      </c>
      <c r="W213" s="46"/>
    </row>
    <row r="214" spans="1:23" ht="25" x14ac:dyDescent="0.25">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4541</v>
      </c>
      <c r="V214" s="58" t="s">
        <v>2808</v>
      </c>
      <c r="W214" s="77"/>
    </row>
    <row r="215" spans="1:23" ht="37.5" x14ac:dyDescent="0.25">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4542</v>
      </c>
      <c r="V215" s="58" t="s">
        <v>3339</v>
      </c>
      <c r="W215" s="46"/>
    </row>
    <row r="216" spans="1:23" ht="37.5" x14ac:dyDescent="0.25">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4543</v>
      </c>
      <c r="V216" s="58" t="s">
        <v>2808</v>
      </c>
      <c r="W216" s="77"/>
    </row>
    <row r="217" spans="1:23" ht="37.5" x14ac:dyDescent="0.25">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4544</v>
      </c>
      <c r="V217" s="58" t="s">
        <v>2808</v>
      </c>
      <c r="W217" s="77"/>
    </row>
    <row r="218" spans="1:23" ht="37.5" x14ac:dyDescent="0.25">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4545</v>
      </c>
      <c r="V218" s="58" t="s">
        <v>2808</v>
      </c>
      <c r="W218" s="77"/>
    </row>
    <row r="219" spans="1:23" ht="25" x14ac:dyDescent="0.25">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4546</v>
      </c>
      <c r="V219" s="58" t="s">
        <v>2808</v>
      </c>
      <c r="W219" s="77"/>
    </row>
    <row r="220" spans="1:23" ht="25" x14ac:dyDescent="0.25">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4547</v>
      </c>
      <c r="V220" s="58" t="s">
        <v>2808</v>
      </c>
      <c r="W220" s="77"/>
    </row>
    <row r="221" spans="1:23" ht="37.5" x14ac:dyDescent="0.25">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4548</v>
      </c>
      <c r="V221" s="58" t="s">
        <v>3339</v>
      </c>
      <c r="W221" s="46"/>
    </row>
    <row r="222" spans="1:23" ht="25" x14ac:dyDescent="0.25">
      <c r="A222" s="78" t="s">
        <v>5465</v>
      </c>
      <c r="B222" s="78"/>
      <c r="C222" s="45" t="s">
        <v>5486</v>
      </c>
      <c r="D222" s="44" t="s">
        <v>3543</v>
      </c>
      <c r="E222" s="44" t="s">
        <v>3777</v>
      </c>
      <c r="F222" s="36" t="s">
        <v>5466</v>
      </c>
      <c r="G222" s="108"/>
      <c r="H222" s="108">
        <f>H221-G216</f>
        <v>262.49999999999994</v>
      </c>
      <c r="I222" s="108"/>
      <c r="J222" s="144"/>
      <c r="K222" s="44"/>
      <c r="L222" s="141"/>
      <c r="M222" s="146"/>
      <c r="N222" s="141"/>
      <c r="O222" s="46"/>
      <c r="P222" s="141"/>
      <c r="Q222" s="46"/>
      <c r="R222" s="46"/>
      <c r="S222" s="141"/>
      <c r="T222" s="46"/>
      <c r="U222" s="46" t="s">
        <v>4368</v>
      </c>
      <c r="V222" s="58" t="s">
        <v>3339</v>
      </c>
      <c r="W222" s="46"/>
    </row>
    <row r="223" spans="1:23" ht="25" x14ac:dyDescent="0.25">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4549</v>
      </c>
      <c r="V223" s="58" t="s">
        <v>2808</v>
      </c>
      <c r="W223" s="82"/>
    </row>
    <row r="224" spans="1:23" ht="37.5" x14ac:dyDescent="0.25">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4550</v>
      </c>
      <c r="V224" s="58" t="s">
        <v>2808</v>
      </c>
      <c r="W224" s="77"/>
    </row>
    <row r="225" spans="1:23" ht="25" x14ac:dyDescent="0.25">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4551</v>
      </c>
      <c r="V225" s="58" t="s">
        <v>2808</v>
      </c>
      <c r="W225" s="77"/>
    </row>
    <row r="226" spans="1:23" ht="15.75" customHeight="1" x14ac:dyDescent="0.25">
      <c r="A226" s="74" t="s">
        <v>4152</v>
      </c>
      <c r="B226" s="74"/>
      <c r="C226" s="76" t="s">
        <v>4153</v>
      </c>
      <c r="D226" s="130" t="s">
        <v>3542</v>
      </c>
      <c r="E226" s="75"/>
      <c r="F226" s="75"/>
      <c r="G226" s="108">
        <v>106.1</v>
      </c>
      <c r="H226" s="108"/>
      <c r="I226" s="108"/>
      <c r="J226" s="74" t="s">
        <v>660</v>
      </c>
      <c r="K226" s="16" t="s">
        <v>3546</v>
      </c>
      <c r="L226" s="141"/>
      <c r="M226" s="145"/>
      <c r="N226" s="141"/>
      <c r="O226" s="77"/>
      <c r="P226" s="141"/>
      <c r="Q226" s="77"/>
      <c r="R226" s="77"/>
      <c r="S226" s="141"/>
      <c r="T226" s="77"/>
      <c r="U226" s="77" t="s">
        <v>4552</v>
      </c>
      <c r="V226" s="66" t="s">
        <v>2811</v>
      </c>
      <c r="W226" s="77"/>
    </row>
    <row r="227" spans="1:23" ht="37.5" x14ac:dyDescent="0.25">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4553</v>
      </c>
      <c r="V227" s="58" t="s">
        <v>2808</v>
      </c>
      <c r="W227" s="77"/>
    </row>
    <row r="228" spans="1:23" ht="50" x14ac:dyDescent="0.25">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4554</v>
      </c>
      <c r="V228" s="58" t="s">
        <v>2808</v>
      </c>
      <c r="W228" s="77"/>
    </row>
    <row r="229" spans="1:23" ht="37.5" x14ac:dyDescent="0.25">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4555</v>
      </c>
      <c r="V229" s="58" t="s">
        <v>2808</v>
      </c>
      <c r="W229" s="77"/>
    </row>
    <row r="230" spans="1:23" ht="37.5" x14ac:dyDescent="0.25">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4556</v>
      </c>
      <c r="V230" s="58" t="s">
        <v>2808</v>
      </c>
      <c r="W230" s="77"/>
    </row>
    <row r="231" spans="1:23" ht="37.5" x14ac:dyDescent="0.25">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4557</v>
      </c>
      <c r="V231" s="58" t="s">
        <v>2808</v>
      </c>
      <c r="W231" s="77"/>
    </row>
    <row r="232" spans="1:23" ht="25" x14ac:dyDescent="0.25">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4558</v>
      </c>
      <c r="V232" s="58" t="s">
        <v>2808</v>
      </c>
      <c r="W232" s="77"/>
    </row>
    <row r="233" spans="1:23" ht="25" x14ac:dyDescent="0.25">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4559</v>
      </c>
      <c r="V233" s="58" t="s">
        <v>2808</v>
      </c>
      <c r="W233" s="77"/>
    </row>
    <row r="234" spans="1:23" s="91" customFormat="1" ht="50" x14ac:dyDescent="0.25">
      <c r="A234" s="87" t="s">
        <v>2628</v>
      </c>
      <c r="B234" s="87"/>
      <c r="C234" s="89"/>
      <c r="D234" s="88" t="s">
        <v>3543</v>
      </c>
      <c r="E234" s="88"/>
      <c r="F234" s="90" t="s">
        <v>4161</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 x14ac:dyDescent="0.25">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4560</v>
      </c>
      <c r="V235" s="58" t="s">
        <v>3339</v>
      </c>
      <c r="W235" s="46"/>
    </row>
    <row r="236" spans="1:23" s="91" customFormat="1" ht="50" x14ac:dyDescent="0.25">
      <c r="A236" s="88" t="s">
        <v>5478</v>
      </c>
      <c r="B236" s="88"/>
      <c r="C236" s="89" t="s">
        <v>5491</v>
      </c>
      <c r="D236" s="88" t="s">
        <v>3543</v>
      </c>
      <c r="E236" s="88" t="s">
        <v>3777</v>
      </c>
      <c r="F236" s="90" t="s">
        <v>5479</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7.5" x14ac:dyDescent="0.25">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4561</v>
      </c>
      <c r="V237" s="58" t="s">
        <v>2808</v>
      </c>
      <c r="W237" s="77"/>
    </row>
    <row r="238" spans="1:23" ht="37.5" x14ac:dyDescent="0.25">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4562</v>
      </c>
      <c r="V238" s="58" t="s">
        <v>2808</v>
      </c>
      <c r="W238" s="77"/>
    </row>
    <row r="239" spans="1:23" ht="37.5" x14ac:dyDescent="0.25">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4563</v>
      </c>
      <c r="V239" s="58" t="s">
        <v>2808</v>
      </c>
      <c r="W239" s="46"/>
    </row>
    <row r="240" spans="1:23" x14ac:dyDescent="0.25">
      <c r="G240" s="108"/>
      <c r="H240" s="108"/>
      <c r="I240" s="135"/>
      <c r="K240" s="150"/>
      <c r="L240" s="141"/>
      <c r="N240" s="141"/>
      <c r="P240" s="141"/>
      <c r="S240" s="141"/>
      <c r="T240" s="77"/>
      <c r="U240" s="77"/>
      <c r="V240" s="77"/>
      <c r="W240" s="77"/>
    </row>
    <row r="241" spans="1:23" ht="37.5" x14ac:dyDescent="0.25">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4564</v>
      </c>
      <c r="V241" s="58" t="s">
        <v>2808</v>
      </c>
      <c r="W241" s="77"/>
    </row>
    <row r="242" spans="1:23" ht="37.5" x14ac:dyDescent="0.25">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4565</v>
      </c>
      <c r="V242" s="58" t="s">
        <v>2808</v>
      </c>
      <c r="W242" s="77"/>
    </row>
    <row r="243" spans="1:23" ht="37.5" x14ac:dyDescent="0.25">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4566</v>
      </c>
      <c r="V243" s="58" t="s">
        <v>2808</v>
      </c>
      <c r="W243" s="82"/>
    </row>
    <row r="244" spans="1:23" ht="25" x14ac:dyDescent="0.25">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4567</v>
      </c>
      <c r="V244" s="58" t="s">
        <v>2808</v>
      </c>
      <c r="W244" s="82"/>
    </row>
    <row r="245" spans="1:23" s="91" customFormat="1" ht="50" x14ac:dyDescent="0.25">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4568</v>
      </c>
      <c r="V245" s="58" t="s">
        <v>3339</v>
      </c>
      <c r="W245" s="46"/>
    </row>
    <row r="246" spans="1:23" ht="37.5" x14ac:dyDescent="0.25">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4569</v>
      </c>
      <c r="V246" s="58" t="s">
        <v>2808</v>
      </c>
      <c r="W246" s="77"/>
    </row>
    <row r="247" spans="1:23" ht="37.5" x14ac:dyDescent="0.25">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4570</v>
      </c>
      <c r="V247" s="58" t="s">
        <v>2808</v>
      </c>
      <c r="W247" s="46"/>
    </row>
    <row r="248" spans="1:23" ht="37.5" x14ac:dyDescent="0.25">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4571</v>
      </c>
      <c r="V248" s="58" t="s">
        <v>2808</v>
      </c>
      <c r="W248" s="77"/>
    </row>
    <row r="249" spans="1:23" ht="37.5" x14ac:dyDescent="0.25">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4572</v>
      </c>
      <c r="V249" s="58" t="s">
        <v>2808</v>
      </c>
      <c r="W249" s="77"/>
    </row>
    <row r="250" spans="1:23" s="91" customFormat="1" ht="37.5" x14ac:dyDescent="0.25">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4573</v>
      </c>
      <c r="V250" s="58" t="s">
        <v>2808</v>
      </c>
      <c r="W250" s="46"/>
    </row>
    <row r="251" spans="1:23" customFormat="1" x14ac:dyDescent="0.25">
      <c r="A251" s="129" t="s">
        <v>3235</v>
      </c>
      <c r="B251" s="129"/>
      <c r="C251" s="129" t="s">
        <v>983</v>
      </c>
      <c r="D251" s="139" t="s">
        <v>3549</v>
      </c>
      <c r="E251" s="139"/>
      <c r="F251" s="84"/>
      <c r="G251" s="140" t="s">
        <v>5451</v>
      </c>
      <c r="H251" s="108"/>
      <c r="I251" s="108"/>
      <c r="J251" s="74" t="s">
        <v>2202</v>
      </c>
      <c r="K251" s="84"/>
      <c r="L251" s="141"/>
      <c r="M251" s="84"/>
      <c r="N251" s="141"/>
      <c r="O251" s="84"/>
      <c r="P251" s="141"/>
      <c r="Q251" s="84"/>
      <c r="R251" s="84"/>
      <c r="S251" s="141"/>
      <c r="T251" s="84"/>
      <c r="U251" s="85" t="s">
        <v>4574</v>
      </c>
      <c r="V251" s="58" t="s">
        <v>2808</v>
      </c>
      <c r="W251" s="82"/>
    </row>
    <row r="252" spans="1:23" customFormat="1" x14ac:dyDescent="0.25">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4575</v>
      </c>
      <c r="V252" s="58" t="s">
        <v>2808</v>
      </c>
      <c r="W252" s="82"/>
    </row>
    <row r="253" spans="1:23" customFormat="1" x14ac:dyDescent="0.25">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4576</v>
      </c>
      <c r="V253" s="58" t="s">
        <v>2808</v>
      </c>
      <c r="W253" s="82"/>
    </row>
    <row r="254" spans="1:23" customFormat="1" x14ac:dyDescent="0.25">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4577</v>
      </c>
      <c r="V254" s="58" t="s">
        <v>2808</v>
      </c>
      <c r="W254" s="82"/>
    </row>
    <row r="255" spans="1:23" customFormat="1" ht="25" x14ac:dyDescent="0.25">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4578</v>
      </c>
      <c r="V255" s="58" t="s">
        <v>2808</v>
      </c>
      <c r="W255" s="82"/>
    </row>
    <row r="256" spans="1:23" customFormat="1" x14ac:dyDescent="0.25">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4579</v>
      </c>
      <c r="V256" s="58" t="s">
        <v>2808</v>
      </c>
      <c r="W256" s="82"/>
    </row>
    <row r="257" spans="1:23" customFormat="1" x14ac:dyDescent="0.25">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4580</v>
      </c>
      <c r="V257" s="58" t="s">
        <v>2808</v>
      </c>
      <c r="W257" s="82"/>
    </row>
    <row r="258" spans="1:23" customFormat="1" x14ac:dyDescent="0.25">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4581</v>
      </c>
      <c r="V258" s="58" t="s">
        <v>2808</v>
      </c>
      <c r="W258" s="84"/>
    </row>
    <row r="259" spans="1:23" customFormat="1" x14ac:dyDescent="0.25">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4582</v>
      </c>
      <c r="V259" s="58" t="s">
        <v>2808</v>
      </c>
      <c r="W259" s="84"/>
    </row>
    <row r="260" spans="1:23" customFormat="1" x14ac:dyDescent="0.25">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4583</v>
      </c>
      <c r="V260" s="58" t="s">
        <v>2808</v>
      </c>
      <c r="W260" s="84"/>
    </row>
    <row r="261" spans="1:23" customFormat="1" x14ac:dyDescent="0.25">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4584</v>
      </c>
      <c r="V261" s="58" t="s">
        <v>2808</v>
      </c>
      <c r="W261" s="84"/>
    </row>
    <row r="262" spans="1:23" customFormat="1" x14ac:dyDescent="0.25">
      <c r="A262" s="129" t="s">
        <v>4154</v>
      </c>
      <c r="B262" s="129"/>
      <c r="C262" s="129" t="s">
        <v>4142</v>
      </c>
      <c r="D262" s="139" t="s">
        <v>3549</v>
      </c>
      <c r="E262" s="84"/>
      <c r="F262" s="84"/>
      <c r="G262" s="140" t="s">
        <v>4155</v>
      </c>
      <c r="H262" s="108"/>
      <c r="I262" s="108"/>
      <c r="J262" s="74" t="s">
        <v>2202</v>
      </c>
      <c r="K262" s="84"/>
      <c r="L262" s="141"/>
      <c r="M262" s="84"/>
      <c r="N262" s="141"/>
      <c r="O262" s="84"/>
      <c r="P262" s="141"/>
      <c r="Q262" s="84"/>
      <c r="R262" s="84"/>
      <c r="S262" s="141"/>
      <c r="T262" s="84"/>
      <c r="U262" s="85" t="s">
        <v>4585</v>
      </c>
      <c r="V262" s="66" t="s">
        <v>2811</v>
      </c>
      <c r="W262" s="84"/>
    </row>
    <row r="263" spans="1:23" customFormat="1" ht="25" x14ac:dyDescent="0.25">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4586</v>
      </c>
      <c r="V263" s="58" t="s">
        <v>2808</v>
      </c>
      <c r="W263" s="84"/>
    </row>
    <row r="264" spans="1:23" customFormat="1" ht="25" x14ac:dyDescent="0.25">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4587</v>
      </c>
      <c r="V264" s="58" t="s">
        <v>2808</v>
      </c>
      <c r="W264" s="84"/>
    </row>
    <row r="265" spans="1:23" customFormat="1" x14ac:dyDescent="0.25">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4588</v>
      </c>
      <c r="V265" s="58" t="s">
        <v>2808</v>
      </c>
      <c r="W265" s="84"/>
    </row>
    <row r="266" spans="1:23" customFormat="1" x14ac:dyDescent="0.25">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4589</v>
      </c>
      <c r="V266" s="58" t="s">
        <v>2808</v>
      </c>
      <c r="W266" s="84"/>
    </row>
    <row r="267" spans="1:23" customFormat="1" x14ac:dyDescent="0.25">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4590</v>
      </c>
      <c r="V267" s="58" t="s">
        <v>2808</v>
      </c>
      <c r="W267" s="84"/>
    </row>
    <row r="268" spans="1:23" customFormat="1" x14ac:dyDescent="0.25">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4591</v>
      </c>
      <c r="V268" s="58" t="s">
        <v>2808</v>
      </c>
      <c r="W268" s="84"/>
    </row>
    <row r="269" spans="1:23" customFormat="1" x14ac:dyDescent="0.25">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4592</v>
      </c>
      <c r="V269" s="58" t="s">
        <v>2808</v>
      </c>
      <c r="W269" s="84"/>
    </row>
    <row r="270" spans="1:23" customFormat="1" x14ac:dyDescent="0.25">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4593</v>
      </c>
      <c r="V270" s="58" t="s">
        <v>2808</v>
      </c>
      <c r="W270" s="84"/>
    </row>
    <row r="271" spans="1:23" customFormat="1" ht="25" x14ac:dyDescent="0.25">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4594</v>
      </c>
      <c r="V271" s="58" t="s">
        <v>2808</v>
      </c>
      <c r="W271" s="84"/>
    </row>
    <row r="272" spans="1:23" customFormat="1" ht="25" x14ac:dyDescent="0.25">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4595</v>
      </c>
      <c r="V272" s="58" t="s">
        <v>2808</v>
      </c>
      <c r="W272" s="84"/>
    </row>
    <row r="273" spans="1:23" customFormat="1" ht="25" x14ac:dyDescent="0.25">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4596</v>
      </c>
      <c r="V273" s="58" t="s">
        <v>2808</v>
      </c>
      <c r="W273" s="84"/>
    </row>
    <row r="274" spans="1:23" customFormat="1" ht="25" x14ac:dyDescent="0.25">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4597</v>
      </c>
      <c r="V274" s="58" t="s">
        <v>2808</v>
      </c>
      <c r="W274" s="84"/>
    </row>
    <row r="275" spans="1:23" customFormat="1" x14ac:dyDescent="0.25">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4598</v>
      </c>
      <c r="V275" s="58" t="s">
        <v>2808</v>
      </c>
      <c r="W275" s="84"/>
    </row>
    <row r="276" spans="1:23" customFormat="1" ht="25" x14ac:dyDescent="0.25">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4599</v>
      </c>
      <c r="V276" s="58" t="s">
        <v>2808</v>
      </c>
      <c r="W276" s="84"/>
    </row>
    <row r="277" spans="1:23" customFormat="1" ht="25" x14ac:dyDescent="0.25">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4600</v>
      </c>
      <c r="V277" s="58" t="s">
        <v>2808</v>
      </c>
      <c r="W277" s="84"/>
    </row>
    <row r="278" spans="1:23" customFormat="1" ht="25" x14ac:dyDescent="0.25">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4601</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 x14ac:dyDescent="0.25">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4602</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4603</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4604</v>
      </c>
      <c r="V285" s="58" t="s">
        <v>2808</v>
      </c>
      <c r="W285" s="82"/>
    </row>
    <row r="286" spans="1:23" x14ac:dyDescent="0.25">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4605</v>
      </c>
      <c r="V286" s="58" t="s">
        <v>2808</v>
      </c>
      <c r="W286" s="82"/>
    </row>
    <row r="287" spans="1:23" ht="25" x14ac:dyDescent="0.25">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4606</v>
      </c>
      <c r="V287" s="58" t="s">
        <v>3339</v>
      </c>
      <c r="W287" s="46"/>
    </row>
    <row r="288" spans="1:23" ht="25" x14ac:dyDescent="0.25">
      <c r="A288" s="88" t="s">
        <v>5480</v>
      </c>
      <c r="B288" s="88"/>
      <c r="C288" s="89" t="s">
        <v>5481</v>
      </c>
      <c r="D288" s="88" t="s">
        <v>3611</v>
      </c>
      <c r="E288" s="296" t="s">
        <v>3777</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4607</v>
      </c>
      <c r="V289" s="58" t="s">
        <v>2808</v>
      </c>
      <c r="W289" s="77"/>
    </row>
    <row r="290" spans="1:23" x14ac:dyDescent="0.25">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4608</v>
      </c>
      <c r="V290" s="58" t="s">
        <v>2808</v>
      </c>
      <c r="W290" s="77"/>
    </row>
    <row r="291" spans="1:23" ht="37.5" x14ac:dyDescent="0.25">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4609</v>
      </c>
      <c r="V291" s="58" t="s">
        <v>3339</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4610</v>
      </c>
      <c r="V292" s="58" t="s">
        <v>2808</v>
      </c>
      <c r="W292" s="82"/>
    </row>
    <row r="293" spans="1:23" x14ac:dyDescent="0.25">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4611</v>
      </c>
      <c r="V293" s="58" t="s">
        <v>2808</v>
      </c>
      <c r="W293" s="77"/>
    </row>
    <row r="294" spans="1:23" ht="25" x14ac:dyDescent="0.25">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4612</v>
      </c>
      <c r="V294" s="58" t="s">
        <v>2808</v>
      </c>
      <c r="W294" s="77"/>
    </row>
    <row r="295" spans="1:23" x14ac:dyDescent="0.25">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4613</v>
      </c>
      <c r="V295" s="58" t="s">
        <v>2808</v>
      </c>
      <c r="W295" s="77"/>
    </row>
    <row r="296" spans="1:23" x14ac:dyDescent="0.25">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4614</v>
      </c>
      <c r="V296" s="58" t="s">
        <v>2808</v>
      </c>
      <c r="W296" s="77"/>
    </row>
    <row r="297" spans="1:23" ht="25" x14ac:dyDescent="0.25">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4615</v>
      </c>
      <c r="V297" s="58" t="s">
        <v>3339</v>
      </c>
      <c r="W297" s="46"/>
    </row>
    <row r="298" spans="1:23" ht="25" x14ac:dyDescent="0.25">
      <c r="A298" s="78" t="s">
        <v>5503</v>
      </c>
      <c r="B298" s="78"/>
      <c r="C298" s="45" t="s">
        <v>5598</v>
      </c>
      <c r="D298" s="44" t="s">
        <v>3611</v>
      </c>
      <c r="E298" s="44" t="s">
        <v>3777</v>
      </c>
      <c r="F298" s="46" t="s">
        <v>5504</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7.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x14ac:dyDescent="0.25">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4616</v>
      </c>
      <c r="V300" s="58" t="s">
        <v>2808</v>
      </c>
      <c r="W300" s="82"/>
    </row>
    <row r="301" spans="1:23" ht="25" x14ac:dyDescent="0.25">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4617</v>
      </c>
      <c r="V301" s="58" t="s">
        <v>2808</v>
      </c>
      <c r="W301" s="82"/>
    </row>
    <row r="302" spans="1:23" x14ac:dyDescent="0.25">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4618</v>
      </c>
      <c r="V302" s="58" t="s">
        <v>2808</v>
      </c>
      <c r="W302" s="77"/>
    </row>
    <row r="303" spans="1:23" ht="25" x14ac:dyDescent="0.25">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4619</v>
      </c>
      <c r="V303" s="58" t="s">
        <v>3339</v>
      </c>
      <c r="W303" s="46"/>
    </row>
    <row r="304" spans="1:23" ht="25" x14ac:dyDescent="0.25">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4620</v>
      </c>
      <c r="V304" s="58" t="s">
        <v>3339</v>
      </c>
      <c r="W304" s="46"/>
    </row>
    <row r="305" spans="1:23" ht="25" x14ac:dyDescent="0.25">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4621</v>
      </c>
      <c r="V305" s="58" t="s">
        <v>3339</v>
      </c>
      <c r="W305" s="46"/>
    </row>
    <row r="306" spans="1:23" s="97" customFormat="1" ht="37.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4622</v>
      </c>
      <c r="V307" s="58" t="s">
        <v>2808</v>
      </c>
      <c r="W307" s="77"/>
    </row>
    <row r="308" spans="1:23" x14ac:dyDescent="0.25">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4623</v>
      </c>
      <c r="V308" s="58" t="s">
        <v>2808</v>
      </c>
      <c r="W308" s="77"/>
    </row>
    <row r="309" spans="1:23" x14ac:dyDescent="0.25">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4624</v>
      </c>
      <c r="V309" s="58" t="s">
        <v>2808</v>
      </c>
      <c r="W309" s="77"/>
    </row>
    <row r="310" spans="1:23" ht="25" x14ac:dyDescent="0.25">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 x14ac:dyDescent="0.25">
      <c r="A311" s="87" t="s">
        <v>5515</v>
      </c>
      <c r="B311" s="87"/>
      <c r="C311" s="89" t="s">
        <v>5516</v>
      </c>
      <c r="D311" s="88" t="s">
        <v>3611</v>
      </c>
      <c r="E311" s="88" t="s">
        <v>3777</v>
      </c>
      <c r="F311" s="90" t="s">
        <v>5517</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 x14ac:dyDescent="0.25">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141"/>
      <c r="T312" s="82"/>
      <c r="U312" s="77" t="s">
        <v>4625</v>
      </c>
      <c r="V312" s="58" t="s">
        <v>2808</v>
      </c>
      <c r="W312" s="77"/>
    </row>
    <row r="313" spans="1:23" x14ac:dyDescent="0.25">
      <c r="A313" s="74" t="s">
        <v>4162</v>
      </c>
      <c r="B313" s="74"/>
      <c r="C313" s="76" t="s">
        <v>4175</v>
      </c>
      <c r="D313" s="130" t="s">
        <v>3611</v>
      </c>
      <c r="E313" s="75"/>
      <c r="F313" s="75"/>
      <c r="G313" s="108">
        <v>27.6</v>
      </c>
      <c r="H313" s="108"/>
      <c r="I313" s="108"/>
      <c r="J313" s="75" t="s">
        <v>660</v>
      </c>
      <c r="K313" s="16" t="s">
        <v>3546</v>
      </c>
      <c r="L313" s="141"/>
      <c r="M313" s="82"/>
      <c r="N313" s="141"/>
      <c r="O313" s="82"/>
      <c r="P313" s="141"/>
      <c r="Q313" s="82"/>
      <c r="R313" s="82"/>
      <c r="S313" s="141"/>
      <c r="T313" s="82"/>
      <c r="U313" s="77" t="s">
        <v>4626</v>
      </c>
      <c r="V313" s="66" t="s">
        <v>2811</v>
      </c>
      <c r="W313" s="77"/>
    </row>
    <row r="314" spans="1:23" ht="37.5" x14ac:dyDescent="0.25">
      <c r="A314" s="88" t="s">
        <v>553</v>
      </c>
      <c r="B314" s="88"/>
      <c r="C314" s="89" t="s">
        <v>2031</v>
      </c>
      <c r="D314" s="88" t="s">
        <v>3611</v>
      </c>
      <c r="E314" s="88"/>
      <c r="F314" s="90" t="s">
        <v>4164</v>
      </c>
      <c r="G314" s="108"/>
      <c r="H314" s="108">
        <f>SUM(H305,-H310,-G312,-G313)</f>
        <v>-1657.6999999999994</v>
      </c>
      <c r="I314" s="108"/>
      <c r="J314" s="88"/>
      <c r="K314" s="137"/>
      <c r="L314" s="141"/>
      <c r="M314" s="90"/>
      <c r="N314" s="141"/>
      <c r="O314" s="90"/>
      <c r="P314" s="141"/>
      <c r="Q314" s="90"/>
      <c r="R314" s="90"/>
      <c r="S314" s="141"/>
      <c r="T314" s="90"/>
      <c r="U314" s="90" t="s">
        <v>4627</v>
      </c>
      <c r="V314" s="65" t="s">
        <v>2812</v>
      </c>
      <c r="W314" s="46"/>
    </row>
    <row r="315" spans="1:23" ht="37.5" x14ac:dyDescent="0.25">
      <c r="A315" s="88" t="s">
        <v>5521</v>
      </c>
      <c r="B315" s="88"/>
      <c r="C315" s="89" t="s">
        <v>5522</v>
      </c>
      <c r="D315" s="88" t="s">
        <v>3611</v>
      </c>
      <c r="E315" s="88" t="s">
        <v>3777</v>
      </c>
      <c r="F315" s="90" t="s">
        <v>4164</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4628</v>
      </c>
      <c r="V317" s="58" t="s">
        <v>2808</v>
      </c>
      <c r="W317" s="77"/>
    </row>
    <row r="318" spans="1:23" x14ac:dyDescent="0.25">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4629</v>
      </c>
      <c r="V318" s="58" t="s">
        <v>2808</v>
      </c>
      <c r="W318" s="77"/>
    </row>
    <row r="319" spans="1:23" x14ac:dyDescent="0.25">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4630</v>
      </c>
      <c r="V319" s="58" t="s">
        <v>2808</v>
      </c>
      <c r="W319" s="82"/>
    </row>
    <row r="320" spans="1:23" ht="62.5" x14ac:dyDescent="0.25">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4631</v>
      </c>
      <c r="V320" s="58" t="s">
        <v>2808</v>
      </c>
      <c r="W320" s="82" t="s">
        <v>3226</v>
      </c>
    </row>
    <row r="321" spans="1:23" s="91" customFormat="1" ht="37.5" x14ac:dyDescent="0.25">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4131</v>
      </c>
      <c r="N321" s="141"/>
      <c r="O321" s="90"/>
      <c r="P321" s="141"/>
      <c r="Q321" s="90"/>
      <c r="R321" s="90"/>
      <c r="S321" s="141"/>
      <c r="T321" s="90"/>
      <c r="U321" s="90" t="s">
        <v>4632</v>
      </c>
      <c r="V321" s="58" t="s">
        <v>3339</v>
      </c>
      <c r="W321" s="46"/>
    </row>
    <row r="322" spans="1:23" ht="37.5" x14ac:dyDescent="0.25">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7.5" x14ac:dyDescent="0.25">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4633</v>
      </c>
      <c r="V323" s="58" t="s">
        <v>2808</v>
      </c>
      <c r="W323" s="82"/>
    </row>
    <row r="324" spans="1:23" s="97" customFormat="1" ht="37.5" x14ac:dyDescent="0.25">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4634</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7.5" x14ac:dyDescent="0.25">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4635</v>
      </c>
      <c r="V326" s="58" t="s">
        <v>2808</v>
      </c>
      <c r="W326" s="77"/>
    </row>
    <row r="327" spans="1:23" ht="37.5" x14ac:dyDescent="0.25">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4636</v>
      </c>
      <c r="V327" s="58" t="s">
        <v>2808</v>
      </c>
      <c r="W327" s="77"/>
    </row>
    <row r="328" spans="1:23" ht="62.5" x14ac:dyDescent="0.25">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4261</v>
      </c>
      <c r="N328" s="141"/>
      <c r="O328" s="82"/>
      <c r="P328" s="141"/>
      <c r="Q328" s="82"/>
      <c r="R328" s="82"/>
      <c r="S328" s="141"/>
      <c r="T328" s="82"/>
      <c r="U328" s="86" t="s">
        <v>4637</v>
      </c>
      <c r="V328" s="58" t="s">
        <v>2808</v>
      </c>
      <c r="W328" s="82"/>
    </row>
    <row r="329" spans="1:23" ht="25" x14ac:dyDescent="0.25">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4638</v>
      </c>
      <c r="V329" s="58" t="s">
        <v>2808</v>
      </c>
      <c r="W329" s="82"/>
    </row>
    <row r="330" spans="1:23" ht="25" x14ac:dyDescent="0.25">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4639</v>
      </c>
      <c r="V330" s="58" t="s">
        <v>3339</v>
      </c>
      <c r="W330" s="46"/>
    </row>
    <row r="331" spans="1:23" ht="37.5" x14ac:dyDescent="0.25">
      <c r="A331" s="88" t="s">
        <v>5492</v>
      </c>
      <c r="B331" s="88"/>
      <c r="C331" s="89" t="s">
        <v>5493</v>
      </c>
      <c r="D331" s="88" t="s">
        <v>3611</v>
      </c>
      <c r="E331" s="296" t="s">
        <v>3777</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4640</v>
      </c>
      <c r="V332" s="58" t="s">
        <v>2808</v>
      </c>
      <c r="W332" s="77"/>
    </row>
    <row r="333" spans="1:23" ht="25" x14ac:dyDescent="0.25">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4641</v>
      </c>
      <c r="V333" s="58" t="s">
        <v>2808</v>
      </c>
      <c r="W333" s="77"/>
    </row>
    <row r="334" spans="1:23" ht="37.5" x14ac:dyDescent="0.25">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4642</v>
      </c>
      <c r="V334" s="58" t="s">
        <v>3339</v>
      </c>
      <c r="W334" s="46"/>
    </row>
    <row r="335" spans="1:23" ht="25" x14ac:dyDescent="0.25">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4643</v>
      </c>
      <c r="V335" s="58" t="s">
        <v>2808</v>
      </c>
      <c r="W335" s="77"/>
    </row>
    <row r="336" spans="1:23" ht="37.5" x14ac:dyDescent="0.25">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4644</v>
      </c>
      <c r="V336" s="58" t="s">
        <v>2808</v>
      </c>
      <c r="W336" s="77"/>
    </row>
    <row r="337" spans="1:23" ht="25" x14ac:dyDescent="0.25">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4645</v>
      </c>
      <c r="V337" s="58" t="s">
        <v>2808</v>
      </c>
      <c r="W337" s="77"/>
    </row>
    <row r="338" spans="1:23" ht="25" x14ac:dyDescent="0.25">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4646</v>
      </c>
      <c r="V338" s="58" t="s">
        <v>2808</v>
      </c>
      <c r="W338" s="77"/>
    </row>
    <row r="339" spans="1:23" ht="25" x14ac:dyDescent="0.25">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4647</v>
      </c>
      <c r="V339" s="58" t="s">
        <v>3339</v>
      </c>
      <c r="W339" s="46"/>
    </row>
    <row r="340" spans="1:23" ht="37.5" x14ac:dyDescent="0.25">
      <c r="A340" s="78" t="s">
        <v>5505</v>
      </c>
      <c r="B340" s="78"/>
      <c r="C340" s="45" t="s">
        <v>5599</v>
      </c>
      <c r="D340" s="44" t="s">
        <v>3611</v>
      </c>
      <c r="E340" s="44" t="s">
        <v>3777</v>
      </c>
      <c r="F340" s="46" t="s">
        <v>5506</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7.5" x14ac:dyDescent="0.25">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4648</v>
      </c>
      <c r="V341" s="58" t="s">
        <v>2808</v>
      </c>
      <c r="W341" s="82"/>
    </row>
    <row r="342" spans="1:23" ht="37.5" x14ac:dyDescent="0.25">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4649</v>
      </c>
      <c r="V342" s="58" t="s">
        <v>2808</v>
      </c>
      <c r="W342" s="82"/>
    </row>
    <row r="343" spans="1:23" ht="37.5" x14ac:dyDescent="0.25">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4650</v>
      </c>
      <c r="V343" s="58" t="s">
        <v>2808</v>
      </c>
      <c r="W343" s="77"/>
    </row>
    <row r="344" spans="1:23" ht="37.5" x14ac:dyDescent="0.25">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4651</v>
      </c>
      <c r="V344" s="58" t="s">
        <v>3339</v>
      </c>
      <c r="W344" s="46"/>
    </row>
    <row r="345" spans="1:23" ht="37.5" x14ac:dyDescent="0.25">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4652</v>
      </c>
      <c r="V345" s="58" t="s">
        <v>3339</v>
      </c>
      <c r="W345" s="46"/>
    </row>
    <row r="346" spans="1:23" ht="37.5" x14ac:dyDescent="0.25">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4653</v>
      </c>
      <c r="V346" s="58" t="s">
        <v>3339</v>
      </c>
      <c r="W346" s="46"/>
    </row>
    <row r="347" spans="1:23" ht="62.5" x14ac:dyDescent="0.25">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4293</v>
      </c>
      <c r="N347" s="141"/>
      <c r="O347" s="82"/>
      <c r="P347" s="141"/>
      <c r="Q347" s="82"/>
      <c r="R347" s="82"/>
      <c r="S347" s="141"/>
      <c r="T347" s="82"/>
      <c r="U347" s="77" t="s">
        <v>4654</v>
      </c>
      <c r="V347" s="58" t="s">
        <v>2808</v>
      </c>
      <c r="W347" s="77"/>
    </row>
    <row r="348" spans="1:23" ht="25" x14ac:dyDescent="0.25">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4655</v>
      </c>
      <c r="V348" s="58" t="s">
        <v>2808</v>
      </c>
      <c r="W348" s="77"/>
    </row>
    <row r="349" spans="1:23" ht="25" x14ac:dyDescent="0.25">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4656</v>
      </c>
      <c r="V349" s="58" t="s">
        <v>2808</v>
      </c>
      <c r="W349" s="77"/>
    </row>
    <row r="350" spans="1:23" ht="25" x14ac:dyDescent="0.25">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4657</v>
      </c>
      <c r="V350" s="58" t="s">
        <v>3339</v>
      </c>
      <c r="W350" s="46"/>
    </row>
    <row r="351" spans="1:23" ht="25" x14ac:dyDescent="0.25">
      <c r="A351" s="87" t="s">
        <v>5518</v>
      </c>
      <c r="B351" s="87"/>
      <c r="C351" s="89" t="s">
        <v>5519</v>
      </c>
      <c r="D351" s="88" t="s">
        <v>3611</v>
      </c>
      <c r="E351" s="88" t="s">
        <v>3777</v>
      </c>
      <c r="F351" s="90" t="s">
        <v>5520</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7.5" x14ac:dyDescent="0.25">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4658</v>
      </c>
      <c r="V352" s="58" t="s">
        <v>2808</v>
      </c>
      <c r="W352" s="77"/>
    </row>
    <row r="353" spans="1:23" ht="25" x14ac:dyDescent="0.25">
      <c r="A353" s="74" t="s">
        <v>4163</v>
      </c>
      <c r="B353" s="74"/>
      <c r="C353" s="76" t="s">
        <v>4176</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4659</v>
      </c>
      <c r="V353" s="66" t="s">
        <v>2811</v>
      </c>
      <c r="W353" s="77"/>
    </row>
    <row r="354" spans="1:23" ht="25" x14ac:dyDescent="0.25">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4660</v>
      </c>
      <c r="V354" s="65" t="s">
        <v>2812</v>
      </c>
      <c r="W354" s="46"/>
    </row>
    <row r="355" spans="1:23" ht="25" x14ac:dyDescent="0.25">
      <c r="A355" s="88" t="s">
        <v>5523</v>
      </c>
      <c r="B355" s="88"/>
      <c r="C355" s="89" t="s">
        <v>5524</v>
      </c>
      <c r="D355" s="88" t="s">
        <v>3611</v>
      </c>
      <c r="E355" s="88" t="s">
        <v>3777</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5620</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5617</v>
      </c>
      <c r="V356" s="58" t="s">
        <v>2808</v>
      </c>
      <c r="W356" s="77"/>
    </row>
    <row r="357" spans="1:23" ht="25" x14ac:dyDescent="0.25">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4661</v>
      </c>
      <c r="V357" s="58" t="s">
        <v>2808</v>
      </c>
      <c r="W357" s="77"/>
    </row>
    <row r="358" spans="1:23" ht="25" x14ac:dyDescent="0.25">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4662</v>
      </c>
      <c r="V358" s="58" t="s">
        <v>2808</v>
      </c>
      <c r="W358" s="82"/>
    </row>
    <row r="359" spans="1:23" ht="25" x14ac:dyDescent="0.25">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4663</v>
      </c>
      <c r="V359" s="58" t="s">
        <v>2808</v>
      </c>
      <c r="W359" s="82"/>
    </row>
    <row r="360" spans="1:23" s="91" customFormat="1" ht="37.5" x14ac:dyDescent="0.25">
      <c r="A360" s="44" t="s">
        <v>483</v>
      </c>
      <c r="B360" s="44"/>
      <c r="C360" s="45" t="s">
        <v>269</v>
      </c>
      <c r="D360" s="44" t="s">
        <v>3611</v>
      </c>
      <c r="E360" s="44"/>
      <c r="F360" s="46" t="s">
        <v>2896</v>
      </c>
      <c r="G360" s="108"/>
      <c r="H360" s="108">
        <f>SUM(G356:G359)</f>
        <v>-110</v>
      </c>
      <c r="I360" s="108"/>
      <c r="J360" s="44"/>
      <c r="K360" s="136"/>
      <c r="L360" s="172" t="b">
        <f>ROUND(H360,1)=ROUND(H354,1)</f>
        <v>1</v>
      </c>
      <c r="M360" s="251" t="s">
        <v>4132</v>
      </c>
      <c r="N360" s="141"/>
      <c r="O360" s="46"/>
      <c r="P360" s="141"/>
      <c r="Q360" s="46"/>
      <c r="R360" s="46"/>
      <c r="S360" s="141"/>
      <c r="T360" s="46"/>
      <c r="U360" s="46" t="s">
        <v>4664</v>
      </c>
      <c r="V360" s="58" t="s">
        <v>3339</v>
      </c>
      <c r="W360" s="46"/>
    </row>
    <row r="361" spans="1:23" ht="37.5" x14ac:dyDescent="0.25">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4665</v>
      </c>
      <c r="V362" s="58" t="s">
        <v>2808</v>
      </c>
      <c r="W362" s="82"/>
    </row>
    <row r="363" spans="1:23" ht="37.5" x14ac:dyDescent="0.25">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4666</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7.5" x14ac:dyDescent="0.25">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4667</v>
      </c>
      <c r="V365" s="58" t="s">
        <v>2808</v>
      </c>
      <c r="W365" s="77"/>
    </row>
    <row r="366" spans="1:23" ht="37.5" x14ac:dyDescent="0.25">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4668</v>
      </c>
      <c r="V366" s="58" t="s">
        <v>2808</v>
      </c>
      <c r="W366" s="77"/>
    </row>
    <row r="367" spans="1:23" ht="62.5" x14ac:dyDescent="0.25">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4263</v>
      </c>
      <c r="N367" s="141"/>
      <c r="O367" s="82"/>
      <c r="P367" s="141"/>
      <c r="Q367" s="82"/>
      <c r="R367" s="82"/>
      <c r="S367" s="141"/>
      <c r="T367" s="82"/>
      <c r="U367" s="86" t="s">
        <v>4669</v>
      </c>
      <c r="V367" s="58" t="s">
        <v>2808</v>
      </c>
      <c r="W367" s="82"/>
    </row>
    <row r="368" spans="1:23" ht="25" x14ac:dyDescent="0.25">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4670</v>
      </c>
      <c r="V368" s="58" t="s">
        <v>2808</v>
      </c>
      <c r="W368" s="82"/>
    </row>
    <row r="369" spans="1:23" ht="25" x14ac:dyDescent="0.25">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4671</v>
      </c>
      <c r="V369" s="58" t="s">
        <v>3339</v>
      </c>
      <c r="W369" s="46"/>
    </row>
    <row r="370" spans="1:23" ht="37.5" x14ac:dyDescent="0.25">
      <c r="A370" s="88" t="s">
        <v>5494</v>
      </c>
      <c r="B370" s="88"/>
      <c r="C370" s="89" t="s">
        <v>5495</v>
      </c>
      <c r="D370" s="88" t="s">
        <v>3611</v>
      </c>
      <c r="E370" s="296" t="s">
        <v>3777</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4672</v>
      </c>
      <c r="V371" s="58" t="s">
        <v>2808</v>
      </c>
      <c r="W371" s="77"/>
    </row>
    <row r="372" spans="1:23" ht="25" x14ac:dyDescent="0.25">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4673</v>
      </c>
      <c r="V372" s="58" t="s">
        <v>2808</v>
      </c>
      <c r="W372" s="77"/>
    </row>
    <row r="373" spans="1:23" ht="37.5" x14ac:dyDescent="0.25">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4674</v>
      </c>
      <c r="V373" s="58" t="s">
        <v>3339</v>
      </c>
      <c r="W373" s="46"/>
    </row>
    <row r="374" spans="1:23" ht="25" x14ac:dyDescent="0.25">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4675</v>
      </c>
      <c r="V374" s="58" t="s">
        <v>2808</v>
      </c>
      <c r="W374" s="77"/>
    </row>
    <row r="375" spans="1:23" ht="37.5" x14ac:dyDescent="0.25">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4676</v>
      </c>
      <c r="V375" s="58" t="s">
        <v>2808</v>
      </c>
      <c r="W375" s="77"/>
    </row>
    <row r="376" spans="1:23" ht="25" x14ac:dyDescent="0.25">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4677</v>
      </c>
      <c r="V376" s="58" t="s">
        <v>2808</v>
      </c>
      <c r="W376" s="77"/>
    </row>
    <row r="377" spans="1:23" ht="25" x14ac:dyDescent="0.25">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4678</v>
      </c>
      <c r="V377" s="58" t="s">
        <v>2808</v>
      </c>
      <c r="W377" s="77"/>
    </row>
    <row r="378" spans="1:23" ht="25" x14ac:dyDescent="0.25">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4679</v>
      </c>
      <c r="V378" s="58" t="s">
        <v>3339</v>
      </c>
      <c r="W378" s="46"/>
    </row>
    <row r="379" spans="1:23" ht="37.5" x14ac:dyDescent="0.25">
      <c r="A379" s="78" t="s">
        <v>5507</v>
      </c>
      <c r="B379" s="78"/>
      <c r="C379" s="45" t="s">
        <v>5600</v>
      </c>
      <c r="D379" s="44" t="s">
        <v>3611</v>
      </c>
      <c r="E379" s="44" t="s">
        <v>3777</v>
      </c>
      <c r="F379" s="46" t="s">
        <v>5508</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7.5" x14ac:dyDescent="0.25">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4680</v>
      </c>
      <c r="V380" s="58" t="s">
        <v>2808</v>
      </c>
      <c r="W380" s="82"/>
    </row>
    <row r="381" spans="1:23" ht="37.5" x14ac:dyDescent="0.25">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4681</v>
      </c>
      <c r="V381" s="58" t="s">
        <v>2808</v>
      </c>
      <c r="W381" s="82"/>
    </row>
    <row r="382" spans="1:23" ht="37.5" x14ac:dyDescent="0.25">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4682</v>
      </c>
      <c r="V382" s="58" t="s">
        <v>2808</v>
      </c>
      <c r="W382" s="77"/>
    </row>
    <row r="383" spans="1:23" ht="37.5" x14ac:dyDescent="0.25">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4683</v>
      </c>
      <c r="V383" s="58" t="s">
        <v>3339</v>
      </c>
      <c r="W383" s="46"/>
    </row>
    <row r="384" spans="1:23" ht="37.5" x14ac:dyDescent="0.25">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4684</v>
      </c>
      <c r="V384" s="58" t="s">
        <v>3339</v>
      </c>
      <c r="W384" s="46"/>
    </row>
    <row r="385" spans="1:23" ht="37.5" x14ac:dyDescent="0.25">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4685</v>
      </c>
      <c r="V385" s="58" t="s">
        <v>3339</v>
      </c>
      <c r="W385" s="46"/>
    </row>
    <row r="386" spans="1:23" ht="62.5" x14ac:dyDescent="0.25">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4294</v>
      </c>
      <c r="N386" s="141"/>
      <c r="O386" s="82"/>
      <c r="P386" s="141"/>
      <c r="Q386" s="82"/>
      <c r="R386" s="82"/>
      <c r="S386" s="141"/>
      <c r="T386" s="82"/>
      <c r="U386" s="77" t="s">
        <v>4686</v>
      </c>
      <c r="V386" s="58" t="s">
        <v>2808</v>
      </c>
      <c r="W386" s="77"/>
    </row>
    <row r="387" spans="1:23" ht="25" x14ac:dyDescent="0.25">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4687</v>
      </c>
      <c r="V387" s="58" t="s">
        <v>2808</v>
      </c>
      <c r="W387" s="77"/>
    </row>
    <row r="388" spans="1:23" ht="25" x14ac:dyDescent="0.25">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4688</v>
      </c>
      <c r="V388" s="58" t="s">
        <v>2808</v>
      </c>
      <c r="W388" s="77"/>
    </row>
    <row r="389" spans="1:23" ht="25" x14ac:dyDescent="0.25">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4689</v>
      </c>
      <c r="V389" s="58" t="s">
        <v>3339</v>
      </c>
      <c r="W389" s="46"/>
    </row>
    <row r="390" spans="1:23" ht="25" x14ac:dyDescent="0.25">
      <c r="A390" s="87" t="s">
        <v>5604</v>
      </c>
      <c r="B390" s="87"/>
      <c r="C390" s="89" t="s">
        <v>5605</v>
      </c>
      <c r="D390" s="88" t="s">
        <v>3611</v>
      </c>
      <c r="E390" s="88" t="s">
        <v>3777</v>
      </c>
      <c r="F390" s="90" t="s">
        <v>5612</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7.5" x14ac:dyDescent="0.25">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4690</v>
      </c>
      <c r="V391" s="58" t="s">
        <v>2808</v>
      </c>
      <c r="W391" s="77"/>
    </row>
    <row r="392" spans="1:23" ht="25" x14ac:dyDescent="0.25">
      <c r="A392" s="74" t="s">
        <v>4165</v>
      </c>
      <c r="B392" s="74"/>
      <c r="C392" s="76" t="s">
        <v>4177</v>
      </c>
      <c r="D392" s="130" t="s">
        <v>3611</v>
      </c>
      <c r="E392" s="75"/>
      <c r="F392" s="75"/>
      <c r="G392" s="108">
        <v>113.1</v>
      </c>
      <c r="H392" s="108"/>
      <c r="I392" s="108"/>
      <c r="J392" s="75" t="s">
        <v>660</v>
      </c>
      <c r="K392" s="16" t="s">
        <v>3546</v>
      </c>
      <c r="L392" s="141"/>
      <c r="M392" s="82"/>
      <c r="N392" s="141"/>
      <c r="O392" s="82"/>
      <c r="P392" s="141"/>
      <c r="Q392" s="82"/>
      <c r="R392" s="82"/>
      <c r="S392" s="141"/>
      <c r="T392" s="82"/>
      <c r="U392" s="77" t="s">
        <v>4691</v>
      </c>
      <c r="V392" s="66" t="s">
        <v>2811</v>
      </c>
      <c r="W392" s="77"/>
    </row>
    <row r="393" spans="1:23" ht="37.5" x14ac:dyDescent="0.25">
      <c r="A393" s="44" t="s">
        <v>508</v>
      </c>
      <c r="B393" s="44"/>
      <c r="C393" s="45" t="s">
        <v>1558</v>
      </c>
      <c r="D393" s="44" t="s">
        <v>3611</v>
      </c>
      <c r="E393" s="44"/>
      <c r="F393" s="46" t="s">
        <v>4166</v>
      </c>
      <c r="G393" s="108"/>
      <c r="H393" s="108">
        <f>SUM(H385,-H389,-G391,-G392)</f>
        <v>1384.6000000000004</v>
      </c>
      <c r="I393" s="108"/>
      <c r="J393" s="44"/>
      <c r="K393" s="88"/>
      <c r="L393" s="141"/>
      <c r="M393" s="46"/>
      <c r="N393" s="141"/>
      <c r="O393" s="46"/>
      <c r="P393" s="141"/>
      <c r="Q393" s="46"/>
      <c r="R393" s="46"/>
      <c r="S393" s="141"/>
      <c r="T393" s="46"/>
      <c r="U393" s="46" t="s">
        <v>4692</v>
      </c>
      <c r="V393" s="65" t="s">
        <v>2812</v>
      </c>
      <c r="W393" s="46"/>
    </row>
    <row r="394" spans="1:23" ht="37.5" x14ac:dyDescent="0.25">
      <c r="A394" s="88" t="s">
        <v>5525</v>
      </c>
      <c r="B394" s="88"/>
      <c r="C394" s="89" t="s">
        <v>5526</v>
      </c>
      <c r="D394" s="88" t="s">
        <v>3611</v>
      </c>
      <c r="E394" s="88" t="s">
        <v>3777</v>
      </c>
      <c r="F394" s="46" t="s">
        <v>4166</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4693</v>
      </c>
      <c r="V395" s="58" t="s">
        <v>2808</v>
      </c>
      <c r="W395" s="77"/>
    </row>
    <row r="396" spans="1:23" ht="25" x14ac:dyDescent="0.25">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4694</v>
      </c>
      <c r="V396" s="58" t="s">
        <v>2808</v>
      </c>
      <c r="W396" s="77"/>
    </row>
    <row r="397" spans="1:23" ht="25" x14ac:dyDescent="0.25">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4695</v>
      </c>
      <c r="V397" s="58" t="s">
        <v>2808</v>
      </c>
      <c r="W397" s="82"/>
    </row>
    <row r="398" spans="1:23" ht="25" x14ac:dyDescent="0.25">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4696</v>
      </c>
      <c r="V398" s="58" t="s">
        <v>2808</v>
      </c>
      <c r="W398" s="82"/>
    </row>
    <row r="399" spans="1:23" s="91" customFormat="1" ht="37.5" x14ac:dyDescent="0.25">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4133</v>
      </c>
      <c r="N399" s="141"/>
      <c r="O399" s="90"/>
      <c r="P399" s="141"/>
      <c r="Q399" s="90"/>
      <c r="R399" s="90"/>
      <c r="S399" s="141"/>
      <c r="T399" s="90"/>
      <c r="U399" s="90" t="s">
        <v>4697</v>
      </c>
      <c r="V399" s="58" t="s">
        <v>3339</v>
      </c>
      <c r="W399" s="46"/>
    </row>
    <row r="400" spans="1:23" ht="37.5" x14ac:dyDescent="0.25">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7.5" x14ac:dyDescent="0.25">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4698</v>
      </c>
      <c r="V401" s="58" t="s">
        <v>2808</v>
      </c>
      <c r="W401" s="82"/>
    </row>
    <row r="402" spans="1:23" ht="37.5" x14ac:dyDescent="0.25">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4699</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7.5" x14ac:dyDescent="0.25">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141"/>
      <c r="T404" s="82"/>
      <c r="U404" s="77" t="s">
        <v>4700</v>
      </c>
      <c r="V404" s="58" t="s">
        <v>2808</v>
      </c>
      <c r="W404" s="77"/>
    </row>
    <row r="405" spans="1:23" ht="75" customHeight="1" x14ac:dyDescent="0.25">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4264</v>
      </c>
      <c r="N405" s="141"/>
      <c r="O405" s="82"/>
      <c r="P405" s="141"/>
      <c r="Q405" s="82"/>
      <c r="R405" s="82"/>
      <c r="S405" s="141"/>
      <c r="T405" s="82"/>
      <c r="U405" s="77" t="s">
        <v>4701</v>
      </c>
      <c r="V405" s="58" t="s">
        <v>2808</v>
      </c>
      <c r="W405" s="77"/>
    </row>
    <row r="406" spans="1:23" ht="25" x14ac:dyDescent="0.25">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4702</v>
      </c>
      <c r="V406" s="58" t="s">
        <v>2808</v>
      </c>
      <c r="W406" s="82"/>
    </row>
    <row r="407" spans="1:23" ht="25" x14ac:dyDescent="0.25">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4703</v>
      </c>
      <c r="V407" s="58" t="s">
        <v>2808</v>
      </c>
      <c r="W407" s="82"/>
    </row>
    <row r="408" spans="1:23" ht="25" x14ac:dyDescent="0.25">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4704</v>
      </c>
      <c r="V408" s="58" t="s">
        <v>3339</v>
      </c>
      <c r="W408" s="46"/>
    </row>
    <row r="409" spans="1:23" ht="37.5" x14ac:dyDescent="0.25">
      <c r="A409" s="88" t="s">
        <v>5496</v>
      </c>
      <c r="B409" s="88"/>
      <c r="C409" s="89" t="s">
        <v>5497</v>
      </c>
      <c r="D409" s="88" t="s">
        <v>3611</v>
      </c>
      <c r="E409" s="296" t="s">
        <v>3777</v>
      </c>
      <c r="F409" s="90" t="s">
        <v>5498</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4705</v>
      </c>
      <c r="V410" s="58" t="s">
        <v>2808</v>
      </c>
      <c r="W410" s="77"/>
    </row>
    <row r="411" spans="1:23" ht="25" x14ac:dyDescent="0.25">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4706</v>
      </c>
      <c r="V411" s="58" t="s">
        <v>2808</v>
      </c>
      <c r="W411" s="77"/>
    </row>
    <row r="412" spans="1:23" ht="37.5" x14ac:dyDescent="0.25">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4707</v>
      </c>
      <c r="V412" s="58" t="s">
        <v>3339</v>
      </c>
      <c r="W412" s="46"/>
    </row>
    <row r="413" spans="1:23" ht="25" x14ac:dyDescent="0.25">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4708</v>
      </c>
      <c r="V413" s="58" t="s">
        <v>2808</v>
      </c>
      <c r="W413" s="77"/>
    </row>
    <row r="414" spans="1:23" ht="37.5" x14ac:dyDescent="0.25">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4709</v>
      </c>
      <c r="V414" s="58" t="s">
        <v>2808</v>
      </c>
      <c r="W414" s="77"/>
    </row>
    <row r="415" spans="1:23" ht="25" x14ac:dyDescent="0.25">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4710</v>
      </c>
      <c r="V415" s="58" t="s">
        <v>2808</v>
      </c>
      <c r="W415" s="77"/>
    </row>
    <row r="416" spans="1:23" ht="25" x14ac:dyDescent="0.25">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4711</v>
      </c>
      <c r="V416" s="58" t="s">
        <v>2808</v>
      </c>
      <c r="W416" s="77"/>
    </row>
    <row r="417" spans="1:23" ht="25" x14ac:dyDescent="0.25">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4712</v>
      </c>
      <c r="V417" s="58" t="s">
        <v>3339</v>
      </c>
      <c r="W417" s="46"/>
    </row>
    <row r="418" spans="1:23" ht="37.5" x14ac:dyDescent="0.25">
      <c r="A418" s="78" t="s">
        <v>5509</v>
      </c>
      <c r="B418" s="78"/>
      <c r="C418" s="45" t="s">
        <v>5601</v>
      </c>
      <c r="D418" s="44" t="s">
        <v>3611</v>
      </c>
      <c r="E418" s="44" t="s">
        <v>3777</v>
      </c>
      <c r="F418" s="46" t="s">
        <v>5510</v>
      </c>
      <c r="G418" s="108"/>
      <c r="H418" s="108">
        <f>SUM(G415:G416)</f>
        <v>6364</v>
      </c>
      <c r="I418" s="108"/>
      <c r="J418" s="44"/>
      <c r="K418" s="136"/>
      <c r="L418" s="141"/>
      <c r="M418" s="46"/>
      <c r="N418" s="141"/>
      <c r="O418" s="46"/>
      <c r="P418" s="141"/>
      <c r="Q418" s="46"/>
      <c r="R418" s="46"/>
      <c r="S418" s="141"/>
      <c r="T418" s="46"/>
      <c r="U418" s="46"/>
      <c r="V418" s="66" t="s">
        <v>2811</v>
      </c>
      <c r="W418" s="46"/>
    </row>
    <row r="419" spans="1:23" ht="37.5" x14ac:dyDescent="0.25">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4713</v>
      </c>
      <c r="V419" s="58" t="s">
        <v>2808</v>
      </c>
      <c r="W419" s="82"/>
    </row>
    <row r="420" spans="1:23" ht="37.5" x14ac:dyDescent="0.25">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4714</v>
      </c>
      <c r="V420" s="58" t="s">
        <v>2808</v>
      </c>
      <c r="W420" s="82"/>
    </row>
    <row r="421" spans="1:23" ht="37.5" x14ac:dyDescent="0.25">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4715</v>
      </c>
      <c r="V421" s="58" t="s">
        <v>2808</v>
      </c>
      <c r="W421" s="77"/>
    </row>
    <row r="422" spans="1:23" ht="37.5" x14ac:dyDescent="0.25">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4716</v>
      </c>
      <c r="V422" s="58" t="s">
        <v>3339</v>
      </c>
      <c r="W422" s="46"/>
    </row>
    <row r="423" spans="1:23" ht="37.5" x14ac:dyDescent="0.25">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4717</v>
      </c>
      <c r="V423" s="58" t="s">
        <v>3339</v>
      </c>
      <c r="W423" s="46"/>
    </row>
    <row r="424" spans="1:23" ht="37.5" x14ac:dyDescent="0.25">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4718</v>
      </c>
      <c r="V424" s="58" t="s">
        <v>3339</v>
      </c>
      <c r="W424" s="46"/>
    </row>
    <row r="425" spans="1:23" ht="62.5" x14ac:dyDescent="0.25">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4295</v>
      </c>
      <c r="N425" s="141"/>
      <c r="O425" s="82"/>
      <c r="P425" s="141"/>
      <c r="Q425" s="82"/>
      <c r="R425" s="82"/>
      <c r="S425" s="141"/>
      <c r="T425" s="82"/>
      <c r="U425" s="77" t="s">
        <v>4719</v>
      </c>
      <c r="V425" s="58" t="s">
        <v>2808</v>
      </c>
      <c r="W425" s="77"/>
    </row>
    <row r="426" spans="1:23" ht="25" x14ac:dyDescent="0.25">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4720</v>
      </c>
      <c r="V426" s="58" t="s">
        <v>2808</v>
      </c>
      <c r="W426" s="77"/>
    </row>
    <row r="427" spans="1:23" ht="25" x14ac:dyDescent="0.25">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4721</v>
      </c>
      <c r="V427" s="58" t="s">
        <v>2808</v>
      </c>
      <c r="W427" s="77"/>
    </row>
    <row r="428" spans="1:23" ht="25" x14ac:dyDescent="0.25">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4722</v>
      </c>
      <c r="V428" s="58" t="s">
        <v>3339</v>
      </c>
      <c r="W428" s="46"/>
    </row>
    <row r="429" spans="1:23" ht="25" x14ac:dyDescent="0.25">
      <c r="A429" s="87" t="s">
        <v>5606</v>
      </c>
      <c r="B429" s="87"/>
      <c r="C429" s="89" t="s">
        <v>5607</v>
      </c>
      <c r="D429" s="88" t="s">
        <v>3611</v>
      </c>
      <c r="E429" s="88" t="s">
        <v>3777</v>
      </c>
      <c r="F429" s="90" t="s">
        <v>5613</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7.5" x14ac:dyDescent="0.25">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4723</v>
      </c>
      <c r="V430" s="58" t="s">
        <v>2808</v>
      </c>
      <c r="W430" s="77"/>
    </row>
    <row r="431" spans="1:23" ht="25" x14ac:dyDescent="0.25">
      <c r="A431" s="74" t="s">
        <v>4167</v>
      </c>
      <c r="B431" s="74"/>
      <c r="C431" s="76" t="s">
        <v>4178</v>
      </c>
      <c r="D431" s="130" t="s">
        <v>3611</v>
      </c>
      <c r="E431" s="75"/>
      <c r="F431" s="75"/>
      <c r="G431" s="108">
        <v>114.1</v>
      </c>
      <c r="H431" s="108"/>
      <c r="I431" s="108"/>
      <c r="J431" s="75" t="s">
        <v>660</v>
      </c>
      <c r="K431" s="16" t="s">
        <v>3546</v>
      </c>
      <c r="L431" s="141"/>
      <c r="M431" s="82"/>
      <c r="N431" s="141"/>
      <c r="O431" s="82"/>
      <c r="P431" s="141"/>
      <c r="Q431" s="82"/>
      <c r="R431" s="82"/>
      <c r="S431" s="141"/>
      <c r="T431" s="82"/>
      <c r="U431" s="77" t="s">
        <v>4724</v>
      </c>
      <c r="V431" s="66" t="s">
        <v>2811</v>
      </c>
      <c r="W431" s="77"/>
    </row>
    <row r="432" spans="1:23" s="91" customFormat="1" ht="37.5" x14ac:dyDescent="0.25">
      <c r="A432" s="44" t="s">
        <v>20</v>
      </c>
      <c r="B432" s="44"/>
      <c r="C432" s="45" t="s">
        <v>407</v>
      </c>
      <c r="D432" s="44" t="s">
        <v>3611</v>
      </c>
      <c r="E432" s="44"/>
      <c r="F432" s="46" t="s">
        <v>4168</v>
      </c>
      <c r="G432" s="108"/>
      <c r="H432" s="108">
        <f>SUM(H424,-H428,-G430,-G431)</f>
        <v>2956.5000000000009</v>
      </c>
      <c r="I432" s="108"/>
      <c r="J432" s="44"/>
      <c r="K432" s="88"/>
      <c r="L432" s="141"/>
      <c r="M432" s="46"/>
      <c r="N432" s="141"/>
      <c r="O432" s="46"/>
      <c r="P432" s="141"/>
      <c r="Q432" s="46"/>
      <c r="R432" s="46"/>
      <c r="S432" s="141"/>
      <c r="T432" s="46"/>
      <c r="U432" s="46" t="s">
        <v>4725</v>
      </c>
      <c r="V432" s="65" t="s">
        <v>2812</v>
      </c>
      <c r="W432" s="46"/>
    </row>
    <row r="433" spans="1:23" ht="37.5" x14ac:dyDescent="0.25">
      <c r="A433" s="88" t="s">
        <v>5527</v>
      </c>
      <c r="B433" s="88"/>
      <c r="C433" s="89" t="s">
        <v>5528</v>
      </c>
      <c r="D433" s="88" t="s">
        <v>3611</v>
      </c>
      <c r="E433" s="88" t="s">
        <v>3777</v>
      </c>
      <c r="F433" s="46" t="s">
        <v>4168</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25">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4726</v>
      </c>
      <c r="V434" s="58" t="s">
        <v>2808</v>
      </c>
      <c r="W434" s="77"/>
    </row>
    <row r="435" spans="1:23" ht="18" customHeight="1" x14ac:dyDescent="0.25">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4727</v>
      </c>
      <c r="V435" s="58" t="s">
        <v>2808</v>
      </c>
      <c r="W435" s="77"/>
    </row>
    <row r="436" spans="1:23" ht="25" x14ac:dyDescent="0.25">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4728</v>
      </c>
      <c r="V436" s="58" t="s">
        <v>2808</v>
      </c>
      <c r="W436" s="82"/>
    </row>
    <row r="437" spans="1:23" ht="25" x14ac:dyDescent="0.25">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4729</v>
      </c>
      <c r="V437" s="58" t="s">
        <v>2808</v>
      </c>
      <c r="W437" s="82"/>
    </row>
    <row r="438" spans="1:23" s="91" customFormat="1" ht="37.5" x14ac:dyDescent="0.25">
      <c r="A438" s="88" t="s">
        <v>25</v>
      </c>
      <c r="B438" s="88"/>
      <c r="C438" s="89" t="s">
        <v>412</v>
      </c>
      <c r="D438" s="88" t="s">
        <v>3611</v>
      </c>
      <c r="E438" s="88"/>
      <c r="F438" s="90" t="s">
        <v>2924</v>
      </c>
      <c r="G438" s="108"/>
      <c r="H438" s="108">
        <f>SUM(G434:G437)</f>
        <v>2956.5</v>
      </c>
      <c r="I438" s="108"/>
      <c r="J438" s="88"/>
      <c r="K438" s="137"/>
      <c r="L438" s="172" t="b">
        <f>ROUND(H438,1)=ROUND(H432,1)</f>
        <v>1</v>
      </c>
      <c r="M438" s="251" t="s">
        <v>4134</v>
      </c>
      <c r="N438" s="141"/>
      <c r="O438" s="90"/>
      <c r="P438" s="141"/>
      <c r="Q438" s="90"/>
      <c r="R438" s="90"/>
      <c r="S438" s="141"/>
      <c r="T438" s="90"/>
      <c r="U438" s="90" t="s">
        <v>4730</v>
      </c>
      <c r="V438" s="58" t="s">
        <v>3339</v>
      </c>
      <c r="W438" s="46"/>
    </row>
    <row r="439" spans="1:23" ht="37.5" x14ac:dyDescent="0.25">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7.5" x14ac:dyDescent="0.25">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4731</v>
      </c>
      <c r="V440" s="58" t="s">
        <v>2808</v>
      </c>
      <c r="W440" s="82"/>
    </row>
    <row r="441" spans="1:23" ht="37.5" x14ac:dyDescent="0.25">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4732</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7.5" x14ac:dyDescent="0.25">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4733</v>
      </c>
      <c r="V443" s="58" t="s">
        <v>2808</v>
      </c>
      <c r="W443" s="77"/>
    </row>
    <row r="444" spans="1:23" ht="37.5" x14ac:dyDescent="0.25">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4734</v>
      </c>
      <c r="V444" s="58" t="s">
        <v>2808</v>
      </c>
      <c r="W444" s="77"/>
    </row>
    <row r="445" spans="1:23" ht="75" customHeight="1" x14ac:dyDescent="0.25">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4265</v>
      </c>
      <c r="N445" s="141"/>
      <c r="O445" s="82"/>
      <c r="P445" s="141"/>
      <c r="Q445" s="82"/>
      <c r="R445" s="82"/>
      <c r="S445" s="141"/>
      <c r="T445" s="82"/>
      <c r="U445" s="86" t="s">
        <v>4735</v>
      </c>
      <c r="V445" s="58" t="s">
        <v>2808</v>
      </c>
      <c r="W445" s="82"/>
    </row>
    <row r="446" spans="1:23" ht="25" x14ac:dyDescent="0.25">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4736</v>
      </c>
      <c r="V446" s="58" t="s">
        <v>2808</v>
      </c>
      <c r="W446" s="77"/>
    </row>
    <row r="447" spans="1:23" ht="25" x14ac:dyDescent="0.25">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4737</v>
      </c>
      <c r="V447" s="58" t="s">
        <v>3339</v>
      </c>
      <c r="W447" s="46"/>
    </row>
    <row r="448" spans="1:23" ht="37.5" x14ac:dyDescent="0.25">
      <c r="A448" s="88" t="s">
        <v>5499</v>
      </c>
      <c r="B448" s="88"/>
      <c r="C448" s="89" t="s">
        <v>5500</v>
      </c>
      <c r="D448" s="88" t="s">
        <v>3611</v>
      </c>
      <c r="E448" s="296" t="s">
        <v>3777</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4738</v>
      </c>
      <c r="V449" s="58" t="s">
        <v>2808</v>
      </c>
      <c r="W449" s="77"/>
    </row>
    <row r="450" spans="1:23" ht="25" x14ac:dyDescent="0.25">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4739</v>
      </c>
      <c r="V450" s="58" t="s">
        <v>2808</v>
      </c>
      <c r="W450" s="77"/>
    </row>
    <row r="451" spans="1:23" ht="37.5" x14ac:dyDescent="0.25">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4740</v>
      </c>
      <c r="V451" s="58" t="s">
        <v>3339</v>
      </c>
      <c r="W451" s="46"/>
    </row>
    <row r="452" spans="1:23" ht="25" x14ac:dyDescent="0.25">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4741</v>
      </c>
      <c r="V452" s="58" t="s">
        <v>2808</v>
      </c>
      <c r="W452" s="77"/>
    </row>
    <row r="453" spans="1:23" ht="37.5" x14ac:dyDescent="0.25">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4742</v>
      </c>
      <c r="V453" s="58" t="s">
        <v>2808</v>
      </c>
      <c r="W453" s="77"/>
    </row>
    <row r="454" spans="1:23" ht="25" x14ac:dyDescent="0.25">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4743</v>
      </c>
      <c r="V454" s="58" t="s">
        <v>2808</v>
      </c>
      <c r="W454" s="77"/>
    </row>
    <row r="455" spans="1:23" ht="25" x14ac:dyDescent="0.25">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4744</v>
      </c>
      <c r="V455" s="58" t="s">
        <v>2808</v>
      </c>
      <c r="W455" s="77"/>
    </row>
    <row r="456" spans="1:23" ht="25" x14ac:dyDescent="0.25">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4745</v>
      </c>
      <c r="V456" s="58" t="s">
        <v>3339</v>
      </c>
      <c r="W456" s="46"/>
    </row>
    <row r="457" spans="1:23" ht="37.5" x14ac:dyDescent="0.25">
      <c r="A457" s="78" t="s">
        <v>5511</v>
      </c>
      <c r="B457" s="78"/>
      <c r="C457" s="45" t="s">
        <v>5602</v>
      </c>
      <c r="D457" s="44" t="s">
        <v>3611</v>
      </c>
      <c r="E457" s="44" t="s">
        <v>3777</v>
      </c>
      <c r="F457" s="46" t="s">
        <v>5512</v>
      </c>
      <c r="G457" s="108"/>
      <c r="H457" s="108">
        <f>SUM(G454:G455)</f>
        <v>7946</v>
      </c>
      <c r="I457" s="108"/>
      <c r="J457" s="44"/>
      <c r="K457" s="136"/>
      <c r="L457" s="141"/>
      <c r="M457" s="46"/>
      <c r="N457" s="141"/>
      <c r="O457" s="46"/>
      <c r="P457" s="141"/>
      <c r="Q457" s="46"/>
      <c r="R457" s="46"/>
      <c r="S457" s="141"/>
      <c r="T457" s="46"/>
      <c r="U457" s="46"/>
      <c r="V457" s="66" t="s">
        <v>2811</v>
      </c>
      <c r="W457" s="46"/>
    </row>
    <row r="458" spans="1:23" ht="37.5" x14ac:dyDescent="0.25">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4746</v>
      </c>
      <c r="V458" s="58" t="s">
        <v>2808</v>
      </c>
      <c r="W458" s="82"/>
    </row>
    <row r="459" spans="1:23" ht="37.5" x14ac:dyDescent="0.25">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4747</v>
      </c>
      <c r="V459" s="58" t="s">
        <v>2808</v>
      </c>
      <c r="W459" s="82"/>
    </row>
    <row r="460" spans="1:23" ht="37.5" x14ac:dyDescent="0.25">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4748</v>
      </c>
      <c r="V460" s="58" t="s">
        <v>2808</v>
      </c>
      <c r="W460" s="77"/>
    </row>
    <row r="461" spans="1:23" ht="37.5" x14ac:dyDescent="0.25">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4749</v>
      </c>
      <c r="V461" s="58" t="s">
        <v>3339</v>
      </c>
      <c r="W461" s="46"/>
    </row>
    <row r="462" spans="1:23" ht="37.5" x14ac:dyDescent="0.25">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4750</v>
      </c>
      <c r="V462" s="58" t="s">
        <v>3339</v>
      </c>
      <c r="W462" s="46"/>
    </row>
    <row r="463" spans="1:23" ht="37.5" x14ac:dyDescent="0.25">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4751</v>
      </c>
      <c r="V463" s="58" t="s">
        <v>3339</v>
      </c>
      <c r="W463" s="46"/>
    </row>
    <row r="464" spans="1:23" ht="62.5" x14ac:dyDescent="0.25">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4296</v>
      </c>
      <c r="N464" s="141"/>
      <c r="O464" s="82"/>
      <c r="P464" s="141"/>
      <c r="Q464" s="82"/>
      <c r="R464" s="82"/>
      <c r="S464" s="141"/>
      <c r="T464" s="82"/>
      <c r="U464" s="77" t="s">
        <v>4752</v>
      </c>
      <c r="V464" s="58" t="s">
        <v>2808</v>
      </c>
      <c r="W464" s="77"/>
    </row>
    <row r="465" spans="1:23" ht="25" x14ac:dyDescent="0.25">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4753</v>
      </c>
      <c r="V465" s="58" t="s">
        <v>2808</v>
      </c>
      <c r="W465" s="77"/>
    </row>
    <row r="466" spans="1:23" ht="25" x14ac:dyDescent="0.25">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4754</v>
      </c>
      <c r="V466" s="58" t="s">
        <v>2808</v>
      </c>
      <c r="W466" s="77"/>
    </row>
    <row r="467" spans="1:23" ht="25" x14ac:dyDescent="0.25">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4755</v>
      </c>
      <c r="V467" s="58" t="s">
        <v>3339</v>
      </c>
      <c r="W467" s="46"/>
    </row>
    <row r="468" spans="1:23" ht="25" x14ac:dyDescent="0.25">
      <c r="A468" s="87" t="s">
        <v>5608</v>
      </c>
      <c r="B468" s="87"/>
      <c r="C468" s="89" t="s">
        <v>5609</v>
      </c>
      <c r="D468" s="88" t="s">
        <v>3611</v>
      </c>
      <c r="E468" s="88" t="s">
        <v>3777</v>
      </c>
      <c r="F468" s="90" t="s">
        <v>5614</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7.5" x14ac:dyDescent="0.25">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4756</v>
      </c>
      <c r="V469" s="58" t="s">
        <v>2808</v>
      </c>
      <c r="W469" s="77"/>
    </row>
    <row r="470" spans="1:23" ht="25" x14ac:dyDescent="0.25">
      <c r="A470" s="74" t="s">
        <v>4169</v>
      </c>
      <c r="B470" s="74"/>
      <c r="C470" s="76" t="s">
        <v>4179</v>
      </c>
      <c r="D470" s="130" t="s">
        <v>3611</v>
      </c>
      <c r="E470" s="75"/>
      <c r="F470" s="75"/>
      <c r="G470" s="108">
        <v>115.1</v>
      </c>
      <c r="H470" s="108"/>
      <c r="I470" s="108"/>
      <c r="J470" s="75" t="s">
        <v>660</v>
      </c>
      <c r="K470" s="16" t="s">
        <v>3546</v>
      </c>
      <c r="L470" s="141"/>
      <c r="M470" s="82"/>
      <c r="N470" s="141"/>
      <c r="O470" s="82"/>
      <c r="P470" s="141"/>
      <c r="Q470" s="82"/>
      <c r="R470" s="82"/>
      <c r="S470" s="141"/>
      <c r="T470" s="82"/>
      <c r="U470" s="77" t="s">
        <v>4757</v>
      </c>
      <c r="V470" s="66" t="s">
        <v>2811</v>
      </c>
      <c r="W470" s="77"/>
    </row>
    <row r="471" spans="1:23" ht="37.5" x14ac:dyDescent="0.25">
      <c r="A471" s="44" t="s">
        <v>50</v>
      </c>
      <c r="B471" s="44"/>
      <c r="C471" s="45" t="s">
        <v>436</v>
      </c>
      <c r="D471" s="44" t="s">
        <v>3611</v>
      </c>
      <c r="E471" s="44"/>
      <c r="F471" s="46" t="s">
        <v>4170</v>
      </c>
      <c r="G471" s="108"/>
      <c r="H471" s="108">
        <f>SUM(H463,-H467,-G469,-G470)</f>
        <v>4534.5000000000009</v>
      </c>
      <c r="I471" s="108"/>
      <c r="J471" s="44"/>
      <c r="K471" s="136"/>
      <c r="L471" s="141"/>
      <c r="M471" s="46"/>
      <c r="N471" s="141"/>
      <c r="O471" s="46"/>
      <c r="P471" s="141"/>
      <c r="Q471" s="46"/>
      <c r="R471" s="46"/>
      <c r="S471" s="141"/>
      <c r="T471" s="46"/>
      <c r="U471" s="46" t="s">
        <v>4758</v>
      </c>
      <c r="V471" s="65" t="s">
        <v>2812</v>
      </c>
      <c r="W471" s="46"/>
    </row>
    <row r="472" spans="1:23" ht="37.5" x14ac:dyDescent="0.25">
      <c r="A472" s="88" t="s">
        <v>5529</v>
      </c>
      <c r="B472" s="88"/>
      <c r="C472" s="89" t="s">
        <v>5530</v>
      </c>
      <c r="D472" s="88" t="s">
        <v>3611</v>
      </c>
      <c r="E472" s="88" t="s">
        <v>3777</v>
      </c>
      <c r="F472" s="46" t="s">
        <v>4170</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4759</v>
      </c>
      <c r="V473" s="58" t="s">
        <v>2808</v>
      </c>
      <c r="W473" s="77"/>
    </row>
    <row r="474" spans="1:23" ht="25" x14ac:dyDescent="0.25">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4760</v>
      </c>
      <c r="V474" s="58" t="s">
        <v>2808</v>
      </c>
      <c r="W474" s="77"/>
    </row>
    <row r="475" spans="1:23" ht="25" x14ac:dyDescent="0.25">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4761</v>
      </c>
      <c r="V475" s="58" t="s">
        <v>2808</v>
      </c>
      <c r="W475" s="82"/>
    </row>
    <row r="476" spans="1:23" ht="25" x14ac:dyDescent="0.25">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4762</v>
      </c>
      <c r="V476" s="58" t="s">
        <v>2808</v>
      </c>
      <c r="W476" s="82"/>
    </row>
    <row r="477" spans="1:23" s="91" customFormat="1" ht="37.5" x14ac:dyDescent="0.25">
      <c r="A477" s="88" t="s">
        <v>55</v>
      </c>
      <c r="B477" s="88"/>
      <c r="C477" s="89" t="s">
        <v>441</v>
      </c>
      <c r="D477" s="88" t="s">
        <v>3611</v>
      </c>
      <c r="E477" s="88"/>
      <c r="F477" s="90" t="s">
        <v>2936</v>
      </c>
      <c r="G477" s="108"/>
      <c r="H477" s="108">
        <f>SUM(G473:G476)</f>
        <v>4534.5</v>
      </c>
      <c r="I477" s="108"/>
      <c r="J477" s="88"/>
      <c r="K477" s="137"/>
      <c r="L477" s="172" t="b">
        <f>ROUND(H477,1)=ROUND(H471,1)</f>
        <v>1</v>
      </c>
      <c r="M477" s="251" t="s">
        <v>4135</v>
      </c>
      <c r="N477" s="141"/>
      <c r="O477" s="90"/>
      <c r="P477" s="141"/>
      <c r="Q477" s="90"/>
      <c r="R477" s="90"/>
      <c r="S477" s="141"/>
      <c r="T477" s="90"/>
      <c r="U477" s="90" t="s">
        <v>4763</v>
      </c>
      <c r="V477" s="58" t="s">
        <v>3339</v>
      </c>
      <c r="W477" s="46"/>
    </row>
    <row r="478" spans="1:23" ht="37.5" x14ac:dyDescent="0.25">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7.5" x14ac:dyDescent="0.25">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4764</v>
      </c>
      <c r="V479" s="58" t="s">
        <v>2808</v>
      </c>
      <c r="W479" s="82"/>
    </row>
    <row r="480" spans="1:23" ht="37.5" x14ac:dyDescent="0.25">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4765</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7.5" x14ac:dyDescent="0.25">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4766</v>
      </c>
      <c r="V482" s="58" t="s">
        <v>2808</v>
      </c>
      <c r="W482" s="77"/>
    </row>
    <row r="483" spans="1:23" ht="37.5" x14ac:dyDescent="0.25">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4767</v>
      </c>
      <c r="V483" s="58" t="s">
        <v>2808</v>
      </c>
      <c r="W483" s="77"/>
    </row>
    <row r="484" spans="1:23" ht="75" customHeight="1" x14ac:dyDescent="0.25">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4266</v>
      </c>
      <c r="N484" s="141"/>
      <c r="O484" s="82"/>
      <c r="P484" s="141"/>
      <c r="Q484" s="82"/>
      <c r="R484" s="82"/>
      <c r="S484" s="141"/>
      <c r="T484" s="82"/>
      <c r="U484" s="86" t="s">
        <v>4768</v>
      </c>
      <c r="V484" s="58" t="s">
        <v>2808</v>
      </c>
      <c r="W484" s="82"/>
    </row>
    <row r="485" spans="1:23" ht="25" x14ac:dyDescent="0.25">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4769</v>
      </c>
      <c r="V485" s="58" t="s">
        <v>2808</v>
      </c>
      <c r="W485" s="82"/>
    </row>
    <row r="486" spans="1:23" ht="25" x14ac:dyDescent="0.25">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4770</v>
      </c>
      <c r="V486" s="58" t="s">
        <v>3339</v>
      </c>
      <c r="W486" s="46"/>
    </row>
    <row r="487" spans="1:23" ht="37.5" x14ac:dyDescent="0.25">
      <c r="A487" s="88" t="s">
        <v>5501</v>
      </c>
      <c r="B487" s="88"/>
      <c r="C487" s="89" t="s">
        <v>5502</v>
      </c>
      <c r="D487" s="88" t="s">
        <v>3611</v>
      </c>
      <c r="E487" s="296" t="s">
        <v>3777</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4771</v>
      </c>
      <c r="V488" s="58" t="s">
        <v>2808</v>
      </c>
      <c r="W488" s="77"/>
    </row>
    <row r="489" spans="1:23" ht="25" x14ac:dyDescent="0.25">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4772</v>
      </c>
      <c r="V489" s="58" t="s">
        <v>2808</v>
      </c>
      <c r="W489" s="77"/>
    </row>
    <row r="490" spans="1:23" ht="37.5" x14ac:dyDescent="0.25">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4773</v>
      </c>
      <c r="V490" s="58" t="s">
        <v>3339</v>
      </c>
      <c r="W490" s="46"/>
    </row>
    <row r="491" spans="1:23" ht="25" x14ac:dyDescent="0.25">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4774</v>
      </c>
      <c r="V491" s="58" t="s">
        <v>2808</v>
      </c>
      <c r="W491" s="77"/>
    </row>
    <row r="492" spans="1:23" ht="37.5" x14ac:dyDescent="0.25">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4775</v>
      </c>
      <c r="V492" s="58" t="s">
        <v>2808</v>
      </c>
      <c r="W492" s="77"/>
    </row>
    <row r="493" spans="1:23" ht="25" x14ac:dyDescent="0.25">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4776</v>
      </c>
      <c r="V493" s="58" t="s">
        <v>2808</v>
      </c>
      <c r="W493" s="77"/>
    </row>
    <row r="494" spans="1:23" ht="25" x14ac:dyDescent="0.25">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4777</v>
      </c>
      <c r="V494" s="58" t="s">
        <v>2808</v>
      </c>
      <c r="W494" s="77"/>
    </row>
    <row r="495" spans="1:23" ht="25" x14ac:dyDescent="0.25">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4778</v>
      </c>
      <c r="V495" s="58" t="s">
        <v>3339</v>
      </c>
      <c r="W495" s="46"/>
    </row>
    <row r="496" spans="1:23" ht="37.5" x14ac:dyDescent="0.25">
      <c r="A496" s="78" t="s">
        <v>5513</v>
      </c>
      <c r="B496" s="78"/>
      <c r="C496" s="45" t="s">
        <v>5603</v>
      </c>
      <c r="D496" s="44" t="s">
        <v>3611</v>
      </c>
      <c r="E496" s="44" t="s">
        <v>3777</v>
      </c>
      <c r="F496" s="46" t="s">
        <v>5514</v>
      </c>
      <c r="G496" s="108"/>
      <c r="H496" s="108">
        <f>SUM(G493:G494)</f>
        <v>9533.9</v>
      </c>
      <c r="I496" s="108"/>
      <c r="J496" s="44"/>
      <c r="K496" s="136"/>
      <c r="L496" s="141"/>
      <c r="M496" s="46"/>
      <c r="N496" s="141"/>
      <c r="O496" s="46"/>
      <c r="P496" s="141"/>
      <c r="Q496" s="46"/>
      <c r="R496" s="46"/>
      <c r="S496" s="141"/>
      <c r="T496" s="46"/>
      <c r="U496" s="46"/>
      <c r="V496" s="66" t="s">
        <v>2811</v>
      </c>
      <c r="W496" s="46"/>
    </row>
    <row r="497" spans="1:23" ht="37.5" x14ac:dyDescent="0.25">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4779</v>
      </c>
      <c r="V497" s="58" t="s">
        <v>2808</v>
      </c>
      <c r="W497" s="82"/>
    </row>
    <row r="498" spans="1:23" ht="37.5" x14ac:dyDescent="0.25">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4780</v>
      </c>
      <c r="V498" s="58" t="s">
        <v>2808</v>
      </c>
      <c r="W498" s="82"/>
    </row>
    <row r="499" spans="1:23" ht="37.5" x14ac:dyDescent="0.25">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4781</v>
      </c>
      <c r="V499" s="58" t="s">
        <v>2808</v>
      </c>
      <c r="W499" s="77"/>
    </row>
    <row r="500" spans="1:23" ht="37.5" x14ac:dyDescent="0.25">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4782</v>
      </c>
      <c r="V500" s="58" t="s">
        <v>3339</v>
      </c>
      <c r="W500" s="46"/>
    </row>
    <row r="501" spans="1:23" ht="37.5" x14ac:dyDescent="0.25">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4783</v>
      </c>
      <c r="V501" s="58" t="s">
        <v>3339</v>
      </c>
      <c r="W501" s="46"/>
    </row>
    <row r="502" spans="1:23" ht="37.5" x14ac:dyDescent="0.25">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4784</v>
      </c>
      <c r="V502" s="58" t="s">
        <v>3339</v>
      </c>
      <c r="W502" s="46"/>
    </row>
    <row r="503" spans="1:23" ht="62.5" x14ac:dyDescent="0.25">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4297</v>
      </c>
      <c r="N503" s="141"/>
      <c r="O503" s="82"/>
      <c r="P503" s="141"/>
      <c r="Q503" s="82"/>
      <c r="R503" s="82"/>
      <c r="S503" s="141"/>
      <c r="T503" s="82"/>
      <c r="U503" s="77" t="s">
        <v>4785</v>
      </c>
      <c r="V503" s="58" t="s">
        <v>2808</v>
      </c>
      <c r="W503" s="77"/>
    </row>
    <row r="504" spans="1:23" ht="25" x14ac:dyDescent="0.25">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4786</v>
      </c>
      <c r="V504" s="58" t="s">
        <v>2808</v>
      </c>
      <c r="W504" s="77"/>
    </row>
    <row r="505" spans="1:23" ht="25" x14ac:dyDescent="0.25">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4787</v>
      </c>
      <c r="V505" s="58" t="s">
        <v>2808</v>
      </c>
      <c r="W505" s="77"/>
    </row>
    <row r="506" spans="1:23" ht="25" x14ac:dyDescent="0.25">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4788</v>
      </c>
      <c r="V506" s="58" t="s">
        <v>3339</v>
      </c>
      <c r="W506" s="46"/>
    </row>
    <row r="507" spans="1:23" ht="25" x14ac:dyDescent="0.25">
      <c r="A507" s="87" t="s">
        <v>5610</v>
      </c>
      <c r="B507" s="87"/>
      <c r="C507" s="89" t="s">
        <v>5611</v>
      </c>
      <c r="D507" s="88" t="s">
        <v>3611</v>
      </c>
      <c r="E507" s="88" t="s">
        <v>3777</v>
      </c>
      <c r="F507" s="90" t="s">
        <v>5615</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7.5" x14ac:dyDescent="0.25">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4789</v>
      </c>
      <c r="V508" s="58" t="s">
        <v>2808</v>
      </c>
      <c r="W508" s="77"/>
    </row>
    <row r="509" spans="1:23" ht="25" x14ac:dyDescent="0.25">
      <c r="A509" s="74" t="s">
        <v>4171</v>
      </c>
      <c r="B509" s="74"/>
      <c r="C509" s="76" t="s">
        <v>4180</v>
      </c>
      <c r="D509" s="130" t="s">
        <v>3611</v>
      </c>
      <c r="E509" s="75"/>
      <c r="F509" s="75"/>
      <c r="G509" s="108">
        <v>116.1</v>
      </c>
      <c r="H509" s="108"/>
      <c r="I509" s="108"/>
      <c r="J509" s="75" t="s">
        <v>660</v>
      </c>
      <c r="K509" s="16" t="s">
        <v>3546</v>
      </c>
      <c r="L509" s="141"/>
      <c r="M509" s="82"/>
      <c r="N509" s="141"/>
      <c r="O509" s="82"/>
      <c r="P509" s="141"/>
      <c r="Q509" s="82"/>
      <c r="R509" s="82"/>
      <c r="S509" s="141"/>
      <c r="T509" s="82"/>
      <c r="U509" s="77" t="s">
        <v>4790</v>
      </c>
      <c r="V509" s="66" t="s">
        <v>2811</v>
      </c>
      <c r="W509" s="77"/>
    </row>
    <row r="510" spans="1:23" ht="37.5" x14ac:dyDescent="0.25">
      <c r="A510" s="44" t="s">
        <v>80</v>
      </c>
      <c r="B510" s="44"/>
      <c r="C510" s="45" t="s">
        <v>1045</v>
      </c>
      <c r="D510" s="44" t="s">
        <v>3611</v>
      </c>
      <c r="E510" s="44"/>
      <c r="F510" s="46" t="s">
        <v>4172</v>
      </c>
      <c r="G510" s="108"/>
      <c r="H510" s="108">
        <f>SUM(H502,-H506,-G508,-G509)</f>
        <v>6118.4000000000005</v>
      </c>
      <c r="I510" s="108"/>
      <c r="J510" s="44"/>
      <c r="K510" s="136"/>
      <c r="L510" s="141"/>
      <c r="M510" s="46"/>
      <c r="N510" s="141"/>
      <c r="O510" s="46"/>
      <c r="P510" s="141"/>
      <c r="Q510" s="46"/>
      <c r="R510" s="46"/>
      <c r="S510" s="141"/>
      <c r="T510" s="46"/>
      <c r="U510" s="46" t="s">
        <v>4791</v>
      </c>
      <c r="V510" s="65" t="s">
        <v>2812</v>
      </c>
      <c r="W510" s="46"/>
    </row>
    <row r="511" spans="1:23" ht="37.5" x14ac:dyDescent="0.25">
      <c r="A511" s="88" t="s">
        <v>5531</v>
      </c>
      <c r="B511" s="88"/>
      <c r="C511" s="89" t="s">
        <v>5532</v>
      </c>
      <c r="D511" s="88" t="s">
        <v>3611</v>
      </c>
      <c r="E511" s="88" t="s">
        <v>3777</v>
      </c>
      <c r="F511" s="46" t="s">
        <v>4172</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4792</v>
      </c>
      <c r="V512" s="58" t="s">
        <v>2808</v>
      </c>
      <c r="W512" s="77"/>
    </row>
    <row r="513" spans="1:23" ht="25" x14ac:dyDescent="0.25">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4793</v>
      </c>
      <c r="V513" s="58" t="s">
        <v>2808</v>
      </c>
      <c r="W513" s="77"/>
    </row>
    <row r="514" spans="1:23" ht="25" x14ac:dyDescent="0.25">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4794</v>
      </c>
      <c r="V514" s="58" t="s">
        <v>2808</v>
      </c>
      <c r="W514" s="82"/>
    </row>
    <row r="515" spans="1:23" ht="25" x14ac:dyDescent="0.25">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4795</v>
      </c>
      <c r="V515" s="58" t="s">
        <v>2808</v>
      </c>
      <c r="W515" s="82"/>
    </row>
    <row r="516" spans="1:23" s="91" customFormat="1" ht="37.5" x14ac:dyDescent="0.25">
      <c r="A516" s="88" t="s">
        <v>85</v>
      </c>
      <c r="B516" s="88"/>
      <c r="C516" s="89" t="s">
        <v>1050</v>
      </c>
      <c r="D516" s="88" t="s">
        <v>3611</v>
      </c>
      <c r="E516" s="88"/>
      <c r="F516" s="90" t="s">
        <v>2948</v>
      </c>
      <c r="G516" s="108"/>
      <c r="H516" s="108">
        <f>SUM(G512:G515)</f>
        <v>6118.4</v>
      </c>
      <c r="I516" s="108"/>
      <c r="J516" s="88"/>
      <c r="K516" s="137"/>
      <c r="L516" s="172" t="b">
        <f>ROUND(H516,1)=ROUND(H510,1)</f>
        <v>1</v>
      </c>
      <c r="M516" s="251" t="s">
        <v>4136</v>
      </c>
      <c r="N516" s="141"/>
      <c r="O516" s="90"/>
      <c r="P516" s="141"/>
      <c r="Q516" s="90"/>
      <c r="R516" s="90"/>
      <c r="S516" s="141"/>
      <c r="T516" s="90"/>
      <c r="U516" s="90" t="s">
        <v>4796</v>
      </c>
      <c r="V516" s="58" t="s">
        <v>3339</v>
      </c>
      <c r="W516" s="46"/>
    </row>
    <row r="517" spans="1:23" ht="37.5" x14ac:dyDescent="0.25">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7.5" x14ac:dyDescent="0.25">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4797</v>
      </c>
      <c r="V518" s="58" t="s">
        <v>2808</v>
      </c>
      <c r="W518" s="82"/>
    </row>
    <row r="519" spans="1:23" ht="37.5" x14ac:dyDescent="0.25">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4798</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4799</v>
      </c>
      <c r="V521" s="58" t="s">
        <v>2808</v>
      </c>
      <c r="W521" s="86"/>
    </row>
    <row r="522" spans="1:23" customFormat="1" ht="50" x14ac:dyDescent="0.25">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4800</v>
      </c>
      <c r="V522" s="58" t="s">
        <v>2808</v>
      </c>
      <c r="W522" s="86"/>
    </row>
    <row r="523" spans="1:23" customFormat="1" ht="37.5" x14ac:dyDescent="0.25">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4801</v>
      </c>
      <c r="V523" s="58" t="s">
        <v>2808</v>
      </c>
      <c r="W523" s="86"/>
    </row>
    <row r="524" spans="1:23" customFormat="1" ht="37.5" x14ac:dyDescent="0.25">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4802</v>
      </c>
      <c r="V524" s="58" t="s">
        <v>2808</v>
      </c>
      <c r="W524" s="86"/>
    </row>
    <row r="525" spans="1:23" customFormat="1" ht="25" x14ac:dyDescent="0.25">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4803</v>
      </c>
      <c r="V525" s="58" t="s">
        <v>2808</v>
      </c>
      <c r="W525" s="86"/>
    </row>
    <row r="526" spans="1:23" customFormat="1" ht="37.5" x14ac:dyDescent="0.25">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4804</v>
      </c>
      <c r="V526" s="58" t="s">
        <v>2808</v>
      </c>
      <c r="W526" s="86"/>
    </row>
    <row r="527" spans="1:23" customFormat="1" ht="25" x14ac:dyDescent="0.25">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4805</v>
      </c>
      <c r="V527" s="58" t="s">
        <v>2808</v>
      </c>
      <c r="W527" s="86"/>
    </row>
    <row r="528" spans="1:23" customFormat="1" ht="18" customHeight="1" x14ac:dyDescent="0.25">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4806</v>
      </c>
      <c r="V528" s="58" t="s">
        <v>2808</v>
      </c>
      <c r="W528" s="86"/>
    </row>
    <row r="529" spans="1:23" customFormat="1" ht="37.5" x14ac:dyDescent="0.25">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4807</v>
      </c>
      <c r="V529" s="58" t="s">
        <v>2808</v>
      </c>
      <c r="W529" s="86"/>
    </row>
    <row r="530" spans="1:23" customFormat="1" ht="37.5" x14ac:dyDescent="0.25">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4808</v>
      </c>
      <c r="V530" s="58" t="s">
        <v>2808</v>
      </c>
      <c r="W530" s="86"/>
    </row>
    <row r="531" spans="1:23" customFormat="1" ht="62.5" x14ac:dyDescent="0.25">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4809</v>
      </c>
      <c r="V531" s="58" t="s">
        <v>2808</v>
      </c>
      <c r="W531" s="86"/>
    </row>
    <row r="532" spans="1:23" customFormat="1" ht="62.5" x14ac:dyDescent="0.25">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4810</v>
      </c>
      <c r="V532" s="58" t="s">
        <v>2808</v>
      </c>
      <c r="W532" s="86"/>
    </row>
    <row r="533" spans="1:23" customFormat="1" ht="62.5" x14ac:dyDescent="0.25">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4811</v>
      </c>
      <c r="V533" s="58" t="s">
        <v>2808</v>
      </c>
      <c r="W533" s="86"/>
    </row>
    <row r="534" spans="1:23" customFormat="1" ht="50" x14ac:dyDescent="0.25">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4812</v>
      </c>
      <c r="V534" s="58" t="s">
        <v>2808</v>
      </c>
      <c r="W534" s="86"/>
    </row>
    <row r="535" spans="1:23" customFormat="1" ht="50" x14ac:dyDescent="0.25">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4813</v>
      </c>
      <c r="V535" s="58" t="s">
        <v>2808</v>
      </c>
      <c r="W535" s="86"/>
    </row>
    <row r="536" spans="1:23" customFormat="1" ht="25" x14ac:dyDescent="0.25">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4814</v>
      </c>
      <c r="V536" s="58" t="s">
        <v>2808</v>
      </c>
      <c r="W536" s="86"/>
    </row>
    <row r="537" spans="1:23" customFormat="1" ht="62.5" x14ac:dyDescent="0.25">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4815</v>
      </c>
      <c r="V537" s="58" t="s">
        <v>2808</v>
      </c>
      <c r="W537" s="86"/>
    </row>
    <row r="538" spans="1:23" customFormat="1" ht="50" x14ac:dyDescent="0.25">
      <c r="A538" s="21" t="s">
        <v>4173</v>
      </c>
      <c r="B538" s="21"/>
      <c r="C538" s="21" t="s">
        <v>4174</v>
      </c>
      <c r="D538" s="139" t="s">
        <v>3549</v>
      </c>
      <c r="E538" s="84"/>
      <c r="F538" s="84"/>
      <c r="G538" s="140" t="s">
        <v>4181</v>
      </c>
      <c r="H538" s="108"/>
      <c r="I538" s="108"/>
      <c r="J538" s="75" t="s">
        <v>2202</v>
      </c>
      <c r="K538" s="84"/>
      <c r="L538" s="141"/>
      <c r="M538" s="84"/>
      <c r="N538" s="141"/>
      <c r="O538" s="84"/>
      <c r="P538" s="141"/>
      <c r="Q538" s="84"/>
      <c r="R538" s="84"/>
      <c r="S538" s="141"/>
      <c r="T538" s="86"/>
      <c r="U538" s="86" t="s">
        <v>4816</v>
      </c>
      <c r="V538" s="66" t="s">
        <v>2811</v>
      </c>
      <c r="W538" s="86"/>
    </row>
    <row r="539" spans="1:23" customFormat="1" ht="25" x14ac:dyDescent="0.25">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4817</v>
      </c>
      <c r="V539" s="58" t="s">
        <v>2808</v>
      </c>
      <c r="W539" s="86"/>
    </row>
    <row r="540" spans="1:23" customFormat="1" ht="37.5" x14ac:dyDescent="0.25">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4818</v>
      </c>
      <c r="V540" s="58" t="s">
        <v>2808</v>
      </c>
      <c r="W540" s="86"/>
    </row>
    <row r="541" spans="1:23" customFormat="1" ht="37.5" x14ac:dyDescent="0.25">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4819</v>
      </c>
      <c r="V541" s="58" t="s">
        <v>2808</v>
      </c>
      <c r="W541" s="86"/>
    </row>
    <row r="542" spans="1:23" customFormat="1" ht="37.5" x14ac:dyDescent="0.25">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4820</v>
      </c>
      <c r="V542" s="58" t="s">
        <v>2808</v>
      </c>
      <c r="W542" s="86"/>
    </row>
    <row r="543" spans="1:23" customFormat="1" ht="25" x14ac:dyDescent="0.25">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4821</v>
      </c>
      <c r="V544" s="58" t="s">
        <v>2808</v>
      </c>
      <c r="W544" s="86"/>
    </row>
    <row r="545" spans="1:23" customFormat="1" ht="37.5" x14ac:dyDescent="0.25">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4822</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4823</v>
      </c>
      <c r="V548" s="58" t="s">
        <v>3339</v>
      </c>
      <c r="W548" s="46"/>
    </row>
    <row r="549" spans="1:23" ht="19" customHeight="1" x14ac:dyDescent="0.25">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4824</v>
      </c>
      <c r="V549" s="58" t="s">
        <v>2808</v>
      </c>
      <c r="W549" s="77"/>
    </row>
    <row r="550" spans="1:23" ht="37.5" x14ac:dyDescent="0.25">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4825</v>
      </c>
      <c r="V550" s="58" t="s">
        <v>2808</v>
      </c>
      <c r="W550" s="77"/>
    </row>
    <row r="551" spans="1:23" ht="25" x14ac:dyDescent="0.25">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4826</v>
      </c>
      <c r="V551" s="58" t="s">
        <v>2808</v>
      </c>
      <c r="W551" s="77"/>
    </row>
    <row r="552" spans="1:23" ht="25" x14ac:dyDescent="0.25">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4827</v>
      </c>
      <c r="V552" s="58" t="s">
        <v>2808</v>
      </c>
      <c r="W552" s="77"/>
    </row>
    <row r="553" spans="1:23" ht="25" x14ac:dyDescent="0.25">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4828</v>
      </c>
      <c r="V553" s="58" t="s">
        <v>2808</v>
      </c>
      <c r="W553" s="77"/>
    </row>
    <row r="554" spans="1:23" ht="25" x14ac:dyDescent="0.25">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4829</v>
      </c>
      <c r="V554" s="58" t="s">
        <v>2808</v>
      </c>
      <c r="W554" s="77"/>
    </row>
    <row r="555" spans="1:23" ht="25" x14ac:dyDescent="0.25">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4830</v>
      </c>
      <c r="V555" s="58" t="s">
        <v>2808</v>
      </c>
      <c r="W555" s="77"/>
    </row>
    <row r="556" spans="1:23" s="91" customFormat="1" ht="25" x14ac:dyDescent="0.25">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4831</v>
      </c>
      <c r="V556" s="58" t="s">
        <v>3339</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4832</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4833</v>
      </c>
      <c r="V560" s="58" t="s">
        <v>2808</v>
      </c>
      <c r="W560" s="82"/>
    </row>
    <row r="561" spans="1:23" x14ac:dyDescent="0.25">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4834</v>
      </c>
      <c r="V561" s="58" t="s">
        <v>2808</v>
      </c>
      <c r="W561" s="77"/>
    </row>
    <row r="562" spans="1:23" x14ac:dyDescent="0.25">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4835</v>
      </c>
      <c r="V562" s="58" t="s">
        <v>2808</v>
      </c>
      <c r="W562" s="77"/>
    </row>
    <row r="563" spans="1:23" s="91" customFormat="1" ht="37.5" x14ac:dyDescent="0.25">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4836</v>
      </c>
      <c r="V563" s="58" t="s">
        <v>3339</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4837</v>
      </c>
      <c r="V565" s="58" t="s">
        <v>2808</v>
      </c>
      <c r="W565" s="82"/>
    </row>
    <row r="566" spans="1:23" ht="37.5" x14ac:dyDescent="0.25">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4838</v>
      </c>
      <c r="V566" s="58" t="s">
        <v>2808</v>
      </c>
      <c r="W566" s="105"/>
    </row>
    <row r="567" spans="1:23" x14ac:dyDescent="0.25">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4839</v>
      </c>
      <c r="V567" s="58" t="s">
        <v>2808</v>
      </c>
      <c r="W567" s="77"/>
    </row>
    <row r="568" spans="1:23" ht="37.5" x14ac:dyDescent="0.25">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4840</v>
      </c>
      <c r="V568" s="58" t="s">
        <v>2808</v>
      </c>
      <c r="W568" s="77"/>
    </row>
    <row r="569" spans="1:23" ht="37.5" x14ac:dyDescent="0.25">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4841</v>
      </c>
      <c r="V569" s="58" t="s">
        <v>2808</v>
      </c>
      <c r="W569" s="77"/>
    </row>
    <row r="570" spans="1:23" ht="25" x14ac:dyDescent="0.25">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4842</v>
      </c>
      <c r="V570" s="58" t="s">
        <v>2808</v>
      </c>
      <c r="W570" s="77"/>
    </row>
    <row r="571" spans="1:23" ht="25" x14ac:dyDescent="0.25">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4843</v>
      </c>
      <c r="V571" s="58" t="s">
        <v>2808</v>
      </c>
      <c r="W571" s="77"/>
    </row>
    <row r="572" spans="1:23" ht="25" x14ac:dyDescent="0.25">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4844</v>
      </c>
      <c r="V572" s="58" t="s">
        <v>2808</v>
      </c>
      <c r="W572" s="77"/>
    </row>
    <row r="573" spans="1:23" ht="25" x14ac:dyDescent="0.25">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4845</v>
      </c>
      <c r="V573" s="58" t="s">
        <v>2808</v>
      </c>
      <c r="W573" s="77"/>
    </row>
    <row r="574" spans="1:23" s="91" customFormat="1" ht="37.5" x14ac:dyDescent="0.25">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4846</v>
      </c>
      <c r="V574" s="58" t="s">
        <v>3339</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4847</v>
      </c>
      <c r="V576" s="58" t="s">
        <v>3339</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4848</v>
      </c>
      <c r="V578" s="58" t="s">
        <v>2808</v>
      </c>
      <c r="W578" s="82"/>
    </row>
    <row r="579" spans="1:23" x14ac:dyDescent="0.25">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4849</v>
      </c>
      <c r="V579" s="58" t="s">
        <v>2808</v>
      </c>
      <c r="W579" s="77"/>
    </row>
    <row r="580" spans="1:23" x14ac:dyDescent="0.25">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4850</v>
      </c>
      <c r="V580" s="58" t="s">
        <v>2808</v>
      </c>
      <c r="W580" s="77"/>
    </row>
    <row r="581" spans="1:23" x14ac:dyDescent="0.25">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4851</v>
      </c>
      <c r="V581" s="58" t="s">
        <v>2808</v>
      </c>
      <c r="W581" s="77"/>
    </row>
    <row r="582" spans="1:23" ht="25" x14ac:dyDescent="0.25">
      <c r="A582" s="74" t="s">
        <v>1644</v>
      </c>
      <c r="B582" s="74"/>
      <c r="C582" s="76" t="s">
        <v>700</v>
      </c>
      <c r="D582" s="130" t="s">
        <v>3611</v>
      </c>
      <c r="E582" s="75"/>
      <c r="F582" s="75"/>
      <c r="G582" s="108">
        <v>101.8</v>
      </c>
      <c r="H582" s="108"/>
      <c r="I582" s="108"/>
      <c r="J582" s="75" t="s">
        <v>660</v>
      </c>
      <c r="K582" s="16" t="s">
        <v>3546</v>
      </c>
      <c r="L582" s="172" t="b">
        <f>OR(G582=0,$G$782&lt;&gt;"")</f>
        <v>1</v>
      </c>
      <c r="M582" s="86" t="s">
        <v>4267</v>
      </c>
      <c r="N582" s="141"/>
      <c r="O582" s="82"/>
      <c r="P582" s="141"/>
      <c r="Q582" s="82"/>
      <c r="R582" s="82"/>
      <c r="S582" s="141"/>
      <c r="T582" s="82"/>
      <c r="U582" s="77" t="s">
        <v>4852</v>
      </c>
      <c r="V582" s="58" t="s">
        <v>2808</v>
      </c>
      <c r="W582" s="77"/>
    </row>
    <row r="583" spans="1:23" s="91" customFormat="1" ht="25" x14ac:dyDescent="0.25">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4853</v>
      </c>
      <c r="V583" s="58" t="s">
        <v>3339</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4854</v>
      </c>
      <c r="V585" s="58" t="s">
        <v>3339</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4855</v>
      </c>
      <c r="V587" s="58" t="s">
        <v>2808</v>
      </c>
      <c r="W587" s="82"/>
    </row>
    <row r="588" spans="1:23" x14ac:dyDescent="0.25">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4856</v>
      </c>
      <c r="V588" s="58" t="s">
        <v>2808</v>
      </c>
      <c r="W588" s="77"/>
    </row>
    <row r="589" spans="1:23" s="98" customFormat="1" ht="25" x14ac:dyDescent="0.25">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4857</v>
      </c>
      <c r="V589" s="58" t="s">
        <v>3339</v>
      </c>
      <c r="W589" s="46"/>
    </row>
    <row r="590" spans="1:23" s="91" customFormat="1" ht="25" x14ac:dyDescent="0.25">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4858</v>
      </c>
      <c r="V590" s="65" t="s">
        <v>2812</v>
      </c>
      <c r="W590" s="46"/>
    </row>
    <row r="591" spans="1:23" s="91" customFormat="1" ht="37.5" x14ac:dyDescent="0.25">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7.5" x14ac:dyDescent="0.25">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4859</v>
      </c>
      <c r="V592" s="58" t="s">
        <v>3339</v>
      </c>
      <c r="W592" s="46"/>
    </row>
    <row r="593" spans="1:23" ht="37.5" x14ac:dyDescent="0.25">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4860</v>
      </c>
      <c r="V593" s="58" t="s">
        <v>2808</v>
      </c>
      <c r="W593" s="77"/>
    </row>
    <row r="594" spans="1:23" ht="50" x14ac:dyDescent="0.25">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4861</v>
      </c>
      <c r="V594" s="58" t="s">
        <v>2808</v>
      </c>
      <c r="W594" s="77"/>
    </row>
    <row r="595" spans="1:23" ht="37.5" x14ac:dyDescent="0.25">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4862</v>
      </c>
      <c r="V595" s="58" t="s">
        <v>2808</v>
      </c>
      <c r="W595" s="77"/>
    </row>
    <row r="596" spans="1:23" ht="37.5" x14ac:dyDescent="0.25">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4863</v>
      </c>
      <c r="V596" s="58" t="s">
        <v>2808</v>
      </c>
      <c r="W596" s="77"/>
    </row>
    <row r="597" spans="1:23" ht="37.5" x14ac:dyDescent="0.25">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4864</v>
      </c>
      <c r="V597" s="58" t="s">
        <v>2808</v>
      </c>
      <c r="W597" s="77"/>
    </row>
    <row r="598" spans="1:23" ht="37.5" x14ac:dyDescent="0.25">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4865</v>
      </c>
      <c r="V598" s="58" t="s">
        <v>2808</v>
      </c>
      <c r="W598" s="77"/>
    </row>
    <row r="599" spans="1:23" ht="37.5" x14ac:dyDescent="0.25">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4866</v>
      </c>
      <c r="V599" s="58" t="s">
        <v>2808</v>
      </c>
      <c r="W599" s="77"/>
    </row>
    <row r="600" spans="1:23" s="91" customFormat="1" ht="37.5" x14ac:dyDescent="0.25">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4867</v>
      </c>
      <c r="V600" s="58" t="s">
        <v>3339</v>
      </c>
      <c r="W600" s="46"/>
    </row>
    <row r="601" spans="1:23" ht="25" x14ac:dyDescent="0.25">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4868</v>
      </c>
      <c r="V601" s="58" t="s">
        <v>2808</v>
      </c>
      <c r="W601" s="77"/>
    </row>
    <row r="602" spans="1:23" ht="25" x14ac:dyDescent="0.25">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4869</v>
      </c>
      <c r="V602" s="58" t="s">
        <v>2808</v>
      </c>
      <c r="W602" s="77"/>
    </row>
    <row r="603" spans="1:23" ht="25" x14ac:dyDescent="0.25">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4870</v>
      </c>
      <c r="V603" s="58" t="s">
        <v>2808</v>
      </c>
      <c r="W603" s="77"/>
    </row>
    <row r="604" spans="1:23" s="91" customFormat="1" ht="50" x14ac:dyDescent="0.25">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4871</v>
      </c>
      <c r="V604" s="58" t="s">
        <v>3339</v>
      </c>
      <c r="W604" s="46"/>
    </row>
    <row r="605" spans="1:23" ht="50" x14ac:dyDescent="0.25">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4872</v>
      </c>
      <c r="V605" s="58" t="s">
        <v>2808</v>
      </c>
      <c r="W605" s="77"/>
    </row>
    <row r="606" spans="1:23" ht="25" x14ac:dyDescent="0.25">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4873</v>
      </c>
      <c r="V606" s="58" t="s">
        <v>2808</v>
      </c>
      <c r="W606" s="77"/>
    </row>
    <row r="607" spans="1:23" ht="50" x14ac:dyDescent="0.25">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4874</v>
      </c>
      <c r="V607" s="58" t="s">
        <v>2808</v>
      </c>
      <c r="W607" s="77"/>
    </row>
    <row r="608" spans="1:23" ht="50" x14ac:dyDescent="0.25">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4875</v>
      </c>
      <c r="V608" s="58" t="s">
        <v>2808</v>
      </c>
      <c r="W608" s="77"/>
    </row>
    <row r="609" spans="1:23" ht="37.5" x14ac:dyDescent="0.25">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4876</v>
      </c>
      <c r="V609" s="58" t="s">
        <v>2808</v>
      </c>
      <c r="W609" s="77"/>
    </row>
    <row r="610" spans="1:23" ht="37.5" x14ac:dyDescent="0.25">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4877</v>
      </c>
      <c r="V610" s="58" t="s">
        <v>2808</v>
      </c>
      <c r="W610" s="77"/>
    </row>
    <row r="611" spans="1:23" ht="25" x14ac:dyDescent="0.25">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4878</v>
      </c>
      <c r="V611" s="58" t="s">
        <v>2808</v>
      </c>
      <c r="W611" s="77"/>
    </row>
    <row r="612" spans="1:23" ht="37.5" x14ac:dyDescent="0.25">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4879</v>
      </c>
      <c r="V612" s="58" t="s">
        <v>2808</v>
      </c>
      <c r="W612" s="77"/>
    </row>
    <row r="613" spans="1:23" s="91" customFormat="1" ht="50" x14ac:dyDescent="0.25">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4880</v>
      </c>
      <c r="V613" s="58" t="s">
        <v>3339</v>
      </c>
      <c r="W613" s="46"/>
    </row>
    <row r="614" spans="1:23" s="91" customFormat="1" ht="37.5" x14ac:dyDescent="0.25">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4881</v>
      </c>
      <c r="V614" s="58" t="s">
        <v>3339</v>
      </c>
      <c r="W614" s="46"/>
    </row>
    <row r="615" spans="1:23" ht="25" x14ac:dyDescent="0.25">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4882</v>
      </c>
      <c r="V615" s="58" t="s">
        <v>2808</v>
      </c>
      <c r="W615" s="77"/>
    </row>
    <row r="616" spans="1:23" ht="25" x14ac:dyDescent="0.25">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4883</v>
      </c>
      <c r="V616" s="58" t="s">
        <v>2808</v>
      </c>
      <c r="W616" s="77"/>
    </row>
    <row r="617" spans="1:23" ht="50" x14ac:dyDescent="0.25">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4299</v>
      </c>
      <c r="N617" s="172"/>
      <c r="O617" s="172"/>
      <c r="P617" s="141"/>
      <c r="Q617" s="82"/>
      <c r="R617" s="82"/>
      <c r="S617" s="141"/>
      <c r="T617" s="82"/>
      <c r="U617" s="77" t="s">
        <v>4884</v>
      </c>
      <c r="V617" s="58" t="s">
        <v>2808</v>
      </c>
      <c r="W617" s="77"/>
    </row>
    <row r="618" spans="1:23" ht="37.5" x14ac:dyDescent="0.25">
      <c r="A618" s="74" t="s">
        <v>817</v>
      </c>
      <c r="B618" s="74"/>
      <c r="C618" s="76" t="s">
        <v>1974</v>
      </c>
      <c r="D618" s="130" t="s">
        <v>3611</v>
      </c>
      <c r="E618" s="75"/>
      <c r="F618" s="75"/>
      <c r="G618" s="108">
        <v>102.8</v>
      </c>
      <c r="H618" s="108"/>
      <c r="I618" s="108"/>
      <c r="J618" s="75" t="s">
        <v>660</v>
      </c>
      <c r="K618" s="16" t="s">
        <v>3546</v>
      </c>
      <c r="L618" s="172" t="b">
        <f>OR(G618=0,$G$782&lt;&gt;"")</f>
        <v>1</v>
      </c>
      <c r="M618" s="86" t="s">
        <v>4245</v>
      </c>
      <c r="N618" s="141"/>
      <c r="O618" s="82"/>
      <c r="P618" s="141"/>
      <c r="Q618" s="82"/>
      <c r="R618" s="82"/>
      <c r="S618" s="141"/>
      <c r="T618" s="82"/>
      <c r="U618" s="77" t="s">
        <v>4885</v>
      </c>
      <c r="V618" s="58" t="s">
        <v>2808</v>
      </c>
      <c r="W618" s="77"/>
    </row>
    <row r="619" spans="1:23" ht="37.5" x14ac:dyDescent="0.25">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4886</v>
      </c>
      <c r="V619" s="58" t="s">
        <v>3339</v>
      </c>
      <c r="W619" s="46"/>
    </row>
    <row r="620" spans="1:23" s="98" customFormat="1" ht="96" customHeight="1" x14ac:dyDescent="0.25">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4321</v>
      </c>
      <c r="N620" s="141"/>
      <c r="O620" s="90"/>
      <c r="P620" s="141"/>
      <c r="Q620" s="90"/>
      <c r="R620" s="90"/>
      <c r="S620" s="141"/>
      <c r="T620" s="90"/>
      <c r="U620" s="46" t="s">
        <v>4887</v>
      </c>
      <c r="V620" s="58" t="s">
        <v>2808</v>
      </c>
      <c r="W620" s="76"/>
    </row>
    <row r="621" spans="1:23" ht="37.5" x14ac:dyDescent="0.25">
      <c r="A621" s="74" t="s">
        <v>820</v>
      </c>
      <c r="B621" s="74"/>
      <c r="C621" s="76" t="s">
        <v>1979</v>
      </c>
      <c r="D621" s="130" t="s">
        <v>3611</v>
      </c>
      <c r="E621" s="75"/>
      <c r="F621" s="75"/>
      <c r="G621" s="108">
        <v>1657.6</v>
      </c>
      <c r="H621" s="108"/>
      <c r="I621" s="108"/>
      <c r="J621" s="75"/>
      <c r="K621" s="75"/>
      <c r="L621" s="172" t="b">
        <f>OR(ROUND(H590,1)=ROUND(G621,1),$G$783&lt;&gt;"")</f>
        <v>1</v>
      </c>
      <c r="M621" s="86" t="s">
        <v>4345</v>
      </c>
      <c r="N621" s="141"/>
      <c r="O621" s="82"/>
      <c r="P621" s="141"/>
      <c r="Q621" s="82"/>
      <c r="R621" s="82"/>
      <c r="S621" s="141"/>
      <c r="T621" s="82"/>
      <c r="U621" s="77" t="s">
        <v>4888</v>
      </c>
      <c r="V621" s="58" t="s">
        <v>3339</v>
      </c>
      <c r="W621" s="77"/>
    </row>
    <row r="622" spans="1:23" s="98" customFormat="1" ht="37.5" x14ac:dyDescent="0.25">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4889</v>
      </c>
      <c r="V622" s="58" t="s">
        <v>3339</v>
      </c>
      <c r="W622" s="46"/>
    </row>
    <row r="623" spans="1:23" ht="50" x14ac:dyDescent="0.25">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4137</v>
      </c>
      <c r="N623" s="141"/>
      <c r="O623" s="46"/>
      <c r="P623" s="141"/>
      <c r="Q623" s="46"/>
      <c r="R623" s="46"/>
      <c r="S623" s="141"/>
      <c r="T623" s="46"/>
      <c r="U623" s="90" t="s">
        <v>4890</v>
      </c>
      <c r="V623" s="65" t="s">
        <v>2812</v>
      </c>
      <c r="W623" s="46"/>
    </row>
    <row r="624" spans="1:23" ht="50" x14ac:dyDescent="0.25">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7.5" x14ac:dyDescent="0.25">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4891</v>
      </c>
      <c r="V625" s="58" t="s">
        <v>3339</v>
      </c>
      <c r="W625" s="46"/>
    </row>
    <row r="626" spans="1:23" ht="37.5" x14ac:dyDescent="0.25">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4892</v>
      </c>
      <c r="V626" s="58" t="s">
        <v>2808</v>
      </c>
      <c r="W626" s="77"/>
    </row>
    <row r="627" spans="1:23" ht="50" x14ac:dyDescent="0.25">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4893</v>
      </c>
      <c r="V627" s="58" t="s">
        <v>2808</v>
      </c>
      <c r="W627" s="77"/>
    </row>
    <row r="628" spans="1:23" ht="37.5" x14ac:dyDescent="0.25">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4894</v>
      </c>
      <c r="V628" s="58" t="s">
        <v>2808</v>
      </c>
      <c r="W628" s="77"/>
    </row>
    <row r="629" spans="1:23" ht="37.5" x14ac:dyDescent="0.25">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4895</v>
      </c>
      <c r="V629" s="58" t="s">
        <v>2808</v>
      </c>
      <c r="W629" s="77"/>
    </row>
    <row r="630" spans="1:23" ht="37.5" x14ac:dyDescent="0.25">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4896</v>
      </c>
      <c r="V630" s="58" t="s">
        <v>2808</v>
      </c>
      <c r="W630" s="77"/>
    </row>
    <row r="631" spans="1:23" ht="37.5" x14ac:dyDescent="0.25">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4897</v>
      </c>
      <c r="V631" s="58" t="s">
        <v>2808</v>
      </c>
      <c r="W631" s="77"/>
    </row>
    <row r="632" spans="1:23" ht="37.5" x14ac:dyDescent="0.25">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4898</v>
      </c>
      <c r="V632" s="58" t="s">
        <v>2808</v>
      </c>
      <c r="W632" s="77"/>
    </row>
    <row r="633" spans="1:23" s="91" customFormat="1" ht="37.5" x14ac:dyDescent="0.25">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4899</v>
      </c>
      <c r="V633" s="58" t="s">
        <v>3339</v>
      </c>
      <c r="W633" s="46"/>
    </row>
    <row r="634" spans="1:23" ht="25" x14ac:dyDescent="0.25">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4900</v>
      </c>
      <c r="V634" s="58" t="s">
        <v>2808</v>
      </c>
      <c r="W634" s="77"/>
    </row>
    <row r="635" spans="1:23" ht="25" x14ac:dyDescent="0.25">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4901</v>
      </c>
      <c r="V635" s="58" t="s">
        <v>2808</v>
      </c>
      <c r="W635" s="77"/>
    </row>
    <row r="636" spans="1:23" ht="25" x14ac:dyDescent="0.25">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4902</v>
      </c>
      <c r="V636" s="58" t="s">
        <v>2808</v>
      </c>
      <c r="W636" s="77"/>
    </row>
    <row r="637" spans="1:23" s="91" customFormat="1" ht="50" x14ac:dyDescent="0.25">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4903</v>
      </c>
      <c r="V637" s="58" t="s">
        <v>3339</v>
      </c>
      <c r="W637" s="46"/>
    </row>
    <row r="638" spans="1:23" ht="50" x14ac:dyDescent="0.25">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141"/>
      <c r="T638" s="82"/>
      <c r="U638" s="77" t="s">
        <v>4904</v>
      </c>
      <c r="V638" s="58" t="s">
        <v>2808</v>
      </c>
      <c r="W638" s="77"/>
    </row>
    <row r="639" spans="1:23" ht="25" x14ac:dyDescent="0.25">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4905</v>
      </c>
      <c r="V639" s="58" t="s">
        <v>2808</v>
      </c>
      <c r="W639" s="77"/>
    </row>
    <row r="640" spans="1:23" ht="50" x14ac:dyDescent="0.25">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4906</v>
      </c>
      <c r="V640" s="58" t="s">
        <v>2808</v>
      </c>
      <c r="W640" s="77"/>
    </row>
    <row r="641" spans="1:23" ht="50" x14ac:dyDescent="0.25">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4907</v>
      </c>
      <c r="V641" s="58" t="s">
        <v>2808</v>
      </c>
      <c r="W641" s="77"/>
    </row>
    <row r="642" spans="1:23" ht="37.5" x14ac:dyDescent="0.25">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4908</v>
      </c>
      <c r="V642" s="58" t="s">
        <v>2808</v>
      </c>
      <c r="W642" s="77"/>
    </row>
    <row r="643" spans="1:23" ht="37.5" x14ac:dyDescent="0.25">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4909</v>
      </c>
      <c r="V643" s="58" t="s">
        <v>2808</v>
      </c>
      <c r="W643" s="77"/>
    </row>
    <row r="644" spans="1:23" ht="25" x14ac:dyDescent="0.25">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4910</v>
      </c>
      <c r="V644" s="58" t="s">
        <v>2808</v>
      </c>
      <c r="W644" s="77"/>
    </row>
    <row r="645" spans="1:23" ht="37.5" x14ac:dyDescent="0.25">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4911</v>
      </c>
      <c r="V645" s="58" t="s">
        <v>2808</v>
      </c>
      <c r="W645" s="77"/>
    </row>
    <row r="646" spans="1:23" s="91" customFormat="1" ht="50" x14ac:dyDescent="0.25">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4912</v>
      </c>
      <c r="V646" s="58" t="s">
        <v>3339</v>
      </c>
      <c r="W646" s="46"/>
    </row>
    <row r="647" spans="1:23" s="91" customFormat="1" ht="37.5" x14ac:dyDescent="0.25">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4913</v>
      </c>
      <c r="V647" s="58" t="s">
        <v>3339</v>
      </c>
      <c r="W647" s="46"/>
    </row>
    <row r="648" spans="1:23" ht="25" x14ac:dyDescent="0.25">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4914</v>
      </c>
      <c r="V648" s="58" t="s">
        <v>2808</v>
      </c>
      <c r="W648" s="77"/>
    </row>
    <row r="649" spans="1:23" ht="25" x14ac:dyDescent="0.25">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4915</v>
      </c>
      <c r="V649" s="58" t="s">
        <v>2808</v>
      </c>
      <c r="W649" s="77"/>
    </row>
    <row r="650" spans="1:23" ht="50" x14ac:dyDescent="0.25">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4300</v>
      </c>
      <c r="N650" s="172"/>
      <c r="O650" s="172"/>
      <c r="P650" s="141"/>
      <c r="Q650" s="82"/>
      <c r="R650" s="82"/>
      <c r="S650" s="141"/>
      <c r="T650" s="82"/>
      <c r="U650" s="77" t="s">
        <v>4916</v>
      </c>
      <c r="V650" s="58" t="s">
        <v>2808</v>
      </c>
      <c r="W650" s="77"/>
    </row>
    <row r="651" spans="1:23" ht="37.5" x14ac:dyDescent="0.25">
      <c r="A651" s="74" t="s">
        <v>849</v>
      </c>
      <c r="B651" s="74"/>
      <c r="C651" s="76" t="s">
        <v>2015</v>
      </c>
      <c r="D651" s="130" t="s">
        <v>3611</v>
      </c>
      <c r="E651" s="75"/>
      <c r="F651" s="75"/>
      <c r="G651" s="108">
        <v>103.8</v>
      </c>
      <c r="H651" s="108"/>
      <c r="I651" s="108"/>
      <c r="J651" s="75" t="s">
        <v>660</v>
      </c>
      <c r="K651" s="16" t="s">
        <v>3546</v>
      </c>
      <c r="L651" s="172" t="b">
        <f>OR(G651=0,$G$782&lt;&gt;"")</f>
        <v>1</v>
      </c>
      <c r="M651" s="86" t="s">
        <v>4246</v>
      </c>
      <c r="N651" s="141"/>
      <c r="O651" s="82"/>
      <c r="P651" s="141"/>
      <c r="Q651" s="82"/>
      <c r="R651" s="82"/>
      <c r="S651" s="141"/>
      <c r="T651" s="82"/>
      <c r="U651" s="77" t="s">
        <v>4917</v>
      </c>
      <c r="V651" s="58" t="s">
        <v>2808</v>
      </c>
      <c r="W651" s="77"/>
    </row>
    <row r="652" spans="1:23" s="91" customFormat="1" ht="37.5" x14ac:dyDescent="0.25">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4918</v>
      </c>
      <c r="V652" s="58" t="s">
        <v>3339</v>
      </c>
      <c r="W652" s="46"/>
    </row>
    <row r="653" spans="1:23" s="91" customFormat="1" ht="84" customHeight="1" x14ac:dyDescent="0.25">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4324</v>
      </c>
      <c r="N653" s="141"/>
      <c r="O653" s="90"/>
      <c r="P653" s="141"/>
      <c r="Q653" s="90"/>
      <c r="R653" s="90"/>
      <c r="S653" s="141"/>
      <c r="T653" s="90"/>
      <c r="U653" s="90" t="s">
        <v>4919</v>
      </c>
      <c r="V653" s="58" t="s">
        <v>2808</v>
      </c>
      <c r="W653" s="76"/>
    </row>
    <row r="654" spans="1:23" ht="25" x14ac:dyDescent="0.25">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4920</v>
      </c>
      <c r="V654" s="58" t="s">
        <v>3339</v>
      </c>
      <c r="W654" s="46"/>
    </row>
    <row r="655" spans="1:23" s="91" customFormat="1" ht="37.5" x14ac:dyDescent="0.25">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4921</v>
      </c>
      <c r="V655" s="58" t="s">
        <v>3339</v>
      </c>
      <c r="W655" s="46"/>
    </row>
    <row r="656" spans="1:23" s="91" customFormat="1" ht="50" x14ac:dyDescent="0.25">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4138</v>
      </c>
      <c r="N656" s="141"/>
      <c r="O656" s="90"/>
      <c r="P656" s="141"/>
      <c r="Q656" s="90"/>
      <c r="R656" s="90"/>
      <c r="S656" s="141"/>
      <c r="T656" s="90"/>
      <c r="U656" s="90" t="s">
        <v>4922</v>
      </c>
      <c r="V656" s="65" t="s">
        <v>2812</v>
      </c>
      <c r="W656" s="46"/>
    </row>
    <row r="657" spans="1:23" s="91" customFormat="1" ht="50" x14ac:dyDescent="0.25">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7.5" x14ac:dyDescent="0.25">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4923</v>
      </c>
      <c r="V658" s="58" t="s">
        <v>3339</v>
      </c>
      <c r="W658" s="46"/>
    </row>
    <row r="659" spans="1:23" ht="37.5" x14ac:dyDescent="0.25">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4924</v>
      </c>
      <c r="V659" s="58" t="s">
        <v>2808</v>
      </c>
      <c r="W659" s="77"/>
    </row>
    <row r="660" spans="1:23" ht="50" x14ac:dyDescent="0.25">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4925</v>
      </c>
      <c r="V660" s="58" t="s">
        <v>2808</v>
      </c>
      <c r="W660" s="77"/>
    </row>
    <row r="661" spans="1:23" ht="37.5" x14ac:dyDescent="0.25">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4926</v>
      </c>
      <c r="V661" s="58" t="s">
        <v>2808</v>
      </c>
      <c r="W661" s="77"/>
    </row>
    <row r="662" spans="1:23" ht="37.5" x14ac:dyDescent="0.25">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4927</v>
      </c>
      <c r="V662" s="58" t="s">
        <v>2808</v>
      </c>
      <c r="W662" s="77"/>
    </row>
    <row r="663" spans="1:23" ht="37.5" x14ac:dyDescent="0.25">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4928</v>
      </c>
      <c r="V663" s="58" t="s">
        <v>2808</v>
      </c>
      <c r="W663" s="77"/>
    </row>
    <row r="664" spans="1:23" ht="37.5" x14ac:dyDescent="0.25">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4929</v>
      </c>
      <c r="V664" s="58" t="s">
        <v>2808</v>
      </c>
      <c r="W664" s="77"/>
    </row>
    <row r="665" spans="1:23" ht="37.5" x14ac:dyDescent="0.25">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4930</v>
      </c>
      <c r="V665" s="58" t="s">
        <v>2808</v>
      </c>
      <c r="W665" s="105"/>
    </row>
    <row r="666" spans="1:23" s="91" customFormat="1" ht="37.5" x14ac:dyDescent="0.25">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4931</v>
      </c>
      <c r="V666" s="58" t="s">
        <v>3339</v>
      </c>
      <c r="W666" s="46"/>
    </row>
    <row r="667" spans="1:23" ht="25" x14ac:dyDescent="0.25">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4932</v>
      </c>
      <c r="V667" s="58" t="s">
        <v>2808</v>
      </c>
      <c r="W667" s="82"/>
    </row>
    <row r="668" spans="1:23" ht="25" x14ac:dyDescent="0.25">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4933</v>
      </c>
      <c r="V668" s="58" t="s">
        <v>2808</v>
      </c>
      <c r="W668" s="77"/>
    </row>
    <row r="669" spans="1:23" ht="25" x14ac:dyDescent="0.25">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4934</v>
      </c>
      <c r="V669" s="58" t="s">
        <v>2808</v>
      </c>
      <c r="W669" s="77"/>
    </row>
    <row r="670" spans="1:23" s="91" customFormat="1" ht="50" x14ac:dyDescent="0.25">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4935</v>
      </c>
      <c r="V670" s="58" t="s">
        <v>3339</v>
      </c>
      <c r="W670" s="46"/>
    </row>
    <row r="671" spans="1:23" ht="50" x14ac:dyDescent="0.25">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141"/>
      <c r="T671" s="82"/>
      <c r="U671" s="77" t="s">
        <v>4936</v>
      </c>
      <c r="V671" s="58" t="s">
        <v>2808</v>
      </c>
      <c r="W671" s="77"/>
    </row>
    <row r="672" spans="1:23" ht="25" x14ac:dyDescent="0.25">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4937</v>
      </c>
      <c r="V672" s="58" t="s">
        <v>2808</v>
      </c>
      <c r="W672" s="77"/>
    </row>
    <row r="673" spans="1:23" ht="50" x14ac:dyDescent="0.25">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4938</v>
      </c>
      <c r="V673" s="58" t="s">
        <v>2808</v>
      </c>
      <c r="W673" s="77"/>
    </row>
    <row r="674" spans="1:23" ht="50" x14ac:dyDescent="0.25">
      <c r="A674" s="74" t="s">
        <v>871</v>
      </c>
      <c r="B674" s="74"/>
      <c r="C674" s="82" t="s">
        <v>5430</v>
      </c>
      <c r="D674" s="130" t="s">
        <v>3663</v>
      </c>
      <c r="E674" s="75"/>
      <c r="F674" s="75"/>
      <c r="G674" s="108">
        <v>-204.7</v>
      </c>
      <c r="H674" s="108"/>
      <c r="I674" s="108"/>
      <c r="J674" s="75" t="s">
        <v>660</v>
      </c>
      <c r="K674" s="16" t="s">
        <v>3546</v>
      </c>
      <c r="L674" s="141"/>
      <c r="M674" s="82"/>
      <c r="N674" s="141"/>
      <c r="O674" s="82"/>
      <c r="P674" s="141"/>
      <c r="Q674" s="82"/>
      <c r="R674" s="82"/>
      <c r="S674" s="141"/>
      <c r="T674" s="82"/>
      <c r="U674" s="77" t="s">
        <v>5431</v>
      </c>
      <c r="V674" s="58" t="s">
        <v>2808</v>
      </c>
      <c r="W674" s="77"/>
    </row>
    <row r="675" spans="1:23" ht="37.5" x14ac:dyDescent="0.25">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4939</v>
      </c>
      <c r="V675" s="58" t="s">
        <v>2808</v>
      </c>
      <c r="W675" s="77"/>
    </row>
    <row r="676" spans="1:23" ht="37.5" x14ac:dyDescent="0.25">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4940</v>
      </c>
      <c r="V676" s="58" t="s">
        <v>2808</v>
      </c>
      <c r="W676" s="77"/>
    </row>
    <row r="677" spans="1:23" ht="25" x14ac:dyDescent="0.25">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4941</v>
      </c>
      <c r="V677" s="58" t="s">
        <v>2808</v>
      </c>
      <c r="W677" s="77"/>
    </row>
    <row r="678" spans="1:23" ht="37.5" x14ac:dyDescent="0.25">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4942</v>
      </c>
      <c r="V678" s="58" t="s">
        <v>2808</v>
      </c>
      <c r="W678" s="105"/>
    </row>
    <row r="679" spans="1:23" s="91" customFormat="1" ht="50" x14ac:dyDescent="0.25">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4943</v>
      </c>
      <c r="V679" s="58" t="s">
        <v>3339</v>
      </c>
      <c r="W679" s="46"/>
    </row>
    <row r="680" spans="1:23" s="91" customFormat="1" ht="37.5" x14ac:dyDescent="0.25">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4944</v>
      </c>
      <c r="V680" s="58" t="s">
        <v>3339</v>
      </c>
      <c r="W680" s="46"/>
    </row>
    <row r="681" spans="1:23" ht="25" x14ac:dyDescent="0.25">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4945</v>
      </c>
      <c r="V681" s="58" t="s">
        <v>2808</v>
      </c>
      <c r="W681" s="77"/>
    </row>
    <row r="682" spans="1:23" ht="25" x14ac:dyDescent="0.25">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4946</v>
      </c>
      <c r="V682" s="58" t="s">
        <v>2808</v>
      </c>
      <c r="W682" s="77"/>
    </row>
    <row r="683" spans="1:23" ht="50" x14ac:dyDescent="0.25">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4298</v>
      </c>
      <c r="N683" s="172"/>
      <c r="O683" s="172"/>
      <c r="P683" s="141"/>
      <c r="Q683" s="82"/>
      <c r="R683" s="82"/>
      <c r="S683" s="141"/>
      <c r="T683" s="82"/>
      <c r="U683" s="77" t="s">
        <v>4947</v>
      </c>
      <c r="V683" s="58" t="s">
        <v>2808</v>
      </c>
      <c r="W683" s="77"/>
    </row>
    <row r="684" spans="1:23" ht="37.5" x14ac:dyDescent="0.25">
      <c r="A684" s="74" t="s">
        <v>881</v>
      </c>
      <c r="B684" s="74"/>
      <c r="C684" s="82" t="s">
        <v>3113</v>
      </c>
      <c r="D684" s="130" t="s">
        <v>3611</v>
      </c>
      <c r="E684" s="75"/>
      <c r="F684" s="75"/>
      <c r="G684" s="108">
        <v>104.8</v>
      </c>
      <c r="H684" s="108"/>
      <c r="I684" s="108"/>
      <c r="J684" s="75" t="s">
        <v>660</v>
      </c>
      <c r="K684" s="16" t="s">
        <v>3546</v>
      </c>
      <c r="L684" s="172" t="b">
        <f>OR(G684=0,$G$782&lt;&gt;"")</f>
        <v>1</v>
      </c>
      <c r="M684" s="86" t="s">
        <v>4247</v>
      </c>
      <c r="N684" s="141"/>
      <c r="O684" s="82"/>
      <c r="P684" s="141"/>
      <c r="Q684" s="82"/>
      <c r="R684" s="82"/>
      <c r="S684" s="141"/>
      <c r="T684" s="82"/>
      <c r="U684" s="77" t="s">
        <v>4948</v>
      </c>
      <c r="V684" s="58" t="s">
        <v>2808</v>
      </c>
      <c r="W684" s="77"/>
    </row>
    <row r="685" spans="1:23" s="91" customFormat="1" ht="37.5" x14ac:dyDescent="0.25">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4949</v>
      </c>
      <c r="V685" s="58" t="s">
        <v>3339</v>
      </c>
      <c r="W685" s="46"/>
    </row>
    <row r="686" spans="1:23" s="98" customFormat="1" ht="81.75" customHeight="1" x14ac:dyDescent="0.25">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4325</v>
      </c>
      <c r="N686" s="141"/>
      <c r="O686" s="90"/>
      <c r="P686" s="141"/>
      <c r="Q686" s="90"/>
      <c r="R686" s="90"/>
      <c r="S686" s="141"/>
      <c r="T686" s="90"/>
      <c r="U686" s="90" t="s">
        <v>4950</v>
      </c>
      <c r="V686" s="58" t="s">
        <v>2808</v>
      </c>
      <c r="W686" s="76"/>
    </row>
    <row r="687" spans="1:23" ht="25" x14ac:dyDescent="0.25">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4951</v>
      </c>
      <c r="V687" s="58" t="s">
        <v>3339</v>
      </c>
      <c r="W687" s="46"/>
    </row>
    <row r="688" spans="1:23" s="91" customFormat="1" ht="37.5" x14ac:dyDescent="0.25">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4952</v>
      </c>
      <c r="V688" s="58" t="s">
        <v>3339</v>
      </c>
      <c r="W688" s="46"/>
    </row>
    <row r="689" spans="1:23" s="91" customFormat="1" ht="50" x14ac:dyDescent="0.25">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4139</v>
      </c>
      <c r="N689" s="141"/>
      <c r="O689" s="90"/>
      <c r="P689" s="141"/>
      <c r="Q689" s="90"/>
      <c r="R689" s="90"/>
      <c r="S689" s="141"/>
      <c r="T689" s="90"/>
      <c r="U689" s="90" t="s">
        <v>4953</v>
      </c>
      <c r="V689" s="65" t="s">
        <v>2812</v>
      </c>
      <c r="W689" s="46"/>
    </row>
    <row r="690" spans="1:23" s="91" customFormat="1" ht="50" x14ac:dyDescent="0.25">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7.5" x14ac:dyDescent="0.25">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4954</v>
      </c>
      <c r="V691" s="58" t="s">
        <v>3339</v>
      </c>
      <c r="W691" s="46"/>
    </row>
    <row r="692" spans="1:23" ht="37.5" x14ac:dyDescent="0.25">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4955</v>
      </c>
      <c r="V692" s="58" t="s">
        <v>2808</v>
      </c>
      <c r="W692" s="77"/>
    </row>
    <row r="693" spans="1:23" ht="50" x14ac:dyDescent="0.25">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4956</v>
      </c>
      <c r="V693" s="58" t="s">
        <v>2808</v>
      </c>
      <c r="W693" s="77"/>
    </row>
    <row r="694" spans="1:23" ht="37.5" x14ac:dyDescent="0.25">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4957</v>
      </c>
      <c r="V694" s="58" t="s">
        <v>2808</v>
      </c>
      <c r="W694" s="77"/>
    </row>
    <row r="695" spans="1:23" ht="37.5" x14ac:dyDescent="0.25">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4958</v>
      </c>
      <c r="V695" s="58" t="s">
        <v>2808</v>
      </c>
      <c r="W695" s="77"/>
    </row>
    <row r="696" spans="1:23" ht="37.5" x14ac:dyDescent="0.25">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4959</v>
      </c>
      <c r="V696" s="58" t="s">
        <v>2808</v>
      </c>
      <c r="W696" s="77"/>
    </row>
    <row r="697" spans="1:23" ht="37.5" x14ac:dyDescent="0.25">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4960</v>
      </c>
      <c r="V697" s="58" t="s">
        <v>2808</v>
      </c>
      <c r="W697" s="77"/>
    </row>
    <row r="698" spans="1:23" ht="37.5" x14ac:dyDescent="0.25">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4961</v>
      </c>
      <c r="V698" s="58" t="s">
        <v>2808</v>
      </c>
      <c r="W698" s="77"/>
    </row>
    <row r="699" spans="1:23" s="91" customFormat="1" ht="37.5" x14ac:dyDescent="0.25">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4962</v>
      </c>
      <c r="V699" s="58" t="s">
        <v>3339</v>
      </c>
      <c r="W699" s="46"/>
    </row>
    <row r="700" spans="1:23" ht="25" x14ac:dyDescent="0.25">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4963</v>
      </c>
      <c r="V700" s="58" t="s">
        <v>2808</v>
      </c>
      <c r="W700" s="77"/>
    </row>
    <row r="701" spans="1:23" ht="25" x14ac:dyDescent="0.25">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4964</v>
      </c>
      <c r="V701" s="58" t="s">
        <v>2808</v>
      </c>
      <c r="W701" s="77"/>
    </row>
    <row r="702" spans="1:23" ht="25" x14ac:dyDescent="0.25">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4965</v>
      </c>
      <c r="V702" s="58" t="s">
        <v>2808</v>
      </c>
      <c r="W702" s="77"/>
    </row>
    <row r="703" spans="1:23" s="91" customFormat="1" ht="50" x14ac:dyDescent="0.25">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4966</v>
      </c>
      <c r="V703" s="58" t="s">
        <v>3339</v>
      </c>
      <c r="W703" s="46"/>
    </row>
    <row r="704" spans="1:23" ht="50" x14ac:dyDescent="0.25">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141"/>
      <c r="T704" s="82"/>
      <c r="U704" s="77" t="s">
        <v>4967</v>
      </c>
      <c r="V704" s="58" t="s">
        <v>2808</v>
      </c>
      <c r="W704" s="77"/>
    </row>
    <row r="705" spans="1:23" ht="25" x14ac:dyDescent="0.25">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4968</v>
      </c>
      <c r="V705" s="58" t="s">
        <v>2808</v>
      </c>
      <c r="W705" s="77"/>
    </row>
    <row r="706" spans="1:23" ht="50" x14ac:dyDescent="0.25">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4969</v>
      </c>
      <c r="V706" s="58" t="s">
        <v>2808</v>
      </c>
      <c r="W706" s="77"/>
    </row>
    <row r="707" spans="1:23" ht="50" x14ac:dyDescent="0.25">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4970</v>
      </c>
      <c r="V707" s="58" t="s">
        <v>2808</v>
      </c>
      <c r="W707" s="77"/>
    </row>
    <row r="708" spans="1:23" ht="37.5" x14ac:dyDescent="0.25">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4971</v>
      </c>
      <c r="V708" s="58" t="s">
        <v>2808</v>
      </c>
      <c r="W708" s="77"/>
    </row>
    <row r="709" spans="1:23" ht="37.5" x14ac:dyDescent="0.25">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4972</v>
      </c>
      <c r="V709" s="58" t="s">
        <v>2808</v>
      </c>
      <c r="W709" s="77"/>
    </row>
    <row r="710" spans="1:23" ht="25" x14ac:dyDescent="0.25">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4973</v>
      </c>
      <c r="V710" s="58" t="s">
        <v>2808</v>
      </c>
      <c r="W710" s="77"/>
    </row>
    <row r="711" spans="1:23" ht="37.5" x14ac:dyDescent="0.25">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4974</v>
      </c>
      <c r="V711" s="58" t="s">
        <v>2808</v>
      </c>
      <c r="W711" s="77"/>
    </row>
    <row r="712" spans="1:23" s="91" customFormat="1" ht="50" x14ac:dyDescent="0.25">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4975</v>
      </c>
      <c r="V712" s="58" t="s">
        <v>3339</v>
      </c>
      <c r="W712" s="46"/>
    </row>
    <row r="713" spans="1:23" s="91" customFormat="1" ht="37.5" x14ac:dyDescent="0.25">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4976</v>
      </c>
      <c r="V713" s="58" t="s">
        <v>3339</v>
      </c>
      <c r="W713" s="46"/>
    </row>
    <row r="714" spans="1:23" ht="25" x14ac:dyDescent="0.25">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4977</v>
      </c>
      <c r="V714" s="58" t="s">
        <v>2808</v>
      </c>
      <c r="W714" s="77"/>
    </row>
    <row r="715" spans="1:23" ht="25" x14ac:dyDescent="0.25">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4978</v>
      </c>
      <c r="V715" s="58" t="s">
        <v>2808</v>
      </c>
      <c r="W715" s="77"/>
    </row>
    <row r="716" spans="1:23" ht="50" x14ac:dyDescent="0.25">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4301</v>
      </c>
      <c r="N716" s="172"/>
      <c r="O716" s="172"/>
      <c r="P716" s="141"/>
      <c r="Q716" s="82"/>
      <c r="R716" s="82"/>
      <c r="S716" s="141"/>
      <c r="T716" s="82"/>
      <c r="U716" s="77" t="s">
        <v>4979</v>
      </c>
      <c r="V716" s="58" t="s">
        <v>2808</v>
      </c>
      <c r="W716" s="77"/>
    </row>
    <row r="717" spans="1:23" ht="37.5" x14ac:dyDescent="0.25">
      <c r="A717" s="74" t="s">
        <v>913</v>
      </c>
      <c r="B717" s="74"/>
      <c r="C717" s="76" t="s">
        <v>336</v>
      </c>
      <c r="D717" s="130" t="s">
        <v>3611</v>
      </c>
      <c r="E717" s="75"/>
      <c r="F717" s="75"/>
      <c r="G717" s="108">
        <v>105.8</v>
      </c>
      <c r="H717" s="108"/>
      <c r="I717" s="108"/>
      <c r="J717" s="75" t="s">
        <v>660</v>
      </c>
      <c r="K717" s="16" t="s">
        <v>3546</v>
      </c>
      <c r="L717" s="172" t="b">
        <f>OR(G717=0,$G$782&lt;&gt;"")</f>
        <v>1</v>
      </c>
      <c r="M717" s="86" t="s">
        <v>4248</v>
      </c>
      <c r="N717" s="141"/>
      <c r="O717" s="82"/>
      <c r="P717" s="141"/>
      <c r="Q717" s="82"/>
      <c r="R717" s="82"/>
      <c r="S717" s="141"/>
      <c r="T717" s="82"/>
      <c r="U717" s="77" t="s">
        <v>4980</v>
      </c>
      <c r="V717" s="58" t="s">
        <v>2808</v>
      </c>
      <c r="W717" s="77"/>
    </row>
    <row r="718" spans="1:23" s="91" customFormat="1" ht="37.5" x14ac:dyDescent="0.25">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4981</v>
      </c>
      <c r="V718" s="58" t="s">
        <v>3339</v>
      </c>
      <c r="W718" s="46"/>
    </row>
    <row r="719" spans="1:23" s="98" customFormat="1" ht="90.75" customHeight="1" x14ac:dyDescent="0.25">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4326</v>
      </c>
      <c r="N719" s="141"/>
      <c r="O719" s="46"/>
      <c r="P719" s="141"/>
      <c r="Q719" s="46"/>
      <c r="R719" s="46"/>
      <c r="S719" s="141"/>
      <c r="T719" s="46"/>
      <c r="U719" s="90" t="s">
        <v>4982</v>
      </c>
      <c r="V719" s="58" t="s">
        <v>2808</v>
      </c>
      <c r="W719" s="76"/>
    </row>
    <row r="720" spans="1:23" ht="25" x14ac:dyDescent="0.25">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4983</v>
      </c>
      <c r="V720" s="58" t="s">
        <v>3339</v>
      </c>
      <c r="W720" s="46"/>
    </row>
    <row r="721" spans="1:23" s="91" customFormat="1" ht="37.5" x14ac:dyDescent="0.25">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4984</v>
      </c>
      <c r="V721" s="58" t="s">
        <v>3339</v>
      </c>
      <c r="W721" s="46"/>
    </row>
    <row r="722" spans="1:23" s="91" customFormat="1" ht="50" x14ac:dyDescent="0.25">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4140</v>
      </c>
      <c r="N722" s="141"/>
      <c r="O722" s="90"/>
      <c r="P722" s="141"/>
      <c r="Q722" s="90"/>
      <c r="R722" s="90"/>
      <c r="S722" s="141"/>
      <c r="T722" s="90"/>
      <c r="U722" s="90" t="s">
        <v>4985</v>
      </c>
      <c r="V722" s="65" t="s">
        <v>2812</v>
      </c>
      <c r="W722" s="46"/>
    </row>
    <row r="723" spans="1:23" s="91" customFormat="1" ht="50" x14ac:dyDescent="0.25">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7.5" x14ac:dyDescent="0.25">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4986</v>
      </c>
      <c r="V724" s="58" t="s">
        <v>3339</v>
      </c>
      <c r="W724" s="46"/>
    </row>
    <row r="725" spans="1:23" ht="37.5" x14ac:dyDescent="0.25">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4987</v>
      </c>
      <c r="V725" s="58" t="s">
        <v>2808</v>
      </c>
      <c r="W725" s="77"/>
    </row>
    <row r="726" spans="1:23" ht="50" x14ac:dyDescent="0.25">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4988</v>
      </c>
      <c r="V726" s="58" t="s">
        <v>2808</v>
      </c>
      <c r="W726" s="77"/>
    </row>
    <row r="727" spans="1:23" ht="37.5" x14ac:dyDescent="0.25">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4989</v>
      </c>
      <c r="V727" s="58" t="s">
        <v>2808</v>
      </c>
      <c r="W727" s="77"/>
    </row>
    <row r="728" spans="1:23" ht="37.5" x14ac:dyDescent="0.25">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4990</v>
      </c>
      <c r="V728" s="58" t="s">
        <v>2808</v>
      </c>
      <c r="W728" s="77"/>
    </row>
    <row r="729" spans="1:23" ht="37.5" x14ac:dyDescent="0.25">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4991</v>
      </c>
      <c r="V729" s="58" t="s">
        <v>2808</v>
      </c>
      <c r="W729" s="77"/>
    </row>
    <row r="730" spans="1:23" ht="37.5" x14ac:dyDescent="0.25">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4992</v>
      </c>
      <c r="V730" s="58" t="s">
        <v>2808</v>
      </c>
      <c r="W730" s="77"/>
    </row>
    <row r="731" spans="1:23" ht="37.5" x14ac:dyDescent="0.25">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4993</v>
      </c>
      <c r="V731" s="58" t="s">
        <v>2808</v>
      </c>
      <c r="W731" s="77"/>
    </row>
    <row r="732" spans="1:23" s="91" customFormat="1" ht="37.5" x14ac:dyDescent="0.25">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4994</v>
      </c>
      <c r="V732" s="58" t="s">
        <v>3339</v>
      </c>
      <c r="W732" s="46"/>
    </row>
    <row r="733" spans="1:23" ht="25" x14ac:dyDescent="0.25">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4995</v>
      </c>
      <c r="V733" s="58" t="s">
        <v>2808</v>
      </c>
      <c r="W733" s="77"/>
    </row>
    <row r="734" spans="1:23" ht="25" x14ac:dyDescent="0.25">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4996</v>
      </c>
      <c r="V734" s="58" t="s">
        <v>2808</v>
      </c>
      <c r="W734" s="77"/>
    </row>
    <row r="735" spans="1:23" ht="25" x14ac:dyDescent="0.25">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4997</v>
      </c>
      <c r="V735" s="58" t="s">
        <v>2808</v>
      </c>
      <c r="W735" s="77"/>
    </row>
    <row r="736" spans="1:23" s="91" customFormat="1" ht="50" x14ac:dyDescent="0.25">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4998</v>
      </c>
      <c r="V736" s="58" t="s">
        <v>3339</v>
      </c>
      <c r="W736" s="46"/>
    </row>
    <row r="737" spans="1:23" ht="87.5" x14ac:dyDescent="0.25">
      <c r="A737" s="74" t="s">
        <v>932</v>
      </c>
      <c r="B737" s="74"/>
      <c r="C737" s="76" t="s">
        <v>362</v>
      </c>
      <c r="D737" s="289" t="s">
        <v>3663</v>
      </c>
      <c r="E737" s="75"/>
      <c r="F737" s="75"/>
      <c r="G737" s="108">
        <v>-806.6</v>
      </c>
      <c r="H737" s="108"/>
      <c r="I737" s="108"/>
      <c r="J737" s="75" t="s">
        <v>660</v>
      </c>
      <c r="K737" s="16" t="s">
        <v>3546</v>
      </c>
      <c r="L737" s="172" t="b">
        <f>NOT(AND(((ABS((SUM(H813,H855,H894,H933,H972,H1011)))-ABS((SUM(G566,G605,G638,G671,G704,G737)))) &gt; (ABS((SUM(H813,H855,H894,H933,H972,H1011)) * 0.2))),G771=""))</f>
        <v>1</v>
      </c>
      <c r="M737" s="46" t="s">
        <v>5636</v>
      </c>
      <c r="N737" s="141"/>
      <c r="O737" s="82"/>
      <c r="P737" s="141"/>
      <c r="Q737" s="82"/>
      <c r="R737" s="82"/>
      <c r="S737" s="141"/>
      <c r="T737" s="82"/>
      <c r="U737" s="77" t="s">
        <v>4999</v>
      </c>
      <c r="V737" s="58" t="s">
        <v>2808</v>
      </c>
      <c r="W737" s="77"/>
    </row>
    <row r="738" spans="1:23" ht="25" x14ac:dyDescent="0.25">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5000</v>
      </c>
      <c r="V738" s="58" t="s">
        <v>2808</v>
      </c>
      <c r="W738" s="77"/>
    </row>
    <row r="739" spans="1:23" ht="50" x14ac:dyDescent="0.25">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5001</v>
      </c>
      <c r="V739" s="58" t="s">
        <v>2808</v>
      </c>
      <c r="W739" s="77"/>
    </row>
    <row r="740" spans="1:23" ht="50" x14ac:dyDescent="0.25">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5002</v>
      </c>
      <c r="V740" s="58" t="s">
        <v>2808</v>
      </c>
      <c r="W740" s="77"/>
    </row>
    <row r="741" spans="1:23" ht="37.5" x14ac:dyDescent="0.25">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5003</v>
      </c>
      <c r="V741" s="58" t="s">
        <v>2808</v>
      </c>
      <c r="W741" s="77"/>
    </row>
    <row r="742" spans="1:23" ht="37.5" x14ac:dyDescent="0.25">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5004</v>
      </c>
      <c r="V742" s="58" t="s">
        <v>2808</v>
      </c>
      <c r="W742" s="77"/>
    </row>
    <row r="743" spans="1:23" ht="25" x14ac:dyDescent="0.25">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5005</v>
      </c>
      <c r="V743" s="58" t="s">
        <v>2808</v>
      </c>
      <c r="W743" s="77"/>
    </row>
    <row r="744" spans="1:23" ht="37.5" x14ac:dyDescent="0.25">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5006</v>
      </c>
      <c r="V744" s="58" t="s">
        <v>2808</v>
      </c>
      <c r="W744" s="77"/>
    </row>
    <row r="745" spans="1:23" s="91" customFormat="1" ht="50" x14ac:dyDescent="0.25">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5007</v>
      </c>
      <c r="V745" s="58" t="s">
        <v>3339</v>
      </c>
      <c r="W745" s="46"/>
    </row>
    <row r="746" spans="1:23" s="91" customFormat="1" ht="37.5" x14ac:dyDescent="0.25">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5008</v>
      </c>
      <c r="V746" s="58" t="s">
        <v>3339</v>
      </c>
      <c r="W746" s="46"/>
    </row>
    <row r="747" spans="1:23" ht="25" x14ac:dyDescent="0.25">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5009</v>
      </c>
      <c r="V747" s="58" t="s">
        <v>2808</v>
      </c>
      <c r="W747" s="77"/>
    </row>
    <row r="748" spans="1:23" ht="25" x14ac:dyDescent="0.25">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5010</v>
      </c>
      <c r="V748" s="58" t="s">
        <v>2808</v>
      </c>
      <c r="W748" s="77"/>
    </row>
    <row r="749" spans="1:23" ht="50" x14ac:dyDescent="0.25">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4302</v>
      </c>
      <c r="N749" s="172"/>
      <c r="O749" s="172"/>
      <c r="P749" s="141"/>
      <c r="Q749" s="82"/>
      <c r="R749" s="82"/>
      <c r="S749" s="141"/>
      <c r="T749" s="82"/>
      <c r="U749" s="77" t="s">
        <v>5011</v>
      </c>
      <c r="V749" s="58" t="s">
        <v>2808</v>
      </c>
      <c r="W749" s="77"/>
    </row>
    <row r="750" spans="1:23" ht="37.5" x14ac:dyDescent="0.25">
      <c r="A750" s="74" t="s">
        <v>0</v>
      </c>
      <c r="B750" s="74"/>
      <c r="C750" s="76" t="s">
        <v>1589</v>
      </c>
      <c r="D750" s="130" t="s">
        <v>3611</v>
      </c>
      <c r="E750" s="75"/>
      <c r="F750" s="75"/>
      <c r="G750" s="108">
        <v>106.8</v>
      </c>
      <c r="H750" s="108"/>
      <c r="I750" s="108"/>
      <c r="J750" s="75" t="s">
        <v>660</v>
      </c>
      <c r="K750" s="16" t="s">
        <v>3546</v>
      </c>
      <c r="L750" s="172" t="b">
        <f>OR(G750=0,$G$782&lt;&gt;"")</f>
        <v>1</v>
      </c>
      <c r="M750" s="86" t="s">
        <v>4249</v>
      </c>
      <c r="N750" s="141"/>
      <c r="O750" s="82"/>
      <c r="P750" s="141"/>
      <c r="Q750" s="82"/>
      <c r="R750" s="82"/>
      <c r="S750" s="141"/>
      <c r="T750" s="82"/>
      <c r="U750" s="77" t="s">
        <v>5012</v>
      </c>
      <c r="V750" s="58" t="s">
        <v>2808</v>
      </c>
      <c r="W750" s="77"/>
    </row>
    <row r="751" spans="1:23" s="91" customFormat="1" ht="37.5" x14ac:dyDescent="0.25">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5013</v>
      </c>
      <c r="V751" s="58" t="s">
        <v>3339</v>
      </c>
      <c r="W751" s="46"/>
    </row>
    <row r="752" spans="1:23" s="98" customFormat="1" ht="84.75" customHeight="1" x14ac:dyDescent="0.25">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4327</v>
      </c>
      <c r="N752" s="141"/>
      <c r="O752" s="46"/>
      <c r="P752" s="141"/>
      <c r="Q752" s="46"/>
      <c r="R752" s="46"/>
      <c r="S752" s="141"/>
      <c r="T752" s="46"/>
      <c r="U752" s="90" t="s">
        <v>5014</v>
      </c>
      <c r="V752" s="58" t="s">
        <v>2808</v>
      </c>
      <c r="W752" s="76"/>
    </row>
    <row r="753" spans="1:23" ht="25" x14ac:dyDescent="0.25">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5015</v>
      </c>
      <c r="V753" s="58" t="s">
        <v>3339</v>
      </c>
      <c r="W753" s="46"/>
    </row>
    <row r="754" spans="1:23" s="91" customFormat="1" ht="37.5" x14ac:dyDescent="0.25">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5016</v>
      </c>
      <c r="V754" s="58" t="s">
        <v>3339</v>
      </c>
      <c r="W754" s="46"/>
    </row>
    <row r="755" spans="1:23" s="91" customFormat="1" ht="50" x14ac:dyDescent="0.25">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4141</v>
      </c>
      <c r="N755" s="141"/>
      <c r="O755" s="90"/>
      <c r="P755" s="141"/>
      <c r="Q755" s="90"/>
      <c r="R755" s="90"/>
      <c r="S755" s="141"/>
      <c r="T755" s="90"/>
      <c r="U755" s="90" t="s">
        <v>5017</v>
      </c>
      <c r="V755" s="65" t="s">
        <v>2812</v>
      </c>
      <c r="W755" s="46"/>
    </row>
    <row r="756" spans="1:23" ht="37.5" x14ac:dyDescent="0.25">
      <c r="A756" s="88" t="s">
        <v>4288</v>
      </c>
      <c r="B756" s="88"/>
      <c r="C756" s="89" t="s">
        <v>4289</v>
      </c>
      <c r="D756" s="88" t="s">
        <v>3611</v>
      </c>
      <c r="E756" s="44" t="s">
        <v>3777</v>
      </c>
      <c r="F756" s="90" t="s">
        <v>4290</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4282</v>
      </c>
      <c r="B757" s="88"/>
      <c r="C757" s="45" t="s">
        <v>4285</v>
      </c>
      <c r="D757" s="44" t="s">
        <v>3543</v>
      </c>
      <c r="E757" s="44" t="s">
        <v>3777</v>
      </c>
      <c r="F757" s="90" t="s">
        <v>4286</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4270</v>
      </c>
      <c r="B758" s="88"/>
      <c r="C758" s="45" t="s">
        <v>5432</v>
      </c>
      <c r="D758" s="44" t="s">
        <v>3543</v>
      </c>
      <c r="E758" s="44" t="s">
        <v>3777</v>
      </c>
      <c r="F758" s="90" t="s">
        <v>4273</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4271</v>
      </c>
      <c r="B759" s="88"/>
      <c r="C759" s="45" t="s">
        <v>4272</v>
      </c>
      <c r="D759" s="44" t="s">
        <v>3543</v>
      </c>
      <c r="E759" s="44" t="s">
        <v>3777</v>
      </c>
      <c r="F759" s="90" t="s">
        <v>4274</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0" x14ac:dyDescent="0.25">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 x14ac:dyDescent="0.25">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5018</v>
      </c>
      <c r="V761" s="58" t="s">
        <v>2808</v>
      </c>
      <c r="W761" s="77"/>
    </row>
    <row r="762" spans="1:23" ht="37.5" x14ac:dyDescent="0.25">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5019</v>
      </c>
      <c r="V762" s="58" t="s">
        <v>2808</v>
      </c>
      <c r="W762" s="77"/>
    </row>
    <row r="763" spans="1:23" ht="25" x14ac:dyDescent="0.25">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5020</v>
      </c>
      <c r="V763" s="58" t="s">
        <v>2808</v>
      </c>
      <c r="W763" s="77"/>
    </row>
    <row r="764" spans="1:23" ht="25" x14ac:dyDescent="0.25">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5021</v>
      </c>
      <c r="V764" s="58" t="s">
        <v>2808</v>
      </c>
      <c r="W764" s="77"/>
    </row>
    <row r="765" spans="1:23" ht="25" x14ac:dyDescent="0.25">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5022</v>
      </c>
      <c r="V765" s="58" t="s">
        <v>2808</v>
      </c>
      <c r="W765" s="77"/>
    </row>
    <row r="766" spans="1:23" ht="25" x14ac:dyDescent="0.25">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5023</v>
      </c>
      <c r="V766" s="58" t="s">
        <v>2808</v>
      </c>
      <c r="W766" s="77"/>
    </row>
    <row r="767" spans="1:23" ht="25" x14ac:dyDescent="0.25">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5024</v>
      </c>
      <c r="V767" s="58" t="s">
        <v>2808</v>
      </c>
      <c r="W767" s="77"/>
    </row>
    <row r="768" spans="1:23" x14ac:dyDescent="0.25">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5025</v>
      </c>
      <c r="V768" s="58" t="s">
        <v>2808</v>
      </c>
      <c r="W768" s="77"/>
    </row>
    <row r="769" spans="1:23" x14ac:dyDescent="0.25">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5026</v>
      </c>
      <c r="V769" s="58" t="s">
        <v>2808</v>
      </c>
      <c r="W769" s="77"/>
    </row>
    <row r="770" spans="1:23" x14ac:dyDescent="0.25">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5027</v>
      </c>
      <c r="V770" s="58" t="s">
        <v>2808</v>
      </c>
      <c r="W770" s="77"/>
    </row>
    <row r="771" spans="1:23" ht="37.5" x14ac:dyDescent="0.25">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5028</v>
      </c>
      <c r="V771" s="58" t="s">
        <v>2808</v>
      </c>
      <c r="W771" s="77"/>
    </row>
    <row r="772" spans="1:23" x14ac:dyDescent="0.25">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5029</v>
      </c>
      <c r="V772" s="58" t="s">
        <v>2808</v>
      </c>
      <c r="W772" s="77"/>
    </row>
    <row r="773" spans="1:23" ht="37.5" x14ac:dyDescent="0.25">
      <c r="A773" s="197" t="s">
        <v>3295</v>
      </c>
      <c r="B773" s="197"/>
      <c r="C773" s="76" t="s">
        <v>686</v>
      </c>
      <c r="D773" s="130" t="s">
        <v>3549</v>
      </c>
      <c r="E773" s="75"/>
      <c r="F773" s="75"/>
      <c r="G773" s="140" t="s">
        <v>3649</v>
      </c>
      <c r="H773" s="108"/>
      <c r="I773" s="108"/>
      <c r="J773" s="75" t="s">
        <v>2202</v>
      </c>
      <c r="K773" s="75"/>
      <c r="L773" s="141"/>
      <c r="M773" s="82"/>
      <c r="N773" s="141"/>
      <c r="O773" s="82"/>
      <c r="P773" s="141"/>
      <c r="Q773" s="82"/>
      <c r="R773" s="82"/>
      <c r="S773" s="141"/>
      <c r="T773" s="82"/>
      <c r="U773" s="77" t="s">
        <v>5030</v>
      </c>
      <c r="V773" s="58" t="s">
        <v>2808</v>
      </c>
      <c r="W773" s="77"/>
    </row>
    <row r="774" spans="1:23" ht="37.5" x14ac:dyDescent="0.25">
      <c r="A774" s="197" t="s">
        <v>3296</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5031</v>
      </c>
      <c r="V774" s="58" t="s">
        <v>2808</v>
      </c>
      <c r="W774" s="77"/>
    </row>
    <row r="775" spans="1:23" ht="25" x14ac:dyDescent="0.25">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5032</v>
      </c>
      <c r="V775" s="58" t="s">
        <v>2808</v>
      </c>
      <c r="W775" s="77"/>
    </row>
    <row r="776" spans="1:23" ht="25" x14ac:dyDescent="0.25">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5033</v>
      </c>
      <c r="V776" s="58" t="s">
        <v>2808</v>
      </c>
      <c r="W776" s="77"/>
    </row>
    <row r="777" spans="1:23" ht="25" x14ac:dyDescent="0.25">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5034</v>
      </c>
      <c r="V777" s="58" t="s">
        <v>2808</v>
      </c>
      <c r="W777" s="77"/>
    </row>
    <row r="778" spans="1:23" ht="25" x14ac:dyDescent="0.25">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5035</v>
      </c>
      <c r="V778" s="58" t="s">
        <v>2808</v>
      </c>
      <c r="W778" s="77"/>
    </row>
    <row r="779" spans="1:23" x14ac:dyDescent="0.25">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5036</v>
      </c>
      <c r="V779" s="58" t="s">
        <v>2808</v>
      </c>
      <c r="W779" s="77"/>
    </row>
    <row r="780" spans="1:23" x14ac:dyDescent="0.25">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5037</v>
      </c>
      <c r="V780" s="58" t="s">
        <v>2808</v>
      </c>
      <c r="W780" s="77"/>
    </row>
    <row r="781" spans="1:23" x14ac:dyDescent="0.25">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5038</v>
      </c>
      <c r="V781" s="58" t="s">
        <v>2808</v>
      </c>
      <c r="W781" s="77"/>
    </row>
    <row r="782" spans="1:23" ht="25" x14ac:dyDescent="0.25">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5039</v>
      </c>
      <c r="V782" s="58" t="s">
        <v>2808</v>
      </c>
      <c r="W782" s="77"/>
    </row>
    <row r="783" spans="1:23" x14ac:dyDescent="0.25">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5040</v>
      </c>
      <c r="V783" s="58" t="s">
        <v>2808</v>
      </c>
      <c r="W783" s="77"/>
    </row>
    <row r="784" spans="1:23" ht="25" x14ac:dyDescent="0.25">
      <c r="A784" s="197" t="s">
        <v>4322</v>
      </c>
      <c r="B784" s="197"/>
      <c r="C784" s="76" t="s">
        <v>703</v>
      </c>
      <c r="D784" s="130" t="s">
        <v>3549</v>
      </c>
      <c r="E784" s="75"/>
      <c r="F784" s="75"/>
      <c r="G784" s="140" t="s">
        <v>4323</v>
      </c>
      <c r="H784" s="108"/>
      <c r="I784" s="108"/>
      <c r="J784" s="75" t="s">
        <v>2202</v>
      </c>
      <c r="K784" s="75"/>
      <c r="L784" s="141"/>
      <c r="M784" s="82"/>
      <c r="N784" s="141"/>
      <c r="O784" s="82"/>
      <c r="P784" s="141"/>
      <c r="Q784" s="82"/>
      <c r="R784" s="82"/>
      <c r="S784" s="141"/>
      <c r="T784" s="82"/>
      <c r="U784" s="77" t="s">
        <v>5041</v>
      </c>
      <c r="V784" s="66" t="s">
        <v>2811</v>
      </c>
      <c r="W784" s="77"/>
    </row>
    <row r="785" spans="1:23" x14ac:dyDescent="0.25">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5042</v>
      </c>
      <c r="V785" s="58" t="s">
        <v>2808</v>
      </c>
      <c r="W785" s="77"/>
    </row>
    <row r="786" spans="1:23" ht="37.5" x14ac:dyDescent="0.25">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 x14ac:dyDescent="0.25">
      <c r="A788" s="79"/>
      <c r="B788" s="79"/>
      <c r="C788" s="93" t="s">
        <v>4354</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3697</v>
      </c>
      <c r="E789" s="81"/>
      <c r="F789" s="81"/>
      <c r="G789" s="196">
        <v>1</v>
      </c>
      <c r="H789" s="108"/>
      <c r="I789" s="108"/>
      <c r="J789" s="81" t="s">
        <v>660</v>
      </c>
      <c r="K789" s="16" t="s">
        <v>3546</v>
      </c>
      <c r="L789" s="141"/>
      <c r="M789" s="86"/>
      <c r="N789" s="141"/>
      <c r="O789" s="86"/>
      <c r="P789" s="141"/>
      <c r="Q789" s="86"/>
      <c r="R789" s="86"/>
      <c r="S789" s="141"/>
      <c r="T789" s="86"/>
      <c r="U789" s="82" t="s">
        <v>5043</v>
      </c>
      <c r="V789" s="58" t="s">
        <v>2808</v>
      </c>
      <c r="W789" s="82"/>
    </row>
    <row r="790" spans="1:23" ht="25" x14ac:dyDescent="0.25">
      <c r="A790" s="79" t="s">
        <v>3176</v>
      </c>
      <c r="B790" s="79"/>
      <c r="C790" s="92" t="s">
        <v>3133</v>
      </c>
      <c r="D790" s="191" t="s">
        <v>3697</v>
      </c>
      <c r="E790" s="81"/>
      <c r="F790" s="81"/>
      <c r="G790" s="196">
        <v>2</v>
      </c>
      <c r="H790" s="108"/>
      <c r="I790" s="108"/>
      <c r="J790" s="81" t="s">
        <v>660</v>
      </c>
      <c r="K790" s="16" t="s">
        <v>3546</v>
      </c>
      <c r="L790" s="141"/>
      <c r="M790" s="86"/>
      <c r="N790" s="141"/>
      <c r="O790" s="86"/>
      <c r="P790" s="141"/>
      <c r="Q790" s="86"/>
      <c r="R790" s="86"/>
      <c r="S790" s="141"/>
      <c r="T790" s="86"/>
      <c r="U790" s="82" t="s">
        <v>5044</v>
      </c>
      <c r="V790" s="58" t="s">
        <v>2808</v>
      </c>
      <c r="W790" s="82"/>
    </row>
    <row r="791" spans="1:23" ht="37.5" x14ac:dyDescent="0.25">
      <c r="A791" s="79" t="s">
        <v>3177</v>
      </c>
      <c r="B791" s="79"/>
      <c r="C791" s="92" t="s">
        <v>3134</v>
      </c>
      <c r="D791" s="191" t="s">
        <v>3697</v>
      </c>
      <c r="E791" s="81"/>
      <c r="F791" s="81"/>
      <c r="G791" s="196">
        <v>3</v>
      </c>
      <c r="H791" s="108"/>
      <c r="I791" s="108"/>
      <c r="J791" s="81" t="s">
        <v>660</v>
      </c>
      <c r="K791" s="16" t="s">
        <v>3546</v>
      </c>
      <c r="L791" s="141"/>
      <c r="M791" s="86"/>
      <c r="N791" s="141"/>
      <c r="O791" s="86"/>
      <c r="P791" s="141"/>
      <c r="Q791" s="86"/>
      <c r="R791" s="86"/>
      <c r="S791" s="141"/>
      <c r="T791" s="86"/>
      <c r="U791" s="82" t="s">
        <v>5045</v>
      </c>
      <c r="V791" s="58" t="s">
        <v>2808</v>
      </c>
      <c r="W791" s="82"/>
    </row>
    <row r="792" spans="1:23" ht="25" x14ac:dyDescent="0.25">
      <c r="A792" s="79" t="s">
        <v>3178</v>
      </c>
      <c r="B792" s="79"/>
      <c r="C792" s="92" t="s">
        <v>3135</v>
      </c>
      <c r="D792" s="191" t="s">
        <v>3697</v>
      </c>
      <c r="E792" s="81"/>
      <c r="F792" s="81"/>
      <c r="G792" s="196">
        <v>4</v>
      </c>
      <c r="H792" s="108"/>
      <c r="I792" s="108"/>
      <c r="J792" s="81" t="s">
        <v>660</v>
      </c>
      <c r="K792" s="16" t="s">
        <v>3546</v>
      </c>
      <c r="L792" s="141"/>
      <c r="M792" s="86"/>
      <c r="N792" s="141"/>
      <c r="O792" s="86"/>
      <c r="P792" s="141"/>
      <c r="Q792" s="86"/>
      <c r="R792" s="86"/>
      <c r="S792" s="141"/>
      <c r="T792" s="86"/>
      <c r="U792" s="82" t="s">
        <v>5046</v>
      </c>
      <c r="V792" s="58" t="s">
        <v>2808</v>
      </c>
      <c r="W792" s="82"/>
    </row>
    <row r="793" spans="1:23" s="98" customFormat="1" ht="75" x14ac:dyDescent="0.25">
      <c r="A793" s="88" t="s">
        <v>3179</v>
      </c>
      <c r="B793" s="88"/>
      <c r="C793" s="45" t="s">
        <v>3209</v>
      </c>
      <c r="D793" s="192" t="s">
        <v>3698</v>
      </c>
      <c r="E793" s="44"/>
      <c r="F793" s="90" t="s">
        <v>3180</v>
      </c>
      <c r="G793" s="108"/>
      <c r="H793" s="196">
        <f>SUM(G789:G792)</f>
        <v>10</v>
      </c>
      <c r="I793" s="108"/>
      <c r="J793" s="44"/>
      <c r="K793" s="136"/>
      <c r="L793" s="172" t="b">
        <f>NOT(AND((H813/H793)&gt;500,$G$1039=""))</f>
        <v>1</v>
      </c>
      <c r="M793" s="138" t="s">
        <v>5444</v>
      </c>
      <c r="N793" s="141"/>
      <c r="O793" s="90"/>
      <c r="P793" s="141"/>
      <c r="Q793" s="90"/>
      <c r="R793" s="90"/>
      <c r="S793" s="141"/>
      <c r="T793" s="90"/>
      <c r="U793" s="46" t="s">
        <v>5047</v>
      </c>
      <c r="V793" s="58" t="s">
        <v>3339</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5048</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5049</v>
      </c>
      <c r="V795" s="58" t="s">
        <v>2808</v>
      </c>
      <c r="W795" s="82"/>
    </row>
    <row r="796" spans="1:23" ht="25" x14ac:dyDescent="0.25">
      <c r="A796" s="79" t="s">
        <v>104</v>
      </c>
      <c r="B796" s="79"/>
      <c r="C796" s="92" t="s">
        <v>2670</v>
      </c>
      <c r="D796" s="191" t="s">
        <v>3697</v>
      </c>
      <c r="E796" s="81"/>
      <c r="F796" s="81"/>
      <c r="G796" s="196">
        <v>25</v>
      </c>
      <c r="H796" s="108"/>
      <c r="I796" s="108"/>
      <c r="J796" s="81" t="s">
        <v>660</v>
      </c>
      <c r="K796" s="16" t="s">
        <v>3546</v>
      </c>
      <c r="L796" s="141"/>
      <c r="M796" s="86"/>
      <c r="N796" s="141"/>
      <c r="O796" s="86"/>
      <c r="P796" s="141"/>
      <c r="Q796" s="86"/>
      <c r="R796" s="86"/>
      <c r="S796" s="141"/>
      <c r="T796" s="86"/>
      <c r="U796" s="82" t="s">
        <v>5050</v>
      </c>
      <c r="V796" s="58" t="s">
        <v>2808</v>
      </c>
      <c r="W796" s="82"/>
    </row>
    <row r="797" spans="1:23" x14ac:dyDescent="0.25">
      <c r="A797" s="79" t="s">
        <v>105</v>
      </c>
      <c r="B797" s="79"/>
      <c r="C797" s="92" t="s">
        <v>2671</v>
      </c>
      <c r="D797" s="191" t="s">
        <v>3697</v>
      </c>
      <c r="E797" s="81"/>
      <c r="F797" s="81"/>
      <c r="G797" s="196">
        <v>26</v>
      </c>
      <c r="H797" s="108"/>
      <c r="I797" s="108"/>
      <c r="J797" s="81" t="s">
        <v>660</v>
      </c>
      <c r="K797" s="16" t="s">
        <v>3546</v>
      </c>
      <c r="L797" s="141"/>
      <c r="M797" s="86"/>
      <c r="N797" s="141"/>
      <c r="O797" s="86"/>
      <c r="P797" s="141"/>
      <c r="Q797" s="86"/>
      <c r="R797" s="86"/>
      <c r="S797" s="141"/>
      <c r="T797" s="86"/>
      <c r="U797" s="82" t="s">
        <v>5051</v>
      </c>
      <c r="V797" s="58" t="s">
        <v>2808</v>
      </c>
      <c r="W797" s="82"/>
    </row>
    <row r="798" spans="1:23" ht="66" customHeight="1" x14ac:dyDescent="0.25">
      <c r="A798" s="79" t="s">
        <v>106</v>
      </c>
      <c r="B798" s="79"/>
      <c r="C798" s="92" t="s">
        <v>2559</v>
      </c>
      <c r="D798" s="191" t="s">
        <v>3697</v>
      </c>
      <c r="E798" s="81"/>
      <c r="F798" s="81"/>
      <c r="G798" s="196">
        <v>27</v>
      </c>
      <c r="H798" s="108"/>
      <c r="I798" s="108"/>
      <c r="J798" s="81" t="s">
        <v>660</v>
      </c>
      <c r="K798" s="16" t="s">
        <v>3546</v>
      </c>
      <c r="L798" s="172" t="b">
        <f>OR(G798=0,$G$1042&lt;&gt;"")</f>
        <v>1</v>
      </c>
      <c r="M798" s="86" t="s">
        <v>4332</v>
      </c>
      <c r="N798" s="172"/>
      <c r="O798" s="86"/>
      <c r="P798" s="141"/>
      <c r="Q798" s="82"/>
      <c r="R798" s="82"/>
      <c r="S798" s="141"/>
      <c r="T798" s="82"/>
      <c r="U798" s="82" t="s">
        <v>5052</v>
      </c>
      <c r="V798" s="58" t="s">
        <v>2808</v>
      </c>
      <c r="W798" s="82"/>
    </row>
    <row r="799" spans="1:23" x14ac:dyDescent="0.25">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3481</v>
      </c>
      <c r="B800" s="79"/>
      <c r="C800" s="92" t="s">
        <v>3402</v>
      </c>
      <c r="D800" s="191" t="s">
        <v>3697</v>
      </c>
      <c r="E800" s="81"/>
      <c r="F800" s="81"/>
      <c r="G800" s="196">
        <v>101</v>
      </c>
      <c r="H800" s="108"/>
      <c r="I800" s="108"/>
      <c r="J800" s="81" t="s">
        <v>660</v>
      </c>
      <c r="K800" s="16" t="s">
        <v>3546</v>
      </c>
      <c r="L800" s="141"/>
      <c r="M800" s="86"/>
      <c r="N800" s="141"/>
      <c r="O800" s="86"/>
      <c r="P800" s="141"/>
      <c r="Q800" s="86"/>
      <c r="R800" s="86"/>
      <c r="S800" s="141"/>
      <c r="T800" s="86"/>
      <c r="U800" s="82" t="s">
        <v>5053</v>
      </c>
      <c r="V800" s="58" t="s">
        <v>2808</v>
      </c>
      <c r="W800" s="82"/>
    </row>
    <row r="801" spans="1:23" x14ac:dyDescent="0.25">
      <c r="A801" s="79" t="s">
        <v>3482</v>
      </c>
      <c r="B801" s="79"/>
      <c r="C801" s="92" t="s">
        <v>3403</v>
      </c>
      <c r="D801" s="191" t="s">
        <v>3697</v>
      </c>
      <c r="E801" s="81"/>
      <c r="F801" s="81"/>
      <c r="G801" s="196">
        <v>102</v>
      </c>
      <c r="H801" s="108"/>
      <c r="I801" s="108"/>
      <c r="J801" s="81" t="s">
        <v>660</v>
      </c>
      <c r="K801" s="16" t="s">
        <v>3546</v>
      </c>
      <c r="L801" s="141"/>
      <c r="M801" s="86"/>
      <c r="N801" s="141"/>
      <c r="O801" s="86"/>
      <c r="P801" s="141"/>
      <c r="Q801" s="86"/>
      <c r="R801" s="86"/>
      <c r="S801" s="141"/>
      <c r="T801" s="86"/>
      <c r="U801" s="82" t="s">
        <v>5054</v>
      </c>
      <c r="V801" s="58" t="s">
        <v>2808</v>
      </c>
      <c r="W801" s="82"/>
    </row>
    <row r="802" spans="1:23" ht="28.5" customHeight="1" x14ac:dyDescent="0.25">
      <c r="A802" s="79" t="s">
        <v>3483</v>
      </c>
      <c r="B802" s="79"/>
      <c r="C802" s="92" t="s">
        <v>3404</v>
      </c>
      <c r="D802" s="191" t="s">
        <v>3697</v>
      </c>
      <c r="E802" s="81"/>
      <c r="F802" s="81"/>
      <c r="G802" s="196">
        <v>103</v>
      </c>
      <c r="H802" s="108"/>
      <c r="I802" s="108"/>
      <c r="J802" s="81" t="s">
        <v>660</v>
      </c>
      <c r="K802" s="16" t="s">
        <v>3546</v>
      </c>
      <c r="L802" s="141"/>
      <c r="M802" s="86"/>
      <c r="N802" s="141"/>
      <c r="O802" s="86"/>
      <c r="P802" s="141"/>
      <c r="Q802" s="86"/>
      <c r="R802" s="86"/>
      <c r="S802" s="141"/>
      <c r="T802" s="86"/>
      <c r="U802" s="82" t="s">
        <v>5055</v>
      </c>
      <c r="V802" s="58" t="s">
        <v>2808</v>
      </c>
      <c r="W802" s="82"/>
    </row>
    <row r="803" spans="1:23" ht="25" x14ac:dyDescent="0.25">
      <c r="A803" s="79" t="s">
        <v>3484</v>
      </c>
      <c r="B803" s="79"/>
      <c r="C803" s="92" t="s">
        <v>3405</v>
      </c>
      <c r="D803" s="191" t="s">
        <v>3697</v>
      </c>
      <c r="E803" s="81"/>
      <c r="F803" s="81"/>
      <c r="G803" s="196">
        <v>104</v>
      </c>
      <c r="H803" s="108"/>
      <c r="I803" s="108"/>
      <c r="J803" s="81" t="s">
        <v>660</v>
      </c>
      <c r="K803" s="16" t="s">
        <v>3546</v>
      </c>
      <c r="L803" s="141"/>
      <c r="M803" s="86"/>
      <c r="N803" s="141"/>
      <c r="O803" s="86"/>
      <c r="P803" s="141"/>
      <c r="Q803" s="86"/>
      <c r="R803" s="86"/>
      <c r="S803" s="141"/>
      <c r="T803" s="86"/>
      <c r="U803" s="82" t="s">
        <v>5056</v>
      </c>
      <c r="V803" s="58" t="s">
        <v>2808</v>
      </c>
      <c r="W803" s="82"/>
    </row>
    <row r="804" spans="1:23" ht="37.5" x14ac:dyDescent="0.25">
      <c r="A804" s="88" t="s">
        <v>89</v>
      </c>
      <c r="B804" s="88"/>
      <c r="C804" s="89" t="s">
        <v>1055</v>
      </c>
      <c r="D804" s="192" t="s">
        <v>3698</v>
      </c>
      <c r="E804" s="88"/>
      <c r="F804" s="90" t="s">
        <v>3406</v>
      </c>
      <c r="G804" s="196"/>
      <c r="H804" s="196">
        <f>SUM(G800:G803)</f>
        <v>410</v>
      </c>
      <c r="I804" s="108"/>
      <c r="J804" s="88"/>
      <c r="K804" s="137"/>
      <c r="L804" s="172"/>
      <c r="M804" s="138"/>
      <c r="N804" s="141"/>
      <c r="O804" s="90"/>
      <c r="P804" s="141"/>
      <c r="Q804" s="90"/>
      <c r="R804" s="90"/>
      <c r="S804" s="141"/>
      <c r="T804" s="90"/>
      <c r="U804" s="90" t="s">
        <v>5057</v>
      </c>
      <c r="V804" s="58" t="s">
        <v>3339</v>
      </c>
      <c r="W804" s="90"/>
    </row>
    <row r="805" spans="1:23" ht="37.5" x14ac:dyDescent="0.25">
      <c r="A805" s="79" t="s">
        <v>90</v>
      </c>
      <c r="B805" s="79"/>
      <c r="C805" s="92" t="s">
        <v>1056</v>
      </c>
      <c r="D805" s="191" t="s">
        <v>3697</v>
      </c>
      <c r="E805" s="81"/>
      <c r="F805" s="81"/>
      <c r="G805" s="196">
        <v>43</v>
      </c>
      <c r="H805" s="108"/>
      <c r="I805" s="108"/>
      <c r="J805" s="81" t="s">
        <v>660</v>
      </c>
      <c r="K805" s="16" t="s">
        <v>3546</v>
      </c>
      <c r="L805" s="141"/>
      <c r="M805" s="86"/>
      <c r="N805" s="141"/>
      <c r="O805" s="86"/>
      <c r="P805" s="141"/>
      <c r="Q805" s="86"/>
      <c r="R805" s="86"/>
      <c r="S805" s="141"/>
      <c r="T805" s="86"/>
      <c r="U805" s="82" t="s">
        <v>5058</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5059</v>
      </c>
      <c r="V806" s="58" t="s">
        <v>2808</v>
      </c>
      <c r="W806" s="82"/>
    </row>
    <row r="807" spans="1:23" ht="62.5" x14ac:dyDescent="0.25">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5060</v>
      </c>
      <c r="V807" s="58" t="s">
        <v>2808</v>
      </c>
      <c r="W807" s="86" t="s">
        <v>3227</v>
      </c>
    </row>
    <row r="808" spans="1:23" ht="62.5" x14ac:dyDescent="0.25">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5061</v>
      </c>
      <c r="V808" s="58" t="s">
        <v>2808</v>
      </c>
      <c r="W808" s="86" t="s">
        <v>3227</v>
      </c>
    </row>
    <row r="809" spans="1:23" ht="62.5" x14ac:dyDescent="0.25">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5062</v>
      </c>
      <c r="V809" s="58" t="s">
        <v>2808</v>
      </c>
      <c r="W809" s="86" t="s">
        <v>3227</v>
      </c>
    </row>
    <row r="810" spans="1:23" ht="62.5" x14ac:dyDescent="0.25">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5063</v>
      </c>
      <c r="V810" s="58" t="s">
        <v>2808</v>
      </c>
      <c r="W810" s="86" t="s">
        <v>3227</v>
      </c>
    </row>
    <row r="811" spans="1:23" ht="62.5" x14ac:dyDescent="0.25">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5064</v>
      </c>
      <c r="V811" s="58" t="s">
        <v>2808</v>
      </c>
      <c r="W811" s="86" t="s">
        <v>3227</v>
      </c>
    </row>
    <row r="812" spans="1:23" ht="62.5" x14ac:dyDescent="0.25">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5052</v>
      </c>
      <c r="V812" s="58" t="s">
        <v>2808</v>
      </c>
      <c r="W812" s="86" t="s">
        <v>3227</v>
      </c>
    </row>
    <row r="813" spans="1:23" ht="62.5" x14ac:dyDescent="0.25">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5410</v>
      </c>
      <c r="N813" s="172" t="b">
        <f>OR(AND(H793&gt;0,H813&gt;0),AND(H793=0,H813=0),AND(H793=0,H813&gt;0))</f>
        <v>1</v>
      </c>
      <c r="O813" s="138" t="s">
        <v>5411</v>
      </c>
      <c r="P813" s="141"/>
      <c r="Q813" s="46"/>
      <c r="R813" s="46"/>
      <c r="S813" s="141"/>
      <c r="T813" s="46"/>
      <c r="U813" s="46" t="s">
        <v>5065</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3543</v>
      </c>
      <c r="E816" s="84"/>
      <c r="F816" s="84"/>
      <c r="G816" s="108">
        <v>801.8</v>
      </c>
      <c r="H816" s="108"/>
      <c r="I816" s="108"/>
      <c r="J816" s="84" t="s">
        <v>660</v>
      </c>
      <c r="K816" s="16" t="s">
        <v>3546</v>
      </c>
      <c r="L816" s="172" t="b">
        <f>G816&lt;&gt;0</f>
        <v>1</v>
      </c>
      <c r="M816" s="86" t="s">
        <v>4240</v>
      </c>
      <c r="N816" s="141"/>
      <c r="O816" s="86"/>
      <c r="P816" s="141"/>
      <c r="Q816" s="86"/>
      <c r="R816" s="86"/>
      <c r="S816" s="141"/>
      <c r="T816" s="86"/>
      <c r="U816" s="77" t="s">
        <v>5066</v>
      </c>
      <c r="V816" s="58" t="s">
        <v>2808</v>
      </c>
      <c r="W816" s="82"/>
    </row>
    <row r="817" spans="1:23" ht="37.5" x14ac:dyDescent="0.25">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5067</v>
      </c>
      <c r="V817" s="58" t="s">
        <v>2808</v>
      </c>
      <c r="W817" s="82"/>
    </row>
    <row r="818" spans="1:23" ht="37.5" x14ac:dyDescent="0.25">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5068</v>
      </c>
      <c r="V818" s="58" t="s">
        <v>2808</v>
      </c>
      <c r="W818" s="82"/>
    </row>
    <row r="819" spans="1:23" ht="37.5" x14ac:dyDescent="0.25">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5069</v>
      </c>
      <c r="V819" s="58" t="s">
        <v>2808</v>
      </c>
      <c r="W819" s="82"/>
    </row>
    <row r="820" spans="1:23" ht="37.5" x14ac:dyDescent="0.25">
      <c r="A820" s="83" t="s">
        <v>3485</v>
      </c>
      <c r="B820" s="83"/>
      <c r="C820" s="290" t="s">
        <v>3427</v>
      </c>
      <c r="D820" s="131" t="s">
        <v>3543</v>
      </c>
      <c r="E820" s="84"/>
      <c r="F820" s="84"/>
      <c r="G820" s="108">
        <v>-251.9</v>
      </c>
      <c r="H820" s="108"/>
      <c r="I820" s="108"/>
      <c r="J820" s="84" t="s">
        <v>660</v>
      </c>
      <c r="K820" s="16" t="s">
        <v>3546</v>
      </c>
      <c r="L820" s="172" t="b">
        <f>OR(G820&gt;0,$G$1059&lt;&gt;"")</f>
        <v>1</v>
      </c>
      <c r="M820" s="86" t="s">
        <v>4329</v>
      </c>
      <c r="N820" s="141"/>
      <c r="O820" s="86"/>
      <c r="P820" s="141"/>
      <c r="Q820" s="86"/>
      <c r="R820" s="86"/>
      <c r="S820" s="141"/>
      <c r="T820" s="86"/>
      <c r="U820" s="77" t="s">
        <v>5070</v>
      </c>
      <c r="V820" s="58" t="s">
        <v>2808</v>
      </c>
      <c r="W820" s="82"/>
    </row>
    <row r="821" spans="1:23" ht="25" x14ac:dyDescent="0.25">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5071</v>
      </c>
      <c r="V821" s="58" t="s">
        <v>2808</v>
      </c>
      <c r="W821" s="104"/>
    </row>
    <row r="822" spans="1:23" ht="25" x14ac:dyDescent="0.25">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5072</v>
      </c>
      <c r="V822" s="58" t="s">
        <v>2808</v>
      </c>
      <c r="W822" s="104"/>
    </row>
    <row r="823" spans="1:23" ht="25" x14ac:dyDescent="0.25">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5073</v>
      </c>
      <c r="V823" s="58" t="s">
        <v>2808</v>
      </c>
      <c r="W823" s="104"/>
    </row>
    <row r="824" spans="1:23" ht="25" x14ac:dyDescent="0.25">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5074</v>
      </c>
      <c r="V824" s="58" t="s">
        <v>2808</v>
      </c>
      <c r="W824" s="82"/>
    </row>
    <row r="825" spans="1:23" ht="37.5" x14ac:dyDescent="0.25">
      <c r="A825" s="83" t="s">
        <v>4184</v>
      </c>
      <c r="B825" s="83"/>
      <c r="C825" s="85" t="s">
        <v>4182</v>
      </c>
      <c r="D825" s="132" t="s">
        <v>3664</v>
      </c>
      <c r="E825" s="84"/>
      <c r="F825" s="84"/>
      <c r="G825" s="108">
        <v>701.9</v>
      </c>
      <c r="H825" s="108"/>
      <c r="I825" s="108"/>
      <c r="J825" s="84" t="s">
        <v>660</v>
      </c>
      <c r="K825" s="16" t="s">
        <v>3546</v>
      </c>
      <c r="L825" s="172" t="b">
        <f>OR(G825&gt;0,$G$1064&lt;&gt;"")</f>
        <v>1</v>
      </c>
      <c r="M825" s="86" t="s">
        <v>4191</v>
      </c>
      <c r="N825" s="141"/>
      <c r="O825" s="86"/>
      <c r="P825" s="141"/>
      <c r="Q825" s="86"/>
      <c r="R825" s="86"/>
      <c r="S825" s="141"/>
      <c r="T825" s="86"/>
      <c r="U825" s="86" t="s">
        <v>5075</v>
      </c>
      <c r="V825" s="66" t="s">
        <v>2811</v>
      </c>
      <c r="W825" s="82"/>
    </row>
    <row r="826" spans="1:23" ht="37.5" x14ac:dyDescent="0.25">
      <c r="A826" s="83" t="s">
        <v>4185</v>
      </c>
      <c r="B826" s="83"/>
      <c r="C826" s="85" t="s">
        <v>4183</v>
      </c>
      <c r="D826" s="132" t="s">
        <v>3664</v>
      </c>
      <c r="E826" s="84"/>
      <c r="F826" s="84"/>
      <c r="G826" s="108">
        <v>1001.9</v>
      </c>
      <c r="H826" s="108"/>
      <c r="I826" s="108"/>
      <c r="J826" s="84" t="s">
        <v>660</v>
      </c>
      <c r="K826" s="16" t="s">
        <v>3546</v>
      </c>
      <c r="L826" s="172" t="b">
        <f>OR(G826&gt;0,$G$1065&lt;&gt;"")</f>
        <v>1</v>
      </c>
      <c r="M826" s="86" t="s">
        <v>4192</v>
      </c>
      <c r="N826" s="141"/>
      <c r="O826" s="86"/>
      <c r="P826" s="141"/>
      <c r="Q826" s="86"/>
      <c r="R826" s="86"/>
      <c r="S826" s="141"/>
      <c r="T826" s="86"/>
      <c r="U826" s="86" t="s">
        <v>5076</v>
      </c>
      <c r="V826" s="66" t="s">
        <v>2811</v>
      </c>
      <c r="W826" s="82"/>
    </row>
    <row r="827" spans="1:23" ht="37.5" x14ac:dyDescent="0.25">
      <c r="A827" s="83" t="s">
        <v>4186</v>
      </c>
      <c r="B827" s="83"/>
      <c r="C827" s="85" t="s">
        <v>4187</v>
      </c>
      <c r="D827" s="132" t="s">
        <v>3664</v>
      </c>
      <c r="E827" s="84"/>
      <c r="F827" s="84"/>
      <c r="G827" s="108">
        <v>1107.9000000000001</v>
      </c>
      <c r="H827" s="108"/>
      <c r="I827" s="108"/>
      <c r="J827" s="84" t="s">
        <v>660</v>
      </c>
      <c r="K827" s="16" t="s">
        <v>3546</v>
      </c>
      <c r="L827" s="172" t="b">
        <f>OR(G827&gt;0,$G$1066&lt;&gt;"")</f>
        <v>1</v>
      </c>
      <c r="M827" s="86" t="s">
        <v>4193</v>
      </c>
      <c r="N827" s="141"/>
      <c r="O827" s="86"/>
      <c r="P827" s="141"/>
      <c r="Q827" s="86"/>
      <c r="R827" s="86"/>
      <c r="S827" s="141"/>
      <c r="T827" s="86"/>
      <c r="U827" s="86" t="s">
        <v>5077</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5048</v>
      </c>
      <c r="V828" s="82"/>
      <c r="W828" s="82"/>
    </row>
    <row r="829" spans="1:23" ht="25" x14ac:dyDescent="0.25">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5078</v>
      </c>
      <c r="V829" s="58" t="s">
        <v>2808</v>
      </c>
      <c r="W829" s="77"/>
    </row>
    <row r="830" spans="1:23" ht="25" x14ac:dyDescent="0.25">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5079</v>
      </c>
      <c r="V830" s="58" t="s">
        <v>2808</v>
      </c>
      <c r="W830" s="105" t="s">
        <v>3225</v>
      </c>
    </row>
    <row r="831" spans="1:23" ht="37.5" x14ac:dyDescent="0.25">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5080</v>
      </c>
      <c r="V831" s="266" t="s">
        <v>4239</v>
      </c>
      <c r="W831" s="77"/>
    </row>
    <row r="832" spans="1:23" ht="37.5" x14ac:dyDescent="0.25">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5081</v>
      </c>
      <c r="V832" s="58" t="s">
        <v>2808</v>
      </c>
      <c r="W832" s="77"/>
    </row>
    <row r="833" spans="1:23" ht="42" customHeight="1" x14ac:dyDescent="0.25">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5082</v>
      </c>
      <c r="V833" s="58" t="s">
        <v>2808</v>
      </c>
      <c r="W833" s="77"/>
    </row>
    <row r="834" spans="1:23" ht="39.75" customHeight="1" x14ac:dyDescent="0.25">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5083</v>
      </c>
      <c r="V834" s="58" t="s">
        <v>2808</v>
      </c>
      <c r="W834" s="77"/>
    </row>
    <row r="835" spans="1:23" ht="25" x14ac:dyDescent="0.25">
      <c r="A835" s="79" t="s">
        <v>3174</v>
      </c>
      <c r="B835" s="79"/>
      <c r="C835" s="92" t="s">
        <v>3137</v>
      </c>
      <c r="D835" s="191" t="s">
        <v>3697</v>
      </c>
      <c r="E835" s="81"/>
      <c r="F835" s="81"/>
      <c r="G835" s="196">
        <v>82</v>
      </c>
      <c r="H835" s="108"/>
      <c r="I835" s="108"/>
      <c r="J835" s="81" t="s">
        <v>660</v>
      </c>
      <c r="K835" s="16" t="s">
        <v>3546</v>
      </c>
      <c r="L835" s="141"/>
      <c r="M835" s="86"/>
      <c r="N835" s="141"/>
      <c r="O835" s="86"/>
      <c r="P835" s="141"/>
      <c r="Q835" s="86"/>
      <c r="R835" s="86"/>
      <c r="S835" s="141"/>
      <c r="T835" s="86"/>
      <c r="U835" s="82" t="s">
        <v>5084</v>
      </c>
      <c r="V835" s="58" t="s">
        <v>2808</v>
      </c>
      <c r="W835" s="82"/>
    </row>
    <row r="836" spans="1:23" ht="25" x14ac:dyDescent="0.25">
      <c r="A836" s="79" t="s">
        <v>3181</v>
      </c>
      <c r="B836" s="79"/>
      <c r="C836" s="92" t="s">
        <v>3138</v>
      </c>
      <c r="D836" s="191" t="s">
        <v>3697</v>
      </c>
      <c r="E836" s="81"/>
      <c r="F836" s="81"/>
      <c r="G836" s="196">
        <v>6</v>
      </c>
      <c r="H836" s="108"/>
      <c r="I836" s="108"/>
      <c r="J836" s="81" t="s">
        <v>660</v>
      </c>
      <c r="K836" s="16" t="s">
        <v>3546</v>
      </c>
      <c r="L836" s="141"/>
      <c r="M836" s="86"/>
      <c r="N836" s="141"/>
      <c r="O836" s="86"/>
      <c r="P836" s="141"/>
      <c r="Q836" s="86"/>
      <c r="R836" s="86"/>
      <c r="S836" s="141"/>
      <c r="T836" s="86"/>
      <c r="U836" s="82" t="s">
        <v>5085</v>
      </c>
      <c r="V836" s="58" t="s">
        <v>2808</v>
      </c>
      <c r="W836" s="82"/>
    </row>
    <row r="837" spans="1:23" ht="37.5" x14ac:dyDescent="0.25">
      <c r="A837" s="79" t="s">
        <v>3182</v>
      </c>
      <c r="B837" s="79"/>
      <c r="C837" s="92" t="s">
        <v>3139</v>
      </c>
      <c r="D837" s="191" t="s">
        <v>3697</v>
      </c>
      <c r="E837" s="81"/>
      <c r="F837" s="81"/>
      <c r="G837" s="196">
        <v>7</v>
      </c>
      <c r="H837" s="108"/>
      <c r="I837" s="108"/>
      <c r="J837" s="81" t="s">
        <v>660</v>
      </c>
      <c r="K837" s="16" t="s">
        <v>3546</v>
      </c>
      <c r="L837" s="141"/>
      <c r="M837" s="86"/>
      <c r="N837" s="141"/>
      <c r="O837" s="86"/>
      <c r="P837" s="141"/>
      <c r="Q837" s="86"/>
      <c r="R837" s="86"/>
      <c r="S837" s="141"/>
      <c r="T837" s="86"/>
      <c r="U837" s="82" t="s">
        <v>5086</v>
      </c>
      <c r="V837" s="58" t="s">
        <v>2808</v>
      </c>
      <c r="W837" s="82"/>
    </row>
    <row r="838" spans="1:23" ht="25" x14ac:dyDescent="0.25">
      <c r="A838" s="79" t="s">
        <v>3183</v>
      </c>
      <c r="B838" s="79"/>
      <c r="C838" s="92" t="s">
        <v>3140</v>
      </c>
      <c r="D838" s="191" t="s">
        <v>3697</v>
      </c>
      <c r="E838" s="81"/>
      <c r="F838" s="81"/>
      <c r="G838" s="196">
        <v>8</v>
      </c>
      <c r="H838" s="108"/>
      <c r="I838" s="108"/>
      <c r="J838" s="81" t="s">
        <v>660</v>
      </c>
      <c r="K838" s="16" t="s">
        <v>3546</v>
      </c>
      <c r="L838" s="141"/>
      <c r="M838" s="86"/>
      <c r="N838" s="141"/>
      <c r="O838" s="86"/>
      <c r="P838" s="141"/>
      <c r="Q838" s="86"/>
      <c r="R838" s="86"/>
      <c r="S838" s="141"/>
      <c r="T838" s="86"/>
      <c r="U838" s="82" t="s">
        <v>5087</v>
      </c>
      <c r="V838" s="58" t="s">
        <v>2808</v>
      </c>
      <c r="W838" s="82"/>
    </row>
    <row r="839" spans="1:23" ht="75" x14ac:dyDescent="0.25">
      <c r="A839" s="88" t="s">
        <v>3184</v>
      </c>
      <c r="B839" s="88"/>
      <c r="C839" s="45" t="s">
        <v>3210</v>
      </c>
      <c r="D839" s="44" t="s">
        <v>3698</v>
      </c>
      <c r="E839" s="44"/>
      <c r="F839" s="90" t="s">
        <v>3185</v>
      </c>
      <c r="G839" s="196"/>
      <c r="H839" s="196">
        <f>SUM(G835:G838)</f>
        <v>103</v>
      </c>
      <c r="I839" s="108"/>
      <c r="J839" s="44"/>
      <c r="K839" s="136"/>
      <c r="L839" s="172" t="b">
        <f>NOT(AND((H855/H839)&gt;500,$G$1039=""))</f>
        <v>1</v>
      </c>
      <c r="M839" s="138" t="s">
        <v>5445</v>
      </c>
      <c r="N839" s="141"/>
      <c r="O839" s="90"/>
      <c r="P839" s="141"/>
      <c r="Q839" s="90"/>
      <c r="R839" s="90"/>
      <c r="S839" s="141"/>
      <c r="T839" s="90"/>
      <c r="U839" s="46" t="s">
        <v>5088</v>
      </c>
      <c r="V839" s="58" t="s">
        <v>3339</v>
      </c>
      <c r="W839" s="90"/>
    </row>
    <row r="840" spans="1:23" ht="37.5" x14ac:dyDescent="0.25">
      <c r="A840" s="83" t="s">
        <v>135</v>
      </c>
      <c r="B840" s="83"/>
      <c r="C840" s="85" t="s">
        <v>2560</v>
      </c>
      <c r="D840" s="191" t="s">
        <v>3697</v>
      </c>
      <c r="E840" s="84"/>
      <c r="F840" s="84"/>
      <c r="G840" s="196">
        <v>28</v>
      </c>
      <c r="H840" s="108"/>
      <c r="I840" s="108"/>
      <c r="J840" s="84" t="s">
        <v>660</v>
      </c>
      <c r="K840" s="16" t="s">
        <v>3546</v>
      </c>
      <c r="L840" s="141"/>
      <c r="M840" s="86"/>
      <c r="N840" s="141"/>
      <c r="O840" s="86"/>
      <c r="P840" s="141"/>
      <c r="Q840" s="86"/>
      <c r="R840" s="86"/>
      <c r="S840" s="141"/>
      <c r="T840" s="86"/>
      <c r="U840" s="86" t="s">
        <v>5089</v>
      </c>
      <c r="V840" s="58" t="s">
        <v>2808</v>
      </c>
      <c r="W840" s="82"/>
    </row>
    <row r="841" spans="1:23" ht="25" x14ac:dyDescent="0.25">
      <c r="A841" s="83" t="s">
        <v>136</v>
      </c>
      <c r="B841" s="83"/>
      <c r="C841" s="85" t="s">
        <v>2561</v>
      </c>
      <c r="D841" s="191" t="s">
        <v>3697</v>
      </c>
      <c r="E841" s="84"/>
      <c r="F841" s="84"/>
      <c r="G841" s="196">
        <v>29</v>
      </c>
      <c r="H841" s="108"/>
      <c r="I841" s="108"/>
      <c r="J841" s="84" t="s">
        <v>660</v>
      </c>
      <c r="K841" s="16" t="s">
        <v>3546</v>
      </c>
      <c r="L841" s="141"/>
      <c r="M841" s="86"/>
      <c r="N841" s="141"/>
      <c r="O841" s="86"/>
      <c r="P841" s="141"/>
      <c r="Q841" s="86"/>
      <c r="R841" s="86"/>
      <c r="S841" s="141"/>
      <c r="T841" s="86"/>
      <c r="U841" s="86" t="s">
        <v>5090</v>
      </c>
      <c r="V841" s="58" t="s">
        <v>2808</v>
      </c>
      <c r="W841" s="82"/>
    </row>
    <row r="842" spans="1:23" s="98" customFormat="1" ht="62.5" customHeight="1" x14ac:dyDescent="0.25">
      <c r="A842" s="79" t="s">
        <v>137</v>
      </c>
      <c r="B842" s="79"/>
      <c r="C842" s="92" t="s">
        <v>2682</v>
      </c>
      <c r="D842" s="191" t="s">
        <v>3697</v>
      </c>
      <c r="E842" s="81"/>
      <c r="F842" s="81"/>
      <c r="G842" s="196">
        <v>30</v>
      </c>
      <c r="H842" s="108"/>
      <c r="I842" s="108"/>
      <c r="J842" s="81" t="s">
        <v>660</v>
      </c>
      <c r="K842" s="16" t="s">
        <v>3546</v>
      </c>
      <c r="L842" s="172" t="b">
        <f>OR(G842=0,$G$1042&lt;&gt;"")</f>
        <v>1</v>
      </c>
      <c r="M842" s="86" t="s">
        <v>4331</v>
      </c>
      <c r="N842" s="141"/>
      <c r="O842" s="82"/>
      <c r="P842" s="141"/>
      <c r="Q842" s="82"/>
      <c r="R842" s="82"/>
      <c r="S842" s="141"/>
      <c r="T842" s="82"/>
      <c r="U842" s="82" t="s">
        <v>5091</v>
      </c>
      <c r="V842" s="58" t="s">
        <v>2808</v>
      </c>
      <c r="W842" s="82"/>
    </row>
    <row r="843" spans="1:23" x14ac:dyDescent="0.25">
      <c r="A843" s="79" t="s">
        <v>3486</v>
      </c>
      <c r="B843" s="79"/>
      <c r="C843" s="92" t="s">
        <v>3407</v>
      </c>
      <c r="D843" s="191" t="s">
        <v>3697</v>
      </c>
      <c r="E843" s="81"/>
      <c r="F843" s="81"/>
      <c r="G843" s="108">
        <v>105</v>
      </c>
      <c r="H843" s="108"/>
      <c r="I843" s="108"/>
      <c r="J843" s="81" t="s">
        <v>660</v>
      </c>
      <c r="K843" s="16" t="s">
        <v>3546</v>
      </c>
      <c r="L843" s="141"/>
      <c r="M843" s="86"/>
      <c r="N843" s="141"/>
      <c r="O843" s="86"/>
      <c r="P843" s="141"/>
      <c r="Q843" s="86"/>
      <c r="R843" s="86"/>
      <c r="S843" s="141"/>
      <c r="T843" s="86"/>
      <c r="U843" s="82" t="s">
        <v>5092</v>
      </c>
      <c r="V843" s="58" t="s">
        <v>2808</v>
      </c>
      <c r="W843" s="82"/>
    </row>
    <row r="844" spans="1:23" x14ac:dyDescent="0.25">
      <c r="A844" s="79" t="s">
        <v>3487</v>
      </c>
      <c r="B844" s="79"/>
      <c r="C844" s="92" t="s">
        <v>3408</v>
      </c>
      <c r="D844" s="191" t="s">
        <v>3697</v>
      </c>
      <c r="E844" s="81"/>
      <c r="F844" s="81"/>
      <c r="G844" s="108">
        <v>106</v>
      </c>
      <c r="H844" s="108"/>
      <c r="I844" s="108"/>
      <c r="J844" s="81" t="s">
        <v>660</v>
      </c>
      <c r="K844" s="16" t="s">
        <v>3546</v>
      </c>
      <c r="L844" s="141"/>
      <c r="M844" s="86"/>
      <c r="N844" s="141"/>
      <c r="O844" s="86"/>
      <c r="P844" s="141"/>
      <c r="Q844" s="86"/>
      <c r="R844" s="86"/>
      <c r="S844" s="141"/>
      <c r="T844" s="86"/>
      <c r="U844" s="82" t="s">
        <v>5093</v>
      </c>
      <c r="V844" s="58" t="s">
        <v>2808</v>
      </c>
      <c r="W844" s="82"/>
    </row>
    <row r="845" spans="1:23" ht="28.5" customHeight="1" x14ac:dyDescent="0.25">
      <c r="A845" s="79" t="s">
        <v>3488</v>
      </c>
      <c r="B845" s="79"/>
      <c r="C845" s="92" t="s">
        <v>3409</v>
      </c>
      <c r="D845" s="191" t="s">
        <v>3697</v>
      </c>
      <c r="E845" s="81"/>
      <c r="F845" s="81"/>
      <c r="G845" s="108">
        <v>107</v>
      </c>
      <c r="H845" s="108"/>
      <c r="I845" s="108"/>
      <c r="J845" s="81" t="s">
        <v>660</v>
      </c>
      <c r="K845" s="16" t="s">
        <v>3546</v>
      </c>
      <c r="L845" s="141"/>
      <c r="M845" s="86"/>
      <c r="N845" s="141"/>
      <c r="O845" s="86"/>
      <c r="P845" s="141"/>
      <c r="Q845" s="86"/>
      <c r="R845" s="86"/>
      <c r="S845" s="141"/>
      <c r="T845" s="86"/>
      <c r="U845" s="82" t="s">
        <v>5094</v>
      </c>
      <c r="V845" s="58" t="s">
        <v>2808</v>
      </c>
      <c r="W845" s="82"/>
    </row>
    <row r="846" spans="1:23" ht="25" x14ac:dyDescent="0.25">
      <c r="A846" s="79" t="s">
        <v>3489</v>
      </c>
      <c r="B846" s="79"/>
      <c r="C846" s="92" t="s">
        <v>3410</v>
      </c>
      <c r="D846" s="191" t="s">
        <v>3697</v>
      </c>
      <c r="E846" s="81"/>
      <c r="F846" s="81"/>
      <c r="G846" s="108">
        <v>108</v>
      </c>
      <c r="H846" s="108"/>
      <c r="I846" s="108"/>
      <c r="J846" s="81" t="s">
        <v>660</v>
      </c>
      <c r="K846" s="16" t="s">
        <v>3546</v>
      </c>
      <c r="L846" s="141"/>
      <c r="M846" s="86"/>
      <c r="N846" s="141"/>
      <c r="O846" s="86"/>
      <c r="P846" s="141"/>
      <c r="Q846" s="86"/>
      <c r="R846" s="86"/>
      <c r="S846" s="141"/>
      <c r="T846" s="86"/>
      <c r="U846" s="82" t="s">
        <v>5095</v>
      </c>
      <c r="V846" s="58" t="s">
        <v>2808</v>
      </c>
      <c r="W846" s="82"/>
    </row>
    <row r="847" spans="1:23" ht="89.5" customHeight="1" x14ac:dyDescent="0.25">
      <c r="A847" s="78" t="s">
        <v>120</v>
      </c>
      <c r="B847" s="78"/>
      <c r="C847" s="45" t="s">
        <v>1896</v>
      </c>
      <c r="D847" s="192" t="s">
        <v>3698</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5096</v>
      </c>
      <c r="V847" s="58" t="s">
        <v>3339</v>
      </c>
      <c r="W847" s="46"/>
    </row>
    <row r="848" spans="1:23" ht="50" x14ac:dyDescent="0.25">
      <c r="A848" s="74" t="s">
        <v>121</v>
      </c>
      <c r="B848" s="74"/>
      <c r="C848" s="76" t="s">
        <v>1897</v>
      </c>
      <c r="D848" s="191" t="s">
        <v>3697</v>
      </c>
      <c r="E848" s="75"/>
      <c r="F848" s="75"/>
      <c r="G848" s="196">
        <v>44</v>
      </c>
      <c r="H848" s="108"/>
      <c r="I848" s="108"/>
      <c r="J848" s="75" t="s">
        <v>660</v>
      </c>
      <c r="K848" s="16" t="s">
        <v>3546</v>
      </c>
      <c r="L848" s="141"/>
      <c r="M848" s="86"/>
      <c r="N848" s="141"/>
      <c r="O848" s="86"/>
      <c r="P848" s="141"/>
      <c r="Q848" s="86"/>
      <c r="R848" s="86"/>
      <c r="S848" s="141"/>
      <c r="T848" s="86"/>
      <c r="U848" s="77" t="s">
        <v>5097</v>
      </c>
      <c r="V848" s="58" t="s">
        <v>2808</v>
      </c>
      <c r="W848" s="77"/>
    </row>
    <row r="849" spans="1:23" ht="25" x14ac:dyDescent="0.25">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5098</v>
      </c>
      <c r="V849" s="58" t="s">
        <v>2808</v>
      </c>
      <c r="W849" s="82"/>
    </row>
    <row r="850" spans="1:23" ht="25" x14ac:dyDescent="0.25">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5099</v>
      </c>
      <c r="V850" s="58" t="s">
        <v>2808</v>
      </c>
      <c r="W850" s="82"/>
    </row>
    <row r="851" spans="1:23" ht="25" x14ac:dyDescent="0.25">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5100</v>
      </c>
      <c r="V851" s="58" t="s">
        <v>2808</v>
      </c>
      <c r="W851" s="82"/>
    </row>
    <row r="852" spans="1:23" ht="25" x14ac:dyDescent="0.25">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5101</v>
      </c>
      <c r="V852" s="58" t="s">
        <v>2808</v>
      </c>
      <c r="W852" s="82"/>
    </row>
    <row r="853" spans="1:23" ht="25" x14ac:dyDescent="0.25">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5102</v>
      </c>
      <c r="V853" s="58" t="s">
        <v>2808</v>
      </c>
      <c r="W853" s="82"/>
    </row>
    <row r="854" spans="1:23" ht="25" x14ac:dyDescent="0.25">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5091</v>
      </c>
      <c r="V854" s="58" t="s">
        <v>2808</v>
      </c>
      <c r="W854" s="82"/>
    </row>
    <row r="855" spans="1:23" ht="62.5" x14ac:dyDescent="0.25">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5412</v>
      </c>
      <c r="N855" s="172" t="b">
        <f>OR(AND(H839&gt;0,H855&gt;0),AND(H839=0,H855=0),AND(H839=0,H855&gt;0))</f>
        <v>1</v>
      </c>
      <c r="O855" s="138" t="s">
        <v>5413</v>
      </c>
      <c r="P855" s="141"/>
      <c r="Q855" s="46"/>
      <c r="R855" s="46"/>
      <c r="S855" s="141"/>
      <c r="T855" s="46"/>
      <c r="U855" s="46" t="s">
        <v>5103</v>
      </c>
      <c r="V855" s="58" t="s">
        <v>3339</v>
      </c>
      <c r="W855" s="46"/>
    </row>
    <row r="856" spans="1:23" ht="25" x14ac:dyDescent="0.25">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5104</v>
      </c>
      <c r="V856" s="58" t="s">
        <v>2808</v>
      </c>
      <c r="W856" s="82"/>
    </row>
    <row r="857" spans="1:23" ht="50" x14ac:dyDescent="0.25">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5105</v>
      </c>
      <c r="V857" s="58" t="s">
        <v>2808</v>
      </c>
      <c r="W857" s="82"/>
    </row>
    <row r="858" spans="1:23" ht="50" x14ac:dyDescent="0.25">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5106</v>
      </c>
      <c r="V858" s="58" t="s">
        <v>2808</v>
      </c>
      <c r="W858" s="82"/>
    </row>
    <row r="859" spans="1:23" ht="50" x14ac:dyDescent="0.25">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5107</v>
      </c>
      <c r="V859" s="58" t="s">
        <v>2808</v>
      </c>
      <c r="W859" s="82"/>
    </row>
    <row r="860" spans="1:23" ht="37.5" x14ac:dyDescent="0.25">
      <c r="A860" s="83" t="s">
        <v>3490</v>
      </c>
      <c r="B860" s="83"/>
      <c r="C860" s="85" t="s">
        <v>3430</v>
      </c>
      <c r="D860" s="131" t="s">
        <v>3543</v>
      </c>
      <c r="E860" s="84"/>
      <c r="F860" s="84"/>
      <c r="G860" s="108">
        <v>-252.9</v>
      </c>
      <c r="H860" s="108"/>
      <c r="I860" s="108"/>
      <c r="J860" s="84" t="s">
        <v>660</v>
      </c>
      <c r="K860" s="16" t="s">
        <v>3546</v>
      </c>
      <c r="L860" s="172" t="b">
        <f>OR(G860&gt;0,$G$1059&lt;&gt;"")</f>
        <v>1</v>
      </c>
      <c r="M860" s="86" t="s">
        <v>4330</v>
      </c>
      <c r="N860" s="141"/>
      <c r="O860" s="142"/>
      <c r="P860" s="141"/>
      <c r="Q860" s="142"/>
      <c r="R860" s="142"/>
      <c r="S860" s="141"/>
      <c r="T860" s="142"/>
      <c r="U860" s="86" t="s">
        <v>5108</v>
      </c>
      <c r="V860" s="58" t="s">
        <v>2808</v>
      </c>
      <c r="W860" s="82"/>
    </row>
    <row r="861" spans="1:23" ht="37.5" x14ac:dyDescent="0.25">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5109</v>
      </c>
      <c r="V861" s="58" t="s">
        <v>2808</v>
      </c>
      <c r="W861" s="77"/>
    </row>
    <row r="862" spans="1:23" ht="37.5" x14ac:dyDescent="0.25">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5110</v>
      </c>
      <c r="V862" s="58" t="s">
        <v>2808</v>
      </c>
      <c r="W862" s="77"/>
    </row>
    <row r="863" spans="1:23" ht="37.5" x14ac:dyDescent="0.25">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5111</v>
      </c>
      <c r="V863" s="58" t="s">
        <v>2808</v>
      </c>
      <c r="W863" s="77"/>
    </row>
    <row r="864" spans="1:23" ht="37.5" x14ac:dyDescent="0.25">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5112</v>
      </c>
      <c r="V864" s="58" t="s">
        <v>2808</v>
      </c>
      <c r="W864" s="82"/>
    </row>
    <row r="865" spans="1:23" ht="50" x14ac:dyDescent="0.25">
      <c r="A865" s="83" t="s">
        <v>4194</v>
      </c>
      <c r="B865" s="83"/>
      <c r="C865" s="85" t="s">
        <v>4197</v>
      </c>
      <c r="D865" s="132" t="s">
        <v>3664</v>
      </c>
      <c r="E865" s="84"/>
      <c r="F865" s="84"/>
      <c r="G865" s="108">
        <v>702.9</v>
      </c>
      <c r="H865" s="108"/>
      <c r="I865" s="108"/>
      <c r="J865" s="84" t="s">
        <v>660</v>
      </c>
      <c r="K865" s="16" t="s">
        <v>3546</v>
      </c>
      <c r="L865" s="172" t="b">
        <f>OR(G865&gt;0,$G$1064&lt;&gt;"")</f>
        <v>1</v>
      </c>
      <c r="M865" s="86" t="s">
        <v>4200</v>
      </c>
      <c r="N865" s="141"/>
      <c r="O865" s="86"/>
      <c r="P865" s="141"/>
      <c r="Q865" s="86"/>
      <c r="R865" s="86"/>
      <c r="S865" s="141"/>
      <c r="T865" s="86"/>
      <c r="U865" s="86" t="s">
        <v>5113</v>
      </c>
      <c r="V865" s="66" t="s">
        <v>2811</v>
      </c>
      <c r="W865" s="82"/>
    </row>
    <row r="866" spans="1:23" ht="50" x14ac:dyDescent="0.25">
      <c r="A866" s="83" t="s">
        <v>4195</v>
      </c>
      <c r="B866" s="83"/>
      <c r="C866" s="85" t="s">
        <v>4198</v>
      </c>
      <c r="D866" s="132" t="s">
        <v>3664</v>
      </c>
      <c r="E866" s="84"/>
      <c r="F866" s="84"/>
      <c r="G866" s="108">
        <v>1002.9</v>
      </c>
      <c r="H866" s="108"/>
      <c r="I866" s="108"/>
      <c r="J866" s="84" t="s">
        <v>660</v>
      </c>
      <c r="K866" s="16" t="s">
        <v>3546</v>
      </c>
      <c r="L866" s="172" t="b">
        <f>OR(G866&gt;0,$G$1065&lt;&gt;"")</f>
        <v>1</v>
      </c>
      <c r="M866" s="86" t="s">
        <v>4201</v>
      </c>
      <c r="N866" s="141"/>
      <c r="O866" s="86"/>
      <c r="P866" s="141"/>
      <c r="Q866" s="86"/>
      <c r="R866" s="86"/>
      <c r="S866" s="141"/>
      <c r="T866" s="86"/>
      <c r="U866" s="86" t="s">
        <v>5114</v>
      </c>
      <c r="V866" s="66" t="s">
        <v>2811</v>
      </c>
      <c r="W866" s="82"/>
    </row>
    <row r="867" spans="1:23" ht="50" x14ac:dyDescent="0.25">
      <c r="A867" s="83" t="s">
        <v>4196</v>
      </c>
      <c r="B867" s="83"/>
      <c r="C867" s="85" t="s">
        <v>4199</v>
      </c>
      <c r="D867" s="132" t="s">
        <v>3664</v>
      </c>
      <c r="E867" s="84"/>
      <c r="F867" s="84"/>
      <c r="G867" s="108">
        <v>1108.9000000000001</v>
      </c>
      <c r="H867" s="108"/>
      <c r="I867" s="108"/>
      <c r="J867" s="84" t="s">
        <v>660</v>
      </c>
      <c r="K867" s="16" t="s">
        <v>3546</v>
      </c>
      <c r="L867" s="172" t="b">
        <f>OR(G867&gt;0,$G$1066&lt;&gt;"")</f>
        <v>1</v>
      </c>
      <c r="M867" s="86" t="s">
        <v>4202</v>
      </c>
      <c r="N867" s="141"/>
      <c r="O867" s="86"/>
      <c r="P867" s="141"/>
      <c r="Q867" s="86"/>
      <c r="R867" s="86"/>
      <c r="S867" s="141"/>
      <c r="T867" s="86"/>
      <c r="U867" s="86" t="s">
        <v>5115</v>
      </c>
      <c r="V867" s="66" t="s">
        <v>2811</v>
      </c>
      <c r="W867" s="82"/>
    </row>
    <row r="868" spans="1:23" ht="37.5" x14ac:dyDescent="0.25">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5116</v>
      </c>
      <c r="V868" s="58" t="s">
        <v>2808</v>
      </c>
      <c r="W868" s="77"/>
    </row>
    <row r="869" spans="1:23" ht="62.5" x14ac:dyDescent="0.25">
      <c r="A869" s="74" t="s">
        <v>2987</v>
      </c>
      <c r="B869" s="74"/>
      <c r="C869" s="76" t="s">
        <v>3114</v>
      </c>
      <c r="D869" s="132" t="s">
        <v>3664</v>
      </c>
      <c r="E869" s="75"/>
      <c r="F869" s="75"/>
      <c r="G869" s="108">
        <v>802.9</v>
      </c>
      <c r="H869" s="108"/>
      <c r="I869" s="108"/>
      <c r="J869" s="75" t="s">
        <v>660</v>
      </c>
      <c r="K869" s="16" t="s">
        <v>3546</v>
      </c>
      <c r="L869" s="172" t="b">
        <f>NOT(AND(ABS(G860-((((( G868/G869)-( G829/G830)) / (G829/G830)))*100))&gt;1,$G$1068=""))</f>
        <v>1</v>
      </c>
      <c r="M869" s="16" t="s">
        <v>4304</v>
      </c>
      <c r="N869" s="141"/>
      <c r="O869" s="86"/>
      <c r="P869" s="141"/>
      <c r="Q869" s="86"/>
      <c r="R869" s="86"/>
      <c r="S869" s="141"/>
      <c r="T869" s="86"/>
      <c r="U869" s="77" t="s">
        <v>5117</v>
      </c>
      <c r="V869" s="58" t="s">
        <v>2808</v>
      </c>
      <c r="W869" s="77"/>
    </row>
    <row r="870" spans="1:23" ht="50" x14ac:dyDescent="0.25">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5118</v>
      </c>
      <c r="V870" s="266" t="s">
        <v>4239</v>
      </c>
      <c r="W870" s="77"/>
    </row>
    <row r="871" spans="1:23" ht="50" x14ac:dyDescent="0.25">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5119</v>
      </c>
      <c r="V871" s="58" t="s">
        <v>2808</v>
      </c>
      <c r="W871" s="77"/>
    </row>
    <row r="872" spans="1:23" ht="53.25" customHeight="1" x14ac:dyDescent="0.25">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5120</v>
      </c>
      <c r="V872" s="58" t="s">
        <v>2808</v>
      </c>
      <c r="W872" s="77"/>
    </row>
    <row r="873" spans="1:23" ht="54" customHeight="1" x14ac:dyDescent="0.25">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5121</v>
      </c>
      <c r="V873" s="58" t="s">
        <v>2808</v>
      </c>
      <c r="W873" s="77"/>
    </row>
    <row r="874" spans="1:23" ht="25" x14ac:dyDescent="0.25">
      <c r="A874" s="79" t="s">
        <v>3175</v>
      </c>
      <c r="B874" s="79"/>
      <c r="C874" s="92" t="s">
        <v>3141</v>
      </c>
      <c r="D874" s="191" t="s">
        <v>3697</v>
      </c>
      <c r="E874" s="81"/>
      <c r="F874" s="81"/>
      <c r="G874" s="196">
        <v>79</v>
      </c>
      <c r="H874" s="108"/>
      <c r="I874" s="108"/>
      <c r="J874" s="81" t="s">
        <v>660</v>
      </c>
      <c r="K874" s="16" t="s">
        <v>3546</v>
      </c>
      <c r="L874" s="141"/>
      <c r="M874" s="86"/>
      <c r="N874" s="141"/>
      <c r="O874" s="86"/>
      <c r="P874" s="141"/>
      <c r="Q874" s="86"/>
      <c r="R874" s="86"/>
      <c r="S874" s="141"/>
      <c r="T874" s="86"/>
      <c r="U874" s="82" t="s">
        <v>5122</v>
      </c>
      <c r="V874" s="58" t="s">
        <v>2808</v>
      </c>
      <c r="W874" s="82"/>
    </row>
    <row r="875" spans="1:23" ht="25" x14ac:dyDescent="0.25">
      <c r="A875" s="79" t="s">
        <v>3186</v>
      </c>
      <c r="B875" s="79"/>
      <c r="C875" s="92" t="s">
        <v>3142</v>
      </c>
      <c r="D875" s="191" t="s">
        <v>3697</v>
      </c>
      <c r="E875" s="81"/>
      <c r="F875" s="81"/>
      <c r="G875" s="196">
        <v>10</v>
      </c>
      <c r="H875" s="108"/>
      <c r="I875" s="108"/>
      <c r="J875" s="81" t="s">
        <v>660</v>
      </c>
      <c r="K875" s="16" t="s">
        <v>3546</v>
      </c>
      <c r="L875" s="141"/>
      <c r="M875" s="86"/>
      <c r="N875" s="141"/>
      <c r="O875" s="86"/>
      <c r="P875" s="141"/>
      <c r="Q875" s="86"/>
      <c r="R875" s="86"/>
      <c r="S875" s="141"/>
      <c r="T875" s="86"/>
      <c r="U875" s="82" t="s">
        <v>5123</v>
      </c>
      <c r="V875" s="58" t="s">
        <v>2808</v>
      </c>
      <c r="W875" s="82"/>
    </row>
    <row r="876" spans="1:23" ht="37.5" x14ac:dyDescent="0.25">
      <c r="A876" s="79" t="s">
        <v>3187</v>
      </c>
      <c r="B876" s="79"/>
      <c r="C876" s="92" t="s">
        <v>3143</v>
      </c>
      <c r="D876" s="191" t="s">
        <v>3697</v>
      </c>
      <c r="E876" s="81"/>
      <c r="F876" s="81"/>
      <c r="G876" s="196">
        <v>11</v>
      </c>
      <c r="H876" s="108"/>
      <c r="I876" s="108"/>
      <c r="J876" s="81" t="s">
        <v>660</v>
      </c>
      <c r="K876" s="16" t="s">
        <v>3546</v>
      </c>
      <c r="L876" s="141"/>
      <c r="M876" s="86"/>
      <c r="N876" s="141"/>
      <c r="O876" s="86"/>
      <c r="P876" s="141"/>
      <c r="Q876" s="86"/>
      <c r="R876" s="86"/>
      <c r="S876" s="141"/>
      <c r="T876" s="86"/>
      <c r="U876" s="82" t="s">
        <v>5124</v>
      </c>
      <c r="V876" s="58" t="s">
        <v>2808</v>
      </c>
      <c r="W876" s="82"/>
    </row>
    <row r="877" spans="1:23" ht="25" x14ac:dyDescent="0.25">
      <c r="A877" s="79" t="s">
        <v>3188</v>
      </c>
      <c r="B877" s="79"/>
      <c r="C877" s="92" t="s">
        <v>3144</v>
      </c>
      <c r="D877" s="191" t="s">
        <v>3697</v>
      </c>
      <c r="E877" s="81"/>
      <c r="F877" s="81"/>
      <c r="G877" s="196">
        <v>12</v>
      </c>
      <c r="H877" s="108"/>
      <c r="I877" s="108"/>
      <c r="J877" s="81" t="s">
        <v>660</v>
      </c>
      <c r="K877" s="16" t="s">
        <v>3546</v>
      </c>
      <c r="L877" s="141"/>
      <c r="M877" s="86"/>
      <c r="N877" s="141"/>
      <c r="O877" s="86"/>
      <c r="P877" s="141"/>
      <c r="Q877" s="86"/>
      <c r="R877" s="86"/>
      <c r="S877" s="141"/>
      <c r="T877" s="86"/>
      <c r="U877" s="82" t="s">
        <v>5125</v>
      </c>
      <c r="V877" s="58" t="s">
        <v>2808</v>
      </c>
      <c r="W877" s="82"/>
    </row>
    <row r="878" spans="1:23" ht="75" x14ac:dyDescent="0.25">
      <c r="A878" s="88" t="s">
        <v>3189</v>
      </c>
      <c r="B878" s="88"/>
      <c r="C878" s="45" t="s">
        <v>3215</v>
      </c>
      <c r="D878" s="192" t="s">
        <v>3698</v>
      </c>
      <c r="E878" s="45"/>
      <c r="F878" s="90" t="s">
        <v>3190</v>
      </c>
      <c r="G878" s="108"/>
      <c r="H878" s="196">
        <f>SUM(G874:G877)</f>
        <v>112</v>
      </c>
      <c r="I878" s="108"/>
      <c r="J878" s="45"/>
      <c r="K878" s="138"/>
      <c r="L878" s="172" t="b">
        <f>NOT(AND((H894/H878)&gt;500,$G$1039=""))</f>
        <v>1</v>
      </c>
      <c r="M878" s="138" t="s">
        <v>5446</v>
      </c>
      <c r="N878" s="141"/>
      <c r="O878" s="90"/>
      <c r="P878" s="141"/>
      <c r="Q878" s="90"/>
      <c r="R878" s="90"/>
      <c r="S878" s="141"/>
      <c r="T878" s="90"/>
      <c r="U878" s="46" t="s">
        <v>5126</v>
      </c>
      <c r="V878" s="58" t="s">
        <v>3339</v>
      </c>
      <c r="W878" s="90"/>
    </row>
    <row r="879" spans="1:23" ht="37.5" x14ac:dyDescent="0.25">
      <c r="A879" s="83" t="s">
        <v>166</v>
      </c>
      <c r="B879" s="83"/>
      <c r="C879" s="85" t="s">
        <v>2695</v>
      </c>
      <c r="D879" s="191" t="s">
        <v>3697</v>
      </c>
      <c r="E879" s="84"/>
      <c r="F879" s="84"/>
      <c r="G879" s="196">
        <v>31</v>
      </c>
      <c r="H879" s="108"/>
      <c r="I879" s="108"/>
      <c r="J879" s="84" t="s">
        <v>660</v>
      </c>
      <c r="K879" s="16" t="s">
        <v>3546</v>
      </c>
      <c r="L879" s="141"/>
      <c r="M879" s="86"/>
      <c r="N879" s="141"/>
      <c r="O879" s="86"/>
      <c r="P879" s="141"/>
      <c r="Q879" s="86"/>
      <c r="R879" s="86"/>
      <c r="S879" s="141"/>
      <c r="T879" s="86"/>
      <c r="U879" s="86" t="s">
        <v>5127</v>
      </c>
      <c r="V879" s="58" t="s">
        <v>2808</v>
      </c>
      <c r="W879" s="82"/>
    </row>
    <row r="880" spans="1:23" ht="25" x14ac:dyDescent="0.25">
      <c r="A880" s="83" t="s">
        <v>167</v>
      </c>
      <c r="B880" s="83"/>
      <c r="C880" s="85" t="s">
        <v>2696</v>
      </c>
      <c r="D880" s="191" t="s">
        <v>3697</v>
      </c>
      <c r="E880" s="84"/>
      <c r="F880" s="84"/>
      <c r="G880" s="196">
        <v>32</v>
      </c>
      <c r="H880" s="108"/>
      <c r="I880" s="108"/>
      <c r="J880" s="84" t="s">
        <v>660</v>
      </c>
      <c r="K880" s="16" t="s">
        <v>3546</v>
      </c>
      <c r="L880" s="141"/>
      <c r="M880" s="86"/>
      <c r="N880" s="141"/>
      <c r="O880" s="86"/>
      <c r="P880" s="141"/>
      <c r="Q880" s="86"/>
      <c r="R880" s="86"/>
      <c r="S880" s="141"/>
      <c r="T880" s="86"/>
      <c r="U880" s="86" t="s">
        <v>5128</v>
      </c>
      <c r="V880" s="58" t="s">
        <v>2808</v>
      </c>
      <c r="W880" s="82"/>
    </row>
    <row r="881" spans="1:23" s="98" customFormat="1" ht="62.5" customHeight="1" x14ac:dyDescent="0.25">
      <c r="A881" s="79" t="s">
        <v>168</v>
      </c>
      <c r="B881" s="79"/>
      <c r="C881" s="92" t="s">
        <v>2693</v>
      </c>
      <c r="D881" s="191" t="s">
        <v>3697</v>
      </c>
      <c r="E881" s="81"/>
      <c r="F881" s="81"/>
      <c r="G881" s="196">
        <v>33</v>
      </c>
      <c r="H881" s="108"/>
      <c r="I881" s="108"/>
      <c r="J881" s="81" t="s">
        <v>660</v>
      </c>
      <c r="K881" s="16" t="s">
        <v>3546</v>
      </c>
      <c r="L881" s="172" t="b">
        <f>OR(G881=0,$G$1042&lt;&gt;"")</f>
        <v>1</v>
      </c>
      <c r="M881" s="86" t="s">
        <v>4333</v>
      </c>
      <c r="N881" s="141"/>
      <c r="O881" s="82"/>
      <c r="P881" s="141"/>
      <c r="Q881" s="82"/>
      <c r="R881" s="82"/>
      <c r="S881" s="141"/>
      <c r="T881" s="82"/>
      <c r="U881" s="82" t="s">
        <v>5129</v>
      </c>
      <c r="V881" s="58" t="s">
        <v>2808</v>
      </c>
      <c r="W881" s="82"/>
    </row>
    <row r="882" spans="1:23" x14ac:dyDescent="0.25">
      <c r="A882" s="79" t="s">
        <v>3491</v>
      </c>
      <c r="B882" s="79"/>
      <c r="C882" s="92" t="s">
        <v>3411</v>
      </c>
      <c r="D882" s="191" t="s">
        <v>3697</v>
      </c>
      <c r="E882" s="81"/>
      <c r="F882" s="81"/>
      <c r="G882" s="196">
        <v>109</v>
      </c>
      <c r="H882" s="108"/>
      <c r="I882" s="108"/>
      <c r="J882" s="81" t="s">
        <v>660</v>
      </c>
      <c r="K882" s="16" t="s">
        <v>3546</v>
      </c>
      <c r="L882" s="141"/>
      <c r="M882" s="86"/>
      <c r="N882" s="141"/>
      <c r="O882" s="86"/>
      <c r="P882" s="141"/>
      <c r="Q882" s="86"/>
      <c r="R882" s="86"/>
      <c r="S882" s="141"/>
      <c r="T882" s="86"/>
      <c r="U882" s="82" t="s">
        <v>5130</v>
      </c>
      <c r="V882" s="58" t="s">
        <v>2808</v>
      </c>
      <c r="W882" s="82"/>
    </row>
    <row r="883" spans="1:23" x14ac:dyDescent="0.25">
      <c r="A883" s="79" t="s">
        <v>3492</v>
      </c>
      <c r="B883" s="79"/>
      <c r="C883" s="92" t="s">
        <v>3412</v>
      </c>
      <c r="D883" s="191" t="s">
        <v>3697</v>
      </c>
      <c r="E883" s="81"/>
      <c r="F883" s="81"/>
      <c r="G883" s="196">
        <v>110</v>
      </c>
      <c r="H883" s="108"/>
      <c r="I883" s="108"/>
      <c r="J883" s="81" t="s">
        <v>660</v>
      </c>
      <c r="K883" s="16" t="s">
        <v>3546</v>
      </c>
      <c r="L883" s="141"/>
      <c r="M883" s="86"/>
      <c r="N883" s="141"/>
      <c r="O883" s="86"/>
      <c r="P883" s="141"/>
      <c r="Q883" s="86"/>
      <c r="R883" s="86"/>
      <c r="S883" s="141"/>
      <c r="T883" s="86"/>
      <c r="U883" s="82" t="s">
        <v>5131</v>
      </c>
      <c r="V883" s="58" t="s">
        <v>2808</v>
      </c>
      <c r="W883" s="82"/>
    </row>
    <row r="884" spans="1:23" ht="28.5" customHeight="1" x14ac:dyDescent="0.25">
      <c r="A884" s="79" t="s">
        <v>3493</v>
      </c>
      <c r="B884" s="79"/>
      <c r="C884" s="92" t="s">
        <v>3413</v>
      </c>
      <c r="D884" s="191" t="s">
        <v>3697</v>
      </c>
      <c r="E884" s="81"/>
      <c r="F884" s="81"/>
      <c r="G884" s="196">
        <v>111</v>
      </c>
      <c r="H884" s="108"/>
      <c r="I884" s="108"/>
      <c r="J884" s="81" t="s">
        <v>660</v>
      </c>
      <c r="K884" s="16" t="s">
        <v>3546</v>
      </c>
      <c r="L884" s="141"/>
      <c r="M884" s="86"/>
      <c r="N884" s="141"/>
      <c r="O884" s="86"/>
      <c r="P884" s="141"/>
      <c r="Q884" s="86"/>
      <c r="R884" s="86"/>
      <c r="S884" s="141"/>
      <c r="T884" s="86"/>
      <c r="U884" s="82" t="s">
        <v>5132</v>
      </c>
      <c r="V884" s="58" t="s">
        <v>2808</v>
      </c>
      <c r="W884" s="82"/>
    </row>
    <row r="885" spans="1:23" ht="25" x14ac:dyDescent="0.25">
      <c r="A885" s="79" t="s">
        <v>3494</v>
      </c>
      <c r="B885" s="79"/>
      <c r="C885" s="92" t="s">
        <v>3414</v>
      </c>
      <c r="D885" s="191" t="s">
        <v>3697</v>
      </c>
      <c r="E885" s="81"/>
      <c r="F885" s="81"/>
      <c r="G885" s="196">
        <v>112</v>
      </c>
      <c r="H885" s="108"/>
      <c r="I885" s="108"/>
      <c r="J885" s="81" t="s">
        <v>660</v>
      </c>
      <c r="K885" s="16" t="s">
        <v>3546</v>
      </c>
      <c r="L885" s="141"/>
      <c r="M885" s="86"/>
      <c r="N885" s="141"/>
      <c r="O885" s="86"/>
      <c r="P885" s="141"/>
      <c r="Q885" s="86"/>
      <c r="R885" s="86"/>
      <c r="S885" s="141"/>
      <c r="T885" s="86"/>
      <c r="U885" s="82" t="s">
        <v>5133</v>
      </c>
      <c r="V885" s="58" t="s">
        <v>2808</v>
      </c>
      <c r="W885" s="82"/>
    </row>
    <row r="886" spans="1:23" ht="75" x14ac:dyDescent="0.25">
      <c r="A886" s="78" t="s">
        <v>151</v>
      </c>
      <c r="B886" s="78"/>
      <c r="C886" s="45" t="s">
        <v>1925</v>
      </c>
      <c r="D886" s="44" t="s">
        <v>3698</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5134</v>
      </c>
      <c r="V886" s="58" t="s">
        <v>3339</v>
      </c>
      <c r="W886" s="46"/>
    </row>
    <row r="887" spans="1:23" ht="50" x14ac:dyDescent="0.25">
      <c r="A887" s="74" t="s">
        <v>152</v>
      </c>
      <c r="B887" s="74"/>
      <c r="C887" s="76" t="s">
        <v>1926</v>
      </c>
      <c r="D887" s="191" t="s">
        <v>3697</v>
      </c>
      <c r="E887" s="75"/>
      <c r="F887" s="75"/>
      <c r="G887" s="196">
        <v>45</v>
      </c>
      <c r="H887" s="108"/>
      <c r="I887" s="108"/>
      <c r="J887" s="75" t="s">
        <v>660</v>
      </c>
      <c r="K887" s="16" t="s">
        <v>3546</v>
      </c>
      <c r="L887" s="141"/>
      <c r="M887" s="86"/>
      <c r="N887" s="141"/>
      <c r="O887" s="86"/>
      <c r="P887" s="141"/>
      <c r="Q887" s="86"/>
      <c r="R887" s="86"/>
      <c r="S887" s="141"/>
      <c r="T887" s="86"/>
      <c r="U887" s="77" t="s">
        <v>5135</v>
      </c>
      <c r="V887" s="58" t="s">
        <v>2808</v>
      </c>
      <c r="W887" s="77"/>
    </row>
    <row r="888" spans="1:23" ht="25" x14ac:dyDescent="0.25">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5136</v>
      </c>
      <c r="V888" s="58" t="s">
        <v>2808</v>
      </c>
      <c r="W888" s="82"/>
    </row>
    <row r="889" spans="1:23" ht="25" x14ac:dyDescent="0.25">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5137</v>
      </c>
      <c r="V889" s="58" t="s">
        <v>2808</v>
      </c>
      <c r="W889" s="82"/>
    </row>
    <row r="890" spans="1:23" ht="25" x14ac:dyDescent="0.25">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5138</v>
      </c>
      <c r="V890" s="58" t="s">
        <v>2808</v>
      </c>
      <c r="W890" s="82"/>
    </row>
    <row r="891" spans="1:23" ht="25" x14ac:dyDescent="0.25">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5139</v>
      </c>
      <c r="V891" s="58" t="s">
        <v>2808</v>
      </c>
      <c r="W891" s="82"/>
    </row>
    <row r="892" spans="1:23" ht="25" x14ac:dyDescent="0.25">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5140</v>
      </c>
      <c r="V892" s="58" t="s">
        <v>2808</v>
      </c>
      <c r="W892" s="82"/>
    </row>
    <row r="893" spans="1:23" ht="25" x14ac:dyDescent="0.25">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5129</v>
      </c>
      <c r="V893" s="58" t="s">
        <v>2808</v>
      </c>
      <c r="W893" s="82"/>
    </row>
    <row r="894" spans="1:23" ht="62.5" x14ac:dyDescent="0.25">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5414</v>
      </c>
      <c r="N894" s="172" t="b">
        <f>OR(AND(H878&gt;0,H894&gt;0),AND(H878=0,H894=0),AND(H878=0,H894&gt;0))</f>
        <v>1</v>
      </c>
      <c r="O894" s="138" t="s">
        <v>5415</v>
      </c>
      <c r="P894" s="141"/>
      <c r="Q894" s="46"/>
      <c r="R894" s="46"/>
      <c r="S894" s="141"/>
      <c r="T894" s="46"/>
      <c r="U894" s="46" t="s">
        <v>5141</v>
      </c>
      <c r="V894" s="58" t="s">
        <v>3339</v>
      </c>
      <c r="W894" s="46"/>
    </row>
    <row r="895" spans="1:23" ht="25" x14ac:dyDescent="0.25">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5142</v>
      </c>
      <c r="V895" s="58" t="s">
        <v>2808</v>
      </c>
      <c r="W895" s="82"/>
    </row>
    <row r="896" spans="1:23" ht="62.5" x14ac:dyDescent="0.25">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ROUND(G895+G896,1))&gt;1,$G$1056=""))</f>
        <v>1</v>
      </c>
      <c r="M896" s="16" t="s">
        <v>4310</v>
      </c>
      <c r="N896" s="141"/>
      <c r="O896" s="86"/>
      <c r="P896" s="141"/>
      <c r="Q896" s="86"/>
      <c r="R896" s="86"/>
      <c r="S896" s="141"/>
      <c r="T896" s="86"/>
      <c r="U896" s="86" t="s">
        <v>5143</v>
      </c>
      <c r="V896" s="58" t="s">
        <v>2808</v>
      </c>
      <c r="W896" s="82"/>
    </row>
    <row r="897" spans="1:23" ht="50" x14ac:dyDescent="0.25">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141"/>
      <c r="T897" s="86"/>
      <c r="U897" s="86" t="s">
        <v>5144</v>
      </c>
      <c r="V897" s="58" t="s">
        <v>2808</v>
      </c>
      <c r="W897" s="82"/>
    </row>
    <row r="898" spans="1:23" ht="50" x14ac:dyDescent="0.25">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141"/>
      <c r="T898" s="86"/>
      <c r="U898" s="86" t="s">
        <v>5145</v>
      </c>
      <c r="V898" s="58" t="s">
        <v>2808</v>
      </c>
      <c r="W898" s="82"/>
    </row>
    <row r="899" spans="1:23" ht="25" x14ac:dyDescent="0.25">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5146</v>
      </c>
      <c r="V899" s="58" t="s">
        <v>2808</v>
      </c>
      <c r="W899" s="82"/>
    </row>
    <row r="900" spans="1:23" ht="37.5" x14ac:dyDescent="0.25">
      <c r="A900" s="74" t="s">
        <v>175</v>
      </c>
      <c r="B900" s="74"/>
      <c r="C900" s="92" t="s">
        <v>3699</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5147</v>
      </c>
      <c r="V900" s="58" t="s">
        <v>2808</v>
      </c>
      <c r="W900" s="77"/>
    </row>
    <row r="901" spans="1:23" ht="37.5" x14ac:dyDescent="0.25">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5148</v>
      </c>
      <c r="V901" s="58" t="s">
        <v>2808</v>
      </c>
      <c r="W901" s="77"/>
    </row>
    <row r="902" spans="1:23" ht="37.5" x14ac:dyDescent="0.25">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5149</v>
      </c>
      <c r="V902" s="58" t="s">
        <v>2808</v>
      </c>
      <c r="W902" s="77"/>
    </row>
    <row r="903" spans="1:23" ht="37.5" x14ac:dyDescent="0.25">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5150</v>
      </c>
      <c r="V903" s="58" t="s">
        <v>2808</v>
      </c>
      <c r="W903" s="82"/>
    </row>
    <row r="904" spans="1:23" ht="50" x14ac:dyDescent="0.25">
      <c r="A904" s="83" t="s">
        <v>4203</v>
      </c>
      <c r="B904" s="83"/>
      <c r="C904" s="85" t="s">
        <v>4206</v>
      </c>
      <c r="D904" s="132" t="s">
        <v>3664</v>
      </c>
      <c r="E904" s="84"/>
      <c r="F904" s="84"/>
      <c r="G904" s="108">
        <v>703.9</v>
      </c>
      <c r="H904" s="108"/>
      <c r="I904" s="108"/>
      <c r="J904" s="84" t="s">
        <v>660</v>
      </c>
      <c r="K904" s="16" t="s">
        <v>3546</v>
      </c>
      <c r="L904" s="172" t="b">
        <f>OR(G904&gt;0,$G$1064&lt;&gt;"")</f>
        <v>1</v>
      </c>
      <c r="M904" s="86" t="s">
        <v>4209</v>
      </c>
      <c r="N904" s="141"/>
      <c r="O904" s="86"/>
      <c r="P904" s="141"/>
      <c r="Q904" s="86"/>
      <c r="R904" s="86"/>
      <c r="S904" s="141"/>
      <c r="T904" s="86"/>
      <c r="U904" s="86" t="s">
        <v>5151</v>
      </c>
      <c r="V904" s="66" t="s">
        <v>2811</v>
      </c>
      <c r="W904" s="82"/>
    </row>
    <row r="905" spans="1:23" ht="50" x14ac:dyDescent="0.25">
      <c r="A905" s="83" t="s">
        <v>4204</v>
      </c>
      <c r="B905" s="83"/>
      <c r="C905" s="85" t="s">
        <v>4207</v>
      </c>
      <c r="D905" s="132" t="s">
        <v>3664</v>
      </c>
      <c r="E905" s="84"/>
      <c r="F905" s="84"/>
      <c r="G905" s="108">
        <v>1003.9</v>
      </c>
      <c r="H905" s="108"/>
      <c r="I905" s="108"/>
      <c r="J905" s="84" t="s">
        <v>660</v>
      </c>
      <c r="K905" s="16" t="s">
        <v>3546</v>
      </c>
      <c r="L905" s="172" t="b">
        <f>OR(G905&gt;0,$G$1065&lt;&gt;"")</f>
        <v>1</v>
      </c>
      <c r="M905" s="86" t="s">
        <v>4210</v>
      </c>
      <c r="N905" s="141"/>
      <c r="O905" s="86"/>
      <c r="P905" s="141"/>
      <c r="Q905" s="86"/>
      <c r="R905" s="86"/>
      <c r="S905" s="141"/>
      <c r="T905" s="86"/>
      <c r="U905" s="86" t="s">
        <v>5152</v>
      </c>
      <c r="V905" s="66" t="s">
        <v>2811</v>
      </c>
      <c r="W905" s="82"/>
    </row>
    <row r="906" spans="1:23" ht="50" x14ac:dyDescent="0.25">
      <c r="A906" s="83" t="s">
        <v>4205</v>
      </c>
      <c r="B906" s="83"/>
      <c r="C906" s="85" t="s">
        <v>4208</v>
      </c>
      <c r="D906" s="132" t="s">
        <v>3664</v>
      </c>
      <c r="E906" s="84"/>
      <c r="F906" s="84"/>
      <c r="G906" s="108">
        <v>1109.9000000000001</v>
      </c>
      <c r="H906" s="108"/>
      <c r="I906" s="108"/>
      <c r="J906" s="84" t="s">
        <v>660</v>
      </c>
      <c r="K906" s="16" t="s">
        <v>3546</v>
      </c>
      <c r="L906" s="172" t="b">
        <f>OR(G906&gt;0,$G$1066&lt;&gt;"")</f>
        <v>1</v>
      </c>
      <c r="M906" s="86" t="s">
        <v>4211</v>
      </c>
      <c r="N906" s="141"/>
      <c r="O906" s="86"/>
      <c r="P906" s="141"/>
      <c r="Q906" s="86"/>
      <c r="R906" s="86"/>
      <c r="S906" s="141"/>
      <c r="T906" s="86"/>
      <c r="U906" s="86" t="s">
        <v>5153</v>
      </c>
      <c r="V906" s="66" t="s">
        <v>2811</v>
      </c>
      <c r="W906" s="82"/>
    </row>
    <row r="907" spans="1:23" ht="37.5" x14ac:dyDescent="0.25">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5154</v>
      </c>
      <c r="V907" s="58" t="s">
        <v>2808</v>
      </c>
      <c r="W907" s="77"/>
    </row>
    <row r="908" spans="1:23" ht="62.5" x14ac:dyDescent="0.25">
      <c r="A908" s="74" t="s">
        <v>2988</v>
      </c>
      <c r="B908" s="74"/>
      <c r="C908" s="76" t="s">
        <v>3117</v>
      </c>
      <c r="D908" s="132" t="s">
        <v>3664</v>
      </c>
      <c r="E908" s="75"/>
      <c r="F908" s="75"/>
      <c r="G908" s="108">
        <v>803.9</v>
      </c>
      <c r="H908" s="108"/>
      <c r="I908" s="108"/>
      <c r="J908" s="75" t="s">
        <v>660</v>
      </c>
      <c r="K908" s="16" t="s">
        <v>3546</v>
      </c>
      <c r="L908" s="172" t="b">
        <f>NOT(AND(ABS(G899-((((( G907/G908)-( G868/G869)) / (G868/G869)))*100))&gt;1,$G$1068=""))</f>
        <v>1</v>
      </c>
      <c r="M908" s="16" t="s">
        <v>4305</v>
      </c>
      <c r="N908" s="141"/>
      <c r="O908" s="86"/>
      <c r="P908" s="141"/>
      <c r="Q908" s="86"/>
      <c r="R908" s="86"/>
      <c r="S908" s="141"/>
      <c r="T908" s="86"/>
      <c r="U908" s="77" t="s">
        <v>5155</v>
      </c>
      <c r="V908" s="58" t="s">
        <v>2808</v>
      </c>
      <c r="W908" s="77"/>
    </row>
    <row r="909" spans="1:23" ht="50" x14ac:dyDescent="0.25">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5156</v>
      </c>
      <c r="V909" s="266" t="s">
        <v>4239</v>
      </c>
      <c r="W909" s="77"/>
    </row>
    <row r="910" spans="1:23" ht="50" x14ac:dyDescent="0.25">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5157</v>
      </c>
      <c r="V910" s="58" t="s">
        <v>2808</v>
      </c>
      <c r="W910" s="77"/>
    </row>
    <row r="911" spans="1:23" ht="53.25" customHeight="1" x14ac:dyDescent="0.25">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5158</v>
      </c>
      <c r="V911" s="58" t="s">
        <v>2808</v>
      </c>
      <c r="W911" s="77"/>
    </row>
    <row r="912" spans="1:23" ht="54" customHeight="1" x14ac:dyDescent="0.25">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5159</v>
      </c>
      <c r="V912" s="58" t="s">
        <v>2808</v>
      </c>
      <c r="W912" s="77"/>
    </row>
    <row r="913" spans="1:23" ht="25" x14ac:dyDescent="0.25">
      <c r="A913" s="79" t="s">
        <v>3191</v>
      </c>
      <c r="B913" s="79"/>
      <c r="C913" s="92" t="s">
        <v>3145</v>
      </c>
      <c r="D913" s="191" t="s">
        <v>3697</v>
      </c>
      <c r="E913" s="81"/>
      <c r="F913" s="81"/>
      <c r="G913" s="196">
        <v>76</v>
      </c>
      <c r="H913" s="108"/>
      <c r="I913" s="108"/>
      <c r="J913" s="81" t="s">
        <v>660</v>
      </c>
      <c r="K913" s="16" t="s">
        <v>3546</v>
      </c>
      <c r="L913" s="141"/>
      <c r="M913" s="86"/>
      <c r="N913" s="141"/>
      <c r="O913" s="86"/>
      <c r="P913" s="141"/>
      <c r="Q913" s="86"/>
      <c r="R913" s="86"/>
      <c r="S913" s="141"/>
      <c r="T913" s="86"/>
      <c r="U913" s="82" t="s">
        <v>5160</v>
      </c>
      <c r="V913" s="58" t="s">
        <v>2808</v>
      </c>
      <c r="W913" s="82"/>
    </row>
    <row r="914" spans="1:23" ht="25" x14ac:dyDescent="0.25">
      <c r="A914" s="79" t="s">
        <v>3192</v>
      </c>
      <c r="B914" s="79"/>
      <c r="C914" s="92" t="s">
        <v>3146</v>
      </c>
      <c r="D914" s="191" t="s">
        <v>3697</v>
      </c>
      <c r="E914" s="81"/>
      <c r="F914" s="81"/>
      <c r="G914" s="196">
        <v>14</v>
      </c>
      <c r="H914" s="108"/>
      <c r="I914" s="108"/>
      <c r="J914" s="81" t="s">
        <v>660</v>
      </c>
      <c r="K914" s="16" t="s">
        <v>3546</v>
      </c>
      <c r="L914" s="141"/>
      <c r="M914" s="86"/>
      <c r="N914" s="141"/>
      <c r="O914" s="86"/>
      <c r="P914" s="141"/>
      <c r="Q914" s="86"/>
      <c r="R914" s="86"/>
      <c r="S914" s="141"/>
      <c r="T914" s="86"/>
      <c r="U914" s="82" t="s">
        <v>5161</v>
      </c>
      <c r="V914" s="58" t="s">
        <v>2808</v>
      </c>
      <c r="W914" s="82"/>
    </row>
    <row r="915" spans="1:23" ht="37.5" x14ac:dyDescent="0.25">
      <c r="A915" s="79" t="s">
        <v>3193</v>
      </c>
      <c r="B915" s="79"/>
      <c r="C915" s="92" t="s">
        <v>3147</v>
      </c>
      <c r="D915" s="191" t="s">
        <v>3697</v>
      </c>
      <c r="E915" s="81"/>
      <c r="F915" s="81"/>
      <c r="G915" s="196">
        <v>15</v>
      </c>
      <c r="H915" s="108"/>
      <c r="I915" s="108"/>
      <c r="J915" s="81" t="s">
        <v>660</v>
      </c>
      <c r="K915" s="16" t="s">
        <v>3546</v>
      </c>
      <c r="L915" s="141"/>
      <c r="M915" s="86"/>
      <c r="N915" s="141"/>
      <c r="O915" s="86"/>
      <c r="P915" s="141"/>
      <c r="Q915" s="86"/>
      <c r="R915" s="86"/>
      <c r="S915" s="141"/>
      <c r="T915" s="86"/>
      <c r="U915" s="82" t="s">
        <v>5162</v>
      </c>
      <c r="V915" s="58" t="s">
        <v>2808</v>
      </c>
      <c r="W915" s="82"/>
    </row>
    <row r="916" spans="1:23" ht="25" x14ac:dyDescent="0.25">
      <c r="A916" s="79" t="s">
        <v>3194</v>
      </c>
      <c r="B916" s="79"/>
      <c r="C916" s="92" t="s">
        <v>3148</v>
      </c>
      <c r="D916" s="191" t="s">
        <v>3697</v>
      </c>
      <c r="E916" s="81"/>
      <c r="F916" s="81"/>
      <c r="G916" s="196">
        <v>16</v>
      </c>
      <c r="H916" s="108"/>
      <c r="I916" s="108"/>
      <c r="J916" s="81" t="s">
        <v>660</v>
      </c>
      <c r="K916" s="16" t="s">
        <v>3546</v>
      </c>
      <c r="L916" s="141"/>
      <c r="M916" s="86"/>
      <c r="N916" s="141"/>
      <c r="O916" s="86"/>
      <c r="P916" s="141"/>
      <c r="Q916" s="86"/>
      <c r="R916" s="86"/>
      <c r="S916" s="141"/>
      <c r="T916" s="86"/>
      <c r="U916" s="82" t="s">
        <v>5163</v>
      </c>
      <c r="V916" s="58" t="s">
        <v>2808</v>
      </c>
      <c r="W916" s="82"/>
    </row>
    <row r="917" spans="1:23" ht="75" x14ac:dyDescent="0.25">
      <c r="A917" s="88" t="s">
        <v>3195</v>
      </c>
      <c r="B917" s="88"/>
      <c r="C917" s="45" t="s">
        <v>3211</v>
      </c>
      <c r="D917" s="192" t="s">
        <v>3698</v>
      </c>
      <c r="E917" s="107"/>
      <c r="F917" s="90" t="s">
        <v>3196</v>
      </c>
      <c r="G917" s="108"/>
      <c r="H917" s="196">
        <f>SUM(G913:G916)</f>
        <v>121</v>
      </c>
      <c r="I917" s="108"/>
      <c r="J917" s="44"/>
      <c r="K917" s="136"/>
      <c r="L917" s="172" t="b">
        <f>NOT(AND((H933/H917)&gt;500,$G$1039=""))</f>
        <v>1</v>
      </c>
      <c r="M917" s="138" t="s">
        <v>5447</v>
      </c>
      <c r="N917" s="141"/>
      <c r="O917" s="90"/>
      <c r="P917" s="141"/>
      <c r="Q917" s="90"/>
      <c r="R917" s="90"/>
      <c r="S917" s="141"/>
      <c r="T917" s="90"/>
      <c r="U917" s="46" t="s">
        <v>5164</v>
      </c>
      <c r="V917" s="58" t="s">
        <v>3339</v>
      </c>
      <c r="W917" s="90"/>
    </row>
    <row r="918" spans="1:23" ht="37.5" x14ac:dyDescent="0.25">
      <c r="A918" s="83" t="s">
        <v>197</v>
      </c>
      <c r="B918" s="83"/>
      <c r="C918" s="85" t="s">
        <v>2708</v>
      </c>
      <c r="D918" s="191" t="s">
        <v>3697</v>
      </c>
      <c r="E918" s="84"/>
      <c r="F918" s="84"/>
      <c r="G918" s="196">
        <v>34</v>
      </c>
      <c r="H918" s="108"/>
      <c r="I918" s="108"/>
      <c r="J918" s="84" t="s">
        <v>660</v>
      </c>
      <c r="K918" s="16" t="s">
        <v>3546</v>
      </c>
      <c r="L918" s="141"/>
      <c r="M918" s="86"/>
      <c r="N918" s="141"/>
      <c r="O918" s="86"/>
      <c r="P918" s="141"/>
      <c r="Q918" s="86"/>
      <c r="R918" s="86"/>
      <c r="S918" s="141"/>
      <c r="T918" s="86"/>
      <c r="U918" s="86" t="s">
        <v>5165</v>
      </c>
      <c r="V918" s="58" t="s">
        <v>2808</v>
      </c>
      <c r="W918" s="82"/>
    </row>
    <row r="919" spans="1:23" ht="25" x14ac:dyDescent="0.25">
      <c r="A919" s="83" t="s">
        <v>198</v>
      </c>
      <c r="B919" s="83"/>
      <c r="C919" s="85" t="s">
        <v>2709</v>
      </c>
      <c r="D919" s="191" t="s">
        <v>3697</v>
      </c>
      <c r="E919" s="84"/>
      <c r="F919" s="84"/>
      <c r="G919" s="196">
        <v>35</v>
      </c>
      <c r="H919" s="108"/>
      <c r="I919" s="108"/>
      <c r="J919" s="84" t="s">
        <v>660</v>
      </c>
      <c r="K919" s="16" t="s">
        <v>3546</v>
      </c>
      <c r="L919" s="141"/>
      <c r="M919" s="86"/>
      <c r="N919" s="141"/>
      <c r="O919" s="86"/>
      <c r="P919" s="141"/>
      <c r="Q919" s="86"/>
      <c r="R919" s="86"/>
      <c r="S919" s="141"/>
      <c r="T919" s="86"/>
      <c r="U919" s="86" t="s">
        <v>5166</v>
      </c>
      <c r="V919" s="58" t="s">
        <v>2808</v>
      </c>
      <c r="W919" s="82"/>
    </row>
    <row r="920" spans="1:23" s="98" customFormat="1" ht="64" customHeight="1" x14ac:dyDescent="0.25">
      <c r="A920" s="79" t="s">
        <v>199</v>
      </c>
      <c r="B920" s="79"/>
      <c r="C920" s="92" t="s">
        <v>2706</v>
      </c>
      <c r="D920" s="191" t="s">
        <v>3697</v>
      </c>
      <c r="E920" s="81"/>
      <c r="F920" s="81"/>
      <c r="G920" s="196">
        <v>36</v>
      </c>
      <c r="H920" s="108"/>
      <c r="I920" s="108"/>
      <c r="J920" s="81" t="s">
        <v>660</v>
      </c>
      <c r="K920" s="16" t="s">
        <v>3546</v>
      </c>
      <c r="L920" s="172" t="b">
        <f>OR(G920=0,$G$1042&lt;&gt;"")</f>
        <v>1</v>
      </c>
      <c r="M920" s="86" t="s">
        <v>4334</v>
      </c>
      <c r="N920" s="141"/>
      <c r="O920" s="82"/>
      <c r="P920" s="141"/>
      <c r="Q920" s="82"/>
      <c r="R920" s="82"/>
      <c r="S920" s="141"/>
      <c r="T920" s="82"/>
      <c r="U920" s="82" t="s">
        <v>5167</v>
      </c>
      <c r="V920" s="58" t="s">
        <v>2808</v>
      </c>
      <c r="W920" s="82"/>
    </row>
    <row r="921" spans="1:23" x14ac:dyDescent="0.25">
      <c r="A921" s="79" t="s">
        <v>3496</v>
      </c>
      <c r="B921" s="79"/>
      <c r="C921" s="92" t="s">
        <v>3415</v>
      </c>
      <c r="D921" s="291" t="s">
        <v>3697</v>
      </c>
      <c r="E921" s="81"/>
      <c r="F921" s="81"/>
      <c r="G921" s="196">
        <v>113</v>
      </c>
      <c r="H921" s="108"/>
      <c r="I921" s="108"/>
      <c r="J921" s="81" t="s">
        <v>660</v>
      </c>
      <c r="K921" s="16" t="s">
        <v>3546</v>
      </c>
      <c r="L921" s="141"/>
      <c r="M921" s="86"/>
      <c r="N921" s="141"/>
      <c r="O921" s="86"/>
      <c r="P921" s="141"/>
      <c r="Q921" s="86"/>
      <c r="R921" s="86"/>
      <c r="S921" s="141"/>
      <c r="T921" s="86"/>
      <c r="U921" s="82" t="s">
        <v>5168</v>
      </c>
      <c r="V921" s="58" t="s">
        <v>2808</v>
      </c>
      <c r="W921" s="82"/>
    </row>
    <row r="922" spans="1:23" x14ac:dyDescent="0.25">
      <c r="A922" s="79" t="s">
        <v>3497</v>
      </c>
      <c r="B922" s="79"/>
      <c r="C922" s="92" t="s">
        <v>3416</v>
      </c>
      <c r="D922" s="291" t="s">
        <v>3697</v>
      </c>
      <c r="E922" s="81"/>
      <c r="F922" s="81"/>
      <c r="G922" s="196">
        <v>114</v>
      </c>
      <c r="H922" s="108"/>
      <c r="I922" s="108"/>
      <c r="J922" s="81" t="s">
        <v>660</v>
      </c>
      <c r="K922" s="16" t="s">
        <v>3546</v>
      </c>
      <c r="L922" s="141"/>
      <c r="M922" s="86"/>
      <c r="N922" s="141"/>
      <c r="O922" s="86"/>
      <c r="P922" s="141"/>
      <c r="Q922" s="86"/>
      <c r="R922" s="86"/>
      <c r="S922" s="141"/>
      <c r="T922" s="86"/>
      <c r="U922" s="82" t="s">
        <v>5169</v>
      </c>
      <c r="V922" s="58" t="s">
        <v>2808</v>
      </c>
      <c r="W922" s="82"/>
    </row>
    <row r="923" spans="1:23" ht="28.5" customHeight="1" x14ac:dyDescent="0.25">
      <c r="A923" s="79" t="s">
        <v>3498</v>
      </c>
      <c r="B923" s="79"/>
      <c r="C923" s="92" t="s">
        <v>3417</v>
      </c>
      <c r="D923" s="291" t="s">
        <v>3697</v>
      </c>
      <c r="E923" s="81"/>
      <c r="F923" s="81"/>
      <c r="G923" s="196">
        <v>115</v>
      </c>
      <c r="H923" s="108"/>
      <c r="I923" s="108"/>
      <c r="J923" s="81" t="s">
        <v>660</v>
      </c>
      <c r="K923" s="16" t="s">
        <v>3546</v>
      </c>
      <c r="L923" s="141"/>
      <c r="M923" s="86"/>
      <c r="N923" s="141"/>
      <c r="O923" s="86"/>
      <c r="P923" s="141"/>
      <c r="Q923" s="86"/>
      <c r="R923" s="86"/>
      <c r="S923" s="141"/>
      <c r="T923" s="86"/>
      <c r="U923" s="82" t="s">
        <v>5170</v>
      </c>
      <c r="V923" s="58" t="s">
        <v>2808</v>
      </c>
      <c r="W923" s="82"/>
    </row>
    <row r="924" spans="1:23" ht="25" x14ac:dyDescent="0.25">
      <c r="A924" s="79" t="s">
        <v>3499</v>
      </c>
      <c r="B924" s="79"/>
      <c r="C924" s="92" t="s">
        <v>3418</v>
      </c>
      <c r="D924" s="291" t="s">
        <v>3697</v>
      </c>
      <c r="E924" s="81"/>
      <c r="F924" s="81"/>
      <c r="G924" s="196">
        <v>116</v>
      </c>
      <c r="H924" s="108"/>
      <c r="I924" s="108"/>
      <c r="J924" s="81" t="s">
        <v>660</v>
      </c>
      <c r="K924" s="16" t="s">
        <v>3546</v>
      </c>
      <c r="L924" s="141"/>
      <c r="M924" s="86"/>
      <c r="N924" s="141"/>
      <c r="O924" s="86"/>
      <c r="P924" s="141"/>
      <c r="Q924" s="86"/>
      <c r="R924" s="86"/>
      <c r="S924" s="141"/>
      <c r="T924" s="86"/>
      <c r="U924" s="82" t="s">
        <v>5171</v>
      </c>
      <c r="V924" s="58" t="s">
        <v>2808</v>
      </c>
      <c r="W924" s="82"/>
    </row>
    <row r="925" spans="1:23" ht="75" x14ac:dyDescent="0.25">
      <c r="A925" s="44" t="s">
        <v>182</v>
      </c>
      <c r="B925" s="44"/>
      <c r="C925" s="45" t="s">
        <v>1954</v>
      </c>
      <c r="D925" s="44" t="s">
        <v>3698</v>
      </c>
      <c r="E925" s="44"/>
      <c r="F925" s="46" t="s">
        <v>3522</v>
      </c>
      <c r="G925" s="108"/>
      <c r="H925" s="196">
        <f>SUM(G921:G924)</f>
        <v>458</v>
      </c>
      <c r="I925" s="108"/>
      <c r="J925" s="44"/>
      <c r="K925" s="136"/>
      <c r="L925" s="172" t="b">
        <f>H925=H886+H917-(G918+G919+G920)</f>
        <v>1</v>
      </c>
      <c r="M925" s="138" t="s">
        <v>3706</v>
      </c>
      <c r="N925" s="172"/>
      <c r="O925" s="138"/>
      <c r="P925" s="141"/>
      <c r="Q925" s="46"/>
      <c r="R925" s="46"/>
      <c r="S925" s="141"/>
      <c r="T925" s="46"/>
      <c r="U925" s="46" t="s">
        <v>5172</v>
      </c>
      <c r="V925" s="58" t="s">
        <v>3339</v>
      </c>
      <c r="W925" s="46"/>
    </row>
    <row r="926" spans="1:23" ht="50" x14ac:dyDescent="0.25">
      <c r="A926" s="74" t="s">
        <v>183</v>
      </c>
      <c r="B926" s="74"/>
      <c r="C926" s="76" t="s">
        <v>2193</v>
      </c>
      <c r="D926" s="191" t="s">
        <v>3697</v>
      </c>
      <c r="E926" s="75"/>
      <c r="F926" s="75"/>
      <c r="G926" s="196">
        <v>46</v>
      </c>
      <c r="H926" s="108"/>
      <c r="I926" s="108"/>
      <c r="J926" s="75" t="s">
        <v>660</v>
      </c>
      <c r="K926" s="16" t="s">
        <v>3546</v>
      </c>
      <c r="L926" s="141"/>
      <c r="M926" s="86"/>
      <c r="N926" s="141"/>
      <c r="O926" s="86"/>
      <c r="P926" s="141"/>
      <c r="Q926" s="86"/>
      <c r="R926" s="86"/>
      <c r="S926" s="141"/>
      <c r="T926" s="86"/>
      <c r="U926" s="77" t="s">
        <v>5173</v>
      </c>
      <c r="V926" s="58" t="s">
        <v>2808</v>
      </c>
      <c r="W926" s="77"/>
    </row>
    <row r="927" spans="1:23" ht="25" x14ac:dyDescent="0.25">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5174</v>
      </c>
      <c r="V927" s="58" t="s">
        <v>2808</v>
      </c>
      <c r="W927" s="82"/>
    </row>
    <row r="928" spans="1:23" ht="25" x14ac:dyDescent="0.25">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5175</v>
      </c>
      <c r="V928" s="58" t="s">
        <v>2808</v>
      </c>
      <c r="W928" s="82"/>
    </row>
    <row r="929" spans="1:23" ht="25" x14ac:dyDescent="0.25">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5176</v>
      </c>
      <c r="V929" s="58" t="s">
        <v>2808</v>
      </c>
      <c r="W929" s="82"/>
    </row>
    <row r="930" spans="1:23" ht="25" x14ac:dyDescent="0.25">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5177</v>
      </c>
      <c r="V930" s="58" t="s">
        <v>2808</v>
      </c>
      <c r="W930" s="82"/>
    </row>
    <row r="931" spans="1:23" ht="25" x14ac:dyDescent="0.25">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5178</v>
      </c>
      <c r="V931" s="58" t="s">
        <v>2808</v>
      </c>
      <c r="W931" s="82"/>
    </row>
    <row r="932" spans="1:23" ht="25" x14ac:dyDescent="0.25">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5167</v>
      </c>
      <c r="V932" s="58" t="s">
        <v>2808</v>
      </c>
      <c r="W932" s="82"/>
    </row>
    <row r="933" spans="1:23" ht="62.5" x14ac:dyDescent="0.25">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5416</v>
      </c>
      <c r="N933" s="172" t="b">
        <f>OR(AND(H917&gt;0,H933&gt;0),AND(H917=0,H933=0),AND(H917=0,H933&gt;0))</f>
        <v>1</v>
      </c>
      <c r="O933" s="138" t="s">
        <v>5417</v>
      </c>
      <c r="P933" s="141"/>
      <c r="Q933" s="46"/>
      <c r="R933" s="46"/>
      <c r="S933" s="141"/>
      <c r="T933" s="46"/>
      <c r="U933" s="46" t="s">
        <v>5179</v>
      </c>
      <c r="V933" s="58" t="s">
        <v>3339</v>
      </c>
      <c r="W933" s="46"/>
    </row>
    <row r="934" spans="1:23" ht="25" x14ac:dyDescent="0.25">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5180</v>
      </c>
      <c r="V934" s="58" t="s">
        <v>2808</v>
      </c>
      <c r="W934" s="82"/>
    </row>
    <row r="935" spans="1:23" ht="62.5" x14ac:dyDescent="0.25">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NOT(AND(ABS(((((G131/((H925+H886)/2))-(G91/((H886+H847)/2))))/(G91/((H886+H847)/2)))*100)-ROUND(G934+G935,1)&gt;1,$G$1056=""))</f>
        <v>1</v>
      </c>
      <c r="M935" s="16" t="s">
        <v>4312</v>
      </c>
      <c r="N935" s="141"/>
      <c r="O935" s="86"/>
      <c r="P935" s="141"/>
      <c r="Q935" s="86"/>
      <c r="R935" s="86"/>
      <c r="S935" s="141"/>
      <c r="T935" s="86"/>
      <c r="U935" s="86" t="s">
        <v>5181</v>
      </c>
      <c r="V935" s="58" t="s">
        <v>2808</v>
      </c>
      <c r="W935" s="82"/>
    </row>
    <row r="936" spans="1:23" ht="50" x14ac:dyDescent="0.25">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5182</v>
      </c>
      <c r="V936" s="58" t="s">
        <v>2808</v>
      </c>
      <c r="W936" s="82"/>
    </row>
    <row r="937" spans="1:23" ht="50" x14ac:dyDescent="0.25">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5183</v>
      </c>
      <c r="V937" s="58" t="s">
        <v>2808</v>
      </c>
      <c r="W937" s="82"/>
    </row>
    <row r="938" spans="1:23" ht="25" x14ac:dyDescent="0.25">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5184</v>
      </c>
      <c r="V938" s="58" t="s">
        <v>2808</v>
      </c>
      <c r="W938" s="82"/>
    </row>
    <row r="939" spans="1:23" ht="37.5" x14ac:dyDescent="0.25">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5185</v>
      </c>
      <c r="V939" s="58" t="s">
        <v>2808</v>
      </c>
      <c r="W939" s="77"/>
    </row>
    <row r="940" spans="1:23" ht="37.5" x14ac:dyDescent="0.25">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5186</v>
      </c>
      <c r="V940" s="58" t="s">
        <v>2808</v>
      </c>
      <c r="W940" s="77"/>
    </row>
    <row r="941" spans="1:23" ht="37.5" x14ac:dyDescent="0.25">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5187</v>
      </c>
      <c r="V941" s="58" t="s">
        <v>2808</v>
      </c>
      <c r="W941" s="77"/>
    </row>
    <row r="942" spans="1:23" ht="37.5" x14ac:dyDescent="0.25">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5188</v>
      </c>
      <c r="V942" s="58" t="s">
        <v>2808</v>
      </c>
      <c r="W942" s="82"/>
    </row>
    <row r="943" spans="1:23" ht="50" x14ac:dyDescent="0.25">
      <c r="A943" s="83" t="s">
        <v>4212</v>
      </c>
      <c r="B943" s="83"/>
      <c r="C943" s="85" t="s">
        <v>4215</v>
      </c>
      <c r="D943" s="132" t="s">
        <v>3664</v>
      </c>
      <c r="E943" s="84"/>
      <c r="F943" s="84"/>
      <c r="G943" s="108">
        <v>704.9</v>
      </c>
      <c r="H943" s="108"/>
      <c r="I943" s="108"/>
      <c r="J943" s="84" t="s">
        <v>660</v>
      </c>
      <c r="K943" s="16" t="s">
        <v>3546</v>
      </c>
      <c r="L943" s="172" t="b">
        <f>OR(G943&gt;0,$G$1064&lt;&gt;"")</f>
        <v>1</v>
      </c>
      <c r="M943" s="86" t="s">
        <v>4218</v>
      </c>
      <c r="N943" s="141"/>
      <c r="O943" s="86"/>
      <c r="P943" s="141"/>
      <c r="Q943" s="86"/>
      <c r="R943" s="86"/>
      <c r="S943" s="141"/>
      <c r="T943" s="86"/>
      <c r="U943" s="86" t="s">
        <v>5189</v>
      </c>
      <c r="V943" s="66" t="s">
        <v>2811</v>
      </c>
      <c r="W943" s="82"/>
    </row>
    <row r="944" spans="1:23" ht="50" x14ac:dyDescent="0.25">
      <c r="A944" s="83" t="s">
        <v>4213</v>
      </c>
      <c r="B944" s="83"/>
      <c r="C944" s="85" t="s">
        <v>4216</v>
      </c>
      <c r="D944" s="132" t="s">
        <v>3664</v>
      </c>
      <c r="E944" s="84"/>
      <c r="F944" s="84"/>
      <c r="G944" s="108">
        <v>1004.9</v>
      </c>
      <c r="H944" s="108"/>
      <c r="I944" s="108"/>
      <c r="J944" s="84" t="s">
        <v>660</v>
      </c>
      <c r="K944" s="16" t="s">
        <v>3546</v>
      </c>
      <c r="L944" s="172" t="b">
        <f>OR(G944&gt;0,$G$1065&lt;&gt;"")</f>
        <v>1</v>
      </c>
      <c r="M944" s="86" t="s">
        <v>4219</v>
      </c>
      <c r="N944" s="141"/>
      <c r="O944" s="86"/>
      <c r="P944" s="141"/>
      <c r="Q944" s="86"/>
      <c r="R944" s="86"/>
      <c r="S944" s="141"/>
      <c r="T944" s="86"/>
      <c r="U944" s="86" t="s">
        <v>5190</v>
      </c>
      <c r="V944" s="66" t="s">
        <v>2811</v>
      </c>
      <c r="W944" s="82"/>
    </row>
    <row r="945" spans="1:23" ht="50" x14ac:dyDescent="0.25">
      <c r="A945" s="83" t="s">
        <v>4214</v>
      </c>
      <c r="B945" s="83"/>
      <c r="C945" s="85" t="s">
        <v>4217</v>
      </c>
      <c r="D945" s="132" t="s">
        <v>3664</v>
      </c>
      <c r="E945" s="84"/>
      <c r="F945" s="84"/>
      <c r="G945" s="108">
        <v>1110.9000000000001</v>
      </c>
      <c r="H945" s="108"/>
      <c r="I945" s="108"/>
      <c r="J945" s="84" t="s">
        <v>660</v>
      </c>
      <c r="K945" s="16" t="s">
        <v>3546</v>
      </c>
      <c r="L945" s="172" t="b">
        <f>OR(G945&gt;0,$G$1066&lt;&gt;"")</f>
        <v>1</v>
      </c>
      <c r="M945" s="86" t="s">
        <v>4220</v>
      </c>
      <c r="N945" s="141"/>
      <c r="O945" s="86"/>
      <c r="P945" s="141"/>
      <c r="Q945" s="86"/>
      <c r="R945" s="86"/>
      <c r="S945" s="141"/>
      <c r="T945" s="86"/>
      <c r="U945" s="86" t="s">
        <v>5191</v>
      </c>
      <c r="V945" s="66" t="s">
        <v>2811</v>
      </c>
      <c r="W945" s="82"/>
    </row>
    <row r="946" spans="1:23" ht="37.5" x14ac:dyDescent="0.25">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5192</v>
      </c>
      <c r="V946" s="58" t="s">
        <v>2808</v>
      </c>
      <c r="W946" s="77"/>
    </row>
    <row r="947" spans="1:23" ht="62.5" x14ac:dyDescent="0.25">
      <c r="A947" s="74" t="s">
        <v>2989</v>
      </c>
      <c r="B947" s="74"/>
      <c r="C947" s="76" t="s">
        <v>3120</v>
      </c>
      <c r="D947" s="132" t="s">
        <v>3664</v>
      </c>
      <c r="E947" s="75"/>
      <c r="F947" s="75"/>
      <c r="G947" s="108">
        <v>804.9</v>
      </c>
      <c r="H947" s="108"/>
      <c r="I947" s="108"/>
      <c r="J947" s="75" t="s">
        <v>660</v>
      </c>
      <c r="K947" s="16" t="s">
        <v>3546</v>
      </c>
      <c r="L947" s="172" t="b">
        <f>NOT(AND(ABS(G938-((((( G946/G947)-( G907/G908)) / (G907/G908)))*100))&gt;1,$G$1068=""))</f>
        <v>1</v>
      </c>
      <c r="M947" s="16" t="s">
        <v>4306</v>
      </c>
      <c r="N947" s="141"/>
      <c r="O947" s="86"/>
      <c r="P947" s="141"/>
      <c r="Q947" s="86"/>
      <c r="R947" s="86"/>
      <c r="S947" s="141"/>
      <c r="T947" s="86"/>
      <c r="U947" s="77" t="s">
        <v>5193</v>
      </c>
      <c r="V947" s="58" t="s">
        <v>2808</v>
      </c>
      <c r="W947" s="77"/>
    </row>
    <row r="948" spans="1:23" ht="50" x14ac:dyDescent="0.25">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5194</v>
      </c>
      <c r="V948" s="266" t="s">
        <v>4239</v>
      </c>
      <c r="W948" s="77"/>
    </row>
    <row r="949" spans="1:23" ht="50" x14ac:dyDescent="0.25">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5195</v>
      </c>
      <c r="V949" s="58" t="s">
        <v>2808</v>
      </c>
      <c r="W949" s="77"/>
    </row>
    <row r="950" spans="1:23" ht="53.25" customHeight="1" x14ac:dyDescent="0.25">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5196</v>
      </c>
      <c r="V950" s="58" t="s">
        <v>2808</v>
      </c>
      <c r="W950" s="77"/>
    </row>
    <row r="951" spans="1:23" ht="54" customHeight="1" x14ac:dyDescent="0.25">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5197</v>
      </c>
      <c r="V951" s="58" t="s">
        <v>2808</v>
      </c>
      <c r="W951" s="77"/>
    </row>
    <row r="952" spans="1:23" ht="25" x14ac:dyDescent="0.25">
      <c r="A952" s="79" t="s">
        <v>3197</v>
      </c>
      <c r="B952" s="79"/>
      <c r="C952" s="92" t="s">
        <v>3149</v>
      </c>
      <c r="D952" s="191" t="s">
        <v>3697</v>
      </c>
      <c r="E952" s="75"/>
      <c r="F952" s="75"/>
      <c r="G952" s="196">
        <v>73</v>
      </c>
      <c r="H952" s="108"/>
      <c r="I952" s="108"/>
      <c r="J952" s="81" t="s">
        <v>660</v>
      </c>
      <c r="K952" s="16" t="s">
        <v>3546</v>
      </c>
      <c r="L952" s="141"/>
      <c r="M952" s="86"/>
      <c r="N952" s="141"/>
      <c r="O952" s="86"/>
      <c r="P952" s="141"/>
      <c r="Q952" s="86"/>
      <c r="R952" s="86"/>
      <c r="S952" s="141"/>
      <c r="T952" s="86"/>
      <c r="U952" s="82" t="s">
        <v>5198</v>
      </c>
      <c r="V952" s="58" t="s">
        <v>2808</v>
      </c>
      <c r="W952" s="82"/>
    </row>
    <row r="953" spans="1:23" ht="25" x14ac:dyDescent="0.25">
      <c r="A953" s="79" t="s">
        <v>3198</v>
      </c>
      <c r="B953" s="79"/>
      <c r="C953" s="92" t="s">
        <v>3150</v>
      </c>
      <c r="D953" s="191" t="s">
        <v>3697</v>
      </c>
      <c r="E953" s="75"/>
      <c r="F953" s="75"/>
      <c r="G953" s="196">
        <v>18</v>
      </c>
      <c r="H953" s="108"/>
      <c r="I953" s="108"/>
      <c r="J953" s="81" t="s">
        <v>660</v>
      </c>
      <c r="K953" s="16" t="s">
        <v>3546</v>
      </c>
      <c r="L953" s="141"/>
      <c r="M953" s="86"/>
      <c r="N953" s="141"/>
      <c r="O953" s="86"/>
      <c r="P953" s="141"/>
      <c r="Q953" s="86"/>
      <c r="R953" s="86"/>
      <c r="S953" s="141"/>
      <c r="T953" s="86"/>
      <c r="U953" s="82" t="s">
        <v>5199</v>
      </c>
      <c r="V953" s="58" t="s">
        <v>2808</v>
      </c>
      <c r="W953" s="82"/>
    </row>
    <row r="954" spans="1:23" ht="37.5" x14ac:dyDescent="0.25">
      <c r="A954" s="79" t="s">
        <v>3199</v>
      </c>
      <c r="B954" s="79"/>
      <c r="C954" s="92" t="s">
        <v>3151</v>
      </c>
      <c r="D954" s="191" t="s">
        <v>3697</v>
      </c>
      <c r="E954" s="75"/>
      <c r="F954" s="75"/>
      <c r="G954" s="196">
        <v>19</v>
      </c>
      <c r="H954" s="108"/>
      <c r="I954" s="108"/>
      <c r="J954" s="81" t="s">
        <v>660</v>
      </c>
      <c r="K954" s="16" t="s">
        <v>3546</v>
      </c>
      <c r="L954" s="141"/>
      <c r="M954" s="86"/>
      <c r="N954" s="141"/>
      <c r="O954" s="86"/>
      <c r="P954" s="141"/>
      <c r="Q954" s="86"/>
      <c r="R954" s="86"/>
      <c r="S954" s="141"/>
      <c r="T954" s="86"/>
      <c r="U954" s="82" t="s">
        <v>5200</v>
      </c>
      <c r="V954" s="58" t="s">
        <v>2808</v>
      </c>
      <c r="W954" s="82"/>
    </row>
    <row r="955" spans="1:23" ht="25" x14ac:dyDescent="0.25">
      <c r="A955" s="79" t="s">
        <v>3200</v>
      </c>
      <c r="B955" s="79"/>
      <c r="C955" s="92" t="s">
        <v>3152</v>
      </c>
      <c r="D955" s="191" t="s">
        <v>3697</v>
      </c>
      <c r="E955" s="75"/>
      <c r="F955" s="75"/>
      <c r="G955" s="196">
        <v>20</v>
      </c>
      <c r="H955" s="108"/>
      <c r="I955" s="108"/>
      <c r="J955" s="81" t="s">
        <v>660</v>
      </c>
      <c r="K955" s="16" t="s">
        <v>3546</v>
      </c>
      <c r="L955" s="141"/>
      <c r="M955" s="86"/>
      <c r="N955" s="141"/>
      <c r="O955" s="86"/>
      <c r="P955" s="141"/>
      <c r="Q955" s="86"/>
      <c r="R955" s="86"/>
      <c r="S955" s="141"/>
      <c r="T955" s="86"/>
      <c r="U955" s="82" t="s">
        <v>5201</v>
      </c>
      <c r="V955" s="58" t="s">
        <v>2808</v>
      </c>
      <c r="W955" s="82"/>
    </row>
    <row r="956" spans="1:23" ht="75" x14ac:dyDescent="0.25">
      <c r="A956" s="88" t="s">
        <v>3201</v>
      </c>
      <c r="B956" s="88"/>
      <c r="C956" s="45" t="s">
        <v>3216</v>
      </c>
      <c r="D956" s="192" t="s">
        <v>3698</v>
      </c>
      <c r="E956" s="45"/>
      <c r="F956" s="90" t="s">
        <v>3202</v>
      </c>
      <c r="G956" s="108"/>
      <c r="H956" s="196">
        <f>SUM(G952:G955)</f>
        <v>130</v>
      </c>
      <c r="I956" s="108"/>
      <c r="J956" s="45"/>
      <c r="K956" s="138"/>
      <c r="L956" s="172" t="b">
        <f>NOT(AND((H972/H956)&gt;500,$G$1039=""))</f>
        <v>1</v>
      </c>
      <c r="M956" s="138" t="s">
        <v>5448</v>
      </c>
      <c r="N956" s="141"/>
      <c r="O956" s="90"/>
      <c r="P956" s="141"/>
      <c r="Q956" s="90"/>
      <c r="R956" s="90"/>
      <c r="S956" s="141"/>
      <c r="T956" s="90"/>
      <c r="U956" s="46" t="s">
        <v>5202</v>
      </c>
      <c r="V956" s="58" t="s">
        <v>3339</v>
      </c>
      <c r="W956" s="90"/>
    </row>
    <row r="957" spans="1:23" ht="37.5" x14ac:dyDescent="0.25">
      <c r="A957" s="83" t="s">
        <v>228</v>
      </c>
      <c r="B957" s="83"/>
      <c r="C957" s="85" t="s">
        <v>2721</v>
      </c>
      <c r="D957" s="191" t="s">
        <v>3697</v>
      </c>
      <c r="E957" s="84"/>
      <c r="F957" s="84"/>
      <c r="G957" s="196">
        <v>37</v>
      </c>
      <c r="H957" s="108"/>
      <c r="I957" s="108"/>
      <c r="J957" s="84" t="s">
        <v>660</v>
      </c>
      <c r="K957" s="16" t="s">
        <v>3546</v>
      </c>
      <c r="L957" s="141"/>
      <c r="M957" s="86"/>
      <c r="N957" s="141"/>
      <c r="O957" s="86"/>
      <c r="P957" s="141"/>
      <c r="Q957" s="86"/>
      <c r="R957" s="86"/>
      <c r="S957" s="141"/>
      <c r="T957" s="86"/>
      <c r="U957" s="86" t="s">
        <v>5203</v>
      </c>
      <c r="V957" s="58" t="s">
        <v>2808</v>
      </c>
      <c r="W957" s="82"/>
    </row>
    <row r="958" spans="1:23" ht="25" x14ac:dyDescent="0.25">
      <c r="A958" s="83" t="s">
        <v>229</v>
      </c>
      <c r="B958" s="83"/>
      <c r="C958" s="85" t="s">
        <v>2722</v>
      </c>
      <c r="D958" s="191" t="s">
        <v>3697</v>
      </c>
      <c r="E958" s="84"/>
      <c r="F958" s="84"/>
      <c r="G958" s="196">
        <v>38</v>
      </c>
      <c r="H958" s="108"/>
      <c r="I958" s="108"/>
      <c r="J958" s="84" t="s">
        <v>660</v>
      </c>
      <c r="K958" s="16" t="s">
        <v>3546</v>
      </c>
      <c r="L958" s="141"/>
      <c r="M958" s="86"/>
      <c r="N958" s="141"/>
      <c r="O958" s="86"/>
      <c r="P958" s="141"/>
      <c r="Q958" s="86"/>
      <c r="R958" s="86"/>
      <c r="S958" s="141"/>
      <c r="T958" s="86"/>
      <c r="U958" s="86" t="s">
        <v>5204</v>
      </c>
      <c r="V958" s="58" t="s">
        <v>2808</v>
      </c>
      <c r="W958" s="82"/>
    </row>
    <row r="959" spans="1:23" s="98" customFormat="1" ht="65.5" customHeight="1" x14ac:dyDescent="0.25">
      <c r="A959" s="79" t="s">
        <v>230</v>
      </c>
      <c r="B959" s="79"/>
      <c r="C959" s="92" t="s">
        <v>2720</v>
      </c>
      <c r="D959" s="191" t="s">
        <v>3697</v>
      </c>
      <c r="E959" s="81"/>
      <c r="F959" s="81"/>
      <c r="G959" s="196">
        <v>39</v>
      </c>
      <c r="H959" s="108"/>
      <c r="I959" s="108"/>
      <c r="J959" s="81" t="s">
        <v>660</v>
      </c>
      <c r="K959" s="16" t="s">
        <v>3546</v>
      </c>
      <c r="L959" s="172" t="b">
        <f>OR(G959=0,$G$1042&lt;&gt;"")</f>
        <v>1</v>
      </c>
      <c r="M959" s="86" t="s">
        <v>4337</v>
      </c>
      <c r="N959" s="141"/>
      <c r="O959" s="82"/>
      <c r="P959" s="141"/>
      <c r="Q959" s="82"/>
      <c r="R959" s="82"/>
      <c r="S959" s="141"/>
      <c r="T959" s="82"/>
      <c r="U959" s="82" t="s">
        <v>5205</v>
      </c>
      <c r="V959" s="58" t="s">
        <v>2808</v>
      </c>
      <c r="W959" s="82"/>
    </row>
    <row r="960" spans="1:23" x14ac:dyDescent="0.25">
      <c r="A960" s="79" t="s">
        <v>3500</v>
      </c>
      <c r="B960" s="79"/>
      <c r="C960" s="92" t="s">
        <v>3419</v>
      </c>
      <c r="D960" s="291" t="s">
        <v>3697</v>
      </c>
      <c r="E960" s="81"/>
      <c r="F960" s="81"/>
      <c r="G960" s="196">
        <v>117</v>
      </c>
      <c r="H960" s="108"/>
      <c r="I960" s="108"/>
      <c r="J960" s="81" t="s">
        <v>660</v>
      </c>
      <c r="K960" s="16" t="s">
        <v>3546</v>
      </c>
      <c r="L960" s="141"/>
      <c r="M960" s="86"/>
      <c r="N960" s="141"/>
      <c r="O960" s="86"/>
      <c r="P960" s="141"/>
      <c r="Q960" s="86"/>
      <c r="R960" s="86"/>
      <c r="S960" s="141"/>
      <c r="T960" s="86"/>
      <c r="U960" s="82" t="s">
        <v>5206</v>
      </c>
      <c r="V960" s="58" t="s">
        <v>2808</v>
      </c>
      <c r="W960" s="82"/>
    </row>
    <row r="961" spans="1:23" x14ac:dyDescent="0.25">
      <c r="A961" s="79" t="s">
        <v>3501</v>
      </c>
      <c r="B961" s="79"/>
      <c r="C961" s="92" t="s">
        <v>3420</v>
      </c>
      <c r="D961" s="291" t="s">
        <v>3697</v>
      </c>
      <c r="E961" s="81"/>
      <c r="F961" s="81"/>
      <c r="G961" s="196">
        <v>118</v>
      </c>
      <c r="H961" s="108"/>
      <c r="I961" s="108"/>
      <c r="J961" s="81" t="s">
        <v>660</v>
      </c>
      <c r="K961" s="16" t="s">
        <v>3546</v>
      </c>
      <c r="L961" s="141"/>
      <c r="M961" s="86"/>
      <c r="N961" s="141"/>
      <c r="O961" s="86"/>
      <c r="P961" s="141"/>
      <c r="Q961" s="86"/>
      <c r="R961" s="86"/>
      <c r="S961" s="141"/>
      <c r="T961" s="86"/>
      <c r="U961" s="82" t="s">
        <v>5207</v>
      </c>
      <c r="V961" s="58" t="s">
        <v>2808</v>
      </c>
      <c r="W961" s="82"/>
    </row>
    <row r="962" spans="1:23" ht="28.5" customHeight="1" x14ac:dyDescent="0.25">
      <c r="A962" s="79" t="s">
        <v>3502</v>
      </c>
      <c r="B962" s="79"/>
      <c r="C962" s="92" t="s">
        <v>3421</v>
      </c>
      <c r="D962" s="291" t="s">
        <v>3697</v>
      </c>
      <c r="E962" s="81"/>
      <c r="F962" s="81"/>
      <c r="G962" s="196">
        <v>119</v>
      </c>
      <c r="H962" s="108"/>
      <c r="I962" s="108"/>
      <c r="J962" s="81" t="s">
        <v>660</v>
      </c>
      <c r="K962" s="16" t="s">
        <v>3546</v>
      </c>
      <c r="L962" s="141"/>
      <c r="M962" s="86"/>
      <c r="N962" s="141"/>
      <c r="O962" s="86"/>
      <c r="P962" s="141"/>
      <c r="Q962" s="86"/>
      <c r="R962" s="86"/>
      <c r="S962" s="141"/>
      <c r="T962" s="86"/>
      <c r="U962" s="82" t="s">
        <v>5208</v>
      </c>
      <c r="V962" s="58" t="s">
        <v>2808</v>
      </c>
      <c r="W962" s="82"/>
    </row>
    <row r="963" spans="1:23" ht="30" customHeight="1" x14ac:dyDescent="0.25">
      <c r="A963" s="79" t="s">
        <v>3503</v>
      </c>
      <c r="B963" s="79"/>
      <c r="C963" s="92" t="s">
        <v>3422</v>
      </c>
      <c r="D963" s="291" t="s">
        <v>3697</v>
      </c>
      <c r="E963" s="81"/>
      <c r="F963" s="81"/>
      <c r="G963" s="196">
        <v>120</v>
      </c>
      <c r="H963" s="108"/>
      <c r="I963" s="108"/>
      <c r="J963" s="81" t="s">
        <v>660</v>
      </c>
      <c r="K963" s="16" t="s">
        <v>3546</v>
      </c>
      <c r="L963" s="141"/>
      <c r="M963" s="86"/>
      <c r="N963" s="141"/>
      <c r="O963" s="86"/>
      <c r="P963" s="141"/>
      <c r="Q963" s="86"/>
      <c r="R963" s="86"/>
      <c r="S963" s="141"/>
      <c r="T963" s="86"/>
      <c r="U963" s="82" t="s">
        <v>5209</v>
      </c>
      <c r="V963" s="58" t="s">
        <v>2808</v>
      </c>
      <c r="W963" s="82"/>
    </row>
    <row r="964" spans="1:23" ht="75" x14ac:dyDescent="0.25">
      <c r="A964" s="44" t="s">
        <v>213</v>
      </c>
      <c r="B964" s="44"/>
      <c r="C964" s="45" t="s">
        <v>1101</v>
      </c>
      <c r="D964" s="44" t="s">
        <v>3698</v>
      </c>
      <c r="E964" s="44"/>
      <c r="F964" s="46" t="s">
        <v>3524</v>
      </c>
      <c r="G964" s="108"/>
      <c r="H964" s="196">
        <f>SUM(G960:G963)</f>
        <v>474</v>
      </c>
      <c r="I964" s="108"/>
      <c r="J964" s="44"/>
      <c r="K964" s="136"/>
      <c r="L964" s="172" t="b">
        <f>H964=H925+H956-(G957+G958+G959)</f>
        <v>1</v>
      </c>
      <c r="M964" s="138" t="s">
        <v>3707</v>
      </c>
      <c r="N964" s="172"/>
      <c r="O964" s="138"/>
      <c r="P964" s="141"/>
      <c r="Q964" s="46"/>
      <c r="R964" s="46"/>
      <c r="S964" s="141"/>
      <c r="T964" s="46"/>
      <c r="U964" s="46" t="s">
        <v>5210</v>
      </c>
      <c r="V964" s="58" t="s">
        <v>3339</v>
      </c>
      <c r="W964" s="46"/>
    </row>
    <row r="965" spans="1:23" ht="50" x14ac:dyDescent="0.25">
      <c r="A965" s="74" t="s">
        <v>214</v>
      </c>
      <c r="B965" s="74"/>
      <c r="C965" s="76" t="s">
        <v>1122</v>
      </c>
      <c r="D965" s="191" t="s">
        <v>3697</v>
      </c>
      <c r="E965" s="75"/>
      <c r="F965" s="75"/>
      <c r="G965" s="196">
        <v>47</v>
      </c>
      <c r="H965" s="108"/>
      <c r="I965" s="108"/>
      <c r="J965" s="75" t="s">
        <v>660</v>
      </c>
      <c r="K965" s="16" t="s">
        <v>3546</v>
      </c>
      <c r="L965" s="141"/>
      <c r="M965" s="86"/>
      <c r="N965" s="141"/>
      <c r="O965" s="86"/>
      <c r="P965" s="141"/>
      <c r="Q965" s="86"/>
      <c r="R965" s="86"/>
      <c r="S965" s="141"/>
      <c r="T965" s="86"/>
      <c r="U965" s="77" t="s">
        <v>5211</v>
      </c>
      <c r="V965" s="58" t="s">
        <v>2808</v>
      </c>
      <c r="W965" s="77"/>
    </row>
    <row r="966" spans="1:23" ht="25" x14ac:dyDescent="0.25">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5212</v>
      </c>
      <c r="V966" s="58" t="s">
        <v>2808</v>
      </c>
      <c r="W966" s="82"/>
    </row>
    <row r="967" spans="1:23" ht="25" x14ac:dyDescent="0.25">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5213</v>
      </c>
      <c r="V967" s="58" t="s">
        <v>2808</v>
      </c>
      <c r="W967" s="82"/>
    </row>
    <row r="968" spans="1:23" ht="25" x14ac:dyDescent="0.25">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5214</v>
      </c>
      <c r="V968" s="58" t="s">
        <v>2808</v>
      </c>
      <c r="W968" s="82"/>
    </row>
    <row r="969" spans="1:23" ht="25" x14ac:dyDescent="0.25">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5215</v>
      </c>
      <c r="V969" s="58" t="s">
        <v>2808</v>
      </c>
      <c r="W969" s="82"/>
    </row>
    <row r="970" spans="1:23" ht="25" x14ac:dyDescent="0.25">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5216</v>
      </c>
      <c r="V970" s="58" t="s">
        <v>2808</v>
      </c>
      <c r="W970" s="82"/>
    </row>
    <row r="971" spans="1:23" ht="25" x14ac:dyDescent="0.25">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5205</v>
      </c>
      <c r="V971" s="58" t="s">
        <v>2808</v>
      </c>
      <c r="W971" s="82"/>
    </row>
    <row r="972" spans="1:23" ht="62.5" x14ac:dyDescent="0.25">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5418</v>
      </c>
      <c r="N972" s="172" t="b">
        <f>OR(AND(H956&gt;0,H972&gt;0),AND(H956=0,H972=0),AND(H956=0,H972&gt;0))</f>
        <v>1</v>
      </c>
      <c r="O972" s="138" t="s">
        <v>5419</v>
      </c>
      <c r="P972" s="141"/>
      <c r="Q972" s="46"/>
      <c r="R972" s="46"/>
      <c r="S972" s="141"/>
      <c r="T972" s="46"/>
      <c r="U972" s="46" t="s">
        <v>5217</v>
      </c>
      <c r="V972" s="58" t="s">
        <v>3339</v>
      </c>
      <c r="W972" s="46"/>
    </row>
    <row r="973" spans="1:23" ht="25" x14ac:dyDescent="0.25">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5218</v>
      </c>
      <c r="V973" s="58" t="s">
        <v>2808</v>
      </c>
      <c r="W973" s="82"/>
    </row>
    <row r="974" spans="1:23" ht="62.5" x14ac:dyDescent="0.25">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NOT(AND(ABS(((((G171/((H964+H925)/2))-(G131/((H925+H886)/2)))/(G131/((H925+H886)/2)))*100)-ROUND(G973+G974,1))&gt;1,$G$1056=""))</f>
        <v>1</v>
      </c>
      <c r="M974" s="16" t="s">
        <v>4313</v>
      </c>
      <c r="N974" s="141"/>
      <c r="O974" s="86"/>
      <c r="P974" s="141"/>
      <c r="Q974" s="86"/>
      <c r="R974" s="86"/>
      <c r="S974" s="141"/>
      <c r="T974" s="86"/>
      <c r="U974" s="86" t="s">
        <v>5219</v>
      </c>
      <c r="V974" s="58" t="s">
        <v>2808</v>
      </c>
      <c r="W974" s="82"/>
    </row>
    <row r="975" spans="1:23" ht="50" x14ac:dyDescent="0.25">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5220</v>
      </c>
      <c r="V975" s="58" t="s">
        <v>2808</v>
      </c>
      <c r="W975" s="82"/>
    </row>
    <row r="976" spans="1:23" ht="50" x14ac:dyDescent="0.25">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5221</v>
      </c>
      <c r="V976" s="58" t="s">
        <v>2808</v>
      </c>
      <c r="W976" s="82"/>
    </row>
    <row r="977" spans="1:23" ht="25" x14ac:dyDescent="0.25">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5222</v>
      </c>
      <c r="V977" s="58" t="s">
        <v>2808</v>
      </c>
      <c r="W977" s="82"/>
    </row>
    <row r="978" spans="1:23" ht="37.5" x14ac:dyDescent="0.25">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5223</v>
      </c>
      <c r="V978" s="58" t="s">
        <v>2808</v>
      </c>
      <c r="W978" s="77"/>
    </row>
    <row r="979" spans="1:23" ht="37.5" x14ac:dyDescent="0.25">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5224</v>
      </c>
      <c r="V979" s="58" t="s">
        <v>2808</v>
      </c>
      <c r="W979" s="77"/>
    </row>
    <row r="980" spans="1:23" ht="37.5" x14ac:dyDescent="0.25">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5225</v>
      </c>
      <c r="V980" s="58" t="s">
        <v>2808</v>
      </c>
      <c r="W980" s="77"/>
    </row>
    <row r="981" spans="1:23" ht="37.5" x14ac:dyDescent="0.25">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5226</v>
      </c>
      <c r="V981" s="58" t="s">
        <v>2808</v>
      </c>
      <c r="W981" s="82"/>
    </row>
    <row r="982" spans="1:23" ht="50" x14ac:dyDescent="0.25">
      <c r="A982" s="83" t="s">
        <v>4221</v>
      </c>
      <c r="B982" s="83"/>
      <c r="C982" s="85" t="s">
        <v>4224</v>
      </c>
      <c r="D982" s="132" t="s">
        <v>3664</v>
      </c>
      <c r="E982" s="84"/>
      <c r="F982" s="84"/>
      <c r="G982" s="108">
        <v>705.9</v>
      </c>
      <c r="H982" s="108"/>
      <c r="I982" s="108"/>
      <c r="J982" s="84" t="s">
        <v>660</v>
      </c>
      <c r="K982" s="16" t="s">
        <v>3546</v>
      </c>
      <c r="L982" s="172" t="b">
        <f>OR(G982&gt;0,$G$1064&lt;&gt;"")</f>
        <v>1</v>
      </c>
      <c r="M982" s="86" t="s">
        <v>4227</v>
      </c>
      <c r="N982" s="141"/>
      <c r="O982" s="86"/>
      <c r="P982" s="141"/>
      <c r="Q982" s="86"/>
      <c r="R982" s="86"/>
      <c r="S982" s="141"/>
      <c r="T982" s="86"/>
      <c r="U982" s="86" t="s">
        <v>5227</v>
      </c>
      <c r="V982" s="66" t="s">
        <v>2811</v>
      </c>
      <c r="W982" s="82"/>
    </row>
    <row r="983" spans="1:23" ht="50" x14ac:dyDescent="0.25">
      <c r="A983" s="83" t="s">
        <v>4222</v>
      </c>
      <c r="B983" s="83"/>
      <c r="C983" s="85" t="s">
        <v>4225</v>
      </c>
      <c r="D983" s="132" t="s">
        <v>3664</v>
      </c>
      <c r="E983" s="84"/>
      <c r="F983" s="84"/>
      <c r="G983" s="108">
        <v>1005.9</v>
      </c>
      <c r="H983" s="108"/>
      <c r="I983" s="108"/>
      <c r="J983" s="84" t="s">
        <v>660</v>
      </c>
      <c r="K983" s="16" t="s">
        <v>3546</v>
      </c>
      <c r="L983" s="172" t="b">
        <f>OR(G983&gt;0,$G$1065&lt;&gt;"")</f>
        <v>1</v>
      </c>
      <c r="M983" s="86" t="s">
        <v>4228</v>
      </c>
      <c r="N983" s="141"/>
      <c r="O983" s="86"/>
      <c r="P983" s="141"/>
      <c r="Q983" s="86"/>
      <c r="R983" s="86"/>
      <c r="S983" s="141"/>
      <c r="T983" s="86"/>
      <c r="U983" s="86" t="s">
        <v>5228</v>
      </c>
      <c r="V983" s="66" t="s">
        <v>2811</v>
      </c>
      <c r="W983" s="82"/>
    </row>
    <row r="984" spans="1:23" ht="50" x14ac:dyDescent="0.25">
      <c r="A984" s="83" t="s">
        <v>4223</v>
      </c>
      <c r="B984" s="83"/>
      <c r="C984" s="85" t="s">
        <v>4226</v>
      </c>
      <c r="D984" s="132" t="s">
        <v>3664</v>
      </c>
      <c r="E984" s="84"/>
      <c r="F984" s="84"/>
      <c r="G984" s="108">
        <v>1111.9000000000001</v>
      </c>
      <c r="H984" s="108"/>
      <c r="I984" s="108"/>
      <c r="J984" s="84" t="s">
        <v>660</v>
      </c>
      <c r="K984" s="16" t="s">
        <v>3546</v>
      </c>
      <c r="L984" s="172" t="b">
        <f>OR(G984&gt;0,$G$1066&lt;&gt;"")</f>
        <v>1</v>
      </c>
      <c r="M984" s="86" t="s">
        <v>4229</v>
      </c>
      <c r="N984" s="141"/>
      <c r="O984" s="86"/>
      <c r="P984" s="141"/>
      <c r="Q984" s="86"/>
      <c r="R984" s="86"/>
      <c r="S984" s="141"/>
      <c r="T984" s="86"/>
      <c r="U984" s="86" t="s">
        <v>5229</v>
      </c>
      <c r="V984" s="66" t="s">
        <v>2811</v>
      </c>
      <c r="W984" s="82"/>
    </row>
    <row r="985" spans="1:23" ht="37.5" x14ac:dyDescent="0.25">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5230</v>
      </c>
      <c r="V985" s="58" t="s">
        <v>2808</v>
      </c>
      <c r="W985" s="77"/>
    </row>
    <row r="986" spans="1:23" ht="62.5" x14ac:dyDescent="0.25">
      <c r="A986" s="74" t="s">
        <v>2990</v>
      </c>
      <c r="B986" s="74"/>
      <c r="C986" s="76" t="s">
        <v>3123</v>
      </c>
      <c r="D986" s="132" t="s">
        <v>3664</v>
      </c>
      <c r="E986" s="75"/>
      <c r="F986" s="75"/>
      <c r="G986" s="108">
        <v>805.9</v>
      </c>
      <c r="H986" s="108"/>
      <c r="I986" s="108"/>
      <c r="J986" s="75" t="s">
        <v>660</v>
      </c>
      <c r="K986" s="16" t="s">
        <v>3546</v>
      </c>
      <c r="L986" s="172" t="b">
        <f>NOT(AND(ABS(G977-((((( G985/G986)-( G946/G947)) / (G946/G947)))*100))&gt;1,$G$1068=""))</f>
        <v>1</v>
      </c>
      <c r="M986" s="16" t="s">
        <v>4307</v>
      </c>
      <c r="N986" s="141"/>
      <c r="O986" s="86"/>
      <c r="P986" s="141"/>
      <c r="Q986" s="86"/>
      <c r="R986" s="86"/>
      <c r="S986" s="141"/>
      <c r="T986" s="86"/>
      <c r="U986" s="77" t="s">
        <v>5231</v>
      </c>
      <c r="V986" s="58" t="s">
        <v>2808</v>
      </c>
      <c r="W986" s="77"/>
    </row>
    <row r="987" spans="1:23" ht="50" x14ac:dyDescent="0.25">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5232</v>
      </c>
      <c r="V987" s="266" t="s">
        <v>4239</v>
      </c>
      <c r="W987" s="77"/>
    </row>
    <row r="988" spans="1:23" ht="50" x14ac:dyDescent="0.25">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5233</v>
      </c>
      <c r="V988" s="58" t="s">
        <v>2808</v>
      </c>
      <c r="W988" s="77"/>
    </row>
    <row r="989" spans="1:23" ht="53.25" customHeight="1" x14ac:dyDescent="0.25">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5234</v>
      </c>
      <c r="V989" s="58" t="s">
        <v>2808</v>
      </c>
      <c r="W989" s="77"/>
    </row>
    <row r="990" spans="1:23" ht="54" customHeight="1" x14ac:dyDescent="0.25">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5235</v>
      </c>
      <c r="V990" s="58" t="s">
        <v>2808</v>
      </c>
      <c r="W990" s="77"/>
    </row>
    <row r="991" spans="1:23" ht="25" x14ac:dyDescent="0.25">
      <c r="A991" s="79" t="s">
        <v>3203</v>
      </c>
      <c r="B991" s="79"/>
      <c r="C991" s="92" t="s">
        <v>3153</v>
      </c>
      <c r="D991" s="191" t="s">
        <v>3697</v>
      </c>
      <c r="E991" s="75"/>
      <c r="F991" s="75"/>
      <c r="G991" s="196">
        <v>70</v>
      </c>
      <c r="H991" s="108"/>
      <c r="I991" s="108"/>
      <c r="J991" s="81" t="s">
        <v>660</v>
      </c>
      <c r="K991" s="16" t="s">
        <v>3546</v>
      </c>
      <c r="L991" s="141"/>
      <c r="M991" s="86"/>
      <c r="N991" s="141"/>
      <c r="O991" s="86"/>
      <c r="P991" s="141"/>
      <c r="Q991" s="86"/>
      <c r="R991" s="86"/>
      <c r="S991" s="141"/>
      <c r="T991" s="86"/>
      <c r="U991" s="82" t="s">
        <v>5236</v>
      </c>
      <c r="V991" s="58" t="s">
        <v>2808</v>
      </c>
      <c r="W991" s="82"/>
    </row>
    <row r="992" spans="1:23" ht="25" x14ac:dyDescent="0.25">
      <c r="A992" s="79" t="s">
        <v>3204</v>
      </c>
      <c r="B992" s="79"/>
      <c r="C992" s="92" t="s">
        <v>3154</v>
      </c>
      <c r="D992" s="191" t="s">
        <v>3697</v>
      </c>
      <c r="E992" s="75"/>
      <c r="F992" s="75"/>
      <c r="G992" s="196">
        <v>22</v>
      </c>
      <c r="H992" s="108"/>
      <c r="I992" s="108"/>
      <c r="J992" s="81" t="s">
        <v>660</v>
      </c>
      <c r="K992" s="16" t="s">
        <v>3546</v>
      </c>
      <c r="L992" s="141"/>
      <c r="M992" s="86"/>
      <c r="N992" s="141"/>
      <c r="O992" s="86"/>
      <c r="P992" s="141"/>
      <c r="Q992" s="86"/>
      <c r="R992" s="86"/>
      <c r="S992" s="141"/>
      <c r="T992" s="86"/>
      <c r="U992" s="82" t="s">
        <v>5237</v>
      </c>
      <c r="V992" s="58" t="s">
        <v>2808</v>
      </c>
      <c r="W992" s="82"/>
    </row>
    <row r="993" spans="1:23" ht="37.5" x14ac:dyDescent="0.25">
      <c r="A993" s="79" t="s">
        <v>3205</v>
      </c>
      <c r="B993" s="79"/>
      <c r="C993" s="92" t="s">
        <v>3155</v>
      </c>
      <c r="D993" s="191" t="s">
        <v>3697</v>
      </c>
      <c r="E993" s="75"/>
      <c r="F993" s="75"/>
      <c r="G993" s="196">
        <v>23</v>
      </c>
      <c r="H993" s="108"/>
      <c r="I993" s="108"/>
      <c r="J993" s="81" t="s">
        <v>660</v>
      </c>
      <c r="K993" s="16" t="s">
        <v>3546</v>
      </c>
      <c r="L993" s="141"/>
      <c r="M993" s="86"/>
      <c r="N993" s="141"/>
      <c r="O993" s="86"/>
      <c r="P993" s="141"/>
      <c r="Q993" s="86"/>
      <c r="R993" s="86"/>
      <c r="S993" s="141"/>
      <c r="T993" s="86"/>
      <c r="U993" s="82" t="s">
        <v>5238</v>
      </c>
      <c r="V993" s="58" t="s">
        <v>2808</v>
      </c>
      <c r="W993" s="82"/>
    </row>
    <row r="994" spans="1:23" ht="25" x14ac:dyDescent="0.25">
      <c r="A994" s="79" t="s">
        <v>3206</v>
      </c>
      <c r="B994" s="79"/>
      <c r="C994" s="92" t="s">
        <v>3156</v>
      </c>
      <c r="D994" s="191" t="s">
        <v>3697</v>
      </c>
      <c r="E994" s="75"/>
      <c r="F994" s="75"/>
      <c r="G994" s="196">
        <v>24</v>
      </c>
      <c r="H994" s="108"/>
      <c r="I994" s="108"/>
      <c r="J994" s="81" t="s">
        <v>660</v>
      </c>
      <c r="K994" s="16" t="s">
        <v>3546</v>
      </c>
      <c r="L994" s="141"/>
      <c r="M994" s="86"/>
      <c r="N994" s="141"/>
      <c r="O994" s="86"/>
      <c r="P994" s="141"/>
      <c r="Q994" s="86"/>
      <c r="R994" s="86"/>
      <c r="S994" s="141"/>
      <c r="T994" s="86"/>
      <c r="U994" s="82" t="s">
        <v>5239</v>
      </c>
      <c r="V994" s="58" t="s">
        <v>2808</v>
      </c>
      <c r="W994" s="82"/>
    </row>
    <row r="995" spans="1:23" ht="75" x14ac:dyDescent="0.25">
      <c r="A995" s="88" t="s">
        <v>3207</v>
      </c>
      <c r="B995" s="88"/>
      <c r="C995" s="45" t="s">
        <v>3212</v>
      </c>
      <c r="D995" s="192" t="s">
        <v>3698</v>
      </c>
      <c r="E995" s="44"/>
      <c r="F995" s="90" t="s">
        <v>3208</v>
      </c>
      <c r="G995" s="108"/>
      <c r="H995" s="196">
        <f>SUM(G991:G994)</f>
        <v>139</v>
      </c>
      <c r="I995" s="108"/>
      <c r="J995" s="44"/>
      <c r="K995" s="44"/>
      <c r="L995" s="172" t="b">
        <f>NOT(AND((H1011/H995)&gt;500,$G$1039=""))</f>
        <v>1</v>
      </c>
      <c r="M995" s="138" t="s">
        <v>5449</v>
      </c>
      <c r="N995" s="141"/>
      <c r="O995" s="90"/>
      <c r="P995" s="141"/>
      <c r="Q995" s="90"/>
      <c r="R995" s="90"/>
      <c r="S995" s="141"/>
      <c r="T995" s="90"/>
      <c r="U995" s="46" t="s">
        <v>5240</v>
      </c>
      <c r="V995" s="58" t="s">
        <v>3339</v>
      </c>
      <c r="W995" s="90"/>
    </row>
    <row r="996" spans="1:23" ht="37.5" x14ac:dyDescent="0.25">
      <c r="A996" s="83" t="s">
        <v>1602</v>
      </c>
      <c r="B996" s="83"/>
      <c r="C996" s="85" t="s">
        <v>2734</v>
      </c>
      <c r="D996" s="191" t="s">
        <v>3697</v>
      </c>
      <c r="E996" s="84"/>
      <c r="F996" s="84"/>
      <c r="G996" s="196">
        <v>40</v>
      </c>
      <c r="H996" s="108"/>
      <c r="I996" s="108"/>
      <c r="J996" s="84" t="s">
        <v>660</v>
      </c>
      <c r="K996" s="16" t="s">
        <v>3546</v>
      </c>
      <c r="L996" s="141"/>
      <c r="M996" s="86"/>
      <c r="N996" s="141"/>
      <c r="O996" s="86"/>
      <c r="P996" s="278"/>
      <c r="Q996" s="86"/>
      <c r="R996" s="86"/>
      <c r="S996" s="141"/>
      <c r="T996" s="86"/>
      <c r="U996" s="86" t="s">
        <v>5241</v>
      </c>
      <c r="V996" s="58" t="s">
        <v>2808</v>
      </c>
      <c r="W996" s="82"/>
    </row>
    <row r="997" spans="1:23" ht="25" x14ac:dyDescent="0.25">
      <c r="A997" s="83" t="s">
        <v>1603</v>
      </c>
      <c r="B997" s="83"/>
      <c r="C997" s="85" t="s">
        <v>2735</v>
      </c>
      <c r="D997" s="191" t="s">
        <v>3697</v>
      </c>
      <c r="E997" s="84"/>
      <c r="F997" s="84"/>
      <c r="G997" s="196">
        <v>41</v>
      </c>
      <c r="H997" s="108"/>
      <c r="I997" s="108"/>
      <c r="J997" s="84" t="s">
        <v>660</v>
      </c>
      <c r="K997" s="16" t="s">
        <v>3546</v>
      </c>
      <c r="L997" s="141"/>
      <c r="M997" s="86"/>
      <c r="N997" s="141"/>
      <c r="O997" s="86"/>
      <c r="P997" s="140"/>
      <c r="Q997" s="86"/>
      <c r="R997" s="86"/>
      <c r="S997" s="141"/>
      <c r="T997" s="86"/>
      <c r="U997" s="86" t="s">
        <v>5242</v>
      </c>
      <c r="V997" s="58" t="s">
        <v>2808</v>
      </c>
      <c r="W997" s="82"/>
    </row>
    <row r="998" spans="1:23" s="98" customFormat="1" ht="66" customHeight="1" x14ac:dyDescent="0.25">
      <c r="A998" s="79" t="s">
        <v>1604</v>
      </c>
      <c r="B998" s="79"/>
      <c r="C998" s="92" t="s">
        <v>2733</v>
      </c>
      <c r="D998" s="191" t="s">
        <v>3697</v>
      </c>
      <c r="E998" s="81"/>
      <c r="F998" s="81"/>
      <c r="G998" s="196">
        <v>42</v>
      </c>
      <c r="H998" s="108"/>
      <c r="I998" s="108"/>
      <c r="J998" s="81" t="s">
        <v>660</v>
      </c>
      <c r="K998" s="16" t="s">
        <v>3546</v>
      </c>
      <c r="L998" s="172" t="b">
        <f>OR(G998=0,$G$1042&lt;&gt;"")</f>
        <v>1</v>
      </c>
      <c r="M998" s="86" t="s">
        <v>4335</v>
      </c>
      <c r="N998" s="141"/>
      <c r="O998" s="82"/>
      <c r="P998" s="279"/>
      <c r="Q998" s="82"/>
      <c r="R998" s="82"/>
      <c r="S998" s="141"/>
      <c r="T998" s="82"/>
      <c r="U998" s="82" t="s">
        <v>5243</v>
      </c>
      <c r="V998" s="58" t="s">
        <v>2808</v>
      </c>
      <c r="W998" s="82"/>
    </row>
    <row r="999" spans="1:23" x14ac:dyDescent="0.25">
      <c r="A999" s="79" t="s">
        <v>3505</v>
      </c>
      <c r="B999" s="79"/>
      <c r="C999" s="92" t="s">
        <v>3423</v>
      </c>
      <c r="D999" s="291" t="s">
        <v>3697</v>
      </c>
      <c r="E999" s="81"/>
      <c r="F999" s="81"/>
      <c r="G999" s="108">
        <v>121</v>
      </c>
      <c r="H999" s="108"/>
      <c r="I999" s="108"/>
      <c r="J999" s="81" t="s">
        <v>660</v>
      </c>
      <c r="K999" s="16" t="s">
        <v>3546</v>
      </c>
      <c r="L999" s="141"/>
      <c r="M999" s="86"/>
      <c r="N999" s="141"/>
      <c r="O999" s="86"/>
      <c r="P999" s="141"/>
      <c r="Q999" s="86"/>
      <c r="R999" s="86"/>
      <c r="S999" s="141"/>
      <c r="T999" s="86"/>
      <c r="U999" s="82" t="s">
        <v>5244</v>
      </c>
      <c r="V999" s="58" t="s">
        <v>2808</v>
      </c>
      <c r="W999" s="82"/>
    </row>
    <row r="1000" spans="1:23" x14ac:dyDescent="0.25">
      <c r="A1000" s="79" t="s">
        <v>3506</v>
      </c>
      <c r="B1000" s="79"/>
      <c r="C1000" s="92" t="s">
        <v>3424</v>
      </c>
      <c r="D1000" s="291" t="s">
        <v>3697</v>
      </c>
      <c r="E1000" s="81"/>
      <c r="F1000" s="81"/>
      <c r="G1000" s="196">
        <v>122</v>
      </c>
      <c r="H1000" s="108"/>
      <c r="I1000" s="108"/>
      <c r="J1000" s="81" t="s">
        <v>660</v>
      </c>
      <c r="K1000" s="16" t="s">
        <v>3546</v>
      </c>
      <c r="L1000" s="141"/>
      <c r="M1000" s="86"/>
      <c r="N1000" s="141"/>
      <c r="O1000" s="86"/>
      <c r="P1000" s="141"/>
      <c r="Q1000" s="86"/>
      <c r="R1000" s="86"/>
      <c r="S1000" s="141"/>
      <c r="T1000" s="86"/>
      <c r="U1000" s="82" t="s">
        <v>5245</v>
      </c>
      <c r="V1000" s="58" t="s">
        <v>2808</v>
      </c>
      <c r="W1000" s="82"/>
    </row>
    <row r="1001" spans="1:23" ht="28.5" customHeight="1" x14ac:dyDescent="0.25">
      <c r="A1001" s="79" t="s">
        <v>3507</v>
      </c>
      <c r="B1001" s="79"/>
      <c r="C1001" s="92" t="s">
        <v>3425</v>
      </c>
      <c r="D1001" s="291" t="s">
        <v>3697</v>
      </c>
      <c r="E1001" s="81"/>
      <c r="F1001" s="81"/>
      <c r="G1001" s="196">
        <v>123</v>
      </c>
      <c r="H1001" s="108"/>
      <c r="I1001" s="108"/>
      <c r="J1001" s="81" t="s">
        <v>660</v>
      </c>
      <c r="K1001" s="16" t="s">
        <v>3546</v>
      </c>
      <c r="L1001" s="141"/>
      <c r="M1001" s="86"/>
      <c r="N1001" s="141"/>
      <c r="O1001" s="86"/>
      <c r="P1001" s="141"/>
      <c r="Q1001" s="86"/>
      <c r="R1001" s="86"/>
      <c r="S1001" s="141"/>
      <c r="T1001" s="86"/>
      <c r="U1001" s="82" t="s">
        <v>5246</v>
      </c>
      <c r="V1001" s="58" t="s">
        <v>2808</v>
      </c>
      <c r="W1001" s="82"/>
    </row>
    <row r="1002" spans="1:23" ht="30" customHeight="1" x14ac:dyDescent="0.25">
      <c r="A1002" s="79" t="s">
        <v>3508</v>
      </c>
      <c r="B1002" s="79"/>
      <c r="C1002" s="92" t="s">
        <v>3426</v>
      </c>
      <c r="D1002" s="291" t="s">
        <v>3697</v>
      </c>
      <c r="E1002" s="81"/>
      <c r="F1002" s="81"/>
      <c r="G1002" s="196">
        <v>124</v>
      </c>
      <c r="H1002" s="108"/>
      <c r="I1002" s="108"/>
      <c r="J1002" s="81" t="s">
        <v>660</v>
      </c>
      <c r="K1002" s="16" t="s">
        <v>3546</v>
      </c>
      <c r="L1002" s="141"/>
      <c r="M1002" s="86"/>
      <c r="N1002" s="141"/>
      <c r="O1002" s="86"/>
      <c r="P1002" s="141"/>
      <c r="Q1002" s="86"/>
      <c r="R1002" s="86"/>
      <c r="S1002" s="141"/>
      <c r="T1002" s="86"/>
      <c r="U1002" s="82" t="s">
        <v>5247</v>
      </c>
      <c r="V1002" s="58" t="s">
        <v>2808</v>
      </c>
      <c r="W1002" s="82"/>
    </row>
    <row r="1003" spans="1:23" ht="75" x14ac:dyDescent="0.25">
      <c r="A1003" s="44" t="s">
        <v>244</v>
      </c>
      <c r="B1003" s="44"/>
      <c r="C1003" s="45" t="s">
        <v>1153</v>
      </c>
      <c r="D1003" s="44" t="s">
        <v>3698</v>
      </c>
      <c r="E1003" s="44"/>
      <c r="F1003" s="46" t="s">
        <v>3523</v>
      </c>
      <c r="G1003" s="108"/>
      <c r="H1003" s="196">
        <f>SUM(G999:G1002)</f>
        <v>490</v>
      </c>
      <c r="I1003" s="108"/>
      <c r="J1003" s="44"/>
      <c r="K1003" s="136"/>
      <c r="L1003" s="172" t="b">
        <f>H1003=H964+H995-(G996+G997+G998)</f>
        <v>1</v>
      </c>
      <c r="M1003" s="138" t="s">
        <v>3708</v>
      </c>
      <c r="N1003" s="172"/>
      <c r="O1003" s="138"/>
      <c r="P1003" s="141"/>
      <c r="Q1003" s="46"/>
      <c r="R1003" s="46"/>
      <c r="S1003" s="141"/>
      <c r="T1003" s="46"/>
      <c r="U1003" s="46" t="s">
        <v>5248</v>
      </c>
      <c r="V1003" s="58" t="s">
        <v>3339</v>
      </c>
      <c r="W1003" s="46"/>
    </row>
    <row r="1004" spans="1:23" ht="50" x14ac:dyDescent="0.25">
      <c r="A1004" s="74" t="s">
        <v>245</v>
      </c>
      <c r="B1004" s="74"/>
      <c r="C1004" s="76" t="s">
        <v>1154</v>
      </c>
      <c r="D1004" s="191" t="s">
        <v>3697</v>
      </c>
      <c r="E1004" s="75"/>
      <c r="F1004" s="75"/>
      <c r="G1004" s="196">
        <v>48</v>
      </c>
      <c r="H1004" s="108"/>
      <c r="I1004" s="108"/>
      <c r="J1004" s="75" t="s">
        <v>660</v>
      </c>
      <c r="K1004" s="16" t="s">
        <v>3546</v>
      </c>
      <c r="L1004" s="141"/>
      <c r="M1004" s="86"/>
      <c r="N1004" s="141"/>
      <c r="O1004" s="86"/>
      <c r="P1004" s="141"/>
      <c r="Q1004" s="86"/>
      <c r="R1004" s="86"/>
      <c r="S1004" s="141"/>
      <c r="T1004" s="86"/>
      <c r="U1004" s="77" t="s">
        <v>5249</v>
      </c>
      <c r="V1004" s="58" t="s">
        <v>2808</v>
      </c>
      <c r="W1004" s="77"/>
    </row>
    <row r="1005" spans="1:23" ht="75" x14ac:dyDescent="0.25">
      <c r="A1005" s="83" t="s">
        <v>247</v>
      </c>
      <c r="B1005" s="83"/>
      <c r="C1005" s="85" t="s">
        <v>2728</v>
      </c>
      <c r="D1005" s="130" t="s">
        <v>3664</v>
      </c>
      <c r="E1005" s="84"/>
      <c r="F1005" s="84"/>
      <c r="G1005" s="108">
        <v>206.8</v>
      </c>
      <c r="H1005" s="108"/>
      <c r="I1005" s="108"/>
      <c r="J1005" s="84" t="s">
        <v>660</v>
      </c>
      <c r="K1005" s="16" t="s">
        <v>3546</v>
      </c>
      <c r="L1005" s="171" t="b">
        <f>NOT(AND(ABS(ROUND((SUM(G807,G849,G888,G927,G966,G1005))-(SUM(G573,G612,G645,G678,G711,G744)),1))&gt;((SUM(G573,G612,G645,G678,G711,G744)) * 0.1),G1048=""))</f>
        <v>1</v>
      </c>
      <c r="M1005" s="85" t="s">
        <v>4309</v>
      </c>
      <c r="N1005" s="141"/>
      <c r="O1005" s="86"/>
      <c r="P1005" s="141"/>
      <c r="Q1005" s="86"/>
      <c r="R1005" s="86"/>
      <c r="S1005" s="141"/>
      <c r="T1005" s="86"/>
      <c r="U1005" s="86" t="s">
        <v>5250</v>
      </c>
      <c r="V1005" s="58" t="s">
        <v>2808</v>
      </c>
      <c r="W1005" s="82"/>
    </row>
    <row r="1006" spans="1:23" ht="25" x14ac:dyDescent="0.25">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5251</v>
      </c>
      <c r="V1006" s="58" t="s">
        <v>2808</v>
      </c>
      <c r="W1006" s="82"/>
    </row>
    <row r="1007" spans="1:23" ht="62.5" x14ac:dyDescent="0.25">
      <c r="A1007" s="83" t="s">
        <v>1656</v>
      </c>
      <c r="B1007" s="83"/>
      <c r="C1007" s="85" t="s">
        <v>2730</v>
      </c>
      <c r="D1007" s="130" t="s">
        <v>3664</v>
      </c>
      <c r="E1007" s="84"/>
      <c r="F1007" s="84"/>
      <c r="G1007" s="108">
        <v>406.8</v>
      </c>
      <c r="H1007" s="108"/>
      <c r="I1007" s="108"/>
      <c r="J1007" s="84" t="s">
        <v>660</v>
      </c>
      <c r="K1007" s="16" t="s">
        <v>3546</v>
      </c>
      <c r="L1007" s="171" t="b">
        <f>OR(NOT(AND(ABS((ROUND((SUM(G809,G851,G890,G929,G968,G1007))-((SUM(G580,G616,G649,G682,G715,G748))+(SUM(G581,G617,G650,G683,G716,G749))),1)))&gt;((SUM(G580,G616,G649,G682,G715,G748))+(SUM(G581,G617,G650,G683,G716,G749)))*0.1,$G$1050="")),SUM(G809,G851,G890,G929,G968,G1007)=0)</f>
        <v>1</v>
      </c>
      <c r="M1007" s="85" t="s">
        <v>4278</v>
      </c>
      <c r="N1007" s="141"/>
      <c r="O1007" s="86"/>
      <c r="P1007" s="141"/>
      <c r="Q1007" s="86"/>
      <c r="R1007" s="86"/>
      <c r="S1007" s="141"/>
      <c r="T1007" s="86"/>
      <c r="U1007" s="86" t="s">
        <v>5252</v>
      </c>
      <c r="V1007" s="58" t="s">
        <v>2808</v>
      </c>
      <c r="W1007" s="82"/>
    </row>
    <row r="1008" spans="1:23" ht="25" x14ac:dyDescent="0.25">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5253</v>
      </c>
      <c r="V1008" s="58" t="s">
        <v>2808</v>
      </c>
      <c r="W1008" s="82"/>
    </row>
    <row r="1009" spans="1:23" ht="25" x14ac:dyDescent="0.25">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141"/>
      <c r="T1009" s="86"/>
      <c r="U1009" s="86" t="s">
        <v>5254</v>
      </c>
      <c r="V1009" s="58" t="s">
        <v>2808</v>
      </c>
      <c r="W1009" s="82"/>
    </row>
    <row r="1010" spans="1:23" ht="25" x14ac:dyDescent="0.25">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5243</v>
      </c>
      <c r="V1010" s="58" t="s">
        <v>2808</v>
      </c>
      <c r="W1010" s="82"/>
    </row>
    <row r="1011" spans="1:23" ht="62.5" x14ac:dyDescent="0.25">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5420</v>
      </c>
      <c r="N1011" s="172" t="b">
        <f>OR(AND(H995&gt;0,H1011&gt;0),AND(H995=0,H1011=0),AND(H991=0,H1011&gt;0))</f>
        <v>1</v>
      </c>
      <c r="O1011" s="138" t="s">
        <v>5421</v>
      </c>
      <c r="P1011" s="171" t="b">
        <f>NOT(AND(((ABS((SUM(H813,H855,H894,H933,H972,H1011)))-ABS((SUM(G566,G605,G638,G671,G704,G737)))) &gt; (ABS((SUM(H813,H855,H894,H933,H972,H1011)) * 0.2))),G1054=""))</f>
        <v>1</v>
      </c>
      <c r="Q1011" s="46"/>
      <c r="R1011" s="46"/>
      <c r="S1011" s="141"/>
      <c r="T1011" s="46"/>
      <c r="U1011" s="46" t="s">
        <v>5255</v>
      </c>
      <c r="V1011" s="58" t="s">
        <v>3339</v>
      </c>
      <c r="W1011" s="46"/>
    </row>
    <row r="1012" spans="1:23" ht="25" x14ac:dyDescent="0.25">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5256</v>
      </c>
      <c r="V1012" s="58" t="s">
        <v>2808</v>
      </c>
      <c r="W1012" s="82"/>
    </row>
    <row r="1013" spans="1:23" ht="62.5" x14ac:dyDescent="0.25">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NOT(AND(ABS(((((G211/((H1003+H964)/2))-(G171/((H964+H925)/2)))/(G171/((H964+H925)/2)))*100)-ROUND(G1012+G1013,1))&gt;1,$G$1056=""))</f>
        <v>1</v>
      </c>
      <c r="M1013" s="16" t="s">
        <v>4336</v>
      </c>
      <c r="N1013" s="141"/>
      <c r="O1013" s="86"/>
      <c r="P1013" s="141"/>
      <c r="Q1013" s="86"/>
      <c r="R1013" s="86"/>
      <c r="S1013" s="141"/>
      <c r="T1013" s="86"/>
      <c r="U1013" s="86" t="s">
        <v>5257</v>
      </c>
      <c r="V1013" s="58" t="s">
        <v>2808</v>
      </c>
      <c r="W1013" s="82"/>
    </row>
    <row r="1014" spans="1:23" ht="50" x14ac:dyDescent="0.25">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5258</v>
      </c>
      <c r="V1014" s="58" t="s">
        <v>2808</v>
      </c>
      <c r="W1014" s="82"/>
    </row>
    <row r="1015" spans="1:23" ht="50" x14ac:dyDescent="0.25">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5259</v>
      </c>
      <c r="V1015" s="58" t="s">
        <v>2808</v>
      </c>
      <c r="W1015" s="82"/>
    </row>
    <row r="1016" spans="1:23" ht="25" x14ac:dyDescent="0.25">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5260</v>
      </c>
      <c r="V1016" s="58" t="s">
        <v>2808</v>
      </c>
      <c r="W1016" s="82"/>
    </row>
    <row r="1017" spans="1:23" ht="37.5" x14ac:dyDescent="0.25">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5261</v>
      </c>
      <c r="V1017" s="58" t="s">
        <v>2808</v>
      </c>
      <c r="W1017" s="77"/>
    </row>
    <row r="1018" spans="1:23" ht="37.5" x14ac:dyDescent="0.25">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5262</v>
      </c>
      <c r="V1018" s="58" t="s">
        <v>2808</v>
      </c>
      <c r="W1018" s="77"/>
    </row>
    <row r="1019" spans="1:23" ht="37.5" x14ac:dyDescent="0.25">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5263</v>
      </c>
      <c r="V1019" s="58" t="s">
        <v>2808</v>
      </c>
      <c r="W1019" s="77"/>
    </row>
    <row r="1020" spans="1:23" ht="37.5" x14ac:dyDescent="0.25">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5264</v>
      </c>
      <c r="V1020" s="58" t="s">
        <v>2808</v>
      </c>
      <c r="W1020" s="82"/>
    </row>
    <row r="1021" spans="1:23" ht="50" x14ac:dyDescent="0.25">
      <c r="A1021" s="83" t="s">
        <v>4230</v>
      </c>
      <c r="B1021" s="83"/>
      <c r="C1021" s="85" t="s">
        <v>4233</v>
      </c>
      <c r="D1021" s="132" t="s">
        <v>3664</v>
      </c>
      <c r="E1021" s="84"/>
      <c r="F1021" s="84"/>
      <c r="G1021" s="108">
        <v>706.9</v>
      </c>
      <c r="H1021" s="108"/>
      <c r="I1021" s="108"/>
      <c r="J1021" s="84" t="s">
        <v>660</v>
      </c>
      <c r="K1021" s="16" t="s">
        <v>3546</v>
      </c>
      <c r="L1021" s="172" t="b">
        <f>OR(G1021&gt;0,$G$1064&lt;&gt;"")</f>
        <v>1</v>
      </c>
      <c r="M1021" s="86" t="s">
        <v>4236</v>
      </c>
      <c r="N1021" s="141"/>
      <c r="O1021" s="86"/>
      <c r="P1021" s="141"/>
      <c r="Q1021" s="86"/>
      <c r="R1021" s="86"/>
      <c r="S1021" s="141"/>
      <c r="T1021" s="86"/>
      <c r="U1021" s="86" t="s">
        <v>5265</v>
      </c>
      <c r="V1021" s="66" t="s">
        <v>2811</v>
      </c>
      <c r="W1021" s="82"/>
    </row>
    <row r="1022" spans="1:23" ht="50" x14ac:dyDescent="0.25">
      <c r="A1022" s="83" t="s">
        <v>4231</v>
      </c>
      <c r="B1022" s="83"/>
      <c r="C1022" s="85" t="s">
        <v>4234</v>
      </c>
      <c r="D1022" s="132" t="s">
        <v>3664</v>
      </c>
      <c r="E1022" s="84"/>
      <c r="F1022" s="84"/>
      <c r="G1022" s="108">
        <v>1006.9</v>
      </c>
      <c r="H1022" s="108"/>
      <c r="I1022" s="108"/>
      <c r="J1022" s="84" t="s">
        <v>660</v>
      </c>
      <c r="K1022" s="16" t="s">
        <v>3546</v>
      </c>
      <c r="L1022" s="172" t="b">
        <f>OR(G1022&gt;0,$G$1065&lt;&gt;"")</f>
        <v>1</v>
      </c>
      <c r="M1022" s="86" t="s">
        <v>4237</v>
      </c>
      <c r="N1022" s="141"/>
      <c r="O1022" s="86"/>
      <c r="P1022" s="141"/>
      <c r="Q1022" s="86"/>
      <c r="R1022" s="86"/>
      <c r="S1022" s="141"/>
      <c r="T1022" s="86"/>
      <c r="U1022" s="86" t="s">
        <v>5266</v>
      </c>
      <c r="V1022" s="66" t="s">
        <v>2811</v>
      </c>
      <c r="W1022" s="82"/>
    </row>
    <row r="1023" spans="1:23" ht="50" x14ac:dyDescent="0.25">
      <c r="A1023" s="83" t="s">
        <v>4232</v>
      </c>
      <c r="B1023" s="83"/>
      <c r="C1023" s="85" t="s">
        <v>4235</v>
      </c>
      <c r="D1023" s="132" t="s">
        <v>3664</v>
      </c>
      <c r="E1023" s="84"/>
      <c r="F1023" s="84"/>
      <c r="G1023" s="108">
        <v>1112.9000000000001</v>
      </c>
      <c r="H1023" s="108"/>
      <c r="I1023" s="108"/>
      <c r="J1023" s="84" t="s">
        <v>660</v>
      </c>
      <c r="K1023" s="16" t="s">
        <v>3546</v>
      </c>
      <c r="L1023" s="172" t="b">
        <f>OR(G1023&gt;0,$G$1066&lt;&gt;"")</f>
        <v>1</v>
      </c>
      <c r="M1023" s="86" t="s">
        <v>4238</v>
      </c>
      <c r="N1023" s="141"/>
      <c r="O1023" s="86"/>
      <c r="P1023" s="141"/>
      <c r="Q1023" s="86"/>
      <c r="R1023" s="86"/>
      <c r="S1023" s="141"/>
      <c r="T1023" s="86"/>
      <c r="U1023" s="86" t="s">
        <v>5267</v>
      </c>
      <c r="V1023" s="66" t="s">
        <v>2811</v>
      </c>
      <c r="W1023" s="82"/>
    </row>
    <row r="1024" spans="1:23" ht="37.5" x14ac:dyDescent="0.25">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5268</v>
      </c>
      <c r="V1024" s="58" t="s">
        <v>2808</v>
      </c>
      <c r="W1024" s="77"/>
    </row>
    <row r="1025" spans="1:23" ht="62.5" x14ac:dyDescent="0.25">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(G985/G986)))*100))&gt;1,$G$1068=""))</f>
        <v>1</v>
      </c>
      <c r="M1025" s="16" t="s">
        <v>4308</v>
      </c>
      <c r="N1025" s="141"/>
      <c r="O1025" s="86"/>
      <c r="P1025" s="141"/>
      <c r="Q1025" s="86"/>
      <c r="R1025" s="86"/>
      <c r="S1025" s="141"/>
      <c r="T1025" s="86"/>
      <c r="U1025" s="77" t="s">
        <v>5269</v>
      </c>
      <c r="V1025" s="58" t="s">
        <v>2808</v>
      </c>
      <c r="W1025" s="77"/>
    </row>
    <row r="1026" spans="1:23" ht="50" x14ac:dyDescent="0.25">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5270</v>
      </c>
      <c r="V1026" s="266" t="s">
        <v>4239</v>
      </c>
      <c r="W1026" s="77"/>
    </row>
    <row r="1027" spans="1:23" ht="50" x14ac:dyDescent="0.25">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5271</v>
      </c>
      <c r="V1027" s="58" t="s">
        <v>2808</v>
      </c>
      <c r="W1027" s="77"/>
    </row>
    <row r="1028" spans="1:23" ht="53.25" customHeight="1" x14ac:dyDescent="0.25">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5272</v>
      </c>
      <c r="V1028" s="58" t="s">
        <v>2808</v>
      </c>
      <c r="W1028" s="77"/>
    </row>
    <row r="1029" spans="1:23" ht="54" customHeight="1" x14ac:dyDescent="0.25">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5273</v>
      </c>
      <c r="V1029" s="58" t="s">
        <v>2808</v>
      </c>
      <c r="W1029" s="77"/>
    </row>
    <row r="1030" spans="1:23" ht="50" x14ac:dyDescent="0.25">
      <c r="A1030" s="88" t="s">
        <v>4252</v>
      </c>
      <c r="B1030" s="88"/>
      <c r="C1030" s="45" t="s">
        <v>5639</v>
      </c>
      <c r="D1030" s="192" t="s">
        <v>3698</v>
      </c>
      <c r="E1030" s="44"/>
      <c r="F1030" s="90" t="s">
        <v>5640</v>
      </c>
      <c r="G1030" s="108"/>
      <c r="H1030" s="196">
        <f>SUM(H793,H839,H878,H917,H956,H995)</f>
        <v>615</v>
      </c>
      <c r="I1030" s="108"/>
      <c r="J1030" s="44"/>
      <c r="K1030" s="44"/>
      <c r="L1030" s="141"/>
      <c r="M1030" s="90"/>
      <c r="N1030" s="141"/>
      <c r="O1030" s="90"/>
      <c r="P1030" s="141"/>
      <c r="Q1030" s="90"/>
      <c r="R1030" s="90" t="s">
        <v>4251</v>
      </c>
      <c r="S1030" s="141"/>
      <c r="T1030" s="90"/>
      <c r="U1030" s="46" t="s">
        <v>5274</v>
      </c>
      <c r="V1030" s="66" t="s">
        <v>2811</v>
      </c>
      <c r="W1030" s="90"/>
    </row>
    <row r="1031" spans="1:23" ht="50" x14ac:dyDescent="0.25">
      <c r="A1031" s="88" t="s">
        <v>5637</v>
      </c>
      <c r="B1031" s="88"/>
      <c r="C1031" s="45" t="s">
        <v>5638</v>
      </c>
      <c r="D1031" s="192" t="s">
        <v>3698</v>
      </c>
      <c r="E1031" s="44"/>
      <c r="F1031" s="90" t="s">
        <v>5641</v>
      </c>
      <c r="G1031" s="108"/>
      <c r="H1031" s="196">
        <v>600</v>
      </c>
      <c r="I1031" s="108"/>
      <c r="J1031" s="44"/>
      <c r="K1031" s="44"/>
      <c r="L1031" s="141"/>
      <c r="M1031" s="90"/>
      <c r="N1031" s="141"/>
      <c r="O1031" s="90"/>
      <c r="P1031" s="141"/>
      <c r="Q1031" s="90"/>
      <c r="R1031" s="90" t="s">
        <v>4251</v>
      </c>
      <c r="S1031" s="141"/>
      <c r="T1031" s="90"/>
      <c r="U1031" s="46" t="s">
        <v>5274</v>
      </c>
      <c r="V1031" s="66" t="s">
        <v>2811</v>
      </c>
      <c r="W1031" s="90"/>
    </row>
    <row r="1032" spans="1:23" ht="37.5" x14ac:dyDescent="0.25">
      <c r="A1032" s="88" t="s">
        <v>4283</v>
      </c>
      <c r="B1032" s="88"/>
      <c r="C1032" s="45" t="s">
        <v>4284</v>
      </c>
      <c r="D1032" s="44" t="s">
        <v>3543</v>
      </c>
      <c r="E1032" s="44" t="s">
        <v>3777</v>
      </c>
      <c r="F1032" s="90" t="s">
        <v>4287</v>
      </c>
      <c r="G1032" s="196"/>
      <c r="H1032" s="108">
        <f>ROUND(SUM(G807,G849,G888,G927,G966,G1005),1)</f>
        <v>1225.8</v>
      </c>
      <c r="I1032" s="108"/>
      <c r="J1032" s="44"/>
      <c r="K1032" s="136"/>
      <c r="L1032" s="141"/>
      <c r="M1032" s="90"/>
      <c r="N1032" s="141"/>
      <c r="O1032" s="90"/>
      <c r="P1032" s="141"/>
      <c r="Q1032" s="90"/>
      <c r="R1032" s="90"/>
      <c r="S1032" s="141"/>
      <c r="T1032" s="90"/>
      <c r="U1032" s="46" t="s">
        <v>5275</v>
      </c>
      <c r="V1032" s="66" t="s">
        <v>2811</v>
      </c>
      <c r="W1032" s="90"/>
    </row>
    <row r="1033" spans="1:23" ht="37.5" x14ac:dyDescent="0.25">
      <c r="A1033" s="88" t="s">
        <v>4275</v>
      </c>
      <c r="B1033" s="88"/>
      <c r="C1033" s="45" t="s">
        <v>4276</v>
      </c>
      <c r="D1033" s="192" t="s">
        <v>3543</v>
      </c>
      <c r="E1033" s="44" t="s">
        <v>3777</v>
      </c>
      <c r="F1033" s="90" t="s">
        <v>4277</v>
      </c>
      <c r="G1033" s="108"/>
      <c r="H1033" s="108">
        <f>ROUND(SUM(G809,G851,G890,G929,G968,G1007),1)</f>
        <v>2425.8000000000002</v>
      </c>
      <c r="I1033" s="108"/>
      <c r="J1033" s="44"/>
      <c r="K1033" s="136"/>
      <c r="L1033" s="171"/>
      <c r="M1033" s="90"/>
      <c r="N1033" s="141"/>
      <c r="O1033" s="90"/>
      <c r="P1033" s="141"/>
      <c r="Q1033" s="90"/>
      <c r="R1033" s="90"/>
      <c r="S1033" s="141"/>
      <c r="T1033" s="90"/>
      <c r="U1033" s="46" t="s">
        <v>5276</v>
      </c>
      <c r="V1033" s="66" t="s">
        <v>2811</v>
      </c>
      <c r="W1033" s="90"/>
    </row>
    <row r="1034" spans="1:23" ht="37.5" x14ac:dyDescent="0.25">
      <c r="A1034" s="88" t="s">
        <v>4328</v>
      </c>
      <c r="B1034" s="88"/>
      <c r="C1034" s="45" t="s">
        <v>1876</v>
      </c>
      <c r="D1034" s="88" t="s">
        <v>3611</v>
      </c>
      <c r="E1034" s="44" t="s">
        <v>3777</v>
      </c>
      <c r="F1034" s="90" t="s">
        <v>4253</v>
      </c>
      <c r="G1034" s="108"/>
      <c r="H1034" s="196">
        <f>ROUND(SUM(H813,H855,H894,H933,H972,H1011),1)</f>
        <v>16354.9</v>
      </c>
      <c r="I1034" s="108"/>
      <c r="J1034" s="44"/>
      <c r="K1034" s="44"/>
      <c r="L1034" s="141"/>
      <c r="M1034" s="90"/>
      <c r="N1034" s="141"/>
      <c r="O1034" s="90"/>
      <c r="P1034" s="141"/>
      <c r="Q1034" s="90"/>
      <c r="R1034" s="90"/>
      <c r="S1034" s="141"/>
      <c r="T1034" s="90"/>
      <c r="U1034" s="46" t="s">
        <v>5065</v>
      </c>
      <c r="V1034" s="66" t="s">
        <v>2811</v>
      </c>
      <c r="W1034" s="90"/>
    </row>
    <row r="1035" spans="1:23" ht="25" x14ac:dyDescent="0.25">
      <c r="A1035" s="280" t="s">
        <v>3307</v>
      </c>
      <c r="B1035" s="197"/>
      <c r="C1035" s="76" t="s">
        <v>3132</v>
      </c>
      <c r="D1035" s="132" t="s">
        <v>3549</v>
      </c>
      <c r="E1035" s="75"/>
      <c r="F1035" s="75"/>
      <c r="G1035" s="140" t="s">
        <v>3674</v>
      </c>
      <c r="H1035" s="108"/>
      <c r="I1035" s="108"/>
      <c r="J1035" s="75" t="s">
        <v>2202</v>
      </c>
      <c r="K1035" s="75"/>
      <c r="L1035" s="141"/>
      <c r="M1035" s="86"/>
      <c r="N1035" s="141"/>
      <c r="O1035" s="86"/>
      <c r="P1035" s="141"/>
      <c r="Q1035" s="86"/>
      <c r="R1035" s="86"/>
      <c r="S1035" s="141"/>
      <c r="T1035" s="86"/>
      <c r="U1035" s="82" t="s">
        <v>5277</v>
      </c>
      <c r="V1035" s="58" t="s">
        <v>2808</v>
      </c>
      <c r="W1035" s="77"/>
    </row>
    <row r="1036" spans="1:23" ht="25" x14ac:dyDescent="0.25">
      <c r="A1036" s="280" t="s">
        <v>3308</v>
      </c>
      <c r="B1036" s="197"/>
      <c r="C1036" s="76" t="s">
        <v>3133</v>
      </c>
      <c r="D1036" s="132" t="s">
        <v>3549</v>
      </c>
      <c r="E1036" s="75"/>
      <c r="F1036" s="75"/>
      <c r="G1036" s="140" t="s">
        <v>3675</v>
      </c>
      <c r="H1036" s="108"/>
      <c r="I1036" s="108"/>
      <c r="J1036" s="75" t="s">
        <v>2202</v>
      </c>
      <c r="K1036" s="75"/>
      <c r="L1036" s="141"/>
      <c r="M1036" s="86"/>
      <c r="N1036" s="141"/>
      <c r="O1036" s="86"/>
      <c r="P1036" s="141"/>
      <c r="Q1036" s="86"/>
      <c r="R1036" s="86"/>
      <c r="S1036" s="141"/>
      <c r="T1036" s="86"/>
      <c r="U1036" s="82" t="s">
        <v>5278</v>
      </c>
      <c r="V1036" s="58" t="s">
        <v>2808</v>
      </c>
      <c r="W1036" s="77"/>
    </row>
    <row r="1037" spans="1:23" ht="37.5" x14ac:dyDescent="0.25">
      <c r="A1037" s="280" t="s">
        <v>3309</v>
      </c>
      <c r="B1037" s="197"/>
      <c r="C1037" s="76" t="s">
        <v>3134</v>
      </c>
      <c r="D1037" s="132" t="s">
        <v>3549</v>
      </c>
      <c r="E1037" s="75"/>
      <c r="F1037" s="75"/>
      <c r="G1037" s="140" t="s">
        <v>3676</v>
      </c>
      <c r="H1037" s="108"/>
      <c r="I1037" s="108"/>
      <c r="J1037" s="75" t="s">
        <v>2202</v>
      </c>
      <c r="K1037" s="75"/>
      <c r="L1037" s="141"/>
      <c r="M1037" s="86"/>
      <c r="N1037" s="141"/>
      <c r="O1037" s="86"/>
      <c r="P1037" s="141"/>
      <c r="Q1037" s="86"/>
      <c r="R1037" s="86"/>
      <c r="S1037" s="141"/>
      <c r="T1037" s="86"/>
      <c r="U1037" s="82" t="s">
        <v>5279</v>
      </c>
      <c r="V1037" s="58" t="s">
        <v>2808</v>
      </c>
      <c r="W1037" s="77"/>
    </row>
    <row r="1038" spans="1:23" ht="25" x14ac:dyDescent="0.25">
      <c r="A1038" s="280" t="s">
        <v>3310</v>
      </c>
      <c r="B1038" s="197"/>
      <c r="C1038" s="76" t="s">
        <v>3135</v>
      </c>
      <c r="D1038" s="132" t="s">
        <v>3549</v>
      </c>
      <c r="E1038" s="75"/>
      <c r="F1038" s="75"/>
      <c r="G1038" s="140" t="s">
        <v>3677</v>
      </c>
      <c r="H1038" s="108"/>
      <c r="I1038" s="108"/>
      <c r="J1038" s="75" t="s">
        <v>2202</v>
      </c>
      <c r="K1038" s="75"/>
      <c r="L1038" s="141"/>
      <c r="M1038" s="86"/>
      <c r="N1038" s="141"/>
      <c r="O1038" s="86"/>
      <c r="P1038" s="141"/>
      <c r="Q1038" s="86"/>
      <c r="R1038" s="86"/>
      <c r="S1038" s="141"/>
      <c r="T1038" s="86"/>
      <c r="U1038" s="82" t="s">
        <v>5280</v>
      </c>
      <c r="V1038" s="58" t="s">
        <v>2808</v>
      </c>
      <c r="W1038" s="77"/>
    </row>
    <row r="1039" spans="1:23" ht="50" x14ac:dyDescent="0.25">
      <c r="A1039" s="280" t="s">
        <v>3336</v>
      </c>
      <c r="B1039" s="197"/>
      <c r="C1039" s="76" t="s">
        <v>3681</v>
      </c>
      <c r="D1039" s="132" t="s">
        <v>3549</v>
      </c>
      <c r="E1039" s="75"/>
      <c r="F1039" s="75"/>
      <c r="G1039" s="140" t="s">
        <v>3682</v>
      </c>
      <c r="H1039" s="108"/>
      <c r="I1039" s="108"/>
      <c r="J1039" s="75" t="s">
        <v>2202</v>
      </c>
      <c r="K1039" s="75"/>
      <c r="L1039" s="141"/>
      <c r="M1039" s="86"/>
      <c r="N1039" s="141"/>
      <c r="O1039" s="86"/>
      <c r="P1039" s="141"/>
      <c r="Q1039" s="86"/>
      <c r="R1039" s="86"/>
      <c r="S1039" s="141"/>
      <c r="T1039" s="86"/>
      <c r="U1039" s="82" t="s">
        <v>5288</v>
      </c>
      <c r="V1039" s="58" t="s">
        <v>2808</v>
      </c>
      <c r="W1039" s="77"/>
    </row>
    <row r="1040" spans="1:23" ht="37.5" x14ac:dyDescent="0.25">
      <c r="A1040" s="280" t="s">
        <v>3317</v>
      </c>
      <c r="B1040" s="197"/>
      <c r="C1040" s="76" t="s">
        <v>2670</v>
      </c>
      <c r="D1040" s="132" t="s">
        <v>3549</v>
      </c>
      <c r="E1040" s="75"/>
      <c r="F1040" s="75"/>
      <c r="G1040" s="140" t="s">
        <v>3683</v>
      </c>
      <c r="H1040" s="108"/>
      <c r="I1040" s="108"/>
      <c r="J1040" s="75" t="s">
        <v>2202</v>
      </c>
      <c r="K1040" s="75"/>
      <c r="L1040" s="141"/>
      <c r="M1040" s="86"/>
      <c r="N1040" s="141"/>
      <c r="O1040" s="86"/>
      <c r="P1040" s="141"/>
      <c r="Q1040" s="86"/>
      <c r="R1040" s="86"/>
      <c r="S1040" s="141"/>
      <c r="T1040" s="86"/>
      <c r="U1040" s="82" t="s">
        <v>5281</v>
      </c>
      <c r="V1040" s="58" t="s">
        <v>2808</v>
      </c>
      <c r="W1040" s="77"/>
    </row>
    <row r="1041" spans="1:23" ht="37.5" x14ac:dyDescent="0.25">
      <c r="A1041" s="280" t="s">
        <v>3318</v>
      </c>
      <c r="B1041" s="197"/>
      <c r="C1041" s="76" t="s">
        <v>2671</v>
      </c>
      <c r="D1041" s="132" t="s">
        <v>3549</v>
      </c>
      <c r="E1041" s="75"/>
      <c r="F1041" s="75"/>
      <c r="G1041" s="140" t="s">
        <v>3684</v>
      </c>
      <c r="H1041" s="108"/>
      <c r="I1041" s="108"/>
      <c r="J1041" s="75" t="s">
        <v>2202</v>
      </c>
      <c r="K1041" s="75"/>
      <c r="L1041" s="141"/>
      <c r="M1041" s="86"/>
      <c r="N1041" s="141"/>
      <c r="O1041" s="86"/>
      <c r="P1041" s="141"/>
      <c r="Q1041" s="86"/>
      <c r="R1041" s="86"/>
      <c r="S1041" s="141"/>
      <c r="T1041" s="86"/>
      <c r="U1041" s="82" t="s">
        <v>5282</v>
      </c>
      <c r="V1041" s="58" t="s">
        <v>2808</v>
      </c>
      <c r="W1041" s="77"/>
    </row>
    <row r="1042" spans="1:23" ht="37.5" x14ac:dyDescent="0.25">
      <c r="A1042" s="280" t="s">
        <v>3319</v>
      </c>
      <c r="B1042" s="197"/>
      <c r="C1042" s="76" t="s">
        <v>2559</v>
      </c>
      <c r="D1042" s="132" t="s">
        <v>3549</v>
      </c>
      <c r="E1042" s="75"/>
      <c r="F1042" s="75"/>
      <c r="G1042" s="140" t="s">
        <v>5450</v>
      </c>
      <c r="H1042" s="108"/>
      <c r="I1042" s="108"/>
      <c r="J1042" s="75" t="s">
        <v>2202</v>
      </c>
      <c r="K1042" s="75"/>
      <c r="L1042" s="141"/>
      <c r="M1042" s="86"/>
      <c r="N1042" s="141"/>
      <c r="O1042" s="86"/>
      <c r="P1042" s="141"/>
      <c r="Q1042" s="86"/>
      <c r="R1042" s="86"/>
      <c r="S1042" s="141"/>
      <c r="T1042" s="86"/>
      <c r="U1042" s="82" t="s">
        <v>5283</v>
      </c>
      <c r="V1042" s="58" t="s">
        <v>2808</v>
      </c>
      <c r="W1042" s="77"/>
    </row>
    <row r="1043" spans="1:23" ht="25" x14ac:dyDescent="0.25">
      <c r="A1043" s="280" t="s">
        <v>3513</v>
      </c>
      <c r="B1043" s="197"/>
      <c r="C1043" s="76" t="s">
        <v>3402</v>
      </c>
      <c r="D1043" s="132" t="s">
        <v>3549</v>
      </c>
      <c r="E1043" s="75"/>
      <c r="F1043" s="75"/>
      <c r="G1043" s="140" t="s">
        <v>3700</v>
      </c>
      <c r="H1043" s="108"/>
      <c r="I1043" s="108"/>
      <c r="J1043" s="75" t="s">
        <v>2202</v>
      </c>
      <c r="K1043" s="75"/>
      <c r="L1043" s="141"/>
      <c r="M1043" s="86"/>
      <c r="N1043" s="141"/>
      <c r="O1043" s="86"/>
      <c r="P1043" s="141"/>
      <c r="Q1043" s="86"/>
      <c r="R1043" s="86"/>
      <c r="S1043" s="141"/>
      <c r="T1043" s="86"/>
      <c r="U1043" s="82" t="s">
        <v>5284</v>
      </c>
      <c r="V1043" s="58" t="s">
        <v>2808</v>
      </c>
      <c r="W1043" s="77"/>
    </row>
    <row r="1044" spans="1:23" ht="25" x14ac:dyDescent="0.25">
      <c r="A1044" s="280" t="s">
        <v>3514</v>
      </c>
      <c r="B1044" s="197"/>
      <c r="C1044" s="76" t="s">
        <v>3403</v>
      </c>
      <c r="D1044" s="132" t="s">
        <v>3549</v>
      </c>
      <c r="E1044" s="75"/>
      <c r="F1044" s="75"/>
      <c r="G1044" s="140" t="s">
        <v>3701</v>
      </c>
      <c r="H1044" s="108"/>
      <c r="I1044" s="108"/>
      <c r="J1044" s="75" t="s">
        <v>2202</v>
      </c>
      <c r="K1044" s="75"/>
      <c r="L1044" s="141"/>
      <c r="M1044" s="86"/>
      <c r="N1044" s="141"/>
      <c r="O1044" s="86"/>
      <c r="P1044" s="141"/>
      <c r="Q1044" s="86"/>
      <c r="R1044" s="86"/>
      <c r="S1044" s="141"/>
      <c r="T1044" s="86"/>
      <c r="U1044" s="82" t="s">
        <v>5285</v>
      </c>
      <c r="V1044" s="58" t="s">
        <v>2808</v>
      </c>
      <c r="W1044" s="77"/>
    </row>
    <row r="1045" spans="1:23" ht="37.5" x14ac:dyDescent="0.25">
      <c r="A1045" s="280" t="s">
        <v>3515</v>
      </c>
      <c r="B1045" s="197"/>
      <c r="C1045" s="76" t="s">
        <v>3404</v>
      </c>
      <c r="D1045" s="132" t="s">
        <v>3549</v>
      </c>
      <c r="E1045" s="75"/>
      <c r="F1045" s="75"/>
      <c r="G1045" s="140" t="s">
        <v>3703</v>
      </c>
      <c r="H1045" s="108"/>
      <c r="I1045" s="108"/>
      <c r="J1045" s="75" t="s">
        <v>2202</v>
      </c>
      <c r="K1045" s="75"/>
      <c r="L1045" s="141"/>
      <c r="M1045" s="86"/>
      <c r="N1045" s="141"/>
      <c r="O1045" s="86"/>
      <c r="P1045" s="141"/>
      <c r="Q1045" s="86"/>
      <c r="R1045" s="86"/>
      <c r="S1045" s="141"/>
      <c r="T1045" s="86"/>
      <c r="U1045" s="82" t="s">
        <v>5286</v>
      </c>
      <c r="V1045" s="58" t="s">
        <v>2808</v>
      </c>
      <c r="W1045" s="77"/>
    </row>
    <row r="1046" spans="1:23" ht="25" x14ac:dyDescent="0.25">
      <c r="A1046" s="280" t="s">
        <v>3516</v>
      </c>
      <c r="B1046" s="197"/>
      <c r="C1046" s="76" t="s">
        <v>3405</v>
      </c>
      <c r="D1046" s="132" t="s">
        <v>3549</v>
      </c>
      <c r="E1046" s="75"/>
      <c r="F1046" s="75"/>
      <c r="G1046" s="140" t="s">
        <v>3702</v>
      </c>
      <c r="H1046" s="108"/>
      <c r="I1046" s="108"/>
      <c r="J1046" s="75" t="s">
        <v>2202</v>
      </c>
      <c r="K1046" s="75"/>
      <c r="L1046" s="141"/>
      <c r="M1046" s="86"/>
      <c r="N1046" s="141"/>
      <c r="O1046" s="86"/>
      <c r="P1046" s="141"/>
      <c r="Q1046" s="86"/>
      <c r="R1046" s="86"/>
      <c r="S1046" s="141"/>
      <c r="T1046" s="86"/>
      <c r="U1046" s="82" t="s">
        <v>5287</v>
      </c>
      <c r="V1046" s="58" t="s">
        <v>2808</v>
      </c>
      <c r="W1046" s="77"/>
    </row>
    <row r="1047" spans="1:23" ht="50" x14ac:dyDescent="0.25">
      <c r="A1047" s="280" t="s">
        <v>4355</v>
      </c>
      <c r="B1047" s="197"/>
      <c r="C1047" s="76" t="s">
        <v>1056</v>
      </c>
      <c r="D1047" s="132" t="s">
        <v>3549</v>
      </c>
      <c r="E1047" s="75"/>
      <c r="F1047" s="75"/>
      <c r="G1047" s="140" t="s">
        <v>3673</v>
      </c>
      <c r="H1047" s="108"/>
      <c r="I1047" s="108"/>
      <c r="J1047" s="75" t="s">
        <v>2202</v>
      </c>
      <c r="K1047" s="75"/>
      <c r="L1047" s="141"/>
      <c r="M1047" s="86"/>
      <c r="N1047" s="141"/>
      <c r="O1047" s="86"/>
      <c r="P1047" s="141"/>
      <c r="Q1047" s="86"/>
      <c r="R1047" s="86"/>
      <c r="S1047" s="141"/>
      <c r="T1047" s="86"/>
      <c r="U1047" s="82" t="s">
        <v>5289</v>
      </c>
      <c r="V1047" s="58" t="s">
        <v>2808</v>
      </c>
      <c r="W1047" s="77"/>
    </row>
    <row r="1048" spans="1:23" ht="25" x14ac:dyDescent="0.25">
      <c r="A1048" s="280" t="s">
        <v>3311</v>
      </c>
      <c r="B1048" s="197"/>
      <c r="C1048" s="76" t="s">
        <v>2647</v>
      </c>
      <c r="D1048" s="132" t="s">
        <v>3549</v>
      </c>
      <c r="E1048" s="75"/>
      <c r="F1048" s="75"/>
      <c r="G1048" s="140" t="s">
        <v>3678</v>
      </c>
      <c r="H1048" s="108"/>
      <c r="I1048" s="108"/>
      <c r="J1048" s="75" t="s">
        <v>2202</v>
      </c>
      <c r="K1048" s="75"/>
      <c r="L1048" s="141"/>
      <c r="M1048" s="86"/>
      <c r="N1048" s="141"/>
      <c r="O1048" s="86"/>
      <c r="P1048" s="141"/>
      <c r="Q1048" s="86"/>
      <c r="R1048" s="86"/>
      <c r="S1048" s="141"/>
      <c r="T1048" s="86"/>
      <c r="U1048" s="82" t="s">
        <v>5290</v>
      </c>
      <c r="V1048" s="58" t="s">
        <v>2808</v>
      </c>
      <c r="W1048" s="77"/>
    </row>
    <row r="1049" spans="1:23" ht="25" x14ac:dyDescent="0.25">
      <c r="A1049" s="280" t="s">
        <v>3312</v>
      </c>
      <c r="B1049" s="197"/>
      <c r="C1049" s="76" t="s">
        <v>2555</v>
      </c>
      <c r="D1049" s="132" t="s">
        <v>3549</v>
      </c>
      <c r="E1049" s="75"/>
      <c r="F1049" s="75"/>
      <c r="G1049" s="140" t="s">
        <v>3679</v>
      </c>
      <c r="H1049" s="108"/>
      <c r="I1049" s="108"/>
      <c r="J1049" s="75" t="s">
        <v>2202</v>
      </c>
      <c r="K1049" s="75"/>
      <c r="L1049" s="141"/>
      <c r="M1049" s="86"/>
      <c r="N1049" s="141"/>
      <c r="O1049" s="86"/>
      <c r="P1049" s="141"/>
      <c r="Q1049" s="86"/>
      <c r="R1049" s="86"/>
      <c r="S1049" s="141"/>
      <c r="T1049" s="86"/>
      <c r="U1049" s="82" t="s">
        <v>5291</v>
      </c>
      <c r="V1049" s="58" t="s">
        <v>2808</v>
      </c>
      <c r="W1049" s="77"/>
    </row>
    <row r="1050" spans="1:23" ht="25" x14ac:dyDescent="0.25">
      <c r="A1050" s="280" t="s">
        <v>3313</v>
      </c>
      <c r="B1050" s="197"/>
      <c r="C1050" s="76" t="s">
        <v>2556</v>
      </c>
      <c r="D1050" s="132" t="s">
        <v>3549</v>
      </c>
      <c r="E1050" s="75"/>
      <c r="F1050" s="75"/>
      <c r="G1050" s="140" t="s">
        <v>3680</v>
      </c>
      <c r="H1050" s="108"/>
      <c r="I1050" s="108"/>
      <c r="J1050" s="75" t="s">
        <v>2202</v>
      </c>
      <c r="K1050" s="75"/>
      <c r="L1050" s="141"/>
      <c r="M1050" s="86"/>
      <c r="N1050" s="141"/>
      <c r="O1050" s="86"/>
      <c r="P1050" s="141"/>
      <c r="Q1050" s="86"/>
      <c r="R1050" s="86"/>
      <c r="S1050" s="141"/>
      <c r="T1050" s="86"/>
      <c r="U1050" s="82" t="s">
        <v>5292</v>
      </c>
      <c r="V1050" s="58" t="s">
        <v>2808</v>
      </c>
      <c r="W1050" s="77"/>
    </row>
    <row r="1051" spans="1:23" ht="25" x14ac:dyDescent="0.25">
      <c r="A1051" s="280" t="s">
        <v>3314</v>
      </c>
      <c r="B1051" s="197"/>
      <c r="C1051" s="76" t="s">
        <v>2557</v>
      </c>
      <c r="D1051" s="132" t="s">
        <v>3549</v>
      </c>
      <c r="E1051" s="75"/>
      <c r="F1051" s="75"/>
      <c r="G1051" s="140" t="s">
        <v>5436</v>
      </c>
      <c r="H1051" s="108"/>
      <c r="I1051" s="108"/>
      <c r="J1051" s="75" t="s">
        <v>2202</v>
      </c>
      <c r="K1051" s="75"/>
      <c r="L1051" s="141"/>
      <c r="M1051" s="86"/>
      <c r="N1051" s="141"/>
      <c r="O1051" s="86"/>
      <c r="P1051" s="141"/>
      <c r="Q1051" s="86"/>
      <c r="R1051" s="86"/>
      <c r="S1051" s="141"/>
      <c r="T1051" s="86"/>
      <c r="U1051" s="82" t="s">
        <v>5293</v>
      </c>
      <c r="V1051" s="58" t="s">
        <v>2808</v>
      </c>
      <c r="W1051" s="77"/>
    </row>
    <row r="1052" spans="1:23" ht="25" x14ac:dyDescent="0.25">
      <c r="A1052" s="280" t="s">
        <v>3315</v>
      </c>
      <c r="B1052" s="197"/>
      <c r="C1052" s="76" t="s">
        <v>2558</v>
      </c>
      <c r="D1052" s="132" t="s">
        <v>3549</v>
      </c>
      <c r="E1052" s="75"/>
      <c r="F1052" s="75"/>
      <c r="G1052" s="140" t="s">
        <v>5437</v>
      </c>
      <c r="H1052" s="108"/>
      <c r="I1052" s="108"/>
      <c r="J1052" s="75" t="s">
        <v>2202</v>
      </c>
      <c r="K1052" s="75"/>
      <c r="L1052" s="141"/>
      <c r="M1052" s="86"/>
      <c r="N1052" s="141"/>
      <c r="O1052" s="86"/>
      <c r="P1052" s="141"/>
      <c r="Q1052" s="86"/>
      <c r="R1052" s="86"/>
      <c r="S1052" s="141"/>
      <c r="T1052" s="86"/>
      <c r="U1052" s="82" t="s">
        <v>5294</v>
      </c>
      <c r="V1052" s="58" t="s">
        <v>2808</v>
      </c>
      <c r="W1052" s="77"/>
    </row>
    <row r="1053" spans="1:23" ht="25" x14ac:dyDescent="0.25">
      <c r="A1053" s="280" t="s">
        <v>3316</v>
      </c>
      <c r="B1053" s="197"/>
      <c r="C1053" s="76" t="s">
        <v>2559</v>
      </c>
      <c r="D1053" s="132" t="s">
        <v>3549</v>
      </c>
      <c r="E1053" s="75"/>
      <c r="F1053" s="75"/>
      <c r="G1053" s="140" t="s">
        <v>5438</v>
      </c>
      <c r="H1053" s="108"/>
      <c r="I1053" s="108"/>
      <c r="J1053" s="75" t="s">
        <v>2202</v>
      </c>
      <c r="K1053" s="75"/>
      <c r="L1053" s="141"/>
      <c r="M1053" s="86"/>
      <c r="N1053" s="141"/>
      <c r="O1053" s="86"/>
      <c r="P1053" s="141"/>
      <c r="Q1053" s="86"/>
      <c r="R1053" s="86"/>
      <c r="S1053" s="141"/>
      <c r="T1053" s="86"/>
      <c r="U1053" s="82" t="s">
        <v>5283</v>
      </c>
      <c r="V1053" s="58" t="s">
        <v>2808</v>
      </c>
      <c r="W1053" s="77"/>
    </row>
    <row r="1054" spans="1:23" ht="25" x14ac:dyDescent="0.25">
      <c r="A1054" s="280" t="s">
        <v>4352</v>
      </c>
      <c r="B1054" s="197"/>
      <c r="C1054" s="76" t="s">
        <v>4353</v>
      </c>
      <c r="D1054" s="132" t="s">
        <v>3549</v>
      </c>
      <c r="E1054" s="75"/>
      <c r="F1054" s="75"/>
      <c r="G1054" s="140" t="s">
        <v>5439</v>
      </c>
      <c r="H1054" s="108"/>
      <c r="I1054" s="108"/>
      <c r="J1054" s="75" t="s">
        <v>2202</v>
      </c>
      <c r="K1054" s="75"/>
      <c r="L1054" s="141"/>
      <c r="M1054" s="86"/>
      <c r="N1054" s="141"/>
      <c r="O1054" s="86"/>
      <c r="P1054" s="141"/>
      <c r="Q1054" s="86"/>
      <c r="R1054" s="86"/>
      <c r="S1054" s="141"/>
      <c r="T1054" s="86"/>
      <c r="U1054" s="82" t="s">
        <v>5295</v>
      </c>
      <c r="V1054" s="66" t="s">
        <v>2811</v>
      </c>
      <c r="W1054" s="77"/>
    </row>
    <row r="1055" spans="1:23" ht="37.5" x14ac:dyDescent="0.25">
      <c r="A1055" s="280" t="s">
        <v>3320</v>
      </c>
      <c r="B1055" s="197"/>
      <c r="C1055" s="76" t="s">
        <v>2673</v>
      </c>
      <c r="D1055" s="132" t="s">
        <v>3549</v>
      </c>
      <c r="E1055" s="75"/>
      <c r="F1055" s="75"/>
      <c r="G1055" s="140" t="s">
        <v>3685</v>
      </c>
      <c r="H1055" s="108"/>
      <c r="I1055" s="108"/>
      <c r="J1055" s="75" t="s">
        <v>2202</v>
      </c>
      <c r="K1055" s="75"/>
      <c r="L1055" s="141"/>
      <c r="M1055" s="86"/>
      <c r="N1055" s="141"/>
      <c r="O1055" s="86"/>
      <c r="P1055" s="141"/>
      <c r="Q1055" s="86"/>
      <c r="R1055" s="86"/>
      <c r="S1055" s="141"/>
      <c r="T1055" s="86"/>
      <c r="U1055" s="82" t="s">
        <v>5296</v>
      </c>
      <c r="V1055" s="58" t="s">
        <v>2808</v>
      </c>
      <c r="W1055" s="77"/>
    </row>
    <row r="1056" spans="1:23" ht="50" x14ac:dyDescent="0.25">
      <c r="A1056" s="280" t="s">
        <v>3321</v>
      </c>
      <c r="B1056" s="197"/>
      <c r="C1056" s="76" t="s">
        <v>2674</v>
      </c>
      <c r="D1056" s="132" t="s">
        <v>3549</v>
      </c>
      <c r="E1056" s="75"/>
      <c r="F1056" s="75"/>
      <c r="G1056" s="140" t="s">
        <v>3686</v>
      </c>
      <c r="H1056" s="108"/>
      <c r="I1056" s="108"/>
      <c r="J1056" s="75" t="s">
        <v>2202</v>
      </c>
      <c r="K1056" s="75"/>
      <c r="L1056" s="141"/>
      <c r="M1056" s="86"/>
      <c r="N1056" s="141"/>
      <c r="O1056" s="86"/>
      <c r="P1056" s="141"/>
      <c r="Q1056" s="86"/>
      <c r="R1056" s="86"/>
      <c r="S1056" s="141"/>
      <c r="T1056" s="86"/>
      <c r="U1056" s="82" t="s">
        <v>5297</v>
      </c>
      <c r="V1056" s="58" t="s">
        <v>2808</v>
      </c>
      <c r="W1056" s="77"/>
    </row>
    <row r="1057" spans="1:23" ht="62.5" x14ac:dyDescent="0.25">
      <c r="A1057" s="280" t="s">
        <v>3322</v>
      </c>
      <c r="B1057" s="197"/>
      <c r="C1057" s="76" t="s">
        <v>2675</v>
      </c>
      <c r="D1057" s="132" t="s">
        <v>3549</v>
      </c>
      <c r="E1057" s="75"/>
      <c r="F1057" s="75"/>
      <c r="G1057" s="140" t="s">
        <v>3687</v>
      </c>
      <c r="H1057" s="108"/>
      <c r="I1057" s="108"/>
      <c r="J1057" s="75" t="s">
        <v>2202</v>
      </c>
      <c r="K1057" s="75"/>
      <c r="L1057" s="141"/>
      <c r="M1057" s="86"/>
      <c r="N1057" s="141"/>
      <c r="O1057" s="86"/>
      <c r="P1057" s="141"/>
      <c r="Q1057" s="86"/>
      <c r="R1057" s="86"/>
      <c r="S1057" s="141"/>
      <c r="T1057" s="86"/>
      <c r="U1057" s="82" t="s">
        <v>5298</v>
      </c>
      <c r="V1057" s="58" t="s">
        <v>2808</v>
      </c>
      <c r="W1057" s="77"/>
    </row>
    <row r="1058" spans="1:23" ht="62.5" x14ac:dyDescent="0.25">
      <c r="A1058" s="280" t="s">
        <v>3323</v>
      </c>
      <c r="B1058" s="197"/>
      <c r="C1058" s="76" t="s">
        <v>2676</v>
      </c>
      <c r="D1058" s="132" t="s">
        <v>3549</v>
      </c>
      <c r="E1058" s="75"/>
      <c r="F1058" s="75"/>
      <c r="G1058" s="140" t="s">
        <v>3688</v>
      </c>
      <c r="H1058" s="108"/>
      <c r="I1058" s="108"/>
      <c r="J1058" s="75" t="s">
        <v>2202</v>
      </c>
      <c r="K1058" s="75"/>
      <c r="L1058" s="141"/>
      <c r="M1058" s="86"/>
      <c r="N1058" s="141"/>
      <c r="O1058" s="86"/>
      <c r="P1058" s="141"/>
      <c r="Q1058" s="86"/>
      <c r="R1058" s="86"/>
      <c r="S1058" s="141"/>
      <c r="T1058" s="86"/>
      <c r="U1058" s="82" t="s">
        <v>5299</v>
      </c>
      <c r="V1058" s="58" t="s">
        <v>2808</v>
      </c>
      <c r="W1058" s="77"/>
    </row>
    <row r="1059" spans="1:23" ht="37.5" x14ac:dyDescent="0.25">
      <c r="A1059" s="280" t="s">
        <v>3510</v>
      </c>
      <c r="B1059" s="197"/>
      <c r="C1059" s="76" t="s">
        <v>3427</v>
      </c>
      <c r="D1059" s="132" t="s">
        <v>3549</v>
      </c>
      <c r="E1059" s="75"/>
      <c r="F1059" s="75"/>
      <c r="G1059" s="140" t="s">
        <v>3427</v>
      </c>
      <c r="H1059" s="108"/>
      <c r="I1059" s="108"/>
      <c r="J1059" s="75" t="s">
        <v>2202</v>
      </c>
      <c r="K1059" s="75"/>
      <c r="L1059" s="141"/>
      <c r="M1059" s="86"/>
      <c r="N1059" s="141"/>
      <c r="O1059" s="86"/>
      <c r="P1059" s="141"/>
      <c r="Q1059" s="86"/>
      <c r="R1059" s="86"/>
      <c r="S1059" s="141"/>
      <c r="T1059" s="86"/>
      <c r="U1059" s="82" t="s">
        <v>5300</v>
      </c>
      <c r="V1059" s="58" t="s">
        <v>2808</v>
      </c>
      <c r="W1059" s="77"/>
    </row>
    <row r="1060" spans="1:23" ht="37.5" x14ac:dyDescent="0.25">
      <c r="A1060" s="280" t="s">
        <v>3324</v>
      </c>
      <c r="B1060" s="197"/>
      <c r="C1060" s="76" t="s">
        <v>2677</v>
      </c>
      <c r="D1060" s="132" t="s">
        <v>3549</v>
      </c>
      <c r="E1060" s="75"/>
      <c r="F1060" s="75"/>
      <c r="G1060" s="140" t="s">
        <v>3689</v>
      </c>
      <c r="H1060" s="108"/>
      <c r="I1060" s="108"/>
      <c r="J1060" s="75" t="s">
        <v>2202</v>
      </c>
      <c r="K1060" s="75"/>
      <c r="L1060" s="141"/>
      <c r="M1060" s="86"/>
      <c r="N1060" s="141"/>
      <c r="O1060" s="86"/>
      <c r="P1060" s="141"/>
      <c r="Q1060" s="86"/>
      <c r="R1060" s="86"/>
      <c r="S1060" s="141"/>
      <c r="T1060" s="86"/>
      <c r="U1060" s="82" t="s">
        <v>5301</v>
      </c>
      <c r="V1060" s="58" t="s">
        <v>2808</v>
      </c>
      <c r="W1060" s="77"/>
    </row>
    <row r="1061" spans="1:23" ht="50" x14ac:dyDescent="0.25">
      <c r="A1061" s="280" t="s">
        <v>3325</v>
      </c>
      <c r="B1061" s="197"/>
      <c r="C1061" s="76" t="s">
        <v>1890</v>
      </c>
      <c r="D1061" s="132" t="s">
        <v>3549</v>
      </c>
      <c r="E1061" s="75"/>
      <c r="F1061" s="75"/>
      <c r="G1061" s="140" t="s">
        <v>3690</v>
      </c>
      <c r="H1061" s="108"/>
      <c r="I1061" s="108"/>
      <c r="J1061" s="75" t="s">
        <v>2202</v>
      </c>
      <c r="K1061" s="75"/>
      <c r="L1061" s="141"/>
      <c r="M1061" s="86"/>
      <c r="N1061" s="141"/>
      <c r="O1061" s="86"/>
      <c r="P1061" s="141"/>
      <c r="Q1061" s="86"/>
      <c r="R1061" s="86"/>
      <c r="S1061" s="141"/>
      <c r="T1061" s="86"/>
      <c r="U1061" s="82" t="s">
        <v>5302</v>
      </c>
      <c r="V1061" s="58" t="s">
        <v>2808</v>
      </c>
      <c r="W1061" s="77"/>
    </row>
    <row r="1062" spans="1:23" ht="50" x14ac:dyDescent="0.25">
      <c r="A1062" s="280" t="s">
        <v>3326</v>
      </c>
      <c r="B1062" s="197"/>
      <c r="C1062" s="76" t="s">
        <v>1891</v>
      </c>
      <c r="D1062" s="132" t="s">
        <v>3549</v>
      </c>
      <c r="E1062" s="75"/>
      <c r="F1062" s="75"/>
      <c r="G1062" s="140" t="s">
        <v>3691</v>
      </c>
      <c r="H1062" s="108"/>
      <c r="I1062" s="108"/>
      <c r="J1062" s="75" t="s">
        <v>2202</v>
      </c>
      <c r="K1062" s="75"/>
      <c r="L1062" s="141"/>
      <c r="M1062" s="86"/>
      <c r="N1062" s="141"/>
      <c r="O1062" s="86"/>
      <c r="P1062" s="141"/>
      <c r="Q1062" s="86"/>
      <c r="R1062" s="86"/>
      <c r="S1062" s="141"/>
      <c r="T1062" s="86"/>
      <c r="U1062" s="82" t="s">
        <v>5303</v>
      </c>
      <c r="V1062" s="58" t="s">
        <v>2808</v>
      </c>
      <c r="W1062" s="77"/>
    </row>
    <row r="1063" spans="1:23" ht="50" x14ac:dyDescent="0.25">
      <c r="A1063" s="280" t="s">
        <v>3327</v>
      </c>
      <c r="B1063" s="197"/>
      <c r="C1063" s="76" t="s">
        <v>2563</v>
      </c>
      <c r="D1063" s="132" t="s">
        <v>3549</v>
      </c>
      <c r="E1063" s="75"/>
      <c r="F1063" s="75"/>
      <c r="G1063" s="140" t="s">
        <v>3692</v>
      </c>
      <c r="H1063" s="108"/>
      <c r="I1063" s="108"/>
      <c r="J1063" s="75" t="s">
        <v>2202</v>
      </c>
      <c r="K1063" s="75"/>
      <c r="L1063" s="141"/>
      <c r="M1063" s="86"/>
      <c r="N1063" s="141"/>
      <c r="O1063" s="86"/>
      <c r="P1063" s="141"/>
      <c r="Q1063" s="86"/>
      <c r="R1063" s="86"/>
      <c r="S1063" s="141"/>
      <c r="T1063" s="86"/>
      <c r="U1063" s="82" t="s">
        <v>5304</v>
      </c>
      <c r="V1063" s="58" t="s">
        <v>2808</v>
      </c>
      <c r="W1063" s="77"/>
    </row>
    <row r="1064" spans="1:23" ht="62.5" x14ac:dyDescent="0.25">
      <c r="A1064" s="280" t="s">
        <v>4320</v>
      </c>
      <c r="B1064" s="197"/>
      <c r="C1064" s="76" t="s">
        <v>4182</v>
      </c>
      <c r="D1064" s="132" t="s">
        <v>3549</v>
      </c>
      <c r="E1064" s="75"/>
      <c r="F1064" s="75"/>
      <c r="G1064" s="140" t="s">
        <v>4188</v>
      </c>
      <c r="H1064" s="108"/>
      <c r="I1064" s="108"/>
      <c r="J1064" s="75" t="s">
        <v>2202</v>
      </c>
      <c r="K1064" s="75"/>
      <c r="L1064" s="141"/>
      <c r="M1064" s="86"/>
      <c r="N1064" s="141"/>
      <c r="O1064" s="86"/>
      <c r="P1064" s="141"/>
      <c r="Q1064" s="86"/>
      <c r="R1064" s="86"/>
      <c r="S1064" s="141"/>
      <c r="T1064" s="86"/>
      <c r="U1064" s="82" t="s">
        <v>5305</v>
      </c>
      <c r="V1064" s="66" t="s">
        <v>2811</v>
      </c>
      <c r="W1064" s="77"/>
    </row>
    <row r="1065" spans="1:23" ht="50" x14ac:dyDescent="0.25">
      <c r="A1065" s="280" t="s">
        <v>5452</v>
      </c>
      <c r="B1065" s="197"/>
      <c r="C1065" s="76" t="s">
        <v>4250</v>
      </c>
      <c r="D1065" s="132" t="s">
        <v>3549</v>
      </c>
      <c r="E1065" s="75"/>
      <c r="F1065" s="75"/>
      <c r="G1065" s="140" t="s">
        <v>4189</v>
      </c>
      <c r="H1065" s="108"/>
      <c r="I1065" s="108"/>
      <c r="J1065" s="75" t="s">
        <v>2202</v>
      </c>
      <c r="K1065" s="75"/>
      <c r="L1065" s="141"/>
      <c r="M1065" s="86"/>
      <c r="N1065" s="141"/>
      <c r="O1065" s="86"/>
      <c r="P1065" s="141"/>
      <c r="Q1065" s="86"/>
      <c r="R1065" s="86"/>
      <c r="S1065" s="141"/>
      <c r="T1065" s="86"/>
      <c r="U1065" s="82" t="s">
        <v>5306</v>
      </c>
      <c r="V1065" s="66" t="s">
        <v>2811</v>
      </c>
      <c r="W1065" s="77"/>
    </row>
    <row r="1066" spans="1:23" ht="62.5" x14ac:dyDescent="0.25">
      <c r="A1066" s="280" t="s">
        <v>5453</v>
      </c>
      <c r="B1066" s="197"/>
      <c r="C1066" s="76" t="s">
        <v>4187</v>
      </c>
      <c r="D1066" s="132" t="s">
        <v>3549</v>
      </c>
      <c r="E1066" s="75"/>
      <c r="F1066" s="75"/>
      <c r="G1066" s="140" t="s">
        <v>4190</v>
      </c>
      <c r="H1066" s="108"/>
      <c r="I1066" s="108"/>
      <c r="J1066" s="75" t="s">
        <v>2202</v>
      </c>
      <c r="K1066" s="75"/>
      <c r="L1066" s="141"/>
      <c r="M1066" s="86"/>
      <c r="N1066" s="141"/>
      <c r="O1066" s="86"/>
      <c r="P1066" s="141"/>
      <c r="Q1066" s="86"/>
      <c r="R1066" s="86"/>
      <c r="S1066" s="141"/>
      <c r="T1066" s="86"/>
      <c r="U1066" s="82" t="s">
        <v>5307</v>
      </c>
      <c r="V1066" s="66" t="s">
        <v>2811</v>
      </c>
      <c r="W1066" s="77"/>
    </row>
    <row r="1067" spans="1:23" s="54" customFormat="1" ht="50" x14ac:dyDescent="0.25">
      <c r="A1067" s="280" t="s">
        <v>3328</v>
      </c>
      <c r="B1067" s="74"/>
      <c r="C1067" s="130" t="s">
        <v>1895</v>
      </c>
      <c r="D1067" s="132" t="s">
        <v>3549</v>
      </c>
      <c r="E1067" s="75"/>
      <c r="F1067" s="75"/>
      <c r="G1067" s="140" t="s">
        <v>3693</v>
      </c>
      <c r="H1067" s="171"/>
      <c r="I1067" s="171"/>
      <c r="J1067" s="75" t="s">
        <v>2202</v>
      </c>
      <c r="K1067" s="75"/>
      <c r="L1067" s="172"/>
      <c r="M1067" s="131"/>
      <c r="N1067" s="172"/>
      <c r="O1067" s="131"/>
      <c r="P1067" s="172"/>
      <c r="Q1067" s="131"/>
      <c r="R1067" s="131"/>
      <c r="S1067" s="172"/>
      <c r="T1067" s="131"/>
      <c r="U1067" s="132" t="s">
        <v>5308</v>
      </c>
      <c r="V1067" s="267" t="s">
        <v>2808</v>
      </c>
      <c r="W1067" s="130"/>
    </row>
    <row r="1068" spans="1:23" ht="25" x14ac:dyDescent="0.25">
      <c r="A1068" s="280" t="s">
        <v>3329</v>
      </c>
      <c r="B1068" s="197"/>
      <c r="C1068" s="76" t="s">
        <v>3334</v>
      </c>
      <c r="D1068" s="132" t="s">
        <v>3549</v>
      </c>
      <c r="E1068" s="75"/>
      <c r="F1068" s="75"/>
      <c r="G1068" s="140" t="s">
        <v>3694</v>
      </c>
      <c r="H1068" s="108"/>
      <c r="I1068" s="108"/>
      <c r="J1068" s="75" t="s">
        <v>2202</v>
      </c>
      <c r="K1068" s="75"/>
      <c r="L1068" s="141"/>
      <c r="M1068" s="86"/>
      <c r="N1068" s="141"/>
      <c r="O1068" s="86"/>
      <c r="P1068" s="141"/>
      <c r="Q1068" s="86"/>
      <c r="R1068" s="86"/>
      <c r="S1068" s="141"/>
      <c r="T1068" s="86"/>
      <c r="U1068" s="82" t="s">
        <v>5309</v>
      </c>
      <c r="V1068" s="58" t="s">
        <v>2808</v>
      </c>
      <c r="W1068" s="77"/>
    </row>
    <row r="1069" spans="1:23" ht="37.5" x14ac:dyDescent="0.25">
      <c r="A1069" s="280" t="s">
        <v>3331</v>
      </c>
      <c r="B1069" s="197"/>
      <c r="C1069" s="76" t="s">
        <v>3072</v>
      </c>
      <c r="D1069" s="132" t="s">
        <v>3549</v>
      </c>
      <c r="E1069" s="75"/>
      <c r="F1069" s="75"/>
      <c r="G1069" s="140" t="s">
        <v>3696</v>
      </c>
      <c r="H1069" s="108"/>
      <c r="I1069" s="108"/>
      <c r="J1069" s="75" t="s">
        <v>2202</v>
      </c>
      <c r="K1069" s="75"/>
      <c r="L1069" s="141"/>
      <c r="M1069" s="86"/>
      <c r="N1069" s="141"/>
      <c r="O1069" s="86"/>
      <c r="P1069" s="141"/>
      <c r="Q1069" s="86"/>
      <c r="R1069" s="86"/>
      <c r="S1069" s="141"/>
      <c r="T1069" s="86"/>
      <c r="U1069" s="82" t="s">
        <v>5310</v>
      </c>
      <c r="V1069" s="266" t="s">
        <v>4239</v>
      </c>
      <c r="W1069" s="77"/>
    </row>
    <row r="1070" spans="1:23" ht="37.5" x14ac:dyDescent="0.25">
      <c r="A1070" s="280" t="s">
        <v>3330</v>
      </c>
      <c r="B1070" s="197"/>
      <c r="C1070" s="76" t="s">
        <v>3071</v>
      </c>
      <c r="D1070" s="132" t="s">
        <v>3549</v>
      </c>
      <c r="E1070" s="75"/>
      <c r="F1070" s="75"/>
      <c r="G1070" s="140" t="s">
        <v>3695</v>
      </c>
      <c r="H1070" s="108"/>
      <c r="I1070" s="108"/>
      <c r="J1070" s="75" t="s">
        <v>2202</v>
      </c>
      <c r="K1070" s="75"/>
      <c r="L1070" s="141"/>
      <c r="M1070" s="86"/>
      <c r="N1070" s="141"/>
      <c r="O1070" s="86"/>
      <c r="P1070" s="141"/>
      <c r="Q1070" s="86"/>
      <c r="R1070" s="86"/>
      <c r="S1070" s="141"/>
      <c r="T1070" s="86"/>
      <c r="U1070" s="82" t="s">
        <v>5311</v>
      </c>
      <c r="V1070" s="58" t="s">
        <v>2808</v>
      </c>
      <c r="W1070" s="77"/>
    </row>
    <row r="1071" spans="1:23" ht="50" x14ac:dyDescent="0.25">
      <c r="A1071" s="280" t="s">
        <v>3511</v>
      </c>
      <c r="B1071" s="197"/>
      <c r="C1071" s="76" t="s">
        <v>3428</v>
      </c>
      <c r="D1071" s="132" t="s">
        <v>3549</v>
      </c>
      <c r="E1071" s="75"/>
      <c r="F1071" s="75"/>
      <c r="G1071" s="140" t="s">
        <v>3704</v>
      </c>
      <c r="H1071" s="108"/>
      <c r="I1071" s="108"/>
      <c r="J1071" s="75" t="s">
        <v>2202</v>
      </c>
      <c r="K1071" s="75"/>
      <c r="L1071" s="141"/>
      <c r="M1071" s="86"/>
      <c r="N1071" s="141"/>
      <c r="O1071" s="86"/>
      <c r="P1071" s="141"/>
      <c r="Q1071" s="86"/>
      <c r="R1071" s="86"/>
      <c r="S1071" s="141"/>
      <c r="T1071" s="86"/>
      <c r="U1071" s="82" t="s">
        <v>5312</v>
      </c>
      <c r="V1071" s="58" t="s">
        <v>2808</v>
      </c>
      <c r="W1071" s="77"/>
    </row>
    <row r="1072" spans="1:23" ht="50" x14ac:dyDescent="0.25">
      <c r="A1072" s="280" t="s">
        <v>3512</v>
      </c>
      <c r="B1072" s="197"/>
      <c r="C1072" s="76" t="s">
        <v>3429</v>
      </c>
      <c r="D1072" s="132" t="s">
        <v>3549</v>
      </c>
      <c r="E1072" s="75"/>
      <c r="F1072" s="75"/>
      <c r="G1072" s="140" t="s">
        <v>3705</v>
      </c>
      <c r="H1072" s="108"/>
      <c r="I1072" s="108"/>
      <c r="J1072" s="75" t="s">
        <v>2202</v>
      </c>
      <c r="K1072" s="75"/>
      <c r="L1072" s="141"/>
      <c r="M1072" s="86"/>
      <c r="N1072" s="141"/>
      <c r="O1072" s="86"/>
      <c r="P1072" s="141"/>
      <c r="Q1072" s="86"/>
      <c r="R1072" s="86"/>
      <c r="S1072" s="141"/>
      <c r="T1072" s="86"/>
      <c r="U1072" s="82" t="s">
        <v>5313</v>
      </c>
      <c r="V1072" s="58" t="s">
        <v>2808</v>
      </c>
      <c r="W1072" s="77"/>
    </row>
    <row r="1073" spans="1:34" s="238" customFormat="1" ht="26.5" customHeight="1" x14ac:dyDescent="0.25">
      <c r="A1073" s="237"/>
      <c r="B1073" s="237"/>
      <c r="C1073" s="300" t="s">
        <v>3714</v>
      </c>
      <c r="D1073" s="300"/>
      <c r="E1073" s="300"/>
      <c r="F1073" s="300"/>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37.5" x14ac:dyDescent="0.25">
      <c r="A1074" s="78" t="s">
        <v>3811</v>
      </c>
      <c r="B1074" s="78"/>
      <c r="C1074" s="45" t="s">
        <v>3812</v>
      </c>
      <c r="D1074" s="44" t="s">
        <v>5433</v>
      </c>
      <c r="E1074" s="44"/>
      <c r="F1074" s="46" t="s">
        <v>3813</v>
      </c>
      <c r="G1074" s="108"/>
      <c r="H1074" s="108">
        <f>((Data!$H$556 + Data!$G$561) / -Data!$G$562)*100</f>
        <v>164.21037628278225</v>
      </c>
      <c r="I1074" s="108"/>
      <c r="J1074" s="44"/>
      <c r="K1074" s="44"/>
      <c r="L1074" s="172"/>
      <c r="M1074" s="86"/>
      <c r="N1074" s="172"/>
      <c r="O1074" s="86"/>
      <c r="P1074" s="141"/>
      <c r="Q1074" s="46"/>
      <c r="R1074" s="46"/>
      <c r="S1074" s="141"/>
      <c r="T1074" s="46"/>
      <c r="U1074" s="46" t="s">
        <v>5314</v>
      </c>
      <c r="V1074" s="58" t="s">
        <v>2808</v>
      </c>
      <c r="W1074" s="46" t="s">
        <v>3814</v>
      </c>
    </row>
    <row r="1075" spans="1:34" ht="162.5" x14ac:dyDescent="0.25">
      <c r="A1075" s="78" t="s">
        <v>3815</v>
      </c>
      <c r="B1075" s="78"/>
      <c r="C1075" s="45" t="s">
        <v>3816</v>
      </c>
      <c r="D1075" s="44" t="s">
        <v>5433</v>
      </c>
      <c r="E1075" s="44"/>
      <c r="F1075" s="46" t="s">
        <v>3817</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5315</v>
      </c>
      <c r="V1075" s="58" t="s">
        <v>2808</v>
      </c>
      <c r="W1075" s="46" t="s">
        <v>3814</v>
      </c>
    </row>
    <row r="1076" spans="1:34" ht="75" x14ac:dyDescent="0.25">
      <c r="A1076" s="78" t="s">
        <v>3818</v>
      </c>
      <c r="B1076" s="78"/>
      <c r="C1076" s="45" t="s">
        <v>3819</v>
      </c>
      <c r="D1076" s="44" t="s">
        <v>5433</v>
      </c>
      <c r="E1076" s="44"/>
      <c r="F1076" s="46" t="s">
        <v>3820</v>
      </c>
      <c r="G1076" s="108"/>
      <c r="H1076" s="108">
        <f>(Data!$G$13 / Data!$H$12)*100</f>
        <v>20.433639947437584</v>
      </c>
      <c r="I1076" s="108"/>
      <c r="J1076" s="44"/>
      <c r="K1076" s="44"/>
      <c r="L1076" s="172"/>
      <c r="M1076" s="86"/>
      <c r="N1076" s="172"/>
      <c r="O1076" s="86"/>
      <c r="P1076" s="141"/>
      <c r="Q1076" s="46"/>
      <c r="R1076" s="46"/>
      <c r="S1076" s="141"/>
      <c r="T1076" s="46"/>
      <c r="U1076" s="46" t="s">
        <v>5316</v>
      </c>
      <c r="V1076" s="58" t="s">
        <v>2808</v>
      </c>
      <c r="W1076" s="46" t="s">
        <v>3814</v>
      </c>
    </row>
    <row r="1077" spans="1:34" ht="87.5" x14ac:dyDescent="0.25">
      <c r="A1077" s="78" t="s">
        <v>3821</v>
      </c>
      <c r="B1077" s="78"/>
      <c r="C1077" s="45" t="s">
        <v>3822</v>
      </c>
      <c r="D1077" s="44" t="s">
        <v>5433</v>
      </c>
      <c r="E1077" s="44"/>
      <c r="F1077" s="46" t="s">
        <v>3823</v>
      </c>
      <c r="G1077" s="108"/>
      <c r="H1077" s="292">
        <f>(Data!$G$293 / Data!$H$14)*100</f>
        <v>58.959537572254341</v>
      </c>
      <c r="I1077" s="108"/>
      <c r="J1077" s="44"/>
      <c r="K1077" s="44"/>
      <c r="L1077" s="172"/>
      <c r="M1077" s="86"/>
      <c r="N1077" s="172"/>
      <c r="O1077" s="86"/>
      <c r="P1077" s="141"/>
      <c r="Q1077" s="46"/>
      <c r="R1077" s="46"/>
      <c r="S1077" s="141"/>
      <c r="T1077" s="46"/>
      <c r="U1077" s="46" t="s">
        <v>5317</v>
      </c>
      <c r="V1077" s="58" t="s">
        <v>2808</v>
      </c>
      <c r="W1077" s="46" t="s">
        <v>3814</v>
      </c>
    </row>
    <row r="1078" spans="1:34" ht="87.5" x14ac:dyDescent="0.25">
      <c r="A1078" s="78" t="s">
        <v>3824</v>
      </c>
      <c r="B1078" s="78"/>
      <c r="C1078" s="45" t="s">
        <v>3825</v>
      </c>
      <c r="D1078" s="44" t="s">
        <v>5433</v>
      </c>
      <c r="E1078" s="44"/>
      <c r="F1078" s="46" t="s">
        <v>3826</v>
      </c>
      <c r="G1078" s="108"/>
      <c r="H1078" s="108">
        <f>(Data!$G$30 / Data!$H$14)*100</f>
        <v>331.21387283236999</v>
      </c>
      <c r="I1078" s="108"/>
      <c r="J1078" s="44"/>
      <c r="K1078" s="44"/>
      <c r="L1078" s="172"/>
      <c r="M1078" s="86"/>
      <c r="N1078" s="172"/>
      <c r="O1078" s="86"/>
      <c r="P1078" s="141"/>
      <c r="Q1078" s="46"/>
      <c r="R1078" s="46"/>
      <c r="S1078" s="141"/>
      <c r="T1078" s="46"/>
      <c r="U1078" s="46" t="s">
        <v>5318</v>
      </c>
      <c r="V1078" s="58" t="s">
        <v>2808</v>
      </c>
      <c r="W1078" s="46" t="s">
        <v>3814</v>
      </c>
    </row>
    <row r="1079" spans="1:34" ht="112.5" x14ac:dyDescent="0.25">
      <c r="A1079" s="78" t="s">
        <v>3827</v>
      </c>
      <c r="B1079" s="78"/>
      <c r="C1079" s="45" t="s">
        <v>3828</v>
      </c>
      <c r="D1079" s="44" t="s">
        <v>5433</v>
      </c>
      <c r="E1079" s="44"/>
      <c r="F1079" s="46" t="s">
        <v>3829</v>
      </c>
      <c r="G1079" s="108"/>
      <c r="H1079" s="108">
        <f>(Data!$G$829 / Data!$H$21)*100</f>
        <v>295.53684210526319</v>
      </c>
      <c r="I1079" s="108"/>
      <c r="J1079" s="44"/>
      <c r="K1079" s="44"/>
      <c r="L1079" s="172"/>
      <c r="M1079" s="86"/>
      <c r="N1079" s="172"/>
      <c r="O1079" s="86"/>
      <c r="P1079" s="141"/>
      <c r="Q1079" s="46"/>
      <c r="R1079" s="46"/>
      <c r="S1079" s="141"/>
      <c r="T1079" s="46"/>
      <c r="U1079" s="46" t="s">
        <v>5319</v>
      </c>
      <c r="V1079" s="58" t="s">
        <v>2808</v>
      </c>
      <c r="W1079" s="46" t="s">
        <v>3833</v>
      </c>
    </row>
    <row r="1080" spans="1:34" ht="112.5" x14ac:dyDescent="0.25">
      <c r="A1080" s="78" t="s">
        <v>3830</v>
      </c>
      <c r="B1080" s="78"/>
      <c r="C1080" s="45" t="s">
        <v>3831</v>
      </c>
      <c r="D1080" s="44" t="s">
        <v>4104</v>
      </c>
      <c r="E1080" s="44"/>
      <c r="F1080" s="46" t="s">
        <v>3832</v>
      </c>
      <c r="G1080" s="108"/>
      <c r="H1080" s="108">
        <f>(Data!$H$20 / Data!$H$804)*1000</f>
        <v>589.26829268292681</v>
      </c>
      <c r="I1080" s="108"/>
      <c r="J1080" s="44"/>
      <c r="K1080" s="44"/>
      <c r="L1080" s="172"/>
      <c r="M1080" s="86"/>
      <c r="N1080" s="172"/>
      <c r="O1080" s="86"/>
      <c r="P1080" s="141"/>
      <c r="Q1080" s="46"/>
      <c r="R1080" s="46"/>
      <c r="S1080" s="141"/>
      <c r="T1080" s="46"/>
      <c r="U1080" s="46" t="s">
        <v>5320</v>
      </c>
      <c r="V1080" s="58" t="s">
        <v>2808</v>
      </c>
      <c r="W1080" s="46"/>
    </row>
    <row r="1081" spans="1:34" ht="125" x14ac:dyDescent="0.25">
      <c r="A1081" s="78" t="s">
        <v>3834</v>
      </c>
      <c r="B1081" s="78"/>
      <c r="C1081" s="45" t="s">
        <v>4106</v>
      </c>
      <c r="D1081" s="44" t="s">
        <v>4105</v>
      </c>
      <c r="E1081" s="44"/>
      <c r="F1081" s="46" t="s">
        <v>3835</v>
      </c>
      <c r="G1081" s="108"/>
      <c r="H1081" s="108">
        <f>(Data!$G$27 - Data!$G$567) / Data!$G$28</f>
        <v>4.9363500745897566</v>
      </c>
      <c r="I1081" s="108"/>
      <c r="J1081" s="44"/>
      <c r="K1081" s="44"/>
      <c r="L1081" s="172"/>
      <c r="M1081" s="86"/>
      <c r="N1081" s="172"/>
      <c r="O1081" s="86"/>
      <c r="P1081" s="141"/>
      <c r="Q1081" s="46"/>
      <c r="R1081" s="46"/>
      <c r="S1081" s="141"/>
      <c r="T1081" s="46"/>
      <c r="U1081" s="46" t="s">
        <v>5321</v>
      </c>
      <c r="V1081" s="58" t="s">
        <v>2808</v>
      </c>
      <c r="W1081" s="46"/>
    </row>
    <row r="1082" spans="1:34" ht="75" x14ac:dyDescent="0.25">
      <c r="A1082" s="78" t="s">
        <v>3836</v>
      </c>
      <c r="B1082" s="78"/>
      <c r="C1082" s="45" t="s">
        <v>3089</v>
      </c>
      <c r="D1082" s="44" t="s">
        <v>4105</v>
      </c>
      <c r="E1082" s="44"/>
      <c r="F1082" s="46" t="s">
        <v>3837</v>
      </c>
      <c r="G1082" s="108"/>
      <c r="H1082" s="108">
        <f>Data!$H$297 / Data!$H$303</f>
        <v>1.9985622649856229</v>
      </c>
      <c r="I1082" s="108"/>
      <c r="J1082" s="44"/>
      <c r="K1082" s="44"/>
      <c r="L1082" s="172"/>
      <c r="M1082" s="86"/>
      <c r="N1082" s="172"/>
      <c r="O1082" s="86"/>
      <c r="P1082" s="141"/>
      <c r="Q1082" s="46"/>
      <c r="R1082" s="46"/>
      <c r="S1082" s="141"/>
      <c r="T1082" s="46"/>
      <c r="U1082" s="46" t="s">
        <v>5322</v>
      </c>
      <c r="V1082" s="58" t="s">
        <v>2808</v>
      </c>
      <c r="W1082" s="46" t="s">
        <v>3814</v>
      </c>
    </row>
    <row r="1083" spans="1:34" ht="125" x14ac:dyDescent="0.25">
      <c r="A1083" s="78" t="s">
        <v>3838</v>
      </c>
      <c r="B1083" s="78"/>
      <c r="C1083" s="45" t="s">
        <v>3839</v>
      </c>
      <c r="D1083" s="44" t="s">
        <v>5433</v>
      </c>
      <c r="E1083" s="44"/>
      <c r="F1083" s="46" t="s">
        <v>3840</v>
      </c>
      <c r="G1083" s="108"/>
      <c r="H1083" s="108">
        <f>(Data!$H$39 / Data!$H$20)*100</f>
        <v>-1183.9403973509934</v>
      </c>
      <c r="I1083" s="108"/>
      <c r="J1083" s="44"/>
      <c r="K1083" s="44"/>
      <c r="L1083" s="172"/>
      <c r="M1083" s="86"/>
      <c r="N1083" s="172"/>
      <c r="O1083" s="86"/>
      <c r="P1083" s="141"/>
      <c r="Q1083" s="46"/>
      <c r="R1083" s="46"/>
      <c r="S1083" s="141"/>
      <c r="T1083" s="46"/>
      <c r="U1083" s="46" t="s">
        <v>5323</v>
      </c>
      <c r="V1083" s="58" t="s">
        <v>2808</v>
      </c>
      <c r="W1083" s="46" t="s">
        <v>3814</v>
      </c>
    </row>
    <row r="1084" spans="1:34" ht="125" x14ac:dyDescent="0.25">
      <c r="A1084" s="78" t="s">
        <v>3841</v>
      </c>
      <c r="B1084" s="78"/>
      <c r="C1084" s="45" t="s">
        <v>3842</v>
      </c>
      <c r="D1084" s="44" t="s">
        <v>5433</v>
      </c>
      <c r="E1084" s="44"/>
      <c r="F1084" s="46" t="s">
        <v>3843</v>
      </c>
      <c r="G1084" s="108"/>
      <c r="H1084" s="108">
        <f>(Data!$H$47 / Data!$H$20)*100</f>
        <v>-1145.2400662251657</v>
      </c>
      <c r="I1084" s="108"/>
      <c r="J1084" s="44"/>
      <c r="K1084" s="44"/>
      <c r="L1084" s="172"/>
      <c r="M1084" s="86"/>
      <c r="N1084" s="172"/>
      <c r="O1084" s="86"/>
      <c r="P1084" s="141"/>
      <c r="Q1084" s="46"/>
      <c r="R1084" s="46"/>
      <c r="S1084" s="141"/>
      <c r="T1084" s="46"/>
      <c r="U1084" s="46" t="s">
        <v>5324</v>
      </c>
      <c r="V1084" s="58" t="s">
        <v>2808</v>
      </c>
      <c r="W1084" s="46" t="s">
        <v>3814</v>
      </c>
    </row>
    <row r="1085" spans="1:34" ht="162.5" x14ac:dyDescent="0.25">
      <c r="A1085" s="78" t="s">
        <v>3844</v>
      </c>
      <c r="B1085" s="78"/>
      <c r="C1085" s="45" t="s">
        <v>3845</v>
      </c>
      <c r="D1085" s="44" t="s">
        <v>5433</v>
      </c>
      <c r="E1085" s="44"/>
      <c r="F1085" s="46" t="s">
        <v>5622</v>
      </c>
      <c r="G1085" s="108"/>
      <c r="H1085" s="108">
        <f>((Data!$H$39 + G23 + G24 + G567) / Data!$H$20)*100</f>
        <v>-1502.4006622516558</v>
      </c>
      <c r="I1085" s="108"/>
      <c r="J1085" s="44"/>
      <c r="K1085" s="44"/>
      <c r="L1085" s="172"/>
      <c r="M1085" s="86"/>
      <c r="N1085" s="172"/>
      <c r="O1085" s="86"/>
      <c r="P1085" s="141"/>
      <c r="Q1085" s="46"/>
      <c r="R1085" s="46"/>
      <c r="S1085" s="141"/>
      <c r="T1085" s="46"/>
      <c r="U1085" s="46" t="s">
        <v>5325</v>
      </c>
      <c r="V1085" s="58" t="s">
        <v>2808</v>
      </c>
      <c r="W1085" s="46"/>
    </row>
    <row r="1086" spans="1:34" ht="150" x14ac:dyDescent="0.25">
      <c r="A1086" s="78" t="s">
        <v>3846</v>
      </c>
      <c r="B1086" s="78"/>
      <c r="C1086" s="45" t="s">
        <v>4107</v>
      </c>
      <c r="D1086" s="44" t="s">
        <v>4105</v>
      </c>
      <c r="E1086" s="44"/>
      <c r="F1086" s="46" t="s">
        <v>3847</v>
      </c>
      <c r="G1086" s="108"/>
      <c r="H1086" s="108">
        <f>(Data!$G$300 + Data!$G$301 + Data!$G$307) / Data!$H$20</f>
        <v>4.1564569536423841</v>
      </c>
      <c r="I1086" s="108"/>
      <c r="J1086" s="44"/>
      <c r="K1086" s="44"/>
      <c r="L1086" s="172"/>
      <c r="M1086" s="86"/>
      <c r="N1086" s="172"/>
      <c r="O1086" s="86"/>
      <c r="P1086" s="141"/>
      <c r="Q1086" s="46"/>
      <c r="R1086" s="46"/>
      <c r="S1086" s="141"/>
      <c r="T1086" s="46"/>
      <c r="U1086" s="46" t="s">
        <v>5326</v>
      </c>
      <c r="V1086" s="58" t="s">
        <v>2808</v>
      </c>
      <c r="W1086" s="46" t="s">
        <v>3833</v>
      </c>
    </row>
    <row r="1087" spans="1:34" ht="150" x14ac:dyDescent="0.25">
      <c r="A1087" s="78" t="s">
        <v>3848</v>
      </c>
      <c r="B1087" s="78"/>
      <c r="C1087" s="45" t="s">
        <v>3849</v>
      </c>
      <c r="D1087" s="44" t="s">
        <v>4104</v>
      </c>
      <c r="E1087" s="44"/>
      <c r="F1087" s="46" t="s">
        <v>3850</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5327</v>
      </c>
      <c r="V1087" s="58" t="s">
        <v>2808</v>
      </c>
      <c r="W1087" s="46" t="s">
        <v>3833</v>
      </c>
    </row>
    <row r="1088" spans="1:34" ht="162.5" x14ac:dyDescent="0.25">
      <c r="A1088" s="78" t="s">
        <v>3851</v>
      </c>
      <c r="B1088" s="78"/>
      <c r="C1088" s="45" t="s">
        <v>3852</v>
      </c>
      <c r="D1088" s="44" t="s">
        <v>4104</v>
      </c>
      <c r="E1088" s="44"/>
      <c r="F1088" s="46" t="s">
        <v>3853</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5328</v>
      </c>
      <c r="V1088" s="58" t="s">
        <v>2808</v>
      </c>
      <c r="W1088" s="46" t="s">
        <v>3814</v>
      </c>
    </row>
    <row r="1089" spans="1:23" ht="175" x14ac:dyDescent="0.25">
      <c r="A1089" s="78" t="s">
        <v>3854</v>
      </c>
      <c r="B1089" s="78"/>
      <c r="C1089" s="45" t="s">
        <v>3855</v>
      </c>
      <c r="D1089" s="44" t="s">
        <v>5433</v>
      </c>
      <c r="E1089" s="44"/>
      <c r="F1089" s="46" t="s">
        <v>4339</v>
      </c>
      <c r="G1089" s="108"/>
      <c r="H1089" s="108">
        <f>((H20-G15-H14) / (H20-G15)*100)</f>
        <v>49.01052631578947</v>
      </c>
      <c r="I1089" s="108"/>
      <c r="J1089" s="44"/>
      <c r="K1089" s="44"/>
      <c r="L1089" s="172"/>
      <c r="M1089" s="86"/>
      <c r="N1089" s="172"/>
      <c r="O1089" s="86"/>
      <c r="P1089" s="141"/>
      <c r="Q1089" s="46"/>
      <c r="R1089" s="46"/>
      <c r="S1089" s="141"/>
      <c r="T1089" s="46"/>
      <c r="U1089" s="46" t="s">
        <v>5329</v>
      </c>
      <c r="V1089" s="58" t="s">
        <v>2808</v>
      </c>
      <c r="W1089" s="46" t="s">
        <v>3814</v>
      </c>
    </row>
    <row r="1090" spans="1:23" ht="137.5" x14ac:dyDescent="0.25">
      <c r="A1090" s="252" t="s">
        <v>3856</v>
      </c>
      <c r="B1090" s="252"/>
      <c r="C1090" s="255" t="s">
        <v>3857</v>
      </c>
      <c r="D1090" s="252" t="s">
        <v>5433</v>
      </c>
      <c r="E1090" s="252"/>
      <c r="F1090" s="250" t="s">
        <v>3858</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3814</v>
      </c>
    </row>
    <row r="1091" spans="1:23" ht="137.5" x14ac:dyDescent="0.25">
      <c r="A1091" s="78" t="s">
        <v>3859</v>
      </c>
      <c r="B1091" s="78"/>
      <c r="C1091" s="45" t="s">
        <v>3860</v>
      </c>
      <c r="D1091" s="44" t="s">
        <v>5433</v>
      </c>
      <c r="E1091" s="44"/>
      <c r="F1091" s="46" t="s">
        <v>3861</v>
      </c>
      <c r="G1091" s="108"/>
      <c r="H1091" s="108">
        <f>((Data!$H$600 + Data!$G$602) / -Data!$G$603)*100</f>
        <v>164.40364360945065</v>
      </c>
      <c r="I1091" s="108"/>
      <c r="J1091" s="44"/>
      <c r="K1091" s="44"/>
      <c r="L1091" s="172"/>
      <c r="M1091" s="86"/>
      <c r="N1091" s="172"/>
      <c r="O1091" s="86"/>
      <c r="P1091" s="141"/>
      <c r="Q1091" s="46"/>
      <c r="R1091" s="46"/>
      <c r="S1091" s="141"/>
      <c r="T1091" s="46"/>
      <c r="U1091" s="46" t="s">
        <v>5330</v>
      </c>
      <c r="V1091" s="58" t="s">
        <v>2808</v>
      </c>
      <c r="W1091" s="46" t="s">
        <v>3814</v>
      </c>
    </row>
    <row r="1092" spans="1:23" ht="162.5" x14ac:dyDescent="0.25">
      <c r="A1092" s="78" t="s">
        <v>3862</v>
      </c>
      <c r="B1092" s="78"/>
      <c r="C1092" s="45" t="s">
        <v>3863</v>
      </c>
      <c r="D1092" s="44" t="s">
        <v>5433</v>
      </c>
      <c r="E1092" s="44"/>
      <c r="F1092" s="46" t="s">
        <v>3864</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5331</v>
      </c>
      <c r="V1092" s="58" t="s">
        <v>2808</v>
      </c>
      <c r="W1092" s="46" t="s">
        <v>3814</v>
      </c>
    </row>
    <row r="1093" spans="1:23" ht="75" x14ac:dyDescent="0.25">
      <c r="A1093" s="78" t="s">
        <v>3865</v>
      </c>
      <c r="B1093" s="78"/>
      <c r="C1093" s="45" t="s">
        <v>3866</v>
      </c>
      <c r="D1093" s="44" t="s">
        <v>5433</v>
      </c>
      <c r="E1093" s="44"/>
      <c r="F1093" s="46" t="s">
        <v>3867</v>
      </c>
      <c r="G1093" s="108"/>
      <c r="H1093" s="108">
        <f>(Data!$G$54 / Data!$H$53)*100</f>
        <v>20.817120622568098</v>
      </c>
      <c r="I1093" s="108"/>
      <c r="J1093" s="44"/>
      <c r="K1093" s="44"/>
      <c r="L1093" s="172"/>
      <c r="M1093" s="86"/>
      <c r="N1093" s="172"/>
      <c r="O1093" s="86"/>
      <c r="P1093" s="141"/>
      <c r="Q1093" s="46"/>
      <c r="R1093" s="46"/>
      <c r="S1093" s="141"/>
      <c r="T1093" s="46"/>
      <c r="U1093" s="46" t="s">
        <v>5332</v>
      </c>
      <c r="V1093" s="58" t="s">
        <v>2808</v>
      </c>
      <c r="W1093" s="46" t="s">
        <v>3814</v>
      </c>
    </row>
    <row r="1094" spans="1:23" ht="87.5" x14ac:dyDescent="0.25">
      <c r="A1094" s="78" t="s">
        <v>3868</v>
      </c>
      <c r="B1094" s="78"/>
      <c r="C1094" s="45" t="s">
        <v>3869</v>
      </c>
      <c r="D1094" s="44" t="s">
        <v>5433</v>
      </c>
      <c r="E1094" s="44"/>
      <c r="F1094" s="46" t="s">
        <v>3870</v>
      </c>
      <c r="G1094" s="108"/>
      <c r="H1094" s="292">
        <f>(Data!$G$335 / Data!$H$55)*100</f>
        <v>59.295659295659298</v>
      </c>
      <c r="I1094" s="108"/>
      <c r="J1094" s="44"/>
      <c r="K1094" s="44"/>
      <c r="L1094" s="172"/>
      <c r="M1094" s="86"/>
      <c r="N1094" s="172"/>
      <c r="O1094" s="86"/>
      <c r="P1094" s="141"/>
      <c r="Q1094" s="46"/>
      <c r="R1094" s="46"/>
      <c r="S1094" s="141"/>
      <c r="T1094" s="46"/>
      <c r="U1094" s="46" t="s">
        <v>5333</v>
      </c>
      <c r="V1094" s="58" t="s">
        <v>2808</v>
      </c>
      <c r="W1094" s="46" t="s">
        <v>3814</v>
      </c>
    </row>
    <row r="1095" spans="1:23" ht="87.5" x14ac:dyDescent="0.25">
      <c r="A1095" s="78" t="s">
        <v>3871</v>
      </c>
      <c r="B1095" s="78"/>
      <c r="C1095" s="45" t="s">
        <v>3872</v>
      </c>
      <c r="D1095" s="44" t="s">
        <v>5433</v>
      </c>
      <c r="E1095" s="44"/>
      <c r="F1095" s="46" t="s">
        <v>3873</v>
      </c>
      <c r="G1095" s="108"/>
      <c r="H1095" s="292">
        <f>(Data!$G$70 / Data!$H$55)*100</f>
        <v>329.32022932022937</v>
      </c>
      <c r="I1095" s="108"/>
      <c r="J1095" s="44"/>
      <c r="K1095" s="44"/>
      <c r="L1095" s="172"/>
      <c r="M1095" s="86"/>
      <c r="N1095" s="172"/>
      <c r="O1095" s="86"/>
      <c r="P1095" s="141"/>
      <c r="Q1095" s="46"/>
      <c r="R1095" s="46"/>
      <c r="S1095" s="141"/>
      <c r="T1095" s="46"/>
      <c r="U1095" s="46" t="s">
        <v>5334</v>
      </c>
      <c r="V1095" s="58" t="s">
        <v>2808</v>
      </c>
      <c r="W1095" s="46" t="s">
        <v>3814</v>
      </c>
    </row>
    <row r="1096" spans="1:23" ht="125" x14ac:dyDescent="0.25">
      <c r="A1096" s="78" t="s">
        <v>3874</v>
      </c>
      <c r="B1096" s="78"/>
      <c r="C1096" s="45" t="s">
        <v>3875</v>
      </c>
      <c r="D1096" s="44" t="s">
        <v>5433</v>
      </c>
      <c r="E1096" s="44"/>
      <c r="F1096" s="46" t="s">
        <v>3876</v>
      </c>
      <c r="G1096" s="108"/>
      <c r="H1096" s="108">
        <f>(Data!$G$868 / Data!$H$61)*100</f>
        <v>283.88529886914381</v>
      </c>
      <c r="I1096" s="108"/>
      <c r="J1096" s="44"/>
      <c r="K1096" s="44"/>
      <c r="L1096" s="172"/>
      <c r="M1096" s="86"/>
      <c r="N1096" s="172"/>
      <c r="O1096" s="86"/>
      <c r="P1096" s="141"/>
      <c r="Q1096" s="46"/>
      <c r="R1096" s="46"/>
      <c r="S1096" s="141"/>
      <c r="T1096" s="46"/>
      <c r="U1096" s="46" t="s">
        <v>5335</v>
      </c>
      <c r="V1096" s="58" t="s">
        <v>2808</v>
      </c>
      <c r="W1096" s="46" t="s">
        <v>3833</v>
      </c>
    </row>
    <row r="1097" spans="1:23" ht="112.5" x14ac:dyDescent="0.25">
      <c r="A1097" s="78" t="s">
        <v>3877</v>
      </c>
      <c r="B1097" s="78"/>
      <c r="C1097" s="45" t="s">
        <v>3878</v>
      </c>
      <c r="D1097" s="44" t="s">
        <v>4104</v>
      </c>
      <c r="E1097" s="44"/>
      <c r="F1097" s="46" t="s">
        <v>3879</v>
      </c>
      <c r="G1097" s="108"/>
      <c r="H1097" s="108">
        <f>(Data!$H$61 / Data!$H$847)*1000</f>
        <v>581.22065727699521</v>
      </c>
      <c r="I1097" s="108"/>
      <c r="J1097" s="44"/>
      <c r="K1097" s="44"/>
      <c r="L1097" s="172"/>
      <c r="M1097" s="86"/>
      <c r="N1097" s="172"/>
      <c r="O1097" s="86"/>
      <c r="P1097" s="141"/>
      <c r="Q1097" s="46"/>
      <c r="R1097" s="46"/>
      <c r="S1097" s="141"/>
      <c r="T1097" s="46"/>
      <c r="U1097" s="46" t="s">
        <v>5336</v>
      </c>
      <c r="V1097" s="58" t="s">
        <v>2808</v>
      </c>
      <c r="W1097" s="46"/>
    </row>
    <row r="1098" spans="1:23" ht="125" x14ac:dyDescent="0.25">
      <c r="A1098" s="78" t="s">
        <v>3880</v>
      </c>
      <c r="B1098" s="78"/>
      <c r="C1098" s="45" t="s">
        <v>3881</v>
      </c>
      <c r="D1098" s="44" t="s">
        <v>4105</v>
      </c>
      <c r="E1098" s="44"/>
      <c r="F1098" s="46" t="s">
        <v>3882</v>
      </c>
      <c r="G1098" s="108"/>
      <c r="H1098" s="108">
        <f>(Data!$G$67 - Data!$G$606) / Data!$G$68</f>
        <v>4.9218208807521036</v>
      </c>
      <c r="I1098" s="108"/>
      <c r="J1098" s="44"/>
      <c r="K1098" s="44"/>
      <c r="L1098" s="172"/>
      <c r="M1098" s="86"/>
      <c r="N1098" s="172"/>
      <c r="O1098" s="86"/>
      <c r="P1098" s="141"/>
      <c r="Q1098" s="46"/>
      <c r="R1098" s="46"/>
      <c r="S1098" s="141"/>
      <c r="T1098" s="46"/>
      <c r="U1098" s="46" t="s">
        <v>5337</v>
      </c>
      <c r="V1098" s="58" t="s">
        <v>2808</v>
      </c>
      <c r="W1098" s="46"/>
    </row>
    <row r="1099" spans="1:23" ht="75" x14ac:dyDescent="0.25">
      <c r="A1099" s="78" t="s">
        <v>3883</v>
      </c>
      <c r="B1099" s="78"/>
      <c r="C1099" s="45" t="s">
        <v>3884</v>
      </c>
      <c r="D1099" s="44" t="s">
        <v>4105</v>
      </c>
      <c r="E1099" s="44"/>
      <c r="F1099" s="46" t="s">
        <v>3885</v>
      </c>
      <c r="G1099" s="108"/>
      <c r="H1099" s="108">
        <f>Data!$H$339 / Data!$H$344</f>
        <v>3.7180335097001764</v>
      </c>
      <c r="I1099" s="108"/>
      <c r="J1099" s="44"/>
      <c r="K1099" s="44"/>
      <c r="L1099" s="172"/>
      <c r="M1099" s="86"/>
      <c r="N1099" s="172"/>
      <c r="O1099" s="86"/>
      <c r="P1099" s="141"/>
      <c r="Q1099" s="46"/>
      <c r="R1099" s="46"/>
      <c r="S1099" s="141"/>
      <c r="T1099" s="46"/>
      <c r="U1099" s="46" t="s">
        <v>5338</v>
      </c>
      <c r="V1099" s="58" t="s">
        <v>2808</v>
      </c>
      <c r="W1099" s="46" t="s">
        <v>3814</v>
      </c>
    </row>
    <row r="1100" spans="1:23" ht="125" x14ac:dyDescent="0.25">
      <c r="A1100" s="78" t="s">
        <v>3886</v>
      </c>
      <c r="B1100" s="78"/>
      <c r="C1100" s="45" t="s">
        <v>3887</v>
      </c>
      <c r="D1100" s="44" t="s">
        <v>5433</v>
      </c>
      <c r="E1100" s="44"/>
      <c r="F1100" s="46" t="s">
        <v>3888</v>
      </c>
      <c r="G1100" s="108"/>
      <c r="H1100" s="108">
        <f>(Data!$H$79 / Data!$H$61)*100</f>
        <v>-1157.2697899838449</v>
      </c>
      <c r="I1100" s="108"/>
      <c r="J1100" s="44"/>
      <c r="K1100" s="44"/>
      <c r="L1100" s="172"/>
      <c r="M1100" s="86"/>
      <c r="N1100" s="172"/>
      <c r="O1100" s="86"/>
      <c r="P1100" s="141"/>
      <c r="Q1100" s="46"/>
      <c r="R1100" s="46"/>
      <c r="S1100" s="141"/>
      <c r="T1100" s="46"/>
      <c r="U1100" s="46" t="s">
        <v>5339</v>
      </c>
      <c r="V1100" s="58" t="s">
        <v>2808</v>
      </c>
      <c r="W1100" s="46" t="s">
        <v>3814</v>
      </c>
    </row>
    <row r="1101" spans="1:23" ht="125" x14ac:dyDescent="0.25">
      <c r="A1101" s="78" t="s">
        <v>3889</v>
      </c>
      <c r="B1101" s="78"/>
      <c r="C1101" s="45" t="s">
        <v>3890</v>
      </c>
      <c r="D1101" s="44" t="s">
        <v>5433</v>
      </c>
      <c r="E1101" s="44"/>
      <c r="F1101" s="46" t="s">
        <v>3891</v>
      </c>
      <c r="G1101" s="108"/>
      <c r="H1101" s="108">
        <f>(Data!$H$87 / Data!$H$61)*100</f>
        <v>-1118.2956381260099</v>
      </c>
      <c r="I1101" s="108"/>
      <c r="J1101" s="44"/>
      <c r="K1101" s="44"/>
      <c r="L1101" s="172"/>
      <c r="M1101" s="86"/>
      <c r="N1101" s="172"/>
      <c r="O1101" s="86"/>
      <c r="P1101" s="141"/>
      <c r="Q1101" s="46"/>
      <c r="R1101" s="46"/>
      <c r="S1101" s="141"/>
      <c r="T1101" s="46"/>
      <c r="U1101" s="46" t="s">
        <v>5340</v>
      </c>
      <c r="V1101" s="58" t="s">
        <v>2808</v>
      </c>
      <c r="W1101" s="46" t="s">
        <v>3814</v>
      </c>
    </row>
    <row r="1102" spans="1:23" ht="162.5" x14ac:dyDescent="0.25">
      <c r="A1102" s="78" t="s">
        <v>3892</v>
      </c>
      <c r="B1102" s="78"/>
      <c r="C1102" s="45" t="s">
        <v>3893</v>
      </c>
      <c r="D1102" s="44" t="s">
        <v>5433</v>
      </c>
      <c r="E1102" s="44"/>
      <c r="F1102" s="46" t="s">
        <v>5623</v>
      </c>
      <c r="G1102" s="108"/>
      <c r="H1102" s="108">
        <f>((Data!$H$79 + G63 + G64 + G606) / Data!$H$61)*100</f>
        <v>-1467.6090468497578</v>
      </c>
      <c r="I1102" s="108"/>
      <c r="J1102" s="44"/>
      <c r="K1102" s="44"/>
      <c r="L1102" s="172"/>
      <c r="M1102" s="86"/>
      <c r="N1102" s="172"/>
      <c r="O1102" s="86"/>
      <c r="P1102" s="141"/>
      <c r="Q1102" s="46"/>
      <c r="R1102" s="46"/>
      <c r="S1102" s="141"/>
      <c r="T1102" s="46"/>
      <c r="U1102" s="46" t="s">
        <v>5341</v>
      </c>
      <c r="V1102" s="58" t="s">
        <v>2808</v>
      </c>
      <c r="W1102" s="46"/>
    </row>
    <row r="1103" spans="1:23" ht="150" x14ac:dyDescent="0.25">
      <c r="A1103" s="78" t="s">
        <v>3894</v>
      </c>
      <c r="B1103" s="78"/>
      <c r="C1103" s="45" t="s">
        <v>3895</v>
      </c>
      <c r="D1103" s="44" t="s">
        <v>4105</v>
      </c>
      <c r="E1103" s="44"/>
      <c r="F1103" s="46" t="s">
        <v>3896</v>
      </c>
      <c r="G1103" s="108"/>
      <c r="H1103" s="108">
        <f>(Data!$G$341 + Data!$G$342 + Data!$G$347) / Data!$H$61</f>
        <v>4.0678513731825525</v>
      </c>
      <c r="I1103" s="108"/>
      <c r="J1103" s="44"/>
      <c r="K1103" s="44"/>
      <c r="L1103" s="172"/>
      <c r="M1103" s="86"/>
      <c r="N1103" s="172"/>
      <c r="O1103" s="86"/>
      <c r="P1103" s="141"/>
      <c r="Q1103" s="46"/>
      <c r="R1103" s="46"/>
      <c r="S1103" s="141"/>
      <c r="T1103" s="46"/>
      <c r="U1103" s="46" t="s">
        <v>5342</v>
      </c>
      <c r="V1103" s="58" t="s">
        <v>2808</v>
      </c>
      <c r="W1103" s="46" t="s">
        <v>3833</v>
      </c>
    </row>
    <row r="1104" spans="1:23" ht="150" x14ac:dyDescent="0.25">
      <c r="A1104" s="78" t="s">
        <v>3897</v>
      </c>
      <c r="B1104" s="78"/>
      <c r="C1104" s="45" t="s">
        <v>3898</v>
      </c>
      <c r="D1104" s="44" t="s">
        <v>4104</v>
      </c>
      <c r="E1104" s="44"/>
      <c r="F1104" s="46" t="s">
        <v>3899</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5343</v>
      </c>
      <c r="V1104" s="58" t="s">
        <v>2808</v>
      </c>
      <c r="W1104" s="46" t="s">
        <v>3833</v>
      </c>
    </row>
    <row r="1105" spans="1:23" ht="137.5" x14ac:dyDescent="0.25">
      <c r="A1105" s="78" t="s">
        <v>3900</v>
      </c>
      <c r="B1105" s="78"/>
      <c r="C1105" s="45" t="s">
        <v>3901</v>
      </c>
      <c r="D1105" s="44" t="s">
        <v>4104</v>
      </c>
      <c r="E1105" s="44"/>
      <c r="F1105" s="46" t="s">
        <v>3902</v>
      </c>
      <c r="G1105" s="108"/>
      <c r="H1105" s="108">
        <f>((Data!$G$341 + Data!$G$342 + Data!$G$347) / Data!$H$847)*1000</f>
        <v>2364.3192488262907</v>
      </c>
      <c r="I1105" s="108"/>
      <c r="J1105" s="44"/>
      <c r="K1105" s="44"/>
      <c r="L1105" s="172"/>
      <c r="M1105" s="86"/>
      <c r="N1105" s="172"/>
      <c r="O1105" s="86"/>
      <c r="P1105" s="141"/>
      <c r="Q1105" s="46"/>
      <c r="R1105" s="46"/>
      <c r="S1105" s="141"/>
      <c r="T1105" s="46"/>
      <c r="U1105" s="46" t="s">
        <v>5344</v>
      </c>
      <c r="V1105" s="58" t="s">
        <v>2808</v>
      </c>
      <c r="W1105" s="46" t="s">
        <v>3814</v>
      </c>
    </row>
    <row r="1106" spans="1:23" ht="175" x14ac:dyDescent="0.25">
      <c r="A1106" s="78" t="s">
        <v>3903</v>
      </c>
      <c r="B1106" s="78"/>
      <c r="C1106" s="45" t="s">
        <v>3904</v>
      </c>
      <c r="D1106" s="44" t="s">
        <v>5433</v>
      </c>
      <c r="E1106" s="44"/>
      <c r="F1106" s="46" t="s">
        <v>4340</v>
      </c>
      <c r="G1106" s="108"/>
      <c r="H1106" s="108">
        <f>((H61-G56-H55) / (H61-G56)*100)</f>
        <v>49.649484536082475</v>
      </c>
      <c r="I1106" s="108"/>
      <c r="J1106" s="44"/>
      <c r="K1106" s="44"/>
      <c r="L1106" s="172"/>
      <c r="M1106" s="86"/>
      <c r="N1106" s="172"/>
      <c r="O1106" s="86"/>
      <c r="P1106" s="141"/>
      <c r="Q1106" s="46"/>
      <c r="R1106" s="46"/>
      <c r="S1106" s="141"/>
      <c r="T1106" s="46"/>
      <c r="U1106" s="46" t="s">
        <v>5345</v>
      </c>
      <c r="V1106" s="58" t="s">
        <v>2808</v>
      </c>
      <c r="W1106" s="46" t="s">
        <v>3814</v>
      </c>
    </row>
    <row r="1107" spans="1:23" ht="137.5" x14ac:dyDescent="0.25">
      <c r="A1107" s="252" t="s">
        <v>3905</v>
      </c>
      <c r="B1107" s="252"/>
      <c r="C1107" s="255" t="s">
        <v>3906</v>
      </c>
      <c r="D1107" s="252" t="s">
        <v>5433</v>
      </c>
      <c r="E1107" s="252"/>
      <c r="F1107" s="250" t="s">
        <v>3907</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3814</v>
      </c>
    </row>
    <row r="1108" spans="1:23" ht="137.5" x14ac:dyDescent="0.25">
      <c r="A1108" s="78" t="s">
        <v>3908</v>
      </c>
      <c r="B1108" s="78"/>
      <c r="C1108" s="45" t="s">
        <v>3909</v>
      </c>
      <c r="D1108" s="44" t="s">
        <v>5433</v>
      </c>
      <c r="E1108" s="44"/>
      <c r="F1108" s="46" t="s">
        <v>3910</v>
      </c>
      <c r="G1108" s="108"/>
      <c r="H1108" s="108">
        <f>((Data!$H$633 +Data!$G$635) / -Data!$G$636)*100</f>
        <v>164.59636156907331</v>
      </c>
      <c r="I1108" s="108"/>
      <c r="J1108" s="44"/>
      <c r="K1108" s="44"/>
      <c r="L1108" s="172"/>
      <c r="M1108" s="86"/>
      <c r="N1108" s="172"/>
      <c r="O1108" s="86"/>
      <c r="P1108" s="141"/>
      <c r="Q1108" s="46"/>
      <c r="R1108" s="46"/>
      <c r="S1108" s="141"/>
      <c r="T1108" s="46"/>
      <c r="U1108" s="46" t="s">
        <v>5346</v>
      </c>
      <c r="V1108" s="58" t="s">
        <v>2808</v>
      </c>
      <c r="W1108" s="46" t="s">
        <v>3814</v>
      </c>
    </row>
    <row r="1109" spans="1:23" ht="162.5" x14ac:dyDescent="0.25">
      <c r="A1109" s="78" t="s">
        <v>3911</v>
      </c>
      <c r="B1109" s="78"/>
      <c r="C1109" s="45" t="s">
        <v>3912</v>
      </c>
      <c r="D1109" s="44" t="s">
        <v>5433</v>
      </c>
      <c r="E1109" s="44"/>
      <c r="F1109" s="46" t="s">
        <v>3913</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5347</v>
      </c>
      <c r="V1109" s="58" t="s">
        <v>2808</v>
      </c>
      <c r="W1109" s="46" t="s">
        <v>3814</v>
      </c>
    </row>
    <row r="1110" spans="1:23" ht="75" x14ac:dyDescent="0.25">
      <c r="A1110" s="78" t="s">
        <v>3914</v>
      </c>
      <c r="B1110" s="78"/>
      <c r="C1110" s="45" t="s">
        <v>3915</v>
      </c>
      <c r="D1110" s="44" t="s">
        <v>5433</v>
      </c>
      <c r="E1110" s="44"/>
      <c r="F1110" s="46" t="s">
        <v>3916</v>
      </c>
      <c r="G1110" s="108"/>
      <c r="H1110" s="108">
        <f>(Data!$G$94 / Data!$H$93)*100</f>
        <v>21.190781049935982</v>
      </c>
      <c r="I1110" s="108"/>
      <c r="J1110" s="44"/>
      <c r="K1110" s="44"/>
      <c r="L1110" s="172"/>
      <c r="M1110" s="86"/>
      <c r="N1110" s="172"/>
      <c r="O1110" s="86"/>
      <c r="P1110" s="141"/>
      <c r="Q1110" s="46"/>
      <c r="R1110" s="46"/>
      <c r="S1110" s="141"/>
      <c r="T1110" s="46"/>
      <c r="U1110" s="46" t="s">
        <v>5348</v>
      </c>
      <c r="V1110" s="58" t="s">
        <v>2808</v>
      </c>
      <c r="W1110" s="46" t="s">
        <v>3814</v>
      </c>
    </row>
    <row r="1111" spans="1:23" ht="87.5" x14ac:dyDescent="0.25">
      <c r="A1111" s="78" t="s">
        <v>3917</v>
      </c>
      <c r="B1111" s="78"/>
      <c r="C1111" s="45" t="s">
        <v>3918</v>
      </c>
      <c r="D1111" s="44" t="s">
        <v>5433</v>
      </c>
      <c r="E1111" s="44"/>
      <c r="F1111" s="46" t="s">
        <v>3919</v>
      </c>
      <c r="G1111" s="108"/>
      <c r="H1111" s="108">
        <f>(Data!$G$374 / Data!$H$95)*100</f>
        <v>59.626320064987823</v>
      </c>
      <c r="I1111" s="108"/>
      <c r="J1111" s="44"/>
      <c r="K1111" s="44"/>
      <c r="L1111" s="172"/>
      <c r="M1111" s="86"/>
      <c r="N1111" s="172"/>
      <c r="O1111" s="86"/>
      <c r="P1111" s="141"/>
      <c r="Q1111" s="46"/>
      <c r="R1111" s="46"/>
      <c r="S1111" s="141"/>
      <c r="T1111" s="46"/>
      <c r="U1111" s="46" t="s">
        <v>5349</v>
      </c>
      <c r="V1111" s="58" t="s">
        <v>2808</v>
      </c>
      <c r="W1111" s="46" t="s">
        <v>3814</v>
      </c>
    </row>
    <row r="1112" spans="1:23" ht="87.5" x14ac:dyDescent="0.25">
      <c r="A1112" s="78" t="s">
        <v>3920</v>
      </c>
      <c r="B1112" s="78"/>
      <c r="C1112" s="45" t="s">
        <v>3921</v>
      </c>
      <c r="D1112" s="44" t="s">
        <v>5433</v>
      </c>
      <c r="E1112" s="44"/>
      <c r="F1112" s="46" t="s">
        <v>3922</v>
      </c>
      <c r="G1112" s="108"/>
      <c r="H1112" s="292">
        <f>(Data!$G$110 / Data!$H$95)*100</f>
        <v>327.45735174654754</v>
      </c>
      <c r="I1112" s="108"/>
      <c r="J1112" s="44"/>
      <c r="K1112" s="44"/>
      <c r="L1112" s="172"/>
      <c r="M1112" s="86"/>
      <c r="N1112" s="172"/>
      <c r="O1112" s="86"/>
      <c r="P1112" s="141"/>
      <c r="Q1112" s="46"/>
      <c r="R1112" s="46"/>
      <c r="S1112" s="141"/>
      <c r="T1112" s="46"/>
      <c r="U1112" s="46" t="s">
        <v>5350</v>
      </c>
      <c r="V1112" s="58" t="s">
        <v>2808</v>
      </c>
      <c r="W1112" s="46" t="s">
        <v>3814</v>
      </c>
    </row>
    <row r="1113" spans="1:23" ht="125" x14ac:dyDescent="0.25">
      <c r="A1113" s="78" t="s">
        <v>3923</v>
      </c>
      <c r="B1113" s="78"/>
      <c r="C1113" s="45" t="s">
        <v>3924</v>
      </c>
      <c r="D1113" s="44" t="s">
        <v>5433</v>
      </c>
      <c r="E1113" s="44"/>
      <c r="F1113" s="46" t="s">
        <v>3925</v>
      </c>
      <c r="G1113" s="108"/>
      <c r="H1113" s="108">
        <f>(Data!$G$907 / Data!$H$101)*100</f>
        <v>277.56309148264984</v>
      </c>
      <c r="I1113" s="108"/>
      <c r="J1113" s="44"/>
      <c r="K1113" s="44"/>
      <c r="L1113" s="172"/>
      <c r="M1113" s="86"/>
      <c r="N1113" s="172"/>
      <c r="O1113" s="86"/>
      <c r="P1113" s="141"/>
      <c r="Q1113" s="46"/>
      <c r="R1113" s="46"/>
      <c r="S1113" s="141"/>
      <c r="T1113" s="46"/>
      <c r="U1113" s="46" t="s">
        <v>5351</v>
      </c>
      <c r="V1113" s="58" t="s">
        <v>2808</v>
      </c>
      <c r="W1113" s="46" t="s">
        <v>3833</v>
      </c>
    </row>
    <row r="1114" spans="1:23" ht="112.5" x14ac:dyDescent="0.25">
      <c r="A1114" s="78" t="s">
        <v>3926</v>
      </c>
      <c r="B1114" s="78"/>
      <c r="C1114" s="45" t="s">
        <v>3927</v>
      </c>
      <c r="D1114" s="44" t="s">
        <v>4104</v>
      </c>
      <c r="E1114" s="44"/>
      <c r="F1114" s="46" t="s">
        <v>3928</v>
      </c>
      <c r="G1114" s="108"/>
      <c r="H1114" s="108">
        <f>(Data!$H$101 / Data!$H$886)*1000</f>
        <v>573.75565610859724</v>
      </c>
      <c r="I1114" s="108"/>
      <c r="J1114" s="44"/>
      <c r="K1114" s="44"/>
      <c r="L1114" s="172"/>
      <c r="M1114" s="86"/>
      <c r="N1114" s="172"/>
      <c r="O1114" s="86"/>
      <c r="P1114" s="141"/>
      <c r="Q1114" s="46"/>
      <c r="R1114" s="46"/>
      <c r="S1114" s="141"/>
      <c r="T1114" s="46"/>
      <c r="U1114" s="46" t="s">
        <v>5352</v>
      </c>
      <c r="V1114" s="58" t="s">
        <v>2808</v>
      </c>
      <c r="W1114" s="46"/>
    </row>
    <row r="1115" spans="1:23" ht="125" x14ac:dyDescent="0.25">
      <c r="A1115" s="78" t="s">
        <v>3929</v>
      </c>
      <c r="B1115" s="78"/>
      <c r="C1115" s="45" t="s">
        <v>3930</v>
      </c>
      <c r="D1115" s="44" t="s">
        <v>4105</v>
      </c>
      <c r="E1115" s="44"/>
      <c r="F1115" s="46" t="s">
        <v>3931</v>
      </c>
      <c r="G1115" s="108"/>
      <c r="H1115" s="108">
        <f>(Data!$G$107 - Data!$G$639) / Data!$G$108</f>
        <v>4.9074347612013787</v>
      </c>
      <c r="I1115" s="108"/>
      <c r="J1115" s="44"/>
      <c r="K1115" s="44"/>
      <c r="L1115" s="172"/>
      <c r="M1115" s="86"/>
      <c r="N1115" s="172"/>
      <c r="O1115" s="86"/>
      <c r="P1115" s="141"/>
      <c r="Q1115" s="46"/>
      <c r="R1115" s="46"/>
      <c r="S1115" s="141"/>
      <c r="T1115" s="46"/>
      <c r="U1115" s="46" t="s">
        <v>5353</v>
      </c>
      <c r="V1115" s="58" t="s">
        <v>2808</v>
      </c>
      <c r="W1115" s="46"/>
    </row>
    <row r="1116" spans="1:23" ht="75" x14ac:dyDescent="0.25">
      <c r="A1116" s="78" t="s">
        <v>3932</v>
      </c>
      <c r="B1116" s="78"/>
      <c r="C1116" s="45" t="s">
        <v>3933</v>
      </c>
      <c r="D1116" s="44" t="s">
        <v>4105</v>
      </c>
      <c r="E1116" s="44"/>
      <c r="F1116" s="46" t="s">
        <v>3934</v>
      </c>
      <c r="G1116" s="108"/>
      <c r="H1116" s="108">
        <f>Data!$H$378 / Data!$H$383</f>
        <v>5.4327620303230058</v>
      </c>
      <c r="I1116" s="108"/>
      <c r="J1116" s="44"/>
      <c r="K1116" s="44"/>
      <c r="L1116" s="172"/>
      <c r="M1116" s="86"/>
      <c r="N1116" s="172"/>
      <c r="O1116" s="86"/>
      <c r="P1116" s="141"/>
      <c r="Q1116" s="46"/>
      <c r="R1116" s="46"/>
      <c r="S1116" s="141"/>
      <c r="T1116" s="46"/>
      <c r="U1116" s="46" t="s">
        <v>5354</v>
      </c>
      <c r="V1116" s="58" t="s">
        <v>2808</v>
      </c>
      <c r="W1116" s="46" t="s">
        <v>3814</v>
      </c>
    </row>
    <row r="1117" spans="1:23" ht="125" x14ac:dyDescent="0.25">
      <c r="A1117" s="78" t="s">
        <v>3935</v>
      </c>
      <c r="B1117" s="78"/>
      <c r="C1117" s="45" t="s">
        <v>3936</v>
      </c>
      <c r="D1117" s="44" t="s">
        <v>5433</v>
      </c>
      <c r="E1117" s="44"/>
      <c r="F1117" s="46" t="s">
        <v>3937</v>
      </c>
      <c r="G1117" s="108"/>
      <c r="H1117" s="108">
        <f>(Data!$H$119 / Data!$H$101)*100</f>
        <v>-1131.8611987381705</v>
      </c>
      <c r="I1117" s="108"/>
      <c r="J1117" s="44"/>
      <c r="K1117" s="44"/>
      <c r="L1117" s="172"/>
      <c r="M1117" s="86"/>
      <c r="N1117" s="172"/>
      <c r="O1117" s="86"/>
      <c r="P1117" s="141"/>
      <c r="Q1117" s="46"/>
      <c r="R1117" s="46"/>
      <c r="S1117" s="141"/>
      <c r="T1117" s="46"/>
      <c r="U1117" s="46" t="s">
        <v>5355</v>
      </c>
      <c r="V1117" s="58" t="s">
        <v>2808</v>
      </c>
      <c r="W1117" s="46" t="s">
        <v>3814</v>
      </c>
    </row>
    <row r="1118" spans="1:23" ht="125" x14ac:dyDescent="0.25">
      <c r="A1118" s="78" t="s">
        <v>3938</v>
      </c>
      <c r="B1118" s="78"/>
      <c r="C1118" s="45" t="s">
        <v>3939</v>
      </c>
      <c r="D1118" s="44" t="s">
        <v>5433</v>
      </c>
      <c r="E1118" s="44"/>
      <c r="F1118" s="46" t="s">
        <v>3940</v>
      </c>
      <c r="G1118" s="108"/>
      <c r="H1118" s="108">
        <f>(Data!$H$127 / Data!$H$101)*100</f>
        <v>-1092.6261829652999</v>
      </c>
      <c r="I1118" s="108"/>
      <c r="J1118" s="44"/>
      <c r="K1118" s="44"/>
      <c r="L1118" s="172"/>
      <c r="M1118" s="86"/>
      <c r="N1118" s="172"/>
      <c r="O1118" s="86"/>
      <c r="P1118" s="141"/>
      <c r="Q1118" s="46"/>
      <c r="R1118" s="46"/>
      <c r="S1118" s="141"/>
      <c r="T1118" s="46"/>
      <c r="U1118" s="46" t="s">
        <v>5356</v>
      </c>
      <c r="V1118" s="58" t="s">
        <v>2808</v>
      </c>
      <c r="W1118" s="46" t="s">
        <v>3814</v>
      </c>
    </row>
    <row r="1119" spans="1:23" ht="162.5" x14ac:dyDescent="0.25">
      <c r="A1119" s="78" t="s">
        <v>3941</v>
      </c>
      <c r="B1119" s="78"/>
      <c r="C1119" s="45" t="s">
        <v>3942</v>
      </c>
      <c r="D1119" s="44" t="s">
        <v>5433</v>
      </c>
      <c r="E1119" s="44"/>
      <c r="F1119" s="46" t="s">
        <v>5624</v>
      </c>
      <c r="G1119" s="108"/>
      <c r="H1119" s="108">
        <f>((Data!$H$119 + G103 + G104 + G639) / Data!$H$101)*100</f>
        <v>-1434.4637223974764</v>
      </c>
      <c r="I1119" s="108"/>
      <c r="J1119" s="44"/>
      <c r="K1119" s="44"/>
      <c r="L1119" s="172"/>
      <c r="M1119" s="86"/>
      <c r="N1119" s="172"/>
      <c r="O1119" s="86"/>
      <c r="P1119" s="141"/>
      <c r="Q1119" s="46"/>
      <c r="R1119" s="46"/>
      <c r="S1119" s="141"/>
      <c r="T1119" s="46"/>
      <c r="U1119" s="46" t="s">
        <v>5357</v>
      </c>
      <c r="V1119" s="58" t="s">
        <v>2808</v>
      </c>
      <c r="W1119" s="46"/>
    </row>
    <row r="1120" spans="1:23" ht="150" x14ac:dyDescent="0.25">
      <c r="A1120" s="78" t="s">
        <v>3943</v>
      </c>
      <c r="B1120" s="78"/>
      <c r="C1120" s="45" t="s">
        <v>3944</v>
      </c>
      <c r="D1120" s="44" t="s">
        <v>4105</v>
      </c>
      <c r="E1120" s="44"/>
      <c r="F1120" s="46" t="s">
        <v>3945</v>
      </c>
      <c r="G1120" s="108"/>
      <c r="H1120" s="108">
        <f>(Data!$G$380 + Data!$G$381 + Data!$G$386) / Data!$H$101</f>
        <v>3.9834384858044167</v>
      </c>
      <c r="I1120" s="108"/>
      <c r="J1120" s="44"/>
      <c r="K1120" s="44"/>
      <c r="L1120" s="172"/>
      <c r="M1120" s="86"/>
      <c r="N1120" s="172"/>
      <c r="O1120" s="86"/>
      <c r="P1120" s="141"/>
      <c r="Q1120" s="46"/>
      <c r="R1120" s="46"/>
      <c r="S1120" s="141"/>
      <c r="T1120" s="46"/>
      <c r="U1120" s="46" t="s">
        <v>5358</v>
      </c>
      <c r="V1120" s="58" t="s">
        <v>2808</v>
      </c>
      <c r="W1120" s="46" t="s">
        <v>3833</v>
      </c>
    </row>
    <row r="1121" spans="1:23" ht="150" x14ac:dyDescent="0.25">
      <c r="A1121" s="78" t="s">
        <v>3946</v>
      </c>
      <c r="B1121" s="78"/>
      <c r="C1121" s="45" t="s">
        <v>3947</v>
      </c>
      <c r="D1121" s="44" t="s">
        <v>4104</v>
      </c>
      <c r="E1121" s="44"/>
      <c r="F1121" s="46" t="s">
        <v>3948</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5359</v>
      </c>
      <c r="V1121" s="58" t="s">
        <v>2808</v>
      </c>
      <c r="W1121" s="46" t="s">
        <v>3833</v>
      </c>
    </row>
    <row r="1122" spans="1:23" ht="137.5" x14ac:dyDescent="0.25">
      <c r="A1122" s="78" t="s">
        <v>3949</v>
      </c>
      <c r="B1122" s="78"/>
      <c r="C1122" s="45" t="s">
        <v>3950</v>
      </c>
      <c r="D1122" s="44" t="s">
        <v>4104</v>
      </c>
      <c r="E1122" s="44" t="s">
        <v>2201</v>
      </c>
      <c r="F1122" s="46" t="s">
        <v>3951</v>
      </c>
      <c r="G1122" s="108"/>
      <c r="H1122" s="108">
        <f>((Data!$G$380 + Data!$G$381 + Data!$G$386) / Data!$H$886)*1000</f>
        <v>2285.5203619909503</v>
      </c>
      <c r="I1122" s="108"/>
      <c r="J1122" s="44"/>
      <c r="K1122" s="44"/>
      <c r="L1122" s="172"/>
      <c r="M1122" s="86"/>
      <c r="N1122" s="172"/>
      <c r="O1122" s="86"/>
      <c r="P1122" s="141"/>
      <c r="Q1122" s="46"/>
      <c r="R1122" s="46"/>
      <c r="S1122" s="141"/>
      <c r="T1122" s="46"/>
      <c r="U1122" s="46" t="s">
        <v>5360</v>
      </c>
      <c r="V1122" s="58" t="s">
        <v>2808</v>
      </c>
      <c r="W1122" s="46" t="s">
        <v>3814</v>
      </c>
    </row>
    <row r="1123" spans="1:23" ht="162.5" x14ac:dyDescent="0.25">
      <c r="A1123" s="78" t="s">
        <v>3952</v>
      </c>
      <c r="B1123" s="78"/>
      <c r="C1123" s="45" t="s">
        <v>3953</v>
      </c>
      <c r="D1123" s="44" t="s">
        <v>5433</v>
      </c>
      <c r="E1123" s="44"/>
      <c r="F1123" s="46" t="s">
        <v>4341</v>
      </c>
      <c r="G1123" s="108"/>
      <c r="H1123" s="108">
        <f>((H101-G96-H95) / (H101-G96)*100)</f>
        <v>50.262626262626263</v>
      </c>
      <c r="I1123" s="108"/>
      <c r="J1123" s="44"/>
      <c r="K1123" s="44"/>
      <c r="L1123" s="172"/>
      <c r="M1123" s="86"/>
      <c r="N1123" s="172"/>
      <c r="O1123" s="86"/>
      <c r="P1123" s="141"/>
      <c r="Q1123" s="46"/>
      <c r="R1123" s="46"/>
      <c r="S1123" s="141"/>
      <c r="T1123" s="46"/>
      <c r="U1123" s="46" t="s">
        <v>5361</v>
      </c>
      <c r="V1123" s="58" t="s">
        <v>2808</v>
      </c>
      <c r="W1123" s="46" t="s">
        <v>3814</v>
      </c>
    </row>
    <row r="1124" spans="1:23" ht="137.5" x14ac:dyDescent="0.25">
      <c r="A1124" s="252" t="s">
        <v>3954</v>
      </c>
      <c r="B1124" s="252"/>
      <c r="C1124" s="255" t="s">
        <v>3955</v>
      </c>
      <c r="D1124" s="252" t="s">
        <v>5433</v>
      </c>
      <c r="E1124" s="252"/>
      <c r="F1124" s="250" t="s">
        <v>3956</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3814</v>
      </c>
    </row>
    <row r="1125" spans="1:23" ht="137.5" x14ac:dyDescent="0.25">
      <c r="A1125" s="78" t="s">
        <v>3957</v>
      </c>
      <c r="B1125" s="78"/>
      <c r="C1125" s="45" t="s">
        <v>3958</v>
      </c>
      <c r="D1125" s="44" t="s">
        <v>5433</v>
      </c>
      <c r="E1125" s="44"/>
      <c r="F1125" s="46" t="s">
        <v>3959</v>
      </c>
      <c r="G1125" s="108"/>
      <c r="H1125" s="108">
        <f>((Data!$H$666 + Data!$G$668) / -Data!$G$669)*100</f>
        <v>164.78853250070961</v>
      </c>
      <c r="I1125" s="108"/>
      <c r="J1125" s="44"/>
      <c r="K1125" s="44"/>
      <c r="L1125" s="172"/>
      <c r="M1125" s="86"/>
      <c r="N1125" s="172"/>
      <c r="O1125" s="86"/>
      <c r="P1125" s="141"/>
      <c r="Q1125" s="46"/>
      <c r="R1125" s="46"/>
      <c r="S1125" s="141"/>
      <c r="T1125" s="46"/>
      <c r="U1125" s="46" t="s">
        <v>5362</v>
      </c>
      <c r="V1125" s="58" t="s">
        <v>2808</v>
      </c>
      <c r="W1125" s="46" t="s">
        <v>3814</v>
      </c>
    </row>
    <row r="1126" spans="1:23" ht="162.5" x14ac:dyDescent="0.25">
      <c r="A1126" s="78" t="s">
        <v>3960</v>
      </c>
      <c r="B1126" s="78"/>
      <c r="C1126" s="45" t="s">
        <v>3961</v>
      </c>
      <c r="D1126" s="44" t="s">
        <v>5433</v>
      </c>
      <c r="E1126" s="44"/>
      <c r="F1126" s="46" t="s">
        <v>3962</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5363</v>
      </c>
      <c r="V1126" s="58" t="s">
        <v>2808</v>
      </c>
      <c r="W1126" s="46" t="s">
        <v>3814</v>
      </c>
    </row>
    <row r="1127" spans="1:23" ht="75" x14ac:dyDescent="0.25">
      <c r="A1127" s="78" t="s">
        <v>3963</v>
      </c>
      <c r="B1127" s="78"/>
      <c r="C1127" s="45" t="s">
        <v>3964</v>
      </c>
      <c r="D1127" s="44" t="s">
        <v>5433</v>
      </c>
      <c r="E1127" s="44"/>
      <c r="F1127" s="46" t="s">
        <v>3965</v>
      </c>
      <c r="G1127" s="108"/>
      <c r="H1127" s="108">
        <f>(Data!$G$134 / Data!$H$133)*100</f>
        <v>21.554993678887488</v>
      </c>
      <c r="I1127" s="108"/>
      <c r="J1127" s="44"/>
      <c r="K1127" s="44"/>
      <c r="L1127" s="172"/>
      <c r="M1127" s="86"/>
      <c r="N1127" s="172"/>
      <c r="O1127" s="86"/>
      <c r="P1127" s="141"/>
      <c r="Q1127" s="46"/>
      <c r="R1127" s="46"/>
      <c r="S1127" s="141"/>
      <c r="T1127" s="46"/>
      <c r="U1127" s="46" t="s">
        <v>5364</v>
      </c>
      <c r="V1127" s="58" t="s">
        <v>2808</v>
      </c>
      <c r="W1127" s="46" t="s">
        <v>3814</v>
      </c>
    </row>
    <row r="1128" spans="1:23" ht="87.5" x14ac:dyDescent="0.25">
      <c r="A1128" s="78" t="s">
        <v>3966</v>
      </c>
      <c r="B1128" s="78"/>
      <c r="C1128" s="45" t="s">
        <v>3967</v>
      </c>
      <c r="D1128" s="44" t="s">
        <v>5433</v>
      </c>
      <c r="E1128" s="44"/>
      <c r="F1128" s="46" t="s">
        <v>3968</v>
      </c>
      <c r="G1128" s="108"/>
      <c r="H1128" s="292">
        <f>(Data!$G$413 / Data!$H$135)*100</f>
        <v>59.951651893634171</v>
      </c>
      <c r="I1128" s="108"/>
      <c r="J1128" s="44"/>
      <c r="K1128" s="44"/>
      <c r="L1128" s="172"/>
      <c r="M1128" s="86"/>
      <c r="N1128" s="172"/>
      <c r="O1128" s="86"/>
      <c r="P1128" s="141"/>
      <c r="Q1128" s="46"/>
      <c r="R1128" s="46"/>
      <c r="S1128" s="141"/>
      <c r="T1128" s="46"/>
      <c r="U1128" s="46" t="s">
        <v>5365</v>
      </c>
      <c r="V1128" s="58" t="s">
        <v>2808</v>
      </c>
      <c r="W1128" s="46" t="s">
        <v>3814</v>
      </c>
    </row>
    <row r="1129" spans="1:23" ht="87.5" x14ac:dyDescent="0.25">
      <c r="A1129" s="78" t="s">
        <v>3969</v>
      </c>
      <c r="B1129" s="78"/>
      <c r="C1129" s="45" t="s">
        <v>3970</v>
      </c>
      <c r="D1129" s="44" t="s">
        <v>5433</v>
      </c>
      <c r="E1129" s="44"/>
      <c r="F1129" s="46" t="s">
        <v>3971</v>
      </c>
      <c r="G1129" s="108"/>
      <c r="H1129" s="292">
        <f>(Data!$G$150 / Data!$H$135)*100</f>
        <v>325.62449637389204</v>
      </c>
      <c r="I1129" s="108"/>
      <c r="J1129" s="44"/>
      <c r="K1129" s="44"/>
      <c r="L1129" s="172"/>
      <c r="M1129" s="86"/>
      <c r="N1129" s="172"/>
      <c r="O1129" s="86"/>
      <c r="P1129" s="141"/>
      <c r="Q1129" s="46"/>
      <c r="R1129" s="46"/>
      <c r="S1129" s="141"/>
      <c r="T1129" s="46"/>
      <c r="U1129" s="46" t="s">
        <v>5366</v>
      </c>
      <c r="V1129" s="58" t="s">
        <v>2808</v>
      </c>
      <c r="W1129" s="46" t="s">
        <v>3814</v>
      </c>
    </row>
    <row r="1130" spans="1:23" ht="125" x14ac:dyDescent="0.25">
      <c r="A1130" s="78" t="s">
        <v>3972</v>
      </c>
      <c r="B1130" s="78"/>
      <c r="C1130" s="45" t="s">
        <v>3973</v>
      </c>
      <c r="D1130" s="44" t="s">
        <v>5433</v>
      </c>
      <c r="E1130" s="44"/>
      <c r="F1130" s="46" t="s">
        <v>3974</v>
      </c>
      <c r="G1130" s="108"/>
      <c r="H1130" s="108">
        <f>(Data!$G$946 / Data!$H$141)*100</f>
        <v>271.5331278890601</v>
      </c>
      <c r="I1130" s="108"/>
      <c r="J1130" s="44"/>
      <c r="K1130" s="44"/>
      <c r="L1130" s="172"/>
      <c r="M1130" s="86"/>
      <c r="N1130" s="172"/>
      <c r="O1130" s="86"/>
      <c r="P1130" s="141"/>
      <c r="Q1130" s="46"/>
      <c r="R1130" s="46"/>
      <c r="S1130" s="141"/>
      <c r="T1130" s="46"/>
      <c r="U1130" s="46" t="s">
        <v>5367</v>
      </c>
      <c r="V1130" s="58" t="s">
        <v>2808</v>
      </c>
      <c r="W1130" s="46" t="s">
        <v>3833</v>
      </c>
    </row>
    <row r="1131" spans="1:23" ht="112.5" x14ac:dyDescent="0.25">
      <c r="A1131" s="78" t="s">
        <v>3975</v>
      </c>
      <c r="B1131" s="78"/>
      <c r="C1131" s="45" t="s">
        <v>3976</v>
      </c>
      <c r="D1131" s="44" t="s">
        <v>4104</v>
      </c>
      <c r="E1131" s="44"/>
      <c r="F1131" s="46" t="s">
        <v>3977</v>
      </c>
      <c r="G1131" s="108"/>
      <c r="H1131" s="108">
        <f>(Data!$H$141 / Data!$H$925)*1000</f>
        <v>566.81222707423569</v>
      </c>
      <c r="I1131" s="108"/>
      <c r="J1131" s="44"/>
      <c r="K1131" s="44"/>
      <c r="L1131" s="172"/>
      <c r="M1131" s="86"/>
      <c r="N1131" s="172"/>
      <c r="O1131" s="86"/>
      <c r="P1131" s="141"/>
      <c r="Q1131" s="46"/>
      <c r="R1131" s="46"/>
      <c r="S1131" s="141"/>
      <c r="T1131" s="46"/>
      <c r="U1131" s="46" t="s">
        <v>5368</v>
      </c>
      <c r="V1131" s="58" t="s">
        <v>2808</v>
      </c>
      <c r="W1131" s="46"/>
    </row>
    <row r="1132" spans="1:23" ht="125" x14ac:dyDescent="0.25">
      <c r="A1132" s="78" t="s">
        <v>3978</v>
      </c>
      <c r="B1132" s="78"/>
      <c r="C1132" s="45" t="s">
        <v>3979</v>
      </c>
      <c r="D1132" s="44" t="s">
        <v>4105</v>
      </c>
      <c r="E1132" s="44"/>
      <c r="F1132" s="46" t="s">
        <v>3980</v>
      </c>
      <c r="G1132" s="108"/>
      <c r="H1132" s="108">
        <f>(Data!$G$147 - Data!$G$672) / Data!$G$148</f>
        <v>4.8931896129348358</v>
      </c>
      <c r="I1132" s="108"/>
      <c r="J1132" s="44"/>
      <c r="K1132" s="44"/>
      <c r="L1132" s="172"/>
      <c r="M1132" s="86"/>
      <c r="N1132" s="172"/>
      <c r="O1132" s="86"/>
      <c r="P1132" s="141"/>
      <c r="Q1132" s="46"/>
      <c r="R1132" s="46"/>
      <c r="S1132" s="141"/>
      <c r="T1132" s="46"/>
      <c r="U1132" s="46" t="s">
        <v>5369</v>
      </c>
      <c r="V1132" s="58" t="s">
        <v>2808</v>
      </c>
      <c r="W1132" s="46"/>
    </row>
    <row r="1133" spans="1:23" ht="75" x14ac:dyDescent="0.25">
      <c r="A1133" s="78" t="s">
        <v>3981</v>
      </c>
      <c r="B1133" s="78"/>
      <c r="C1133" s="45" t="s">
        <v>3982</v>
      </c>
      <c r="D1133" s="44" t="s">
        <v>4105</v>
      </c>
      <c r="E1133" s="44"/>
      <c r="F1133" s="46" t="s">
        <v>3983</v>
      </c>
      <c r="G1133" s="108"/>
      <c r="H1133" s="108">
        <f>Data!$H$417 / Data!$H$422</f>
        <v>7.1427945685501539</v>
      </c>
      <c r="I1133" s="108"/>
      <c r="J1133" s="44"/>
      <c r="K1133" s="44"/>
      <c r="L1133" s="172"/>
      <c r="M1133" s="86"/>
      <c r="N1133" s="172"/>
      <c r="O1133" s="86"/>
      <c r="P1133" s="141"/>
      <c r="Q1133" s="46"/>
      <c r="R1133" s="46"/>
      <c r="S1133" s="141"/>
      <c r="T1133" s="46"/>
      <c r="U1133" s="46" t="s">
        <v>5370</v>
      </c>
      <c r="V1133" s="58" t="s">
        <v>2808</v>
      </c>
      <c r="W1133" s="46" t="s">
        <v>3814</v>
      </c>
    </row>
    <row r="1134" spans="1:23" ht="112.5" x14ac:dyDescent="0.25">
      <c r="A1134" s="78" t="s">
        <v>3984</v>
      </c>
      <c r="B1134" s="78"/>
      <c r="C1134" s="45" t="s">
        <v>3985</v>
      </c>
      <c r="D1134" s="44" t="s">
        <v>5433</v>
      </c>
      <c r="E1134" s="44"/>
      <c r="F1134" s="46" t="s">
        <v>3986</v>
      </c>
      <c r="G1134" s="108"/>
      <c r="H1134" s="108">
        <f>(Data!$H$159 / Data!$H$141)*100</f>
        <v>-1107.6271186440679</v>
      </c>
      <c r="I1134" s="108"/>
      <c r="J1134" s="44"/>
      <c r="K1134" s="44"/>
      <c r="L1134" s="172"/>
      <c r="M1134" s="86"/>
      <c r="N1134" s="172"/>
      <c r="O1134" s="86"/>
      <c r="P1134" s="141"/>
      <c r="Q1134" s="46"/>
      <c r="R1134" s="46"/>
      <c r="S1134" s="141"/>
      <c r="T1134" s="46"/>
      <c r="U1134" s="46" t="s">
        <v>5371</v>
      </c>
      <c r="V1134" s="58" t="s">
        <v>2808</v>
      </c>
      <c r="W1134" s="46" t="s">
        <v>3814</v>
      </c>
    </row>
    <row r="1135" spans="1:23" ht="125" x14ac:dyDescent="0.25">
      <c r="A1135" s="78" t="s">
        <v>3987</v>
      </c>
      <c r="B1135" s="78"/>
      <c r="C1135" s="45" t="s">
        <v>3988</v>
      </c>
      <c r="D1135" s="44" t="s">
        <v>5433</v>
      </c>
      <c r="E1135" s="44"/>
      <c r="F1135" s="46" t="s">
        <v>3989</v>
      </c>
      <c r="G1135" s="108"/>
      <c r="H1135" s="108">
        <f>(Data!$H$167 / Data!$H$141)*100</f>
        <v>-1068.1432973805856</v>
      </c>
      <c r="I1135" s="108"/>
      <c r="J1135" s="44"/>
      <c r="K1135" s="44"/>
      <c r="L1135" s="172"/>
      <c r="M1135" s="86"/>
      <c r="N1135" s="172"/>
      <c r="O1135" s="86"/>
      <c r="P1135" s="141"/>
      <c r="Q1135" s="46"/>
      <c r="R1135" s="46"/>
      <c r="S1135" s="141"/>
      <c r="T1135" s="46"/>
      <c r="U1135" s="46" t="s">
        <v>5372</v>
      </c>
      <c r="V1135" s="58" t="s">
        <v>2808</v>
      </c>
      <c r="W1135" s="46" t="s">
        <v>3814</v>
      </c>
    </row>
    <row r="1136" spans="1:23" ht="162.5" x14ac:dyDescent="0.25">
      <c r="A1136" s="78" t="s">
        <v>3990</v>
      </c>
      <c r="B1136" s="78"/>
      <c r="C1136" s="45" t="s">
        <v>3991</v>
      </c>
      <c r="D1136" s="44" t="s">
        <v>5433</v>
      </c>
      <c r="E1136" s="44"/>
      <c r="F1136" s="46" t="s">
        <v>5628</v>
      </c>
      <c r="G1136" s="108"/>
      <c r="H1136" s="108">
        <f>((Data!$H$159 + G143 + G144 + G672) / Data!$H$141)*100</f>
        <v>-1402.8505392912173</v>
      </c>
      <c r="I1136" s="108"/>
      <c r="J1136" s="44"/>
      <c r="K1136" s="44"/>
      <c r="L1136" s="172"/>
      <c r="M1136" s="86"/>
      <c r="N1136" s="172"/>
      <c r="O1136" s="86"/>
      <c r="P1136" s="141"/>
      <c r="Q1136" s="46"/>
      <c r="R1136" s="46"/>
      <c r="S1136" s="141"/>
      <c r="T1136" s="46"/>
      <c r="U1136" s="46" t="s">
        <v>5373</v>
      </c>
      <c r="V1136" s="58" t="s">
        <v>2808</v>
      </c>
      <c r="W1136" s="46"/>
    </row>
    <row r="1137" spans="1:23" ht="150" x14ac:dyDescent="0.25">
      <c r="A1137" s="78" t="s">
        <v>3992</v>
      </c>
      <c r="B1137" s="78"/>
      <c r="C1137" s="45" t="s">
        <v>3993</v>
      </c>
      <c r="D1137" s="44" t="s">
        <v>4105</v>
      </c>
      <c r="E1137" s="44"/>
      <c r="F1137" s="46" t="s">
        <v>3994</v>
      </c>
      <c r="G1137" s="108"/>
      <c r="H1137" s="108">
        <f>(Data!$G$419 + Data!$G$420 + Data!$G$425) / Data!$H$141</f>
        <v>3.902927580893683</v>
      </c>
      <c r="I1137" s="108"/>
      <c r="J1137" s="44"/>
      <c r="K1137" s="44"/>
      <c r="L1137" s="172"/>
      <c r="M1137" s="86"/>
      <c r="N1137" s="172"/>
      <c r="O1137" s="86"/>
      <c r="P1137" s="141"/>
      <c r="Q1137" s="46"/>
      <c r="R1137" s="46"/>
      <c r="S1137" s="141"/>
      <c r="T1137" s="46"/>
      <c r="U1137" s="46" t="s">
        <v>5374</v>
      </c>
      <c r="V1137" s="58" t="s">
        <v>2808</v>
      </c>
      <c r="W1137" s="46" t="s">
        <v>3833</v>
      </c>
    </row>
    <row r="1138" spans="1:23" ht="150" x14ac:dyDescent="0.25">
      <c r="A1138" s="78" t="s">
        <v>3995</v>
      </c>
      <c r="B1138" s="78"/>
      <c r="C1138" s="45" t="s">
        <v>3996</v>
      </c>
      <c r="D1138" s="44" t="s">
        <v>4104</v>
      </c>
      <c r="E1138" s="44"/>
      <c r="F1138" s="46" t="s">
        <v>3997</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5375</v>
      </c>
      <c r="V1138" s="58" t="s">
        <v>2808</v>
      </c>
      <c r="W1138" s="46" t="s">
        <v>3833</v>
      </c>
    </row>
    <row r="1139" spans="1:23" ht="137.5" x14ac:dyDescent="0.25">
      <c r="A1139" s="78" t="s">
        <v>3998</v>
      </c>
      <c r="B1139" s="78"/>
      <c r="C1139" s="45" t="s">
        <v>3999</v>
      </c>
      <c r="D1139" s="44" t="s">
        <v>4104</v>
      </c>
      <c r="E1139" s="44"/>
      <c r="F1139" s="46" t="s">
        <v>4000</v>
      </c>
      <c r="G1139" s="108"/>
      <c r="H1139" s="108">
        <f>((Data!$G$419 + Data!$G$420 + Data!$G$425) / Data!$H$925)*1000</f>
        <v>2212.2270742358078</v>
      </c>
      <c r="I1139" s="108"/>
      <c r="J1139" s="44"/>
      <c r="K1139" s="44"/>
      <c r="L1139" s="172"/>
      <c r="M1139" s="86"/>
      <c r="N1139" s="172"/>
      <c r="O1139" s="86"/>
      <c r="P1139" s="141"/>
      <c r="Q1139" s="46"/>
      <c r="R1139" s="46"/>
      <c r="S1139" s="141"/>
      <c r="T1139" s="46"/>
      <c r="U1139" s="46" t="s">
        <v>5376</v>
      </c>
      <c r="V1139" s="58" t="s">
        <v>2808</v>
      </c>
      <c r="W1139" s="46" t="s">
        <v>3814</v>
      </c>
    </row>
    <row r="1140" spans="1:23" ht="175" x14ac:dyDescent="0.25">
      <c r="A1140" s="78" t="s">
        <v>4001</v>
      </c>
      <c r="B1140" s="78"/>
      <c r="C1140" s="45" t="s">
        <v>4002</v>
      </c>
      <c r="D1140" s="44" t="s">
        <v>5433</v>
      </c>
      <c r="E1140" s="44"/>
      <c r="F1140" s="46" t="s">
        <v>4342</v>
      </c>
      <c r="G1140" s="108"/>
      <c r="H1140" s="292">
        <f>((H141-G136-H135) / (H141-G136)*100)</f>
        <v>50.851485148514854</v>
      </c>
      <c r="I1140" s="108"/>
      <c r="J1140" s="44"/>
      <c r="K1140" s="44"/>
      <c r="L1140" s="172"/>
      <c r="M1140" s="86"/>
      <c r="N1140" s="172"/>
      <c r="O1140" s="86"/>
      <c r="P1140" s="141"/>
      <c r="Q1140" s="46"/>
      <c r="R1140" s="46"/>
      <c r="S1140" s="141"/>
      <c r="T1140" s="46"/>
      <c r="U1140" s="46" t="s">
        <v>5377</v>
      </c>
      <c r="V1140" s="58" t="s">
        <v>2808</v>
      </c>
      <c r="W1140" s="46" t="s">
        <v>3814</v>
      </c>
    </row>
    <row r="1141" spans="1:23" ht="137.5" x14ac:dyDescent="0.25">
      <c r="A1141" s="252" t="s">
        <v>4003</v>
      </c>
      <c r="B1141" s="252"/>
      <c r="C1141" s="255" t="s">
        <v>4004</v>
      </c>
      <c r="D1141" s="252" t="s">
        <v>5433</v>
      </c>
      <c r="E1141" s="252"/>
      <c r="F1141" s="250" t="s">
        <v>4005</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3814</v>
      </c>
    </row>
    <row r="1142" spans="1:23" ht="137.5" x14ac:dyDescent="0.25">
      <c r="A1142" s="78" t="s">
        <v>4006</v>
      </c>
      <c r="B1142" s="78"/>
      <c r="C1142" s="45" t="s">
        <v>4007</v>
      </c>
      <c r="D1142" s="44" t="s">
        <v>5433</v>
      </c>
      <c r="E1142" s="44"/>
      <c r="F1142" s="46" t="s">
        <v>4008</v>
      </c>
      <c r="G1142" s="108"/>
      <c r="H1142" s="108">
        <f>((Data!$H$699 + Data!$G$701) / -Data!$G$702)*100</f>
        <v>164.98015873015873</v>
      </c>
      <c r="I1142" s="108"/>
      <c r="J1142" s="44"/>
      <c r="K1142" s="44"/>
      <c r="L1142" s="172"/>
      <c r="M1142" s="86"/>
      <c r="N1142" s="172"/>
      <c r="O1142" s="86"/>
      <c r="P1142" s="141"/>
      <c r="Q1142" s="46"/>
      <c r="R1142" s="46"/>
      <c r="S1142" s="141"/>
      <c r="T1142" s="46"/>
      <c r="U1142" s="46" t="s">
        <v>5378</v>
      </c>
      <c r="V1142" s="58" t="s">
        <v>2808</v>
      </c>
      <c r="W1142" s="46" t="s">
        <v>3814</v>
      </c>
    </row>
    <row r="1143" spans="1:23" ht="162.5" x14ac:dyDescent="0.25">
      <c r="A1143" s="78" t="s">
        <v>4009</v>
      </c>
      <c r="B1143" s="78"/>
      <c r="C1143" s="45" t="s">
        <v>4010</v>
      </c>
      <c r="D1143" s="44" t="s">
        <v>5433</v>
      </c>
      <c r="E1143" s="44"/>
      <c r="F1143" s="46" t="s">
        <v>4011</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5379</v>
      </c>
      <c r="V1143" s="58" t="s">
        <v>2808</v>
      </c>
      <c r="W1143" s="46" t="s">
        <v>3814</v>
      </c>
    </row>
    <row r="1144" spans="1:23" ht="75" x14ac:dyDescent="0.25">
      <c r="A1144" s="78" t="s">
        <v>4012</v>
      </c>
      <c r="B1144" s="78"/>
      <c r="C1144" s="45" t="s">
        <v>4013</v>
      </c>
      <c r="D1144" s="44" t="s">
        <v>5433</v>
      </c>
      <c r="E1144" s="44"/>
      <c r="F1144" s="46" t="s">
        <v>4014</v>
      </c>
      <c r="G1144" s="108"/>
      <c r="H1144" s="108">
        <f>(Data!$G$174 / Data!$H$173)*100</f>
        <v>21.910112359550567</v>
      </c>
      <c r="I1144" s="108"/>
      <c r="J1144" s="44"/>
      <c r="K1144" s="44"/>
      <c r="L1144" s="172"/>
      <c r="M1144" s="86"/>
      <c r="N1144" s="172"/>
      <c r="O1144" s="86"/>
      <c r="P1144" s="141"/>
      <c r="Q1144" s="46"/>
      <c r="R1144" s="46"/>
      <c r="S1144" s="141"/>
      <c r="T1144" s="46"/>
      <c r="U1144" s="46" t="s">
        <v>5380</v>
      </c>
      <c r="V1144" s="58" t="s">
        <v>2808</v>
      </c>
      <c r="W1144" s="46" t="s">
        <v>3814</v>
      </c>
    </row>
    <row r="1145" spans="1:23" ht="87.5" x14ac:dyDescent="0.25">
      <c r="A1145" s="78" t="s">
        <v>4015</v>
      </c>
      <c r="B1145" s="78"/>
      <c r="C1145" s="45" t="s">
        <v>4016</v>
      </c>
      <c r="D1145" s="44" t="s">
        <v>5433</v>
      </c>
      <c r="E1145" s="44"/>
      <c r="F1145" s="46" t="s">
        <v>4017</v>
      </c>
      <c r="G1145" s="108"/>
      <c r="H1145" s="292">
        <f>(Data!$G$452 / Data!$H$175)*100</f>
        <v>60.271782573940854</v>
      </c>
      <c r="I1145" s="108"/>
      <c r="J1145" s="44"/>
      <c r="K1145" s="44"/>
      <c r="L1145" s="172"/>
      <c r="M1145" s="86"/>
      <c r="N1145" s="172"/>
      <c r="O1145" s="86"/>
      <c r="P1145" s="141"/>
      <c r="Q1145" s="46"/>
      <c r="R1145" s="46"/>
      <c r="S1145" s="141"/>
      <c r="T1145" s="46"/>
      <c r="U1145" s="46" t="s">
        <v>5381</v>
      </c>
      <c r="V1145" s="58" t="s">
        <v>2808</v>
      </c>
      <c r="W1145" s="46" t="s">
        <v>3814</v>
      </c>
    </row>
    <row r="1146" spans="1:23" ht="87.5" x14ac:dyDescent="0.25">
      <c r="A1146" s="78" t="s">
        <v>4018</v>
      </c>
      <c r="B1146" s="78"/>
      <c r="C1146" s="45" t="s">
        <v>4019</v>
      </c>
      <c r="D1146" s="44" t="s">
        <v>5433</v>
      </c>
      <c r="E1146" s="44"/>
      <c r="F1146" s="46" t="s">
        <v>4020</v>
      </c>
      <c r="G1146" s="108"/>
      <c r="H1146" s="108">
        <f>(Data!$G$190 / Data!$H$175)*100</f>
        <v>323.82094324540367</v>
      </c>
      <c r="I1146" s="108"/>
      <c r="J1146" s="44"/>
      <c r="K1146" s="44"/>
      <c r="L1146" s="172"/>
      <c r="M1146" s="86"/>
      <c r="N1146" s="172"/>
      <c r="O1146" s="86"/>
      <c r="P1146" s="141"/>
      <c r="Q1146" s="46"/>
      <c r="R1146" s="46"/>
      <c r="S1146" s="141"/>
      <c r="T1146" s="46"/>
      <c r="U1146" s="46" t="s">
        <v>5382</v>
      </c>
      <c r="V1146" s="58" t="s">
        <v>2808</v>
      </c>
      <c r="W1146" s="46" t="s">
        <v>3814</v>
      </c>
    </row>
    <row r="1147" spans="1:23" ht="125" x14ac:dyDescent="0.25">
      <c r="A1147" s="78" t="s">
        <v>4021</v>
      </c>
      <c r="B1147" s="78"/>
      <c r="C1147" s="45" t="s">
        <v>4022</v>
      </c>
      <c r="D1147" s="44" t="s">
        <v>5433</v>
      </c>
      <c r="E1147" s="44"/>
      <c r="F1147" s="46" t="s">
        <v>4023</v>
      </c>
      <c r="G1147" s="108"/>
      <c r="H1147" s="108">
        <f>(Data!$G$985 / Data!$H$181)*100</f>
        <v>265.77560240963857</v>
      </c>
      <c r="I1147" s="108"/>
      <c r="J1147" s="44"/>
      <c r="K1147" s="44"/>
      <c r="L1147" s="172"/>
      <c r="M1147" s="86"/>
      <c r="N1147" s="172"/>
      <c r="O1147" s="86"/>
      <c r="P1147" s="141"/>
      <c r="Q1147" s="46"/>
      <c r="R1147" s="46"/>
      <c r="S1147" s="141"/>
      <c r="T1147" s="46"/>
      <c r="U1147" s="46" t="s">
        <v>5383</v>
      </c>
      <c r="V1147" s="58" t="s">
        <v>2808</v>
      </c>
      <c r="W1147" s="46" t="s">
        <v>3833</v>
      </c>
    </row>
    <row r="1148" spans="1:23" ht="112.5" x14ac:dyDescent="0.25">
      <c r="A1148" s="78" t="s">
        <v>4024</v>
      </c>
      <c r="B1148" s="78"/>
      <c r="C1148" s="45" t="s">
        <v>4025</v>
      </c>
      <c r="D1148" s="44" t="s">
        <v>4104</v>
      </c>
      <c r="E1148" s="44"/>
      <c r="F1148" s="46" t="s">
        <v>4026</v>
      </c>
      <c r="G1148" s="108"/>
      <c r="H1148" s="108">
        <f>(Data!$H$181 / Data!$H$964)*1000</f>
        <v>560.33755274261603</v>
      </c>
      <c r="I1148" s="108"/>
      <c r="J1148" s="44"/>
      <c r="K1148" s="44"/>
      <c r="L1148" s="172"/>
      <c r="M1148" s="86"/>
      <c r="N1148" s="172"/>
      <c r="O1148" s="86"/>
      <c r="P1148" s="141"/>
      <c r="Q1148" s="46"/>
      <c r="R1148" s="46"/>
      <c r="S1148" s="141"/>
      <c r="T1148" s="46"/>
      <c r="U1148" s="46" t="s">
        <v>5384</v>
      </c>
      <c r="V1148" s="58" t="s">
        <v>2808</v>
      </c>
      <c r="W1148" s="46"/>
    </row>
    <row r="1149" spans="1:23" ht="125" x14ac:dyDescent="0.25">
      <c r="A1149" s="78" t="s">
        <v>4027</v>
      </c>
      <c r="B1149" s="78"/>
      <c r="C1149" s="45" t="s">
        <v>4028</v>
      </c>
      <c r="D1149" s="44" t="s">
        <v>4105</v>
      </c>
      <c r="E1149" s="44"/>
      <c r="F1149" s="46" t="s">
        <v>4029</v>
      </c>
      <c r="G1149" s="108"/>
      <c r="H1149" s="108">
        <f>(Data!$G$187 - Data!$G$705) / Data!$G$188</f>
        <v>4.8790833739639208</v>
      </c>
      <c r="I1149" s="108"/>
      <c r="J1149" s="44"/>
      <c r="K1149" s="44"/>
      <c r="L1149" s="172"/>
      <c r="M1149" s="86"/>
      <c r="N1149" s="172"/>
      <c r="O1149" s="86"/>
      <c r="P1149" s="141"/>
      <c r="Q1149" s="46"/>
      <c r="R1149" s="46"/>
      <c r="S1149" s="141"/>
      <c r="T1149" s="46"/>
      <c r="U1149" s="46" t="s">
        <v>5385</v>
      </c>
      <c r="V1149" s="58" t="s">
        <v>2808</v>
      </c>
      <c r="W1149" s="46"/>
    </row>
    <row r="1150" spans="1:23" ht="75" x14ac:dyDescent="0.25">
      <c r="A1150" s="78" t="s">
        <v>4030</v>
      </c>
      <c r="B1150" s="78"/>
      <c r="C1150" s="45" t="s">
        <v>4031</v>
      </c>
      <c r="D1150" s="44" t="s">
        <v>4105</v>
      </c>
      <c r="E1150" s="44"/>
      <c r="F1150" s="46" t="s">
        <v>4032</v>
      </c>
      <c r="G1150" s="108"/>
      <c r="H1150" s="108">
        <f>Data!$H$456 / Data!$H$461</f>
        <v>8.8482864003492701</v>
      </c>
      <c r="I1150" s="108"/>
      <c r="J1150" s="44"/>
      <c r="K1150" s="44"/>
      <c r="L1150" s="172"/>
      <c r="M1150" s="86"/>
      <c r="N1150" s="172"/>
      <c r="O1150" s="86"/>
      <c r="P1150" s="141"/>
      <c r="Q1150" s="46"/>
      <c r="R1150" s="46"/>
      <c r="S1150" s="141"/>
      <c r="T1150" s="46"/>
      <c r="U1150" s="46" t="s">
        <v>5386</v>
      </c>
      <c r="V1150" s="58" t="s">
        <v>2808</v>
      </c>
      <c r="W1150" s="46" t="s">
        <v>3814</v>
      </c>
    </row>
    <row r="1151" spans="1:23" ht="125" x14ac:dyDescent="0.25">
      <c r="A1151" s="78" t="s">
        <v>4033</v>
      </c>
      <c r="B1151" s="78"/>
      <c r="C1151" s="45" t="s">
        <v>4034</v>
      </c>
      <c r="D1151" s="44" t="s">
        <v>5433</v>
      </c>
      <c r="E1151" s="44"/>
      <c r="F1151" s="46" t="s">
        <v>4035</v>
      </c>
      <c r="G1151" s="108"/>
      <c r="H1151" s="108">
        <f>(Data!$H$199 / Data!$H$181)*100</f>
        <v>-1084.4879518072289</v>
      </c>
      <c r="I1151" s="108"/>
      <c r="J1151" s="44"/>
      <c r="K1151" s="44"/>
      <c r="L1151" s="172"/>
      <c r="M1151" s="86"/>
      <c r="N1151" s="172"/>
      <c r="O1151" s="86"/>
      <c r="P1151" s="141"/>
      <c r="Q1151" s="46"/>
      <c r="R1151" s="46"/>
      <c r="S1151" s="141"/>
      <c r="T1151" s="46"/>
      <c r="U1151" s="46" t="s">
        <v>5387</v>
      </c>
      <c r="V1151" s="58" t="s">
        <v>2808</v>
      </c>
      <c r="W1151" s="46" t="s">
        <v>3814</v>
      </c>
    </row>
    <row r="1152" spans="1:23" ht="125" x14ac:dyDescent="0.25">
      <c r="A1152" s="78" t="s">
        <v>4036</v>
      </c>
      <c r="B1152" s="78"/>
      <c r="C1152" s="45" t="s">
        <v>4037</v>
      </c>
      <c r="D1152" s="44" t="s">
        <v>5433</v>
      </c>
      <c r="E1152" s="44"/>
      <c r="F1152" s="46" t="s">
        <v>4038</v>
      </c>
      <c r="G1152" s="108"/>
      <c r="H1152" s="108">
        <f>(Data!$H$207 / Data!$H$181)*100</f>
        <v>-1044.7665662650604</v>
      </c>
      <c r="I1152" s="108"/>
      <c r="J1152" s="44"/>
      <c r="K1152" s="44"/>
      <c r="L1152" s="172"/>
      <c r="M1152" s="86"/>
      <c r="N1152" s="172"/>
      <c r="O1152" s="86"/>
      <c r="P1152" s="141"/>
      <c r="Q1152" s="46"/>
      <c r="R1152" s="46"/>
      <c r="S1152" s="141"/>
      <c r="T1152" s="46"/>
      <c r="U1152" s="46" t="s">
        <v>5388</v>
      </c>
      <c r="V1152" s="58" t="s">
        <v>2808</v>
      </c>
      <c r="W1152" s="46" t="s">
        <v>3814</v>
      </c>
    </row>
    <row r="1153" spans="1:23" ht="162.5" x14ac:dyDescent="0.25">
      <c r="A1153" s="78" t="s">
        <v>4039</v>
      </c>
      <c r="B1153" s="78"/>
      <c r="C1153" s="45" t="s">
        <v>4040</v>
      </c>
      <c r="D1153" s="44" t="s">
        <v>5433</v>
      </c>
      <c r="E1153" s="44"/>
      <c r="F1153" s="46" t="s">
        <v>5625</v>
      </c>
      <c r="G1153" s="108"/>
      <c r="H1153" s="108">
        <f>((Data!$H$199 + G183 + G184 + G705) / Data!$H$181)*100</f>
        <v>-1372.6656626506024</v>
      </c>
      <c r="I1153" s="108"/>
      <c r="J1153" s="44"/>
      <c r="K1153" s="44"/>
      <c r="L1153" s="172"/>
      <c r="M1153" s="86"/>
      <c r="N1153" s="172"/>
      <c r="O1153" s="86"/>
      <c r="P1153" s="141"/>
      <c r="Q1153" s="46"/>
      <c r="R1153" s="46"/>
      <c r="S1153" s="141"/>
      <c r="T1153" s="46"/>
      <c r="U1153" s="46" t="s">
        <v>5389</v>
      </c>
      <c r="V1153" s="58" t="s">
        <v>2808</v>
      </c>
      <c r="W1153" s="46"/>
    </row>
    <row r="1154" spans="1:23" ht="150" x14ac:dyDescent="0.25">
      <c r="A1154" s="78" t="s">
        <v>4041</v>
      </c>
      <c r="B1154" s="78"/>
      <c r="C1154" s="45" t="s">
        <v>4042</v>
      </c>
      <c r="D1154" s="44" t="s">
        <v>4105</v>
      </c>
      <c r="E1154" s="44"/>
      <c r="F1154" s="46" t="s">
        <v>4043</v>
      </c>
      <c r="G1154" s="108"/>
      <c r="H1154" s="108">
        <f>(Data!$G$458 + Data!$G$459 + Data!$G$464) / Data!$H$181</f>
        <v>3.8260542168674703</v>
      </c>
      <c r="I1154" s="108"/>
      <c r="J1154" s="44"/>
      <c r="K1154" s="44"/>
      <c r="L1154" s="172"/>
      <c r="M1154" s="86"/>
      <c r="N1154" s="172"/>
      <c r="O1154" s="86"/>
      <c r="P1154" s="141"/>
      <c r="Q1154" s="46"/>
      <c r="R1154" s="46"/>
      <c r="S1154" s="141"/>
      <c r="T1154" s="46"/>
      <c r="U1154" s="46" t="s">
        <v>5390</v>
      </c>
      <c r="V1154" s="58" t="s">
        <v>2808</v>
      </c>
      <c r="W1154" s="46" t="s">
        <v>3833</v>
      </c>
    </row>
    <row r="1155" spans="1:23" ht="150" x14ac:dyDescent="0.25">
      <c r="A1155" s="78" t="s">
        <v>4044</v>
      </c>
      <c r="B1155" s="78"/>
      <c r="C1155" s="45" t="s">
        <v>4045</v>
      </c>
      <c r="D1155" s="44" t="s">
        <v>4104</v>
      </c>
      <c r="E1155" s="44"/>
      <c r="F1155" s="46" t="s">
        <v>4046</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5391</v>
      </c>
      <c r="V1155" s="58" t="s">
        <v>2808</v>
      </c>
      <c r="W1155" s="46" t="s">
        <v>3833</v>
      </c>
    </row>
    <row r="1156" spans="1:23" ht="137.5" x14ac:dyDescent="0.25">
      <c r="A1156" s="78" t="s">
        <v>4047</v>
      </c>
      <c r="B1156" s="78"/>
      <c r="C1156" s="45" t="s">
        <v>4048</v>
      </c>
      <c r="D1156" s="44" t="s">
        <v>4104</v>
      </c>
      <c r="E1156" s="44"/>
      <c r="F1156" s="46" t="s">
        <v>4049</v>
      </c>
      <c r="G1156" s="108"/>
      <c r="H1156" s="108">
        <f>((Data!$G$458 + Data!$G$459 + Data!$G$464) / Data!$H$964)*1000</f>
        <v>2143.8818565400843</v>
      </c>
      <c r="I1156" s="108"/>
      <c r="J1156" s="44"/>
      <c r="K1156" s="44"/>
      <c r="L1156" s="172"/>
      <c r="M1156" s="86"/>
      <c r="N1156" s="172"/>
      <c r="O1156" s="86"/>
      <c r="P1156" s="141"/>
      <c r="Q1156" s="46"/>
      <c r="R1156" s="46"/>
      <c r="S1156" s="141"/>
      <c r="T1156" s="46"/>
      <c r="U1156" s="46" t="s">
        <v>5392</v>
      </c>
      <c r="V1156" s="58" t="s">
        <v>2808</v>
      </c>
      <c r="W1156" s="46" t="s">
        <v>3814</v>
      </c>
    </row>
    <row r="1157" spans="1:23" ht="175" x14ac:dyDescent="0.25">
      <c r="A1157" s="78" t="s">
        <v>4050</v>
      </c>
      <c r="B1157" s="78"/>
      <c r="C1157" s="45" t="s">
        <v>4051</v>
      </c>
      <c r="D1157" s="44" t="s">
        <v>5433</v>
      </c>
      <c r="E1157" s="44"/>
      <c r="F1157" s="46" t="s">
        <v>4343</v>
      </c>
      <c r="G1157" s="108"/>
      <c r="H1157" s="108">
        <f>((H181-G176-H175) / (H181-G176)*100)</f>
        <v>51.417475728155324</v>
      </c>
      <c r="I1157" s="108"/>
      <c r="J1157" s="44"/>
      <c r="K1157" s="44"/>
      <c r="L1157" s="172"/>
      <c r="M1157" s="86"/>
      <c r="N1157" s="172"/>
      <c r="O1157" s="86"/>
      <c r="P1157" s="141"/>
      <c r="Q1157" s="46"/>
      <c r="R1157" s="46"/>
      <c r="S1157" s="141"/>
      <c r="T1157" s="46"/>
      <c r="U1157" s="46" t="s">
        <v>5393</v>
      </c>
      <c r="V1157" s="58" t="s">
        <v>2808</v>
      </c>
      <c r="W1157" s="46" t="s">
        <v>3814</v>
      </c>
    </row>
    <row r="1158" spans="1:23" ht="137.5" x14ac:dyDescent="0.25">
      <c r="A1158" s="252" t="s">
        <v>4052</v>
      </c>
      <c r="B1158" s="252"/>
      <c r="C1158" s="255" t="s">
        <v>4053</v>
      </c>
      <c r="D1158" s="252" t="s">
        <v>5433</v>
      </c>
      <c r="E1158" s="252"/>
      <c r="F1158" s="250" t="s">
        <v>4054</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3814</v>
      </c>
    </row>
    <row r="1159" spans="1:23" ht="137.5" x14ac:dyDescent="0.25">
      <c r="A1159" s="78" t="s">
        <v>4055</v>
      </c>
      <c r="B1159" s="78"/>
      <c r="C1159" s="45" t="s">
        <v>4056</v>
      </c>
      <c r="D1159" s="44" t="s">
        <v>5433</v>
      </c>
      <c r="E1159" s="44"/>
      <c r="F1159" s="46" t="s">
        <v>4057</v>
      </c>
      <c r="G1159" s="108"/>
      <c r="H1159" s="108">
        <f>((Data!$H$732 + Data!$G$734) / -Data!$G$735)*100</f>
        <v>165.17124257005375</v>
      </c>
      <c r="I1159" s="108"/>
      <c r="J1159" s="44"/>
      <c r="K1159" s="44"/>
      <c r="L1159" s="172"/>
      <c r="M1159" s="86"/>
      <c r="N1159" s="172"/>
      <c r="O1159" s="86"/>
      <c r="P1159" s="141"/>
      <c r="Q1159" s="46"/>
      <c r="R1159" s="46"/>
      <c r="S1159" s="141"/>
      <c r="T1159" s="46"/>
      <c r="U1159" s="46" t="s">
        <v>5394</v>
      </c>
      <c r="V1159" s="58" t="s">
        <v>2808</v>
      </c>
      <c r="W1159" s="46" t="s">
        <v>3814</v>
      </c>
    </row>
    <row r="1160" spans="1:23" ht="162.5" x14ac:dyDescent="0.25">
      <c r="A1160" s="78" t="s">
        <v>4058</v>
      </c>
      <c r="B1160" s="78"/>
      <c r="C1160" s="45" t="s">
        <v>4059</v>
      </c>
      <c r="D1160" s="44" t="s">
        <v>5433</v>
      </c>
      <c r="E1160" s="44"/>
      <c r="F1160" s="46" t="s">
        <v>4060</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5395</v>
      </c>
      <c r="V1160" s="58" t="s">
        <v>2808</v>
      </c>
      <c r="W1160" s="46" t="s">
        <v>3814</v>
      </c>
    </row>
    <row r="1161" spans="1:23" ht="75" x14ac:dyDescent="0.25">
      <c r="A1161" s="78" t="s">
        <v>4061</v>
      </c>
      <c r="B1161" s="78"/>
      <c r="C1161" s="45" t="s">
        <v>4062</v>
      </c>
      <c r="D1161" s="44" t="s">
        <v>5433</v>
      </c>
      <c r="E1161" s="44"/>
      <c r="F1161" s="46" t="s">
        <v>4063</v>
      </c>
      <c r="G1161" s="108"/>
      <c r="H1161" s="292">
        <f>(Data!$G$214 / H213)*100</f>
        <v>22.256473489519117</v>
      </c>
      <c r="I1161" s="108"/>
      <c r="J1161" s="44"/>
      <c r="K1161" s="44"/>
      <c r="L1161" s="172"/>
      <c r="M1161" s="86"/>
      <c r="N1161" s="172"/>
      <c r="O1161" s="86"/>
      <c r="P1161" s="141"/>
      <c r="Q1161" s="46"/>
      <c r="R1161" s="46"/>
      <c r="S1161" s="141"/>
      <c r="T1161" s="46"/>
      <c r="U1161" s="46" t="s">
        <v>5396</v>
      </c>
      <c r="V1161" s="58" t="s">
        <v>2808</v>
      </c>
      <c r="W1161" s="46" t="s">
        <v>3814</v>
      </c>
    </row>
    <row r="1162" spans="1:23" ht="87.5" x14ac:dyDescent="0.25">
      <c r="A1162" s="78" t="s">
        <v>4064</v>
      </c>
      <c r="B1162" s="78"/>
      <c r="C1162" s="45" t="s">
        <v>4065</v>
      </c>
      <c r="D1162" s="44" t="s">
        <v>5433</v>
      </c>
      <c r="E1162" s="44"/>
      <c r="F1162" s="46" t="s">
        <v>4066</v>
      </c>
      <c r="G1162" s="108"/>
      <c r="H1162" s="292">
        <f>(Data!$G$491 / Data!$H$215)*100</f>
        <v>60.586835844567808</v>
      </c>
      <c r="I1162" s="108"/>
      <c r="J1162" s="44"/>
      <c r="K1162" s="44"/>
      <c r="L1162" s="172"/>
      <c r="M1162" s="86"/>
      <c r="N1162" s="172"/>
      <c r="O1162" s="86"/>
      <c r="P1162" s="141"/>
      <c r="Q1162" s="46"/>
      <c r="R1162" s="46"/>
      <c r="S1162" s="141"/>
      <c r="T1162" s="46"/>
      <c r="U1162" s="46" t="s">
        <v>5397</v>
      </c>
      <c r="V1162" s="58" t="s">
        <v>2808</v>
      </c>
      <c r="W1162" s="46" t="s">
        <v>3814</v>
      </c>
    </row>
    <row r="1163" spans="1:23" ht="87.5" x14ac:dyDescent="0.25">
      <c r="A1163" s="78" t="s">
        <v>4067</v>
      </c>
      <c r="B1163" s="78"/>
      <c r="C1163" s="45" t="s">
        <v>4068</v>
      </c>
      <c r="D1163" s="44" t="s">
        <v>5433</v>
      </c>
      <c r="E1163" s="44"/>
      <c r="F1163" s="46" t="s">
        <v>4069</v>
      </c>
      <c r="G1163" s="108"/>
      <c r="H1163" s="108">
        <f>(Data!$G$230 / Data!$H$215)*100</f>
        <v>322.04599524187154</v>
      </c>
      <c r="I1163" s="108"/>
      <c r="J1163" s="44"/>
      <c r="K1163" s="44"/>
      <c r="L1163" s="172"/>
      <c r="M1163" s="86"/>
      <c r="N1163" s="172"/>
      <c r="O1163" s="86"/>
      <c r="P1163" s="141"/>
      <c r="Q1163" s="46"/>
      <c r="R1163" s="46"/>
      <c r="S1163" s="141"/>
      <c r="T1163" s="46"/>
      <c r="U1163" s="46" t="s">
        <v>5398</v>
      </c>
      <c r="V1163" s="58" t="s">
        <v>2808</v>
      </c>
      <c r="W1163" s="46" t="s">
        <v>3814</v>
      </c>
    </row>
    <row r="1164" spans="1:23" ht="125" x14ac:dyDescent="0.25">
      <c r="A1164" s="78" t="s">
        <v>4070</v>
      </c>
      <c r="B1164" s="78"/>
      <c r="C1164" s="45" t="s">
        <v>4071</v>
      </c>
      <c r="D1164" s="44" t="s">
        <v>5433</v>
      </c>
      <c r="E1164" s="44"/>
      <c r="F1164" s="46" t="s">
        <v>4072</v>
      </c>
      <c r="G1164" s="108"/>
      <c r="H1164" s="108">
        <f>(Data!$G$1024 / Data!$H$221)*100</f>
        <v>260.27245949926362</v>
      </c>
      <c r="I1164" s="108"/>
      <c r="J1164" s="44"/>
      <c r="K1164" s="44"/>
      <c r="L1164" s="172"/>
      <c r="M1164" s="86"/>
      <c r="N1164" s="172"/>
      <c r="O1164" s="86"/>
      <c r="P1164" s="141"/>
      <c r="Q1164" s="46"/>
      <c r="R1164" s="46"/>
      <c r="S1164" s="141"/>
      <c r="T1164" s="46"/>
      <c r="U1164" s="46" t="s">
        <v>5399</v>
      </c>
      <c r="V1164" s="58" t="s">
        <v>2808</v>
      </c>
      <c r="W1164" s="46" t="s">
        <v>3833</v>
      </c>
    </row>
    <row r="1165" spans="1:23" ht="112.5" x14ac:dyDescent="0.25">
      <c r="A1165" s="78" t="s">
        <v>4073</v>
      </c>
      <c r="B1165" s="78"/>
      <c r="C1165" s="45" t="s">
        <v>4074</v>
      </c>
      <c r="D1165" s="44" t="s">
        <v>4104</v>
      </c>
      <c r="E1165" s="44"/>
      <c r="F1165" s="46" t="s">
        <v>4075</v>
      </c>
      <c r="G1165" s="108"/>
      <c r="H1165" s="108">
        <f>(Data!$H$221 / Data!$H$1003)*1000</f>
        <v>554.28571428571422</v>
      </c>
      <c r="I1165" s="108"/>
      <c r="J1165" s="44"/>
      <c r="K1165" s="44"/>
      <c r="L1165" s="172"/>
      <c r="M1165" s="86"/>
      <c r="N1165" s="172"/>
      <c r="O1165" s="86"/>
      <c r="P1165" s="141"/>
      <c r="Q1165" s="46"/>
      <c r="R1165" s="46"/>
      <c r="S1165" s="141"/>
      <c r="T1165" s="46"/>
      <c r="U1165" s="46" t="s">
        <v>5400</v>
      </c>
      <c r="V1165" s="58" t="s">
        <v>2808</v>
      </c>
      <c r="W1165" s="46"/>
    </row>
    <row r="1166" spans="1:23" ht="125" x14ac:dyDescent="0.25">
      <c r="A1166" s="78" t="s">
        <v>4076</v>
      </c>
      <c r="B1166" s="78"/>
      <c r="C1166" s="45" t="s">
        <v>4077</v>
      </c>
      <c r="D1166" s="44" t="s">
        <v>4105</v>
      </c>
      <c r="E1166" s="44"/>
      <c r="F1166" s="46" t="s">
        <v>4078</v>
      </c>
      <c r="G1166" s="108"/>
      <c r="H1166" s="108">
        <f>(Data!$G$227 - Data!$G$738) / Data!$G$228</f>
        <v>4.865114022319263</v>
      </c>
      <c r="I1166" s="108"/>
      <c r="J1166" s="44"/>
      <c r="K1166" s="44"/>
      <c r="L1166" s="172"/>
      <c r="M1166" s="86"/>
      <c r="N1166" s="172"/>
      <c r="O1166" s="86"/>
      <c r="P1166" s="141"/>
      <c r="Q1166" s="46"/>
      <c r="R1166" s="46"/>
      <c r="S1166" s="141"/>
      <c r="T1166" s="46"/>
      <c r="U1166" s="46" t="s">
        <v>5401</v>
      </c>
      <c r="V1166" s="58" t="s">
        <v>2808</v>
      </c>
      <c r="W1166" s="46"/>
    </row>
    <row r="1167" spans="1:23" ht="75" x14ac:dyDescent="0.25">
      <c r="A1167" s="78" t="s">
        <v>4079</v>
      </c>
      <c r="B1167" s="78"/>
      <c r="C1167" s="45" t="s">
        <v>4080</v>
      </c>
      <c r="D1167" s="44" t="s">
        <v>4105</v>
      </c>
      <c r="E1167" s="44"/>
      <c r="F1167" s="46" t="s">
        <v>4081</v>
      </c>
      <c r="G1167" s="108"/>
      <c r="H1167" s="108">
        <f>Data!$H$495 / Data!$H$500</f>
        <v>10.549064403829419</v>
      </c>
      <c r="I1167" s="108"/>
      <c r="J1167" s="44"/>
      <c r="K1167" s="44"/>
      <c r="L1167" s="172"/>
      <c r="M1167" s="86"/>
      <c r="N1167" s="172"/>
      <c r="O1167" s="86"/>
      <c r="P1167" s="141"/>
      <c r="Q1167" s="46"/>
      <c r="R1167" s="46"/>
      <c r="S1167" s="141"/>
      <c r="T1167" s="46"/>
      <c r="U1167" s="46" t="s">
        <v>5402</v>
      </c>
      <c r="V1167" s="58" t="s">
        <v>2808</v>
      </c>
      <c r="W1167" s="46" t="s">
        <v>3814</v>
      </c>
    </row>
    <row r="1168" spans="1:23" ht="125" x14ac:dyDescent="0.25">
      <c r="A1168" s="78" t="s">
        <v>4082</v>
      </c>
      <c r="B1168" s="78"/>
      <c r="C1168" s="45" t="s">
        <v>4083</v>
      </c>
      <c r="D1168" s="44" t="s">
        <v>5433</v>
      </c>
      <c r="E1168" s="44"/>
      <c r="F1168" s="46" t="s">
        <v>4084</v>
      </c>
      <c r="G1168" s="108"/>
      <c r="H1168" s="108">
        <f>(Data!$H$239 / Data!$H$221)*100</f>
        <v>-1062.3711340206185</v>
      </c>
      <c r="I1168" s="108"/>
      <c r="J1168" s="44"/>
      <c r="K1168" s="44"/>
      <c r="L1168" s="172"/>
      <c r="M1168" s="86"/>
      <c r="N1168" s="172"/>
      <c r="O1168" s="86"/>
      <c r="P1168" s="141"/>
      <c r="Q1168" s="46"/>
      <c r="R1168" s="46"/>
      <c r="S1168" s="141"/>
      <c r="T1168" s="46"/>
      <c r="U1168" s="46" t="s">
        <v>5403</v>
      </c>
      <c r="V1168" s="58" t="s">
        <v>2808</v>
      </c>
      <c r="W1168" s="46" t="s">
        <v>3814</v>
      </c>
    </row>
    <row r="1169" spans="1:24" ht="125" x14ac:dyDescent="0.25">
      <c r="A1169" s="78" t="s">
        <v>4085</v>
      </c>
      <c r="B1169" s="78"/>
      <c r="C1169" s="45" t="s">
        <v>4086</v>
      </c>
      <c r="D1169" s="44" t="s">
        <v>5433</v>
      </c>
      <c r="E1169" s="44"/>
      <c r="F1169" s="46" t="s">
        <v>4087</v>
      </c>
      <c r="G1169" s="108"/>
      <c r="H1169" s="108">
        <f>(Data!$H$247 / Data!$H$221)*100</f>
        <v>-1022.4226804123713</v>
      </c>
      <c r="I1169" s="108"/>
      <c r="J1169" s="44"/>
      <c r="K1169" s="44"/>
      <c r="L1169" s="172"/>
      <c r="M1169" s="86"/>
      <c r="N1169" s="172"/>
      <c r="O1169" s="86"/>
      <c r="P1169" s="141"/>
      <c r="Q1169" s="46"/>
      <c r="R1169" s="46"/>
      <c r="S1169" s="141"/>
      <c r="T1169" s="46"/>
      <c r="U1169" s="46" t="s">
        <v>5404</v>
      </c>
      <c r="V1169" s="58" t="s">
        <v>2808</v>
      </c>
      <c r="W1169" s="46" t="s">
        <v>3814</v>
      </c>
    </row>
    <row r="1170" spans="1:24" ht="162.5" x14ac:dyDescent="0.25">
      <c r="A1170" s="78" t="s">
        <v>4088</v>
      </c>
      <c r="B1170" s="78"/>
      <c r="C1170" s="45" t="s">
        <v>4089</v>
      </c>
      <c r="D1170" s="44" t="s">
        <v>5433</v>
      </c>
      <c r="E1170" s="44"/>
      <c r="F1170" s="46" t="s">
        <v>5626</v>
      </c>
      <c r="G1170" s="108"/>
      <c r="H1170" s="108">
        <f>((Data!$H$239 + G223 + G224 + G738) / Data!$H$221)*100</f>
        <v>-1343.8144329896907</v>
      </c>
      <c r="I1170" s="108"/>
      <c r="J1170" s="44"/>
      <c r="K1170" s="44"/>
      <c r="L1170" s="172"/>
      <c r="M1170" s="86"/>
      <c r="N1170" s="172"/>
      <c r="O1170" s="86"/>
      <c r="P1170" s="141"/>
      <c r="Q1170" s="46"/>
      <c r="R1170" s="46"/>
      <c r="S1170" s="141"/>
      <c r="T1170" s="46"/>
      <c r="U1170" s="46" t="s">
        <v>5405</v>
      </c>
      <c r="V1170" s="58" t="s">
        <v>2808</v>
      </c>
      <c r="W1170" s="46"/>
    </row>
    <row r="1171" spans="1:24" ht="150" x14ac:dyDescent="0.25">
      <c r="A1171" s="78" t="s">
        <v>4090</v>
      </c>
      <c r="B1171" s="78"/>
      <c r="C1171" s="45" t="s">
        <v>4091</v>
      </c>
      <c r="D1171" s="44" t="s">
        <v>4105</v>
      </c>
      <c r="E1171" s="44"/>
      <c r="F1171" s="46" t="s">
        <v>4092</v>
      </c>
      <c r="G1171" s="108"/>
      <c r="H1171" s="108">
        <f>(Data!$G$497 + Data!$G$498 + Data!$G$503) / Data!$H$221</f>
        <v>3.7525773195876293</v>
      </c>
      <c r="I1171" s="108"/>
      <c r="J1171" s="44"/>
      <c r="K1171" s="44"/>
      <c r="L1171" s="172"/>
      <c r="M1171" s="86"/>
      <c r="N1171" s="172"/>
      <c r="O1171" s="86"/>
      <c r="P1171" s="141"/>
      <c r="Q1171" s="46"/>
      <c r="R1171" s="46"/>
      <c r="S1171" s="141"/>
      <c r="T1171" s="46"/>
      <c r="U1171" s="46" t="s">
        <v>5406</v>
      </c>
      <c r="V1171" s="58" t="s">
        <v>2808</v>
      </c>
      <c r="W1171" s="46" t="s">
        <v>3833</v>
      </c>
    </row>
    <row r="1172" spans="1:24" ht="150" x14ac:dyDescent="0.25">
      <c r="A1172" s="78" t="s">
        <v>4093</v>
      </c>
      <c r="B1172" s="78"/>
      <c r="C1172" s="45" t="s">
        <v>4094</v>
      </c>
      <c r="D1172" s="44" t="s">
        <v>4104</v>
      </c>
      <c r="E1172" s="44"/>
      <c r="F1172" s="46" t="s">
        <v>4095</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5407</v>
      </c>
      <c r="V1172" s="58" t="s">
        <v>2808</v>
      </c>
      <c r="W1172" s="46" t="s">
        <v>3833</v>
      </c>
    </row>
    <row r="1173" spans="1:24" ht="137.5" x14ac:dyDescent="0.25">
      <c r="A1173" s="78" t="s">
        <v>4096</v>
      </c>
      <c r="B1173" s="78"/>
      <c r="C1173" s="45" t="s">
        <v>4097</v>
      </c>
      <c r="D1173" s="44" t="s">
        <v>4104</v>
      </c>
      <c r="E1173" s="44"/>
      <c r="F1173" s="46" t="s">
        <v>4098</v>
      </c>
      <c r="G1173" s="108"/>
      <c r="H1173" s="108">
        <f>((Data!$G$497 + Data!$G$498 + Data!$G$503) / Data!$H$1003)*1000</f>
        <v>2080</v>
      </c>
      <c r="I1173" s="108"/>
      <c r="J1173" s="44"/>
      <c r="K1173" s="44"/>
      <c r="L1173" s="172"/>
      <c r="M1173" s="86"/>
      <c r="N1173" s="172"/>
      <c r="O1173" s="86"/>
      <c r="P1173" s="141"/>
      <c r="Q1173" s="46"/>
      <c r="R1173" s="46"/>
      <c r="S1173" s="141"/>
      <c r="T1173" s="46"/>
      <c r="U1173" s="46" t="s">
        <v>5408</v>
      </c>
      <c r="V1173" s="58" t="s">
        <v>2808</v>
      </c>
      <c r="W1173" s="46" t="s">
        <v>3814</v>
      </c>
    </row>
    <row r="1174" spans="1:24" ht="175" x14ac:dyDescent="0.25">
      <c r="A1174" s="78" t="s">
        <v>4099</v>
      </c>
      <c r="B1174" s="78"/>
      <c r="C1174" s="45" t="s">
        <v>4100</v>
      </c>
      <c r="D1174" s="44" t="s">
        <v>5433</v>
      </c>
      <c r="E1174" s="44"/>
      <c r="F1174" s="46" t="s">
        <v>4344</v>
      </c>
      <c r="G1174" s="108"/>
      <c r="H1174" s="108">
        <f>((H221-G216-H215) / (H221-G216)*100)</f>
        <v>51.961904761904755</v>
      </c>
      <c r="I1174" s="108"/>
      <c r="J1174" s="44"/>
      <c r="K1174" s="44"/>
      <c r="L1174" s="172"/>
      <c r="M1174" s="86"/>
      <c r="N1174" s="172"/>
      <c r="O1174" s="86"/>
      <c r="P1174" s="141"/>
      <c r="Q1174" s="46"/>
      <c r="R1174" s="46"/>
      <c r="S1174" s="141"/>
      <c r="T1174" s="46"/>
      <c r="U1174" s="46" t="s">
        <v>5409</v>
      </c>
      <c r="V1174" s="58" t="s">
        <v>2808</v>
      </c>
      <c r="W1174" s="46" t="s">
        <v>3814</v>
      </c>
    </row>
    <row r="1175" spans="1:24" ht="137.5" x14ac:dyDescent="0.25">
      <c r="A1175" s="252" t="s">
        <v>4101</v>
      </c>
      <c r="B1175" s="252"/>
      <c r="C1175" s="255" t="s">
        <v>4102</v>
      </c>
      <c r="D1175" s="252" t="s">
        <v>5433</v>
      </c>
      <c r="E1175" s="252"/>
      <c r="F1175" s="250" t="s">
        <v>4103</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5" customHeight="1" x14ac:dyDescent="0.25">
      <c r="A1176" s="216"/>
      <c r="B1176" s="239"/>
      <c r="C1176" s="216" t="s">
        <v>3763</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3806</v>
      </c>
      <c r="X1176" s="53"/>
    </row>
    <row r="1177" spans="1:24" s="217" customFormat="1" ht="31.5" customHeight="1" x14ac:dyDescent="0.25">
      <c r="A1177" s="15" t="s">
        <v>3455</v>
      </c>
      <c r="B1177" s="218" t="s">
        <v>3764</v>
      </c>
      <c r="C1177" s="219" t="s">
        <v>3457</v>
      </c>
      <c r="D1177" s="139" t="s">
        <v>3810</v>
      </c>
      <c r="E1177" s="22"/>
      <c r="F1177" s="22"/>
      <c r="G1177" s="140" t="s">
        <v>3797</v>
      </c>
      <c r="H1177" s="220"/>
      <c r="I1177" s="221"/>
      <c r="J1177" s="172" t="s">
        <v>660</v>
      </c>
      <c r="K1177" s="139" t="s">
        <v>3546</v>
      </c>
      <c r="L1177" s="141"/>
      <c r="M1177" s="139"/>
      <c r="N1177" s="141"/>
      <c r="O1177" s="16"/>
      <c r="P1177" s="141"/>
      <c r="Q1177" s="16"/>
      <c r="R1177" s="141"/>
      <c r="S1177" s="141"/>
      <c r="T1177" s="222"/>
      <c r="U1177" s="82"/>
      <c r="V1177" s="58" t="s">
        <v>2808</v>
      </c>
      <c r="W1177" s="139"/>
      <c r="X1177" s="53"/>
    </row>
    <row r="1178" spans="1:24" s="217" customFormat="1" ht="34" customHeight="1" x14ac:dyDescent="0.25">
      <c r="A1178" s="15" t="s">
        <v>3456</v>
      </c>
      <c r="B1178" s="218" t="s">
        <v>3767</v>
      </c>
      <c r="C1178" s="219" t="s">
        <v>3458</v>
      </c>
      <c r="D1178" s="139" t="s">
        <v>3808</v>
      </c>
      <c r="E1178" s="22"/>
      <c r="F1178" s="22"/>
      <c r="G1178" s="140" t="s">
        <v>3809</v>
      </c>
      <c r="H1178" s="220"/>
      <c r="I1178" s="221"/>
      <c r="J1178" s="172" t="s">
        <v>660</v>
      </c>
      <c r="K1178" s="139" t="s">
        <v>3546</v>
      </c>
      <c r="L1178" s="172"/>
      <c r="M1178" s="21" t="s">
        <v>3807</v>
      </c>
      <c r="N1178" s="141"/>
      <c r="O1178" s="16"/>
      <c r="P1178" s="141"/>
      <c r="Q1178" s="16"/>
      <c r="R1178" s="141"/>
      <c r="S1178" s="172" t="b">
        <f>G1177="Yes"</f>
        <v>1</v>
      </c>
      <c r="T1178" s="222"/>
      <c r="U1178" s="82"/>
      <c r="V1178" s="58" t="s">
        <v>2808</v>
      </c>
      <c r="W1178" s="139"/>
      <c r="X1178" s="53"/>
    </row>
    <row r="1179" spans="1:24" s="217" customFormat="1" ht="134.15" customHeight="1" x14ac:dyDescent="0.25">
      <c r="A1179" s="241" t="s">
        <v>4114</v>
      </c>
      <c r="B1179" s="218" t="s">
        <v>3769</v>
      </c>
      <c r="C1179" s="219" t="s">
        <v>3805</v>
      </c>
      <c r="D1179" s="139" t="s">
        <v>3765</v>
      </c>
      <c r="E1179" s="22"/>
      <c r="F1179" s="22"/>
      <c r="G1179" s="220">
        <v>44301</v>
      </c>
      <c r="H1179" s="220"/>
      <c r="I1179" s="221"/>
      <c r="J1179" s="172" t="s">
        <v>660</v>
      </c>
      <c r="K1179" s="139" t="s">
        <v>3546</v>
      </c>
      <c r="L1179" s="172" t="b">
        <f ca="1">G1179&lt;=TODAY()</f>
        <v>0</v>
      </c>
      <c r="M1179" s="16" t="s">
        <v>3766</v>
      </c>
      <c r="N1179" s="172"/>
      <c r="O1179" s="16"/>
      <c r="P1179" s="141"/>
      <c r="Q1179" s="16"/>
      <c r="R1179" s="141"/>
      <c r="S1179" s="141"/>
      <c r="T1179" s="222"/>
      <c r="U1179" s="82"/>
      <c r="V1179" s="58" t="s">
        <v>2808</v>
      </c>
      <c r="W1179" s="139"/>
      <c r="X1179" s="53"/>
    </row>
    <row r="1180" spans="1:24" s="217" customFormat="1" ht="34.5" customHeight="1" x14ac:dyDescent="0.25">
      <c r="A1180" s="241" t="s">
        <v>4115</v>
      </c>
      <c r="B1180" s="218" t="s">
        <v>3771</v>
      </c>
      <c r="C1180" s="219" t="s">
        <v>2787</v>
      </c>
      <c r="D1180" s="139" t="s">
        <v>2788</v>
      </c>
      <c r="E1180" s="22"/>
      <c r="F1180" s="22"/>
      <c r="G1180" s="223" t="s">
        <v>3768</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4" customHeight="1" x14ac:dyDescent="0.25">
      <c r="A1181" s="241" t="s">
        <v>4116</v>
      </c>
      <c r="B1181" s="218" t="s">
        <v>5629</v>
      </c>
      <c r="C1181" s="219" t="s">
        <v>2789</v>
      </c>
      <c r="D1181" s="139" t="s">
        <v>2788</v>
      </c>
      <c r="E1181" s="139"/>
      <c r="F1181" s="139"/>
      <c r="G1181" s="223" t="s">
        <v>3770</v>
      </c>
      <c r="H1181" s="223"/>
      <c r="I1181" s="221"/>
      <c r="J1181" s="172" t="s">
        <v>660</v>
      </c>
      <c r="K1181" s="139" t="s">
        <v>3546</v>
      </c>
      <c r="L1181" s="141"/>
      <c r="M1181" s="139"/>
      <c r="N1181" s="141"/>
      <c r="O1181" s="21"/>
      <c r="P1181" s="141"/>
      <c r="Q1181" s="16"/>
      <c r="R1181" s="141"/>
      <c r="S1181" s="141"/>
      <c r="T1181" s="222"/>
      <c r="U1181" s="82"/>
      <c r="V1181" s="58" t="s">
        <v>2808</v>
      </c>
      <c r="W1181" s="139"/>
      <c r="X1181" s="53"/>
    </row>
    <row r="1182" spans="1:24" s="217" customFormat="1" ht="25.5" customHeight="1" x14ac:dyDescent="0.25">
      <c r="A1182" s="241" t="s">
        <v>4117</v>
      </c>
      <c r="B1182" s="218" t="s">
        <v>5630</v>
      </c>
      <c r="C1182" s="224"/>
      <c r="D1182" s="139" t="s">
        <v>3772</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5">
      <c r="A1183" s="225"/>
      <c r="B1183" s="226"/>
      <c r="C1183" s="227" t="s">
        <v>3773</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5">
      <c r="A1184" s="228" t="s">
        <v>4118</v>
      </c>
      <c r="B1184" s="229" t="s">
        <v>3774</v>
      </c>
      <c r="C1184" s="229" t="s">
        <v>3775</v>
      </c>
      <c r="D1184" s="228" t="s">
        <v>3776</v>
      </c>
      <c r="E1184" s="228" t="s">
        <v>3777</v>
      </c>
      <c r="F1184" s="229"/>
      <c r="G1184" s="141" t="s">
        <v>3804</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4119</v>
      </c>
      <c r="B1185" s="229" t="s">
        <v>3778</v>
      </c>
      <c r="C1185" s="229" t="s">
        <v>3779</v>
      </c>
      <c r="D1185" s="228" t="s">
        <v>3780</v>
      </c>
      <c r="E1185" s="228" t="s">
        <v>3781</v>
      </c>
      <c r="F1185" s="229"/>
      <c r="G1185" s="141" t="s">
        <v>3803</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4120</v>
      </c>
      <c r="B1186" s="229" t="s">
        <v>3782</v>
      </c>
      <c r="C1186" s="229" t="s">
        <v>3783</v>
      </c>
      <c r="D1186" s="228" t="s">
        <v>3784</v>
      </c>
      <c r="E1186" s="228" t="s">
        <v>3781</v>
      </c>
      <c r="F1186" s="229"/>
      <c r="G1186" s="141" t="s">
        <v>3785</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4121</v>
      </c>
      <c r="B1187" s="229" t="s">
        <v>3786</v>
      </c>
      <c r="C1187" s="229" t="s">
        <v>3787</v>
      </c>
      <c r="D1187" s="228" t="s">
        <v>3788</v>
      </c>
      <c r="E1187" s="228" t="s">
        <v>3781</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x14ac:dyDescent="0.25">
      <c r="A1188" s="228" t="s">
        <v>4122</v>
      </c>
      <c r="B1188" s="229" t="s">
        <v>3789</v>
      </c>
      <c r="C1188" s="229" t="s">
        <v>3790</v>
      </c>
      <c r="D1188" s="228" t="s">
        <v>3791</v>
      </c>
      <c r="E1188" s="228" t="s">
        <v>3777</v>
      </c>
      <c r="F1188" s="229"/>
      <c r="G1188" s="141" t="s">
        <v>3792</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5">
      <c r="A1189" s="228" t="s">
        <v>4123</v>
      </c>
      <c r="B1189" s="229" t="s">
        <v>3793</v>
      </c>
      <c r="C1189" s="229" t="s">
        <v>4260</v>
      </c>
      <c r="D1189" s="228" t="s">
        <v>4258</v>
      </c>
      <c r="E1189" s="228" t="s">
        <v>3777</v>
      </c>
      <c r="F1189" s="229"/>
      <c r="G1189" s="233">
        <v>5</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4124</v>
      </c>
      <c r="B1190" s="229" t="s">
        <v>3794</v>
      </c>
      <c r="C1190" s="229" t="s">
        <v>4303</v>
      </c>
      <c r="D1190" s="228" t="s">
        <v>4258</v>
      </c>
      <c r="E1190" s="228" t="s">
        <v>3777</v>
      </c>
      <c r="F1190" s="229"/>
      <c r="G1190" s="233">
        <v>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4125</v>
      </c>
      <c r="B1191" s="229" t="s">
        <v>3795</v>
      </c>
      <c r="C1191" s="229" t="s">
        <v>4259</v>
      </c>
      <c r="D1191" s="228" t="s">
        <v>4269</v>
      </c>
      <c r="E1191" s="228" t="s">
        <v>3777</v>
      </c>
      <c r="F1191" s="229"/>
      <c r="G1191" s="293">
        <f>10/100</f>
        <v>0.1</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4126</v>
      </c>
      <c r="B1192" s="229" t="s">
        <v>3796</v>
      </c>
      <c r="C1192" s="275" t="s">
        <v>4268</v>
      </c>
      <c r="D1192" s="228" t="s">
        <v>4269</v>
      </c>
      <c r="E1192" s="228" t="s">
        <v>3777</v>
      </c>
      <c r="F1192" s="229"/>
      <c r="G1192" s="293">
        <v>0.2</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4242</v>
      </c>
      <c r="B1193" s="229" t="s">
        <v>4243</v>
      </c>
      <c r="C1193" s="275" t="s">
        <v>4281</v>
      </c>
      <c r="D1193" s="228" t="s">
        <v>4269</v>
      </c>
      <c r="E1193" s="228" t="s">
        <v>3777</v>
      </c>
      <c r="F1193" s="229"/>
      <c r="G1193" s="293">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4244</v>
      </c>
      <c r="B1194" s="229" t="s">
        <v>4241</v>
      </c>
      <c r="C1194" s="275" t="s">
        <v>4311</v>
      </c>
      <c r="D1194" s="228" t="s">
        <v>4269</v>
      </c>
      <c r="E1194" s="228" t="s">
        <v>3777</v>
      </c>
      <c r="F1194" s="229"/>
      <c r="G1194" s="293">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4254</v>
      </c>
      <c r="B1195" s="229" t="s">
        <v>4255</v>
      </c>
      <c r="C1195" s="229" t="s">
        <v>4348</v>
      </c>
      <c r="D1195" s="228" t="s">
        <v>4269</v>
      </c>
      <c r="E1195" s="228" t="s">
        <v>3777</v>
      </c>
      <c r="F1195" s="229"/>
      <c r="G1195" s="293">
        <v>0.1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4256</v>
      </c>
      <c r="B1196" s="229" t="s">
        <v>4257</v>
      </c>
      <c r="C1196" s="229" t="s">
        <v>4351</v>
      </c>
      <c r="D1196" s="228" t="s">
        <v>4258</v>
      </c>
      <c r="E1196" s="228" t="s">
        <v>3777</v>
      </c>
      <c r="F1196" s="229"/>
      <c r="G1196" s="233">
        <v>1</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5">
      <c r="A1197" s="228" t="s">
        <v>4279</v>
      </c>
      <c r="B1197" s="229" t="s">
        <v>4280</v>
      </c>
      <c r="C1197" s="229" t="s">
        <v>5442</v>
      </c>
      <c r="D1197" s="228" t="s">
        <v>5443</v>
      </c>
      <c r="E1197" s="228" t="s">
        <v>3777</v>
      </c>
      <c r="F1197" s="229"/>
      <c r="G1197" s="233">
        <v>500</v>
      </c>
      <c r="H1197" s="141"/>
      <c r="I1197" s="141"/>
      <c r="J1197" s="172" t="s">
        <v>660</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5">
      <c r="A1198" s="228" t="s">
        <v>4291</v>
      </c>
      <c r="B1198" s="229" t="s">
        <v>4292</v>
      </c>
      <c r="C1198" s="229" t="s">
        <v>3798</v>
      </c>
      <c r="D1198" s="228" t="s">
        <v>3799</v>
      </c>
      <c r="E1198" s="228"/>
      <c r="F1198" s="229"/>
      <c r="G1198" s="220" t="s">
        <v>4315</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5">
      <c r="A1199" s="228" t="s">
        <v>4346</v>
      </c>
      <c r="B1199" s="229" t="s">
        <v>4347</v>
      </c>
      <c r="C1199" s="229" t="s">
        <v>3802</v>
      </c>
      <c r="D1199" s="228" t="s">
        <v>3799</v>
      </c>
      <c r="E1199" s="228"/>
      <c r="F1199" s="229"/>
      <c r="G1199" s="220" t="s">
        <v>4316</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45.5" customHeight="1" x14ac:dyDescent="0.25">
      <c r="A1200" s="228" t="s">
        <v>4349</v>
      </c>
      <c r="B1200" s="229" t="s">
        <v>4350</v>
      </c>
      <c r="C1200" s="229" t="s">
        <v>3800</v>
      </c>
      <c r="D1200" s="228" t="s">
        <v>3799</v>
      </c>
      <c r="E1200" s="228"/>
      <c r="F1200" s="229"/>
      <c r="G1200" s="220" t="s">
        <v>4317</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5">
      <c r="A1201" s="228" t="s">
        <v>5441</v>
      </c>
      <c r="B1201" s="229" t="s">
        <v>5538</v>
      </c>
      <c r="C1201" s="229" t="s">
        <v>3801</v>
      </c>
      <c r="D1201" s="228" t="s">
        <v>3799</v>
      </c>
      <c r="E1201" s="228"/>
      <c r="F1201" s="229"/>
      <c r="G1201" s="141" t="s">
        <v>4318</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5">
      <c r="A1202" s="228" t="s">
        <v>5580</v>
      </c>
      <c r="B1202" s="229" t="s">
        <v>5541</v>
      </c>
      <c r="C1202" s="229" t="s">
        <v>5533</v>
      </c>
      <c r="D1202" s="228" t="s">
        <v>5534</v>
      </c>
      <c r="E1202" s="228" t="s">
        <v>3777</v>
      </c>
      <c r="F1202" s="229"/>
      <c r="G1202" s="295" t="s">
        <v>5535</v>
      </c>
      <c r="H1202" s="141"/>
      <c r="I1202" s="141"/>
      <c r="J1202" s="172" t="s">
        <v>660</v>
      </c>
      <c r="K1202" s="231"/>
      <c r="L1202" s="141"/>
      <c r="M1202" s="228"/>
      <c r="N1202" s="141"/>
      <c r="O1202" s="228"/>
      <c r="P1202" s="141"/>
      <c r="Q1202" s="228"/>
      <c r="R1202" s="141"/>
      <c r="S1202" s="141"/>
      <c r="T1202" s="230"/>
      <c r="U1202" s="251"/>
      <c r="V1202" s="251"/>
      <c r="W1202" s="251"/>
    </row>
    <row r="1203" spans="1:24" s="235" customFormat="1" x14ac:dyDescent="0.25">
      <c r="A1203" s="228" t="s">
        <v>5581</v>
      </c>
      <c r="B1203" s="229" t="s">
        <v>5544</v>
      </c>
      <c r="C1203" s="229" t="s">
        <v>5536</v>
      </c>
      <c r="D1203" s="228" t="s">
        <v>5534</v>
      </c>
      <c r="E1203" s="228" t="s">
        <v>3777</v>
      </c>
      <c r="F1203" s="229"/>
      <c r="G1203" s="295" t="s">
        <v>5537</v>
      </c>
      <c r="H1203" s="141"/>
      <c r="I1203" s="141"/>
      <c r="J1203" s="172" t="s">
        <v>660</v>
      </c>
      <c r="K1203" s="231"/>
      <c r="L1203" s="141"/>
      <c r="M1203" s="228"/>
      <c r="N1203" s="141"/>
      <c r="O1203" s="228"/>
      <c r="P1203" s="141"/>
      <c r="Q1203" s="228"/>
      <c r="R1203" s="141"/>
      <c r="S1203" s="141"/>
      <c r="T1203" s="230"/>
      <c r="U1203" s="251"/>
      <c r="V1203" s="251"/>
      <c r="W1203" s="251"/>
    </row>
    <row r="1204" spans="1:24" s="235" customFormat="1" x14ac:dyDescent="0.25">
      <c r="A1204" s="228" t="s">
        <v>5582</v>
      </c>
      <c r="B1204" s="229" t="s">
        <v>5547</v>
      </c>
      <c r="C1204" s="229" t="s">
        <v>5539</v>
      </c>
      <c r="D1204" s="228" t="s">
        <v>5534</v>
      </c>
      <c r="E1204" s="228" t="s">
        <v>3777</v>
      </c>
      <c r="F1204" s="229"/>
      <c r="G1204" s="295" t="s">
        <v>5540</v>
      </c>
      <c r="H1204" s="141"/>
      <c r="I1204" s="141"/>
      <c r="J1204" s="172" t="s">
        <v>660</v>
      </c>
      <c r="K1204" s="231"/>
      <c r="L1204" s="141"/>
      <c r="M1204" s="228"/>
      <c r="N1204" s="141"/>
      <c r="O1204" s="228"/>
      <c r="P1204" s="141"/>
      <c r="Q1204" s="228"/>
      <c r="R1204" s="141"/>
      <c r="S1204" s="141"/>
      <c r="T1204" s="230"/>
      <c r="U1204" s="251"/>
      <c r="V1204" s="251"/>
      <c r="W1204" s="251"/>
    </row>
    <row r="1205" spans="1:24" s="235" customFormat="1" x14ac:dyDescent="0.25">
      <c r="A1205" s="228" t="s">
        <v>5583</v>
      </c>
      <c r="B1205" s="229" t="s">
        <v>5550</v>
      </c>
      <c r="C1205" s="229" t="s">
        <v>5542</v>
      </c>
      <c r="D1205" s="228" t="s">
        <v>5534</v>
      </c>
      <c r="E1205" s="228" t="s">
        <v>3777</v>
      </c>
      <c r="F1205" s="229"/>
      <c r="G1205" s="295" t="s">
        <v>5543</v>
      </c>
      <c r="H1205" s="141"/>
      <c r="I1205" s="141"/>
      <c r="J1205" s="172" t="s">
        <v>660</v>
      </c>
      <c r="K1205" s="231"/>
      <c r="L1205" s="141"/>
      <c r="M1205" s="228"/>
      <c r="N1205" s="141"/>
      <c r="O1205" s="228"/>
      <c r="P1205" s="141"/>
      <c r="Q1205" s="228"/>
      <c r="R1205" s="141"/>
      <c r="S1205" s="141"/>
      <c r="T1205" s="230"/>
      <c r="U1205" s="251"/>
      <c r="V1205" s="251"/>
      <c r="W1205" s="251"/>
    </row>
    <row r="1206" spans="1:24" s="235" customFormat="1" x14ac:dyDescent="0.25">
      <c r="A1206" s="228" t="s">
        <v>5584</v>
      </c>
      <c r="B1206" s="229" t="s">
        <v>5551</v>
      </c>
      <c r="C1206" s="229" t="s">
        <v>5545</v>
      </c>
      <c r="D1206" s="228" t="s">
        <v>5534</v>
      </c>
      <c r="E1206" s="228" t="s">
        <v>3777</v>
      </c>
      <c r="F1206" s="229"/>
      <c r="G1206" s="295" t="s">
        <v>5546</v>
      </c>
      <c r="H1206" s="141"/>
      <c r="I1206" s="141"/>
      <c r="J1206" s="172" t="s">
        <v>660</v>
      </c>
      <c r="K1206" s="231"/>
      <c r="L1206" s="141"/>
      <c r="M1206" s="228"/>
      <c r="N1206" s="141"/>
      <c r="O1206" s="228"/>
      <c r="P1206" s="141"/>
      <c r="Q1206" s="228"/>
      <c r="R1206" s="141"/>
      <c r="S1206" s="141"/>
      <c r="T1206" s="230"/>
      <c r="U1206" s="251"/>
      <c r="V1206" s="251"/>
      <c r="W1206" s="251"/>
    </row>
    <row r="1207" spans="1:24" s="235" customFormat="1" x14ac:dyDescent="0.25">
      <c r="A1207" s="228" t="s">
        <v>5585</v>
      </c>
      <c r="B1207" s="229" t="s">
        <v>5554</v>
      </c>
      <c r="C1207" s="229" t="s">
        <v>5548</v>
      </c>
      <c r="D1207" s="228" t="s">
        <v>5534</v>
      </c>
      <c r="E1207" s="228" t="s">
        <v>3777</v>
      </c>
      <c r="F1207" s="229"/>
      <c r="G1207" s="295" t="s">
        <v>5549</v>
      </c>
      <c r="H1207" s="141"/>
      <c r="I1207" s="141"/>
      <c r="J1207" s="172" t="s">
        <v>660</v>
      </c>
      <c r="K1207" s="231"/>
      <c r="L1207" s="141"/>
      <c r="M1207" s="228"/>
      <c r="N1207" s="141"/>
      <c r="O1207" s="228"/>
      <c r="P1207" s="141"/>
      <c r="Q1207" s="228"/>
      <c r="R1207" s="141"/>
      <c r="S1207" s="141"/>
      <c r="T1207" s="230"/>
      <c r="U1207" s="251"/>
      <c r="V1207" s="251"/>
      <c r="W1207" s="251"/>
    </row>
    <row r="1208" spans="1:24" s="217" customFormat="1" x14ac:dyDescent="0.25">
      <c r="A1208" s="228" t="s">
        <v>5586</v>
      </c>
      <c r="B1208" s="229" t="s">
        <v>5557</v>
      </c>
      <c r="C1208" s="229" t="s">
        <v>5552</v>
      </c>
      <c r="D1208" s="228" t="s">
        <v>4104</v>
      </c>
      <c r="E1208" s="228" t="s">
        <v>3777</v>
      </c>
      <c r="F1208" s="229"/>
      <c r="G1208" s="233" t="s">
        <v>5553</v>
      </c>
      <c r="H1208" s="141"/>
      <c r="I1208" s="141"/>
      <c r="J1208" s="172" t="s">
        <v>660</v>
      </c>
      <c r="K1208" s="231"/>
      <c r="L1208" s="141"/>
      <c r="M1208" s="228"/>
      <c r="N1208" s="141"/>
      <c r="O1208" s="228"/>
      <c r="P1208" s="141"/>
      <c r="Q1208" s="228"/>
      <c r="R1208" s="141"/>
      <c r="S1208" s="141"/>
      <c r="T1208" s="230"/>
      <c r="U1208" s="251"/>
      <c r="V1208" s="251"/>
      <c r="W1208" s="251"/>
    </row>
    <row r="1209" spans="1:24" s="217" customFormat="1" x14ac:dyDescent="0.25">
      <c r="A1209" s="228" t="s">
        <v>5587</v>
      </c>
      <c r="B1209" s="229" t="s">
        <v>5559</v>
      </c>
      <c r="C1209" s="229" t="s">
        <v>5555</v>
      </c>
      <c r="D1209" s="228" t="s">
        <v>4105</v>
      </c>
      <c r="E1209" s="228" t="s">
        <v>3777</v>
      </c>
      <c r="F1209" s="229"/>
      <c r="G1209" s="295" t="s">
        <v>5556</v>
      </c>
      <c r="H1209" s="141"/>
      <c r="I1209" s="141"/>
      <c r="J1209" s="172" t="s">
        <v>660</v>
      </c>
      <c r="K1209" s="231"/>
      <c r="L1209" s="141"/>
      <c r="M1209" s="228"/>
      <c r="N1209" s="141"/>
      <c r="O1209" s="228"/>
      <c r="P1209" s="141"/>
      <c r="Q1209" s="228"/>
      <c r="R1209" s="141"/>
      <c r="S1209" s="141"/>
      <c r="T1209" s="230"/>
      <c r="U1209" s="251"/>
      <c r="V1209" s="251"/>
      <c r="W1209" s="251"/>
    </row>
    <row r="1210" spans="1:24" s="217" customFormat="1" x14ac:dyDescent="0.25">
      <c r="A1210" s="228" t="s">
        <v>5588</v>
      </c>
      <c r="B1210" s="229" t="s">
        <v>5562</v>
      </c>
      <c r="C1210" s="229" t="s">
        <v>5558</v>
      </c>
      <c r="D1210" s="228" t="s">
        <v>4105</v>
      </c>
      <c r="E1210" s="228" t="s">
        <v>3777</v>
      </c>
      <c r="F1210" s="229"/>
      <c r="G1210" s="295" t="s">
        <v>5556</v>
      </c>
      <c r="H1210" s="141"/>
      <c r="I1210" s="141"/>
      <c r="J1210" s="172" t="s">
        <v>660</v>
      </c>
      <c r="K1210" s="231"/>
      <c r="L1210" s="141"/>
      <c r="M1210" s="228"/>
      <c r="N1210" s="141"/>
      <c r="O1210" s="228"/>
      <c r="P1210" s="141"/>
      <c r="Q1210" s="228"/>
      <c r="R1210" s="141"/>
      <c r="S1210" s="141"/>
      <c r="T1210" s="230"/>
      <c r="U1210" s="251"/>
      <c r="V1210" s="251"/>
      <c r="W1210" s="251"/>
    </row>
    <row r="1211" spans="1:24" s="217" customFormat="1" x14ac:dyDescent="0.25">
      <c r="A1211" s="228" t="s">
        <v>5589</v>
      </c>
      <c r="B1211" s="229" t="s">
        <v>5565</v>
      </c>
      <c r="C1211" s="229" t="s">
        <v>5560</v>
      </c>
      <c r="D1211" s="228" t="s">
        <v>5534</v>
      </c>
      <c r="E1211" s="228" t="s">
        <v>3777</v>
      </c>
      <c r="F1211" s="229"/>
      <c r="G1211" s="295" t="s">
        <v>5561</v>
      </c>
      <c r="H1211" s="141"/>
      <c r="I1211" s="141"/>
      <c r="J1211" s="172" t="s">
        <v>660</v>
      </c>
      <c r="K1211" s="231"/>
      <c r="L1211" s="141"/>
      <c r="M1211" s="228"/>
      <c r="N1211" s="141"/>
      <c r="O1211" s="228"/>
      <c r="P1211" s="141"/>
      <c r="Q1211" s="228"/>
      <c r="R1211" s="141"/>
      <c r="S1211" s="141"/>
      <c r="T1211" s="230"/>
      <c r="U1211" s="251"/>
      <c r="V1211" s="251"/>
      <c r="W1211" s="251"/>
    </row>
    <row r="1212" spans="1:24" s="217" customFormat="1" x14ac:dyDescent="0.25">
      <c r="A1212" s="228" t="s">
        <v>5590</v>
      </c>
      <c r="B1212" s="229" t="s">
        <v>5568</v>
      </c>
      <c r="C1212" s="229" t="s">
        <v>5563</v>
      </c>
      <c r="D1212" s="228" t="s">
        <v>5534</v>
      </c>
      <c r="E1212" s="228" t="s">
        <v>3777</v>
      </c>
      <c r="F1212" s="229"/>
      <c r="G1212" s="295" t="s">
        <v>5564</v>
      </c>
      <c r="H1212" s="141"/>
      <c r="I1212" s="141"/>
      <c r="J1212" s="172" t="s">
        <v>660</v>
      </c>
      <c r="K1212" s="231"/>
      <c r="L1212" s="141"/>
      <c r="M1212" s="228"/>
      <c r="N1212" s="141"/>
      <c r="O1212" s="228"/>
      <c r="P1212" s="141"/>
      <c r="Q1212" s="228"/>
      <c r="R1212" s="141"/>
      <c r="S1212" s="141"/>
      <c r="T1212" s="230"/>
      <c r="U1212" s="251"/>
      <c r="V1212" s="251"/>
      <c r="W1212" s="251"/>
    </row>
    <row r="1213" spans="1:24" s="217" customFormat="1" x14ac:dyDescent="0.25">
      <c r="A1213" s="228" t="s">
        <v>5591</v>
      </c>
      <c r="B1213" s="229" t="s">
        <v>5571</v>
      </c>
      <c r="C1213" s="229" t="s">
        <v>5566</v>
      </c>
      <c r="D1213" s="228" t="s">
        <v>5534</v>
      </c>
      <c r="E1213" s="228" t="s">
        <v>3777</v>
      </c>
      <c r="F1213" s="229"/>
      <c r="G1213" s="295" t="s">
        <v>5567</v>
      </c>
      <c r="H1213" s="141"/>
      <c r="I1213" s="141"/>
      <c r="J1213" s="172" t="s">
        <v>660</v>
      </c>
      <c r="K1213" s="231"/>
      <c r="L1213" s="141"/>
      <c r="M1213" s="228"/>
      <c r="N1213" s="141"/>
      <c r="O1213" s="228"/>
      <c r="P1213" s="141"/>
      <c r="Q1213" s="228"/>
      <c r="R1213" s="141"/>
      <c r="S1213" s="141"/>
      <c r="T1213" s="230"/>
      <c r="U1213" s="251"/>
      <c r="V1213" s="251"/>
      <c r="W1213" s="251"/>
    </row>
    <row r="1214" spans="1:24" s="217" customFormat="1" x14ac:dyDescent="0.25">
      <c r="A1214" s="228" t="s">
        <v>5592</v>
      </c>
      <c r="B1214" s="229" t="s">
        <v>5574</v>
      </c>
      <c r="C1214" s="229" t="s">
        <v>5569</v>
      </c>
      <c r="D1214" s="228" t="s">
        <v>4105</v>
      </c>
      <c r="E1214" s="228" t="s">
        <v>3777</v>
      </c>
      <c r="F1214" s="229"/>
      <c r="G1214" s="295" t="s">
        <v>5570</v>
      </c>
      <c r="H1214" s="141"/>
      <c r="I1214" s="141"/>
      <c r="J1214" s="172" t="s">
        <v>660</v>
      </c>
      <c r="K1214" s="231"/>
      <c r="L1214" s="141"/>
      <c r="M1214" s="228"/>
      <c r="N1214" s="141"/>
      <c r="O1214" s="228"/>
      <c r="P1214" s="141"/>
      <c r="Q1214" s="228"/>
      <c r="R1214" s="141"/>
      <c r="S1214" s="141"/>
      <c r="T1214" s="230"/>
      <c r="U1214" s="251"/>
      <c r="V1214" s="251"/>
      <c r="W1214" s="251"/>
    </row>
    <row r="1215" spans="1:24" s="217" customFormat="1" x14ac:dyDescent="0.25">
      <c r="A1215" s="228" t="s">
        <v>5593</v>
      </c>
      <c r="B1215" s="229" t="s">
        <v>5577</v>
      </c>
      <c r="C1215" s="229" t="s">
        <v>5572</v>
      </c>
      <c r="D1215" s="228" t="s">
        <v>4104</v>
      </c>
      <c r="E1215" s="228" t="s">
        <v>3777</v>
      </c>
      <c r="F1215" s="229"/>
      <c r="G1215" s="233" t="s">
        <v>5573</v>
      </c>
      <c r="H1215" s="141"/>
      <c r="I1215" s="141"/>
      <c r="J1215" s="172" t="s">
        <v>660</v>
      </c>
      <c r="K1215" s="231"/>
      <c r="L1215" s="141"/>
      <c r="M1215" s="228"/>
      <c r="N1215" s="141"/>
      <c r="O1215" s="228"/>
      <c r="P1215" s="141"/>
      <c r="Q1215" s="228"/>
      <c r="R1215" s="141"/>
      <c r="S1215" s="141"/>
      <c r="T1215" s="230"/>
      <c r="U1215" s="251"/>
      <c r="V1215" s="251"/>
      <c r="W1215" s="251"/>
    </row>
    <row r="1216" spans="1:24" s="217" customFormat="1" x14ac:dyDescent="0.25">
      <c r="A1216" s="228" t="s">
        <v>5594</v>
      </c>
      <c r="B1216" s="229" t="s">
        <v>5596</v>
      </c>
      <c r="C1216" s="229" t="s">
        <v>5575</v>
      </c>
      <c r="D1216" s="228" t="s">
        <v>4104</v>
      </c>
      <c r="E1216" s="228" t="s">
        <v>3777</v>
      </c>
      <c r="F1216" s="229"/>
      <c r="G1216" s="233" t="s">
        <v>5576</v>
      </c>
      <c r="H1216" s="141"/>
      <c r="I1216" s="141"/>
      <c r="J1216" s="172" t="s">
        <v>660</v>
      </c>
      <c r="K1216" s="231"/>
      <c r="L1216" s="141"/>
      <c r="M1216" s="228"/>
      <c r="N1216" s="141"/>
      <c r="O1216" s="228"/>
      <c r="P1216" s="141"/>
      <c r="Q1216" s="228"/>
      <c r="R1216" s="141"/>
      <c r="S1216" s="141"/>
      <c r="T1216" s="230"/>
      <c r="U1216" s="251"/>
      <c r="V1216" s="251"/>
      <c r="W1216" s="251"/>
    </row>
    <row r="1217" spans="1:23" s="217" customFormat="1" x14ac:dyDescent="0.25">
      <c r="A1217" s="228" t="s">
        <v>5595</v>
      </c>
      <c r="B1217" s="229" t="s">
        <v>5597</v>
      </c>
      <c r="C1217" s="229" t="s">
        <v>5578</v>
      </c>
      <c r="D1217" s="228" t="s">
        <v>5534</v>
      </c>
      <c r="E1217" s="228" t="s">
        <v>3777</v>
      </c>
      <c r="F1217" s="229"/>
      <c r="G1217" s="295" t="s">
        <v>5579</v>
      </c>
      <c r="H1217" s="141"/>
      <c r="I1217" s="141"/>
      <c r="J1217" s="172" t="s">
        <v>660</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42">
    <cfRule type="expression" priority="368" stopIfTrue="1">
      <formula>ISBLANK</formula>
    </cfRule>
  </conditionalFormatting>
  <conditionalFormatting sqref="G280 G547 G799 G793:G794 G815 G828 G847 G855 G886 G878 G894 G925 G917 G933 G964 G956 G972 G995 G1011 G806">
    <cfRule type="expression" priority="367"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6" stopIfTrue="1">
      <formula>ISBLANK</formula>
    </cfRule>
  </conditionalFormatting>
  <conditionalFormatting sqref="I251:I261 I263:I278">
    <cfRule type="expression" priority="354" stopIfTrue="1">
      <formula>ISBLANK</formula>
    </cfRule>
  </conditionalFormatting>
  <conditionalFormatting sqref="G263:G276 G251:G261">
    <cfRule type="expression" priority="359" stopIfTrue="1">
      <formula>ISBLANK</formula>
    </cfRule>
  </conditionalFormatting>
  <conditionalFormatting sqref="H251:H261 H263:H276">
    <cfRule type="expression" priority="358" stopIfTrue="1">
      <formula>ISBLANK</formula>
    </cfRule>
  </conditionalFormatting>
  <conditionalFormatting sqref="G277:G278">
    <cfRule type="expression" priority="355" stopIfTrue="1">
      <formula>ISBLANK</formula>
    </cfRule>
  </conditionalFormatting>
  <conditionalFormatting sqref="H277:H278">
    <cfRule type="expression" priority="356" stopIfTrue="1">
      <formula>ISBLANK</formula>
    </cfRule>
  </conditionalFormatting>
  <conditionalFormatting sqref="G168:G169">
    <cfRule type="expression" priority="351"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3" stopIfTrue="1">
      <formula>ISBLANK</formula>
    </cfRule>
  </conditionalFormatting>
  <conditionalFormatting sqref="H168:I169">
    <cfRule type="expression" priority="352" stopIfTrue="1">
      <formula>ISBLANK</formula>
    </cfRule>
  </conditionalFormatting>
  <conditionalFormatting sqref="H208:I209">
    <cfRule type="expression" priority="350" stopIfTrue="1">
      <formula>ISBLANK</formula>
    </cfRule>
  </conditionalFormatting>
  <conditionalFormatting sqref="G208:G209">
    <cfRule type="expression" priority="349" stopIfTrue="1">
      <formula>ISBLANK</formula>
    </cfRule>
  </conditionalFormatting>
  <conditionalFormatting sqref="G128:G129">
    <cfRule type="expression" priority="343" stopIfTrue="1">
      <formula>ISBLANK</formula>
    </cfRule>
  </conditionalFormatting>
  <conditionalFormatting sqref="I521:I537 I539:I545">
    <cfRule type="expression" priority="340" stopIfTrue="1">
      <formula>ISBLANK</formula>
    </cfRule>
  </conditionalFormatting>
  <conditionalFormatting sqref="H48:I49">
    <cfRule type="expression" priority="348" stopIfTrue="1">
      <formula>ISBLANK</formula>
    </cfRule>
  </conditionalFormatting>
  <conditionalFormatting sqref="G48:G49">
    <cfRule type="expression" priority="347" stopIfTrue="1">
      <formula>ISBLANK</formula>
    </cfRule>
  </conditionalFormatting>
  <conditionalFormatting sqref="H88:I89">
    <cfRule type="expression" priority="346" stopIfTrue="1">
      <formula>ISBLANK</formula>
    </cfRule>
  </conditionalFormatting>
  <conditionalFormatting sqref="G88:G89">
    <cfRule type="expression" priority="345" stopIfTrue="1">
      <formula>ISBLANK</formula>
    </cfRule>
  </conditionalFormatting>
  <conditionalFormatting sqref="H128:I129">
    <cfRule type="expression" priority="344" stopIfTrue="1">
      <formula>ISBLANK</formula>
    </cfRule>
  </conditionalFormatting>
  <conditionalFormatting sqref="G521:G537 G539:G545">
    <cfRule type="expression" priority="342" stopIfTrue="1">
      <formula>ISBLANK</formula>
    </cfRule>
  </conditionalFormatting>
  <conditionalFormatting sqref="H521:H537 H539:H545">
    <cfRule type="expression" priority="341" stopIfTrue="1">
      <formula>ISBLANK</formula>
    </cfRule>
  </conditionalFormatting>
  <conditionalFormatting sqref="H248:I249">
    <cfRule type="expression" priority="339" stopIfTrue="1">
      <formula>ISBLANK</formula>
    </cfRule>
  </conditionalFormatting>
  <conditionalFormatting sqref="G248:G249">
    <cfRule type="expression" priority="338"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7" stopIfTrue="1">
      <formula>ISBLANK</formula>
    </cfRule>
  </conditionalFormatting>
  <conditionalFormatting sqref="G325">
    <cfRule type="expression" priority="335" stopIfTrue="1">
      <formula>ISBLANK</formula>
    </cfRule>
  </conditionalFormatting>
  <conditionalFormatting sqref="H325:I325">
    <cfRule type="expression" priority="336" stopIfTrue="1">
      <formula>ISBLANK</formula>
    </cfRule>
  </conditionalFormatting>
  <conditionalFormatting sqref="G548:G620 G750:G755 G622:G748 G760">
    <cfRule type="expression" priority="329" stopIfTrue="1">
      <formula>ISBLANK</formula>
    </cfRule>
  </conditionalFormatting>
  <conditionalFormatting sqref="H364:I364">
    <cfRule type="expression" priority="325" stopIfTrue="1">
      <formula>ISBLANK</formula>
    </cfRule>
  </conditionalFormatting>
  <conditionalFormatting sqref="G364">
    <cfRule type="expression" priority="324" stopIfTrue="1">
      <formula>ISBLANK</formula>
    </cfRule>
  </conditionalFormatting>
  <conditionalFormatting sqref="G403">
    <cfRule type="expression" priority="322" stopIfTrue="1">
      <formula>ISBLANK</formula>
    </cfRule>
  </conditionalFormatting>
  <conditionalFormatting sqref="H403:I403">
    <cfRule type="expression" priority="323" stopIfTrue="1">
      <formula>ISBLANK</formula>
    </cfRule>
  </conditionalFormatting>
  <conditionalFormatting sqref="G442">
    <cfRule type="expression" priority="320" stopIfTrue="1">
      <formula>ISBLANK</formula>
    </cfRule>
  </conditionalFormatting>
  <conditionalFormatting sqref="H442:I442">
    <cfRule type="expression" priority="321" stopIfTrue="1">
      <formula>ISBLANK</formula>
    </cfRule>
  </conditionalFormatting>
  <conditionalFormatting sqref="G481">
    <cfRule type="expression" priority="318" stopIfTrue="1">
      <formula>ISBLANK</formula>
    </cfRule>
  </conditionalFormatting>
  <conditionalFormatting sqref="H481:I481">
    <cfRule type="expression" priority="319" stopIfTrue="1">
      <formula>ISBLANK</formula>
    </cfRule>
  </conditionalFormatting>
  <conditionalFormatting sqref="G520">
    <cfRule type="expression" priority="316" stopIfTrue="1">
      <formula>ISBLANK</formula>
    </cfRule>
  </conditionalFormatting>
  <conditionalFormatting sqref="H520:I520">
    <cfRule type="expression" priority="317" stopIfTrue="1">
      <formula>ISBLANK</formula>
    </cfRule>
  </conditionalFormatting>
  <conditionalFormatting sqref="H761:I782">
    <cfRule type="expression" priority="310" stopIfTrue="1">
      <formula>ISBLANK</formula>
    </cfRule>
  </conditionalFormatting>
  <conditionalFormatting sqref="G761:G782">
    <cfRule type="expression" priority="309" stopIfTrue="1">
      <formula>ISBLANK</formula>
    </cfRule>
  </conditionalFormatting>
  <conditionalFormatting sqref="H900:I900">
    <cfRule type="expression" priority="308" stopIfTrue="1">
      <formula>ISBLANK</formula>
    </cfRule>
  </conditionalFormatting>
  <conditionalFormatting sqref="H926">
    <cfRule type="expression" priority="307" stopIfTrue="1">
      <formula>ISBLANK</formula>
    </cfRule>
  </conditionalFormatting>
  <conditionalFormatting sqref="G807:G812">
    <cfRule type="expression" priority="301" stopIfTrue="1">
      <formula>ISBLANK</formula>
    </cfRule>
  </conditionalFormatting>
  <conditionalFormatting sqref="G816:G818 G821:G824">
    <cfRule type="expression" priority="300" stopIfTrue="1">
      <formula>ISBLANK</formula>
    </cfRule>
  </conditionalFormatting>
  <conditionalFormatting sqref="G1043:G1046 G1067:G1068 G1048:G1053">
    <cfRule type="expression" priority="286" stopIfTrue="1">
      <formula>ISBLANK</formula>
    </cfRule>
  </conditionalFormatting>
  <conditionalFormatting sqref="G849:G854">
    <cfRule type="expression" priority="298" stopIfTrue="1">
      <formula>ISBLANK</formula>
    </cfRule>
  </conditionalFormatting>
  <conditionalFormatting sqref="G856:G864">
    <cfRule type="expression" priority="297" stopIfTrue="1">
      <formula>ISBLANK</formula>
    </cfRule>
  </conditionalFormatting>
  <conditionalFormatting sqref="G888:G893">
    <cfRule type="expression" priority="296" stopIfTrue="1">
      <formula>ISBLANK</formula>
    </cfRule>
  </conditionalFormatting>
  <conditionalFormatting sqref="G895:G903 G907:G908">
    <cfRule type="expression" priority="295" stopIfTrue="1">
      <formula>ISBLANK</formula>
    </cfRule>
  </conditionalFormatting>
  <conditionalFormatting sqref="G927:G932">
    <cfRule type="expression" priority="294" stopIfTrue="1">
      <formula>ISBLANK</formula>
    </cfRule>
  </conditionalFormatting>
  <conditionalFormatting sqref="G934:G942 G946:G947">
    <cfRule type="expression" priority="293" stopIfTrue="1">
      <formula>ISBLANK</formula>
    </cfRule>
  </conditionalFormatting>
  <conditionalFormatting sqref="G966:G971">
    <cfRule type="expression" priority="292" stopIfTrue="1">
      <formula>ISBLANK</formula>
    </cfRule>
  </conditionalFormatting>
  <conditionalFormatting sqref="G973:G981 G1003 G985:G986">
    <cfRule type="expression" priority="291" stopIfTrue="1">
      <formula>ISBLANK</formula>
    </cfRule>
  </conditionalFormatting>
  <conditionalFormatting sqref="G1005:G1010">
    <cfRule type="expression" priority="290" stopIfTrue="1">
      <formula>ISBLANK</formula>
    </cfRule>
  </conditionalFormatting>
  <conditionalFormatting sqref="G1012:G1020 G1024:G1025">
    <cfRule type="expression" priority="289" stopIfTrue="1">
      <formula>ISBLANK</formula>
    </cfRule>
  </conditionalFormatting>
  <conditionalFormatting sqref="H1043:I1046 H1067:I1068 H1048:I1053">
    <cfRule type="expression" priority="287" stopIfTrue="1">
      <formula>ISBLANK</formula>
    </cfRule>
  </conditionalFormatting>
  <conditionalFormatting sqref="H819:I820">
    <cfRule type="expression" priority="285" stopIfTrue="1">
      <formula>ISBLANK</formula>
    </cfRule>
  </conditionalFormatting>
  <conditionalFormatting sqref="G819:G820">
    <cfRule type="expression" priority="284" stopIfTrue="1">
      <formula>ISBLANK</formula>
    </cfRule>
  </conditionalFormatting>
  <conditionalFormatting sqref="G1177:G1178 G1182">
    <cfRule type="expression" priority="283" stopIfTrue="1">
      <formula>ISBLANK</formula>
    </cfRule>
  </conditionalFormatting>
  <conditionalFormatting sqref="I1074:I1175">
    <cfRule type="expression" priority="280" stopIfTrue="1">
      <formula>ISBLANK</formula>
    </cfRule>
  </conditionalFormatting>
  <conditionalFormatting sqref="H1074:H1175">
    <cfRule type="expression" priority="194" stopIfTrue="1">
      <formula>ISBLANK</formula>
    </cfRule>
  </conditionalFormatting>
  <conditionalFormatting sqref="G1074:G1175">
    <cfRule type="expression" priority="193" stopIfTrue="1">
      <formula>ISBLANK</formula>
    </cfRule>
  </conditionalFormatting>
  <conditionalFormatting sqref="G27">
    <cfRule type="expression" priority="190" stopIfTrue="1">
      <formula>ISBLANK</formula>
    </cfRule>
  </conditionalFormatting>
  <conditionalFormatting sqref="G66">
    <cfRule type="expression" priority="188" stopIfTrue="1">
      <formula>ISBLANK</formula>
    </cfRule>
  </conditionalFormatting>
  <conditionalFormatting sqref="H26:I26">
    <cfRule type="expression" priority="192" stopIfTrue="1">
      <formula>ISBLANK</formula>
    </cfRule>
  </conditionalFormatting>
  <conditionalFormatting sqref="G26">
    <cfRule type="expression" priority="191" stopIfTrue="1">
      <formula>ISBLANK</formula>
    </cfRule>
  </conditionalFormatting>
  <conditionalFormatting sqref="G106">
    <cfRule type="expression" priority="186" stopIfTrue="1">
      <formula>ISBLANK</formula>
    </cfRule>
  </conditionalFormatting>
  <conditionalFormatting sqref="H66:I66">
    <cfRule type="expression" priority="189" stopIfTrue="1">
      <formula>ISBLANK</formula>
    </cfRule>
  </conditionalFormatting>
  <conditionalFormatting sqref="G146">
    <cfRule type="expression" priority="184" stopIfTrue="1">
      <formula>ISBLANK</formula>
    </cfRule>
  </conditionalFormatting>
  <conditionalFormatting sqref="G186">
    <cfRule type="expression" priority="182" stopIfTrue="1">
      <formula>ISBLANK</formula>
    </cfRule>
  </conditionalFormatting>
  <conditionalFormatting sqref="H106:I106">
    <cfRule type="expression" priority="187" stopIfTrue="1">
      <formula>ISBLANK</formula>
    </cfRule>
  </conditionalFormatting>
  <conditionalFormatting sqref="G226">
    <cfRule type="expression" priority="180" stopIfTrue="1">
      <formula>ISBLANK</formula>
    </cfRule>
  </conditionalFormatting>
  <conditionalFormatting sqref="H146:I146">
    <cfRule type="expression" priority="185" stopIfTrue="1">
      <formula>ISBLANK</formula>
    </cfRule>
  </conditionalFormatting>
  <conditionalFormatting sqref="G262">
    <cfRule type="expression" priority="176" stopIfTrue="1">
      <formula>ISBLANK</formula>
    </cfRule>
  </conditionalFormatting>
  <conditionalFormatting sqref="H186:I186">
    <cfRule type="expression" priority="183" stopIfTrue="1">
      <formula>ISBLANK</formula>
    </cfRule>
  </conditionalFormatting>
  <conditionalFormatting sqref="G312:G313">
    <cfRule type="expression" priority="172" stopIfTrue="1">
      <formula>ISBLANK</formula>
    </cfRule>
  </conditionalFormatting>
  <conditionalFormatting sqref="H226:I226">
    <cfRule type="expression" priority="181" stopIfTrue="1">
      <formula>ISBLANK</formula>
    </cfRule>
  </conditionalFormatting>
  <conditionalFormatting sqref="G353">
    <cfRule type="expression" priority="170" stopIfTrue="1">
      <formula>ISBLANK</formula>
    </cfRule>
  </conditionalFormatting>
  <conditionalFormatting sqref="G392">
    <cfRule type="expression" priority="168" stopIfTrue="1">
      <formula>ISBLANK</formula>
    </cfRule>
  </conditionalFormatting>
  <conditionalFormatting sqref="G431">
    <cfRule type="expression" priority="166" stopIfTrue="1">
      <formula>ISBLANK</formula>
    </cfRule>
  </conditionalFormatting>
  <conditionalFormatting sqref="G470">
    <cfRule type="expression" priority="164" stopIfTrue="1">
      <formula>ISBLANK</formula>
    </cfRule>
  </conditionalFormatting>
  <conditionalFormatting sqref="G509">
    <cfRule type="expression" priority="162" stopIfTrue="1">
      <formula>ISBLANK</formula>
    </cfRule>
  </conditionalFormatting>
  <conditionalFormatting sqref="I538">
    <cfRule type="expression" priority="159" stopIfTrue="1">
      <formula>ISBLANK</formula>
    </cfRule>
  </conditionalFormatting>
  <conditionalFormatting sqref="I262">
    <cfRule type="expression" priority="177" stopIfTrue="1">
      <formula>ISBLANK</formula>
    </cfRule>
  </conditionalFormatting>
  <conditionalFormatting sqref="H262">
    <cfRule type="expression" priority="178" stopIfTrue="1">
      <formula>ISBLANK</formula>
    </cfRule>
  </conditionalFormatting>
  <conditionalFormatting sqref="G538">
    <cfRule type="expression" priority="161" stopIfTrue="1">
      <formula>ISBLANK</formula>
    </cfRule>
  </conditionalFormatting>
  <conditionalFormatting sqref="H1064:I1064">
    <cfRule type="expression" priority="148" stopIfTrue="1">
      <formula>ISBLANK</formula>
    </cfRule>
  </conditionalFormatting>
  <conditionalFormatting sqref="H1065:I1065">
    <cfRule type="expression" priority="146" stopIfTrue="1">
      <formula>ISBLANK</formula>
    </cfRule>
  </conditionalFormatting>
  <conditionalFormatting sqref="G825:G827">
    <cfRule type="expression" priority="149" stopIfTrue="1">
      <formula>ISBLANK</formula>
    </cfRule>
  </conditionalFormatting>
  <conditionalFormatting sqref="H1066:I1066">
    <cfRule type="expression" priority="144" stopIfTrue="1">
      <formula>ISBLANK</formula>
    </cfRule>
  </conditionalFormatting>
  <conditionalFormatting sqref="G1064:G1066">
    <cfRule type="expression" priority="142" stopIfTrue="1">
      <formula>ISBLANK</formula>
    </cfRule>
  </conditionalFormatting>
  <conditionalFormatting sqref="G865:G867">
    <cfRule type="expression" priority="140" stopIfTrue="1">
      <formula>ISBLANK</formula>
    </cfRule>
  </conditionalFormatting>
  <conditionalFormatting sqref="G904:G906">
    <cfRule type="expression" priority="138" stopIfTrue="1">
      <formula>ISBLANK</formula>
    </cfRule>
  </conditionalFormatting>
  <conditionalFormatting sqref="H312:I313">
    <cfRule type="expression" priority="173" stopIfTrue="1">
      <formula>ISBLANK</formula>
    </cfRule>
  </conditionalFormatting>
  <conditionalFormatting sqref="G943:G945">
    <cfRule type="expression" priority="136" stopIfTrue="1">
      <formula>ISBLANK</formula>
    </cfRule>
  </conditionalFormatting>
  <conditionalFormatting sqref="H353:I353">
    <cfRule type="expression" priority="171" stopIfTrue="1">
      <formula>ISBLANK</formula>
    </cfRule>
  </conditionalFormatting>
  <conditionalFormatting sqref="G982:G984">
    <cfRule type="expression" priority="134" stopIfTrue="1">
      <formula>ISBLANK</formula>
    </cfRule>
  </conditionalFormatting>
  <conditionalFormatting sqref="G1021:G1023">
    <cfRule type="expression" priority="132" stopIfTrue="1">
      <formula>ISBLANK</formula>
    </cfRule>
  </conditionalFormatting>
  <conditionalFormatting sqref="H392:I392">
    <cfRule type="expression" priority="169" stopIfTrue="1">
      <formula>ISBLANK</formula>
    </cfRule>
  </conditionalFormatting>
  <conditionalFormatting sqref="H431:I431">
    <cfRule type="expression" priority="167" stopIfTrue="1">
      <formula>ISBLANK</formula>
    </cfRule>
  </conditionalFormatting>
  <conditionalFormatting sqref="H470:I470">
    <cfRule type="expression" priority="165" stopIfTrue="1">
      <formula>ISBLANK</formula>
    </cfRule>
  </conditionalFormatting>
  <conditionalFormatting sqref="H509:I509">
    <cfRule type="expression" priority="163" stopIfTrue="1">
      <formula>ISBLANK</formula>
    </cfRule>
  </conditionalFormatting>
  <conditionalFormatting sqref="H538">
    <cfRule type="expression" priority="160" stopIfTrue="1">
      <formula>ISBLANK</formula>
    </cfRule>
  </conditionalFormatting>
  <conditionalFormatting sqref="H865:I867">
    <cfRule type="expression" priority="141" stopIfTrue="1">
      <formula>ISBLANK</formula>
    </cfRule>
  </conditionalFormatting>
  <conditionalFormatting sqref="H904:I906">
    <cfRule type="expression" priority="139" stopIfTrue="1">
      <formula>ISBLANK</formula>
    </cfRule>
  </conditionalFormatting>
  <conditionalFormatting sqref="H825:I827">
    <cfRule type="expression" priority="150" stopIfTrue="1">
      <formula>ISBLANK</formula>
    </cfRule>
  </conditionalFormatting>
  <conditionalFormatting sqref="H943:I945">
    <cfRule type="expression" priority="137" stopIfTrue="1">
      <formula>ISBLANK</formula>
    </cfRule>
  </conditionalFormatting>
  <conditionalFormatting sqref="H982:I984">
    <cfRule type="expression" priority="135" stopIfTrue="1">
      <formula>ISBLANK</formula>
    </cfRule>
  </conditionalFormatting>
  <conditionalFormatting sqref="H1021:I1023">
    <cfRule type="expression" priority="133" stopIfTrue="1">
      <formula>ISBLANK</formula>
    </cfRule>
  </conditionalFormatting>
  <conditionalFormatting sqref="I1034">
    <cfRule type="expression" priority="129" stopIfTrue="1">
      <formula>ISBLANK</formula>
    </cfRule>
  </conditionalFormatting>
  <conditionalFormatting sqref="G1034">
    <cfRule type="expression" priority="128" stopIfTrue="1">
      <formula>ISBLANK</formula>
    </cfRule>
  </conditionalFormatting>
  <conditionalFormatting sqref="I1033">
    <cfRule type="expression" priority="124" stopIfTrue="1">
      <formula>ISBLANK</formula>
    </cfRule>
  </conditionalFormatting>
  <conditionalFormatting sqref="G1033">
    <cfRule type="expression" priority="123" stopIfTrue="1">
      <formula>ISBLANK</formula>
    </cfRule>
  </conditionalFormatting>
  <conditionalFormatting sqref="H758:I758">
    <cfRule type="expression" priority="122" stopIfTrue="1">
      <formula>ISBLANK</formula>
    </cfRule>
  </conditionalFormatting>
  <conditionalFormatting sqref="G758">
    <cfRule type="expression" priority="121" stopIfTrue="1">
      <formula>ISBLANK</formula>
    </cfRule>
  </conditionalFormatting>
  <conditionalFormatting sqref="I759">
    <cfRule type="expression" priority="120" stopIfTrue="1">
      <formula>ISBLANK</formula>
    </cfRule>
  </conditionalFormatting>
  <conditionalFormatting sqref="G759">
    <cfRule type="expression" priority="119" stopIfTrue="1">
      <formula>ISBLANK</formula>
    </cfRule>
  </conditionalFormatting>
  <conditionalFormatting sqref="H759">
    <cfRule type="expression" priority="118" stopIfTrue="1">
      <formula>ISBLANK</formula>
    </cfRule>
  </conditionalFormatting>
  <conditionalFormatting sqref="H1033">
    <cfRule type="expression" priority="117" stopIfTrue="1">
      <formula>ISBLANK</formula>
    </cfRule>
  </conditionalFormatting>
  <conditionalFormatting sqref="H749:I749">
    <cfRule type="expression" priority="116" stopIfTrue="1">
      <formula>ISBLANK</formula>
    </cfRule>
  </conditionalFormatting>
  <conditionalFormatting sqref="G749">
    <cfRule type="expression" priority="115" stopIfTrue="1">
      <formula>ISBLANK</formula>
    </cfRule>
  </conditionalFormatting>
  <conditionalFormatting sqref="I757">
    <cfRule type="expression" priority="110" stopIfTrue="1">
      <formula>ISBLANK</formula>
    </cfRule>
  </conditionalFormatting>
  <conditionalFormatting sqref="I1032">
    <cfRule type="expression" priority="109" stopIfTrue="1">
      <formula>ISBLANK</formula>
    </cfRule>
  </conditionalFormatting>
  <conditionalFormatting sqref="H757">
    <cfRule type="expression" priority="108" stopIfTrue="1">
      <formula>ISBLANK</formula>
    </cfRule>
  </conditionalFormatting>
  <conditionalFormatting sqref="H1032">
    <cfRule type="expression" priority="107" stopIfTrue="1">
      <formula>ISBLANK</formula>
    </cfRule>
  </conditionalFormatting>
  <conditionalFormatting sqref="I756">
    <cfRule type="expression" priority="106" stopIfTrue="1">
      <formula>ISBLANK</formula>
    </cfRule>
  </conditionalFormatting>
  <conditionalFormatting sqref="G756">
    <cfRule type="expression" priority="105" stopIfTrue="1">
      <formula>ISBLANK</formula>
    </cfRule>
  </conditionalFormatting>
  <conditionalFormatting sqref="H756">
    <cfRule type="expression" priority="104" stopIfTrue="1">
      <formula>ISBLANK</formula>
    </cfRule>
  </conditionalFormatting>
  <conditionalFormatting sqref="I1030">
    <cfRule type="expression" priority="103" stopIfTrue="1">
      <formula>ISBLANK</formula>
    </cfRule>
  </conditionalFormatting>
  <conditionalFormatting sqref="G1030">
    <cfRule type="expression" priority="102" stopIfTrue="1">
      <formula>ISBLANK</formula>
    </cfRule>
  </conditionalFormatting>
  <conditionalFormatting sqref="H784:I784">
    <cfRule type="expression" priority="100" stopIfTrue="1">
      <formula>ISBLANK</formula>
    </cfRule>
  </conditionalFormatting>
  <conditionalFormatting sqref="G784">
    <cfRule type="expression" priority="98" stopIfTrue="1">
      <formula>ISBLANK</formula>
    </cfRule>
  </conditionalFormatting>
  <conditionalFormatting sqref="H621:I621">
    <cfRule type="expression" priority="97" stopIfTrue="1">
      <formula>ISBLANK</formula>
    </cfRule>
  </conditionalFormatting>
  <conditionalFormatting sqref="G621">
    <cfRule type="expression" priority="96" stopIfTrue="1">
      <formula>ISBLANK</formula>
    </cfRule>
  </conditionalFormatting>
  <conditionalFormatting sqref="G868:G869">
    <cfRule type="expression" priority="95" stopIfTrue="1">
      <formula>ISBLANK</formula>
    </cfRule>
  </conditionalFormatting>
  <conditionalFormatting sqref="G829:G830">
    <cfRule type="expression" priority="94" stopIfTrue="1">
      <formula>ISBLANK</formula>
    </cfRule>
  </conditionalFormatting>
  <conditionalFormatting sqref="G1054">
    <cfRule type="expression" priority="85" stopIfTrue="1">
      <formula>ISBLANK</formula>
    </cfRule>
  </conditionalFormatting>
  <conditionalFormatting sqref="H1054:I1054">
    <cfRule type="expression" priority="87" stopIfTrue="1">
      <formula>ISBLANK</formula>
    </cfRule>
  </conditionalFormatting>
  <conditionalFormatting sqref="G131">
    <cfRule type="expression" priority="83" stopIfTrue="1">
      <formula>ISBLANK</formula>
    </cfRule>
  </conditionalFormatting>
  <conditionalFormatting sqref="G20">
    <cfRule type="expression" priority="81" stopIfTrue="1">
      <formula>ISBLANK</formula>
    </cfRule>
  </conditionalFormatting>
  <conditionalFormatting sqref="G62">
    <cfRule type="expression" priority="79" stopIfTrue="1">
      <formula>ISBLANK</formula>
    </cfRule>
  </conditionalFormatting>
  <conditionalFormatting sqref="G102">
    <cfRule type="expression" priority="77" stopIfTrue="1">
      <formula>ISBLANK</formula>
    </cfRule>
  </conditionalFormatting>
  <conditionalFormatting sqref="G142">
    <cfRule type="expression" priority="75" stopIfTrue="1">
      <formula>ISBLANK</formula>
    </cfRule>
  </conditionalFormatting>
  <conditionalFormatting sqref="H20:I20">
    <cfRule type="expression" priority="82" stopIfTrue="1">
      <formula>ISBLANK</formula>
    </cfRule>
  </conditionalFormatting>
  <conditionalFormatting sqref="G182">
    <cfRule type="expression" priority="73" stopIfTrue="1">
      <formula>ISBLANK</formula>
    </cfRule>
  </conditionalFormatting>
  <conditionalFormatting sqref="H62:I62">
    <cfRule type="expression" priority="80" stopIfTrue="1">
      <formula>ISBLANK</formula>
    </cfRule>
  </conditionalFormatting>
  <conditionalFormatting sqref="G222">
    <cfRule type="expression" priority="69" stopIfTrue="1">
      <formula>ISBLANK</formula>
    </cfRule>
  </conditionalFormatting>
  <conditionalFormatting sqref="G36">
    <cfRule type="expression" priority="65" stopIfTrue="1">
      <formula>ISBLANK</formula>
    </cfRule>
  </conditionalFormatting>
  <conditionalFormatting sqref="H102:I102">
    <cfRule type="expression" priority="78" stopIfTrue="1">
      <formula>ISBLANK</formula>
    </cfRule>
  </conditionalFormatting>
  <conditionalFormatting sqref="G76">
    <cfRule type="expression" priority="63" stopIfTrue="1">
      <formula>ISBLANK</formula>
    </cfRule>
  </conditionalFormatting>
  <conditionalFormatting sqref="H142:I142">
    <cfRule type="expression" priority="76" stopIfTrue="1">
      <formula>ISBLANK</formula>
    </cfRule>
  </conditionalFormatting>
  <conditionalFormatting sqref="G116">
    <cfRule type="expression" priority="61" stopIfTrue="1">
      <formula>ISBLANK</formula>
    </cfRule>
  </conditionalFormatting>
  <conditionalFormatting sqref="G156">
    <cfRule type="expression" priority="57" stopIfTrue="1">
      <formula>ISBLANK</formula>
    </cfRule>
  </conditionalFormatting>
  <conditionalFormatting sqref="H182:I182">
    <cfRule type="expression" priority="74" stopIfTrue="1">
      <formula>ISBLANK</formula>
    </cfRule>
  </conditionalFormatting>
  <conditionalFormatting sqref="H222:I222">
    <cfRule type="expression" priority="70" stopIfTrue="1">
      <formula>ISBLANK</formula>
    </cfRule>
  </conditionalFormatting>
  <conditionalFormatting sqref="G196">
    <cfRule type="expression" priority="55" stopIfTrue="1">
      <formula>ISBLANK</formula>
    </cfRule>
  </conditionalFormatting>
  <conditionalFormatting sqref="G236">
    <cfRule type="expression" priority="53" stopIfTrue="1">
      <formula>ISBLANK</formula>
    </cfRule>
  </conditionalFormatting>
  <conditionalFormatting sqref="H36:I36">
    <cfRule type="expression" priority="66" stopIfTrue="1">
      <formula>ISBLANK</formula>
    </cfRule>
  </conditionalFormatting>
  <conditionalFormatting sqref="G288">
    <cfRule type="expression" priority="51" stopIfTrue="1">
      <formula>ISBLANK</formula>
    </cfRule>
  </conditionalFormatting>
  <conditionalFormatting sqref="H76:I76">
    <cfRule type="expression" priority="64" stopIfTrue="1">
      <formula>ISBLANK</formula>
    </cfRule>
  </conditionalFormatting>
  <conditionalFormatting sqref="H116:I116">
    <cfRule type="expression" priority="62" stopIfTrue="1">
      <formula>ISBLANK</formula>
    </cfRule>
  </conditionalFormatting>
  <conditionalFormatting sqref="G331">
    <cfRule type="expression" priority="49" stopIfTrue="1">
      <formula>ISBLANK</formula>
    </cfRule>
  </conditionalFormatting>
  <conditionalFormatting sqref="G370">
    <cfRule type="expression" priority="47" stopIfTrue="1">
      <formula>ISBLANK</formula>
    </cfRule>
  </conditionalFormatting>
  <conditionalFormatting sqref="G409">
    <cfRule type="expression" priority="45" stopIfTrue="1">
      <formula>ISBLANK</formula>
    </cfRule>
  </conditionalFormatting>
  <conditionalFormatting sqref="H156:I156">
    <cfRule type="expression" priority="58" stopIfTrue="1">
      <formula>ISBLANK</formula>
    </cfRule>
  </conditionalFormatting>
  <conditionalFormatting sqref="G448">
    <cfRule type="expression" priority="43" stopIfTrue="1">
      <formula>ISBLANK</formula>
    </cfRule>
  </conditionalFormatting>
  <conditionalFormatting sqref="H196:I196">
    <cfRule type="expression" priority="56" stopIfTrue="1">
      <formula>ISBLANK</formula>
    </cfRule>
  </conditionalFormatting>
  <conditionalFormatting sqref="G487">
    <cfRule type="expression" priority="41" stopIfTrue="1">
      <formula>ISBLANK</formula>
    </cfRule>
  </conditionalFormatting>
  <conditionalFormatting sqref="H236:I236">
    <cfRule type="expression" priority="54" stopIfTrue="1">
      <formula>ISBLANK</formula>
    </cfRule>
  </conditionalFormatting>
  <conditionalFormatting sqref="G298">
    <cfRule type="expression" priority="39" stopIfTrue="1">
      <formula>ISBLANK</formula>
    </cfRule>
  </conditionalFormatting>
  <conditionalFormatting sqref="H288:I288">
    <cfRule type="expression" priority="52" stopIfTrue="1">
      <formula>ISBLANK</formula>
    </cfRule>
  </conditionalFormatting>
  <conditionalFormatting sqref="G340">
    <cfRule type="expression" priority="37" stopIfTrue="1">
      <formula>ISBLANK</formula>
    </cfRule>
  </conditionalFormatting>
  <conditionalFormatting sqref="H331:I331">
    <cfRule type="expression" priority="50" stopIfTrue="1">
      <formula>ISBLANK</formula>
    </cfRule>
  </conditionalFormatting>
  <conditionalFormatting sqref="H370:I370">
    <cfRule type="expression" priority="48" stopIfTrue="1">
      <formula>ISBLANK</formula>
    </cfRule>
  </conditionalFormatting>
  <conditionalFormatting sqref="G379">
    <cfRule type="expression" priority="35" stopIfTrue="1">
      <formula>ISBLANK</formula>
    </cfRule>
  </conditionalFormatting>
  <conditionalFormatting sqref="G418">
    <cfRule type="expression" priority="33" stopIfTrue="1">
      <formula>ISBLANK</formula>
    </cfRule>
  </conditionalFormatting>
  <conditionalFormatting sqref="H409:I409">
    <cfRule type="expression" priority="46" stopIfTrue="1">
      <formula>ISBLANK</formula>
    </cfRule>
  </conditionalFormatting>
  <conditionalFormatting sqref="G457">
    <cfRule type="expression" priority="31" stopIfTrue="1">
      <formula>ISBLANK</formula>
    </cfRule>
  </conditionalFormatting>
  <conditionalFormatting sqref="H448:I448">
    <cfRule type="expression" priority="44" stopIfTrue="1">
      <formula>ISBLANK</formula>
    </cfRule>
  </conditionalFormatting>
  <conditionalFormatting sqref="G496">
    <cfRule type="expression" priority="29" stopIfTrue="1">
      <formula>ISBLANK</formula>
    </cfRule>
  </conditionalFormatting>
  <conditionalFormatting sqref="H487:I487">
    <cfRule type="expression" priority="42" stopIfTrue="1">
      <formula>ISBLANK</formula>
    </cfRule>
  </conditionalFormatting>
  <conditionalFormatting sqref="G311">
    <cfRule type="expression" priority="27" stopIfTrue="1">
      <formula>ISBLANK</formula>
    </cfRule>
  </conditionalFormatting>
  <conditionalFormatting sqref="H298:I298">
    <cfRule type="expression" priority="40" stopIfTrue="1">
      <formula>ISBLANK</formula>
    </cfRule>
  </conditionalFormatting>
  <conditionalFormatting sqref="G351">
    <cfRule type="expression" priority="25" stopIfTrue="1">
      <formula>ISBLANK</formula>
    </cfRule>
  </conditionalFormatting>
  <conditionalFormatting sqref="H340:I340">
    <cfRule type="expression" priority="38" stopIfTrue="1">
      <formula>ISBLANK</formula>
    </cfRule>
  </conditionalFormatting>
  <conditionalFormatting sqref="H379:I379">
    <cfRule type="expression" priority="36" stopIfTrue="1">
      <formula>ISBLANK</formula>
    </cfRule>
  </conditionalFormatting>
  <conditionalFormatting sqref="G355">
    <cfRule type="expression" priority="21" stopIfTrue="1">
      <formula>ISBLANK</formula>
    </cfRule>
  </conditionalFormatting>
  <conditionalFormatting sqref="G394">
    <cfRule type="expression" priority="19" stopIfTrue="1">
      <formula>ISBLANK</formula>
    </cfRule>
  </conditionalFormatting>
  <conditionalFormatting sqref="H418:I418">
    <cfRule type="expression" priority="34" stopIfTrue="1">
      <formula>ISBLANK</formula>
    </cfRule>
  </conditionalFormatting>
  <conditionalFormatting sqref="G433">
    <cfRule type="expression" priority="17" stopIfTrue="1">
      <formula>ISBLANK</formula>
    </cfRule>
  </conditionalFormatting>
  <conditionalFormatting sqref="H457:I457">
    <cfRule type="expression" priority="32" stopIfTrue="1">
      <formula>ISBLANK</formula>
    </cfRule>
  </conditionalFormatting>
  <conditionalFormatting sqref="G472">
    <cfRule type="expression" priority="15" stopIfTrue="1">
      <formula>ISBLANK</formula>
    </cfRule>
  </conditionalFormatting>
  <conditionalFormatting sqref="H496:I496">
    <cfRule type="expression" priority="30" stopIfTrue="1">
      <formula>ISBLANK</formula>
    </cfRule>
  </conditionalFormatting>
  <conditionalFormatting sqref="H311:I311">
    <cfRule type="expression" priority="28" stopIfTrue="1">
      <formula>ISBLANK</formula>
    </cfRule>
  </conditionalFormatting>
  <conditionalFormatting sqref="H351:I351">
    <cfRule type="expression" priority="26" stopIfTrue="1">
      <formula>ISBLANK</formula>
    </cfRule>
  </conditionalFormatting>
  <conditionalFormatting sqref="H355:I355">
    <cfRule type="expression" priority="22" stopIfTrue="1">
      <formula>ISBLANK</formula>
    </cfRule>
  </conditionalFormatting>
  <conditionalFormatting sqref="H394:I394">
    <cfRule type="expression" priority="20" stopIfTrue="1">
      <formula>ISBLANK</formula>
    </cfRule>
  </conditionalFormatting>
  <conditionalFormatting sqref="H315:I315">
    <cfRule type="expression" priority="24" stopIfTrue="1">
      <formula>ISBLANK</formula>
    </cfRule>
  </conditionalFormatting>
  <conditionalFormatting sqref="G315">
    <cfRule type="expression" priority="23" stopIfTrue="1">
      <formula>ISBLANK</formula>
    </cfRule>
  </conditionalFormatting>
  <conditionalFormatting sqref="H433:I433">
    <cfRule type="expression" priority="18" stopIfTrue="1">
      <formula>ISBLANK</formula>
    </cfRule>
  </conditionalFormatting>
  <conditionalFormatting sqref="H472:I472">
    <cfRule type="expression" priority="16" stopIfTrue="1">
      <formula>ISBLANK</formula>
    </cfRule>
  </conditionalFormatting>
  <conditionalFormatting sqref="G511">
    <cfRule type="expression" priority="13" stopIfTrue="1">
      <formula>ISBLANK</formula>
    </cfRule>
  </conditionalFormatting>
  <conditionalFormatting sqref="H511:I511">
    <cfRule type="expression" priority="14" stopIfTrue="1">
      <formula>ISBLANK</formula>
    </cfRule>
  </conditionalFormatting>
  <conditionalFormatting sqref="G390">
    <cfRule type="expression" priority="11" stopIfTrue="1">
      <formula>ISBLANK</formula>
    </cfRule>
  </conditionalFormatting>
  <conditionalFormatting sqref="H390:I390">
    <cfRule type="expression" priority="12" stopIfTrue="1">
      <formula>ISBLANK</formula>
    </cfRule>
  </conditionalFormatting>
  <conditionalFormatting sqref="G429">
    <cfRule type="expression" priority="9" stopIfTrue="1">
      <formula>ISBLANK</formula>
    </cfRule>
  </conditionalFormatting>
  <conditionalFormatting sqref="H429:I429">
    <cfRule type="expression" priority="10" stopIfTrue="1">
      <formula>ISBLANK</formula>
    </cfRule>
  </conditionalFormatting>
  <conditionalFormatting sqref="G468">
    <cfRule type="expression" priority="7" stopIfTrue="1">
      <formula>ISBLANK</formula>
    </cfRule>
  </conditionalFormatting>
  <conditionalFormatting sqref="H468:I468">
    <cfRule type="expression" priority="8" stopIfTrue="1">
      <formula>ISBLANK</formula>
    </cfRule>
  </conditionalFormatting>
  <conditionalFormatting sqref="G507">
    <cfRule type="expression" priority="5" stopIfTrue="1">
      <formula>ISBLANK</formula>
    </cfRule>
  </conditionalFormatting>
  <conditionalFormatting sqref="H507:I507">
    <cfRule type="expression" priority="6" stopIfTrue="1">
      <formula>ISBLANK</formula>
    </cfRule>
  </conditionalFormatting>
  <conditionalFormatting sqref="H356:I356">
    <cfRule type="expression" priority="4" stopIfTrue="1">
      <formula>ISBLANK</formula>
    </cfRule>
  </conditionalFormatting>
  <conditionalFormatting sqref="G356">
    <cfRule type="expression" priority="3" stopIfTrue="1">
      <formula>ISBLANK</formula>
    </cfRule>
  </conditionalFormatting>
  <conditionalFormatting sqref="I1031">
    <cfRule type="expression" priority="2" stopIfTrue="1">
      <formula>ISBLANK</formula>
    </cfRule>
  </conditionalFormatting>
  <conditionalFormatting sqref="G1031">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9:J1181 L1176 D1176 D1179:D1182 L1180:L1182 L1073 A1184:A1217 D956 A1073:B1073 D1030:D1031">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3757</v>
      </c>
      <c r="B1" s="214" t="s">
        <v>3756</v>
      </c>
      <c r="C1" s="214" t="s">
        <v>3755</v>
      </c>
      <c r="D1" s="214" t="s">
        <v>3754</v>
      </c>
      <c r="E1" s="214" t="s">
        <v>3753</v>
      </c>
      <c r="F1" s="213" t="s">
        <v>3752</v>
      </c>
    </row>
    <row r="2" spans="1:6" x14ac:dyDescent="0.35">
      <c r="A2" s="211" t="s">
        <v>3751</v>
      </c>
      <c r="B2" s="211">
        <v>100</v>
      </c>
      <c r="C2" s="212" t="s">
        <v>2202</v>
      </c>
      <c r="D2" s="212" t="s">
        <v>2202</v>
      </c>
      <c r="F2" s="211" t="s">
        <v>3750</v>
      </c>
    </row>
    <row r="3" spans="1:6" x14ac:dyDescent="0.35">
      <c r="A3" s="211" t="s">
        <v>3749</v>
      </c>
      <c r="B3" s="211">
        <v>10</v>
      </c>
      <c r="C3" s="212" t="s">
        <v>2202</v>
      </c>
      <c r="D3" s="212" t="s">
        <v>2202</v>
      </c>
      <c r="F3" s="211" t="s">
        <v>3748</v>
      </c>
    </row>
    <row r="4" spans="1:6" x14ac:dyDescent="0.35">
      <c r="A4" s="211" t="s">
        <v>3747</v>
      </c>
      <c r="B4" s="211">
        <v>15</v>
      </c>
      <c r="C4" s="212" t="s">
        <v>2202</v>
      </c>
      <c r="D4" s="212" t="s">
        <v>2202</v>
      </c>
      <c r="F4" s="211" t="s">
        <v>3746</v>
      </c>
    </row>
    <row r="5" spans="1:6" x14ac:dyDescent="0.35">
      <c r="A5" s="211" t="s">
        <v>3745</v>
      </c>
      <c r="B5" s="211">
        <v>20</v>
      </c>
      <c r="C5" s="212" t="s">
        <v>2202</v>
      </c>
      <c r="D5" s="212" t="s">
        <v>2202</v>
      </c>
      <c r="F5" s="211" t="s">
        <v>3744</v>
      </c>
    </row>
    <row r="6" spans="1:6" x14ac:dyDescent="0.35">
      <c r="A6" s="211" t="s">
        <v>3743</v>
      </c>
      <c r="B6" s="211">
        <v>30</v>
      </c>
      <c r="C6" s="212" t="s">
        <v>2202</v>
      </c>
      <c r="D6" s="212" t="s">
        <v>660</v>
      </c>
      <c r="F6" s="211" t="s">
        <v>3742</v>
      </c>
    </row>
    <row r="7" spans="1:6" x14ac:dyDescent="0.35">
      <c r="A7" s="211" t="s">
        <v>3741</v>
      </c>
      <c r="B7" s="211">
        <v>50</v>
      </c>
      <c r="C7" s="212" t="s">
        <v>2202</v>
      </c>
      <c r="D7" s="212" t="s">
        <v>2202</v>
      </c>
      <c r="F7" s="211" t="s">
        <v>3740</v>
      </c>
    </row>
    <row r="8" spans="1:6" x14ac:dyDescent="0.35">
      <c r="A8" s="211" t="s">
        <v>3739</v>
      </c>
      <c r="B8" s="211">
        <v>0</v>
      </c>
      <c r="C8" s="212" t="s">
        <v>2202</v>
      </c>
      <c r="D8" s="212" t="s">
        <v>2202</v>
      </c>
      <c r="E8" s="215" t="s">
        <v>3761</v>
      </c>
      <c r="F8" s="211" t="s">
        <v>3737</v>
      </c>
    </row>
    <row r="9" spans="1:6" x14ac:dyDescent="0.35">
      <c r="A9" s="211" t="s">
        <v>3738</v>
      </c>
      <c r="B9" s="211">
        <v>0</v>
      </c>
      <c r="C9" s="212" t="s">
        <v>2202</v>
      </c>
      <c r="D9" s="212" t="s">
        <v>2202</v>
      </c>
      <c r="E9" s="215" t="s">
        <v>3762</v>
      </c>
      <c r="F9" s="211"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3531</v>
      </c>
      <c r="B1" s="111"/>
      <c r="C1" s="111"/>
      <c r="D1" s="111"/>
      <c r="E1" s="111"/>
      <c r="F1" s="111"/>
      <c r="G1" s="111"/>
      <c r="H1" s="112"/>
    </row>
    <row r="2" spans="1:8" ht="13.5" thickBot="1" x14ac:dyDescent="0.3">
      <c r="A2" s="112" t="s">
        <v>4127</v>
      </c>
      <c r="B2" s="113" t="s">
        <v>3532</v>
      </c>
      <c r="C2" s="113" t="s">
        <v>3533</v>
      </c>
      <c r="D2" s="113" t="s">
        <v>3534</v>
      </c>
      <c r="E2" s="113" t="s">
        <v>3535</v>
      </c>
      <c r="F2" s="113" t="s">
        <v>3536</v>
      </c>
      <c r="G2" s="113" t="s">
        <v>3537</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4127</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4142</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4127</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4127</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4127</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4127</v>
      </c>
      <c r="H38" s="112"/>
    </row>
    <row r="39" spans="1:8" ht="13" x14ac:dyDescent="0.3">
      <c r="A39" s="116" t="s">
        <v>3541</v>
      </c>
      <c r="B39" s="119">
        <f>Data!H45</f>
        <v>-2778</v>
      </c>
      <c r="C39" s="119">
        <f>Data!H85</f>
        <v>-2781</v>
      </c>
      <c r="D39" s="119">
        <f>Data!H125</f>
        <v>-2784</v>
      </c>
      <c r="E39" s="119">
        <f>Data!H165</f>
        <v>-2787</v>
      </c>
      <c r="F39" s="119">
        <f>Data!H205</f>
        <v>-2790</v>
      </c>
      <c r="G39" s="119">
        <f>Data!H245</f>
        <v>-2793</v>
      </c>
      <c r="H39" s="112"/>
    </row>
    <row r="40" spans="1:8" ht="13" x14ac:dyDescent="0.25">
      <c r="A40" s="123" t="s">
        <v>4127</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4127</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4127</v>
      </c>
      <c r="B44" s="127"/>
      <c r="C44" s="127"/>
      <c r="D44" s="127"/>
      <c r="E44" s="127"/>
      <c r="F44" s="127"/>
      <c r="G44" s="127"/>
    </row>
    <row r="45" spans="1:8" x14ac:dyDescent="0.25">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4127</v>
      </c>
      <c r="B47" s="127"/>
      <c r="C47" s="127"/>
      <c r="D47" s="127"/>
      <c r="E47" s="127"/>
      <c r="F47" s="127"/>
      <c r="G47" s="127"/>
    </row>
    <row r="48" spans="1:8" ht="13" x14ac:dyDescent="0.3">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3584</v>
      </c>
      <c r="B1" s="153"/>
      <c r="C1" s="153"/>
      <c r="D1" s="153"/>
      <c r="E1" s="153"/>
      <c r="F1" s="153"/>
      <c r="G1" s="153"/>
      <c r="H1" s="154"/>
    </row>
    <row r="2" spans="1:8" ht="18.5" thickBot="1" x14ac:dyDescent="0.3">
      <c r="A2" s="151"/>
      <c r="B2" s="113" t="s">
        <v>3532</v>
      </c>
      <c r="C2" s="113" t="s">
        <v>3533</v>
      </c>
      <c r="D2" s="113" t="s">
        <v>3534</v>
      </c>
      <c r="E2" s="113" t="s">
        <v>3535</v>
      </c>
      <c r="F2" s="113" t="s">
        <v>3536</v>
      </c>
      <c r="G2" s="113" t="s">
        <v>3537</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4127</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3585</v>
      </c>
      <c r="B7" s="160"/>
      <c r="C7" s="160"/>
      <c r="D7" s="160"/>
      <c r="E7" s="160"/>
      <c r="F7" s="160"/>
      <c r="G7" s="160"/>
      <c r="H7" s="154"/>
    </row>
    <row r="8" spans="1:8" x14ac:dyDescent="0.25">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4127</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4127</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4127</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4127</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4127</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4127</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4127</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4174</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4127</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4127</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3630</v>
      </c>
      <c r="B1" s="173"/>
      <c r="C1" s="173"/>
      <c r="D1" s="173"/>
      <c r="E1" s="173"/>
      <c r="F1" s="173"/>
      <c r="G1" s="173"/>
      <c r="H1" s="154"/>
    </row>
    <row r="2" spans="1:8" ht="18.5" thickBot="1" x14ac:dyDescent="0.3">
      <c r="A2" s="151"/>
      <c r="B2" s="113" t="s">
        <v>3532</v>
      </c>
      <c r="C2" s="113" t="s">
        <v>3533</v>
      </c>
      <c r="D2" s="113" t="s">
        <v>3534</v>
      </c>
      <c r="E2" s="113" t="s">
        <v>3535</v>
      </c>
      <c r="F2" s="113" t="s">
        <v>3536</v>
      </c>
      <c r="G2" s="113" t="s">
        <v>3537</v>
      </c>
      <c r="H2" s="154"/>
    </row>
    <row r="3" spans="1:8" ht="14.5" x14ac:dyDescent="0.25">
      <c r="A3" s="162" t="s">
        <v>674</v>
      </c>
      <c r="B3" s="173"/>
      <c r="C3" s="173"/>
      <c r="D3" s="173"/>
      <c r="E3" s="173"/>
      <c r="F3" s="173"/>
      <c r="G3" s="173"/>
      <c r="H3" s="154"/>
    </row>
    <row r="4" spans="1:8" x14ac:dyDescent="0.25">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4127</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4127</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4127</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4127</v>
      </c>
      <c r="B31" s="173"/>
      <c r="C31" s="173"/>
      <c r="D31" s="173"/>
      <c r="E31" s="173"/>
      <c r="F31" s="173"/>
      <c r="G31" s="173"/>
      <c r="H31" s="154"/>
    </row>
    <row r="32" spans="1:9" ht="13" x14ac:dyDescent="0.25">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4127</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4127</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4127</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3532</v>
      </c>
      <c r="C2" s="113" t="s">
        <v>3533</v>
      </c>
      <c r="D2" s="113" t="s">
        <v>3534</v>
      </c>
      <c r="E2" s="113" t="s">
        <v>3535</v>
      </c>
      <c r="F2" s="113" t="s">
        <v>3536</v>
      </c>
      <c r="G2" s="113" t="s">
        <v>3537</v>
      </c>
      <c r="H2" s="180"/>
    </row>
    <row r="3" spans="1:9" ht="13" x14ac:dyDescent="0.25">
      <c r="A3" s="125" t="s">
        <v>4354</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Data!G1039</f>
        <v>‘Total cost of new units’ / ‘Total number of new affordable housing units added during year’ comment</v>
      </c>
      <c r="I8" s="180"/>
    </row>
    <row r="9" spans="1:9" ht="13" x14ac:dyDescent="0.25">
      <c r="A9" s="125" t="s">
        <v>4127</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Data!G1042</f>
        <v>Other units lostcomment</v>
      </c>
    </row>
    <row r="14" spans="1:9" ht="13" x14ac:dyDescent="0.25">
      <c r="A14" s="125" t="s">
        <v>4127</v>
      </c>
      <c r="B14" s="127"/>
      <c r="C14" s="127"/>
      <c r="D14" s="127"/>
      <c r="E14" s="127"/>
      <c r="F14" s="127"/>
      <c r="G14" s="127"/>
      <c r="H14" s="180"/>
    </row>
    <row r="15" spans="1:9" ht="13" x14ac:dyDescent="0.25">
      <c r="A15" s="125" t="s">
        <v>3401</v>
      </c>
      <c r="B15" s="127"/>
      <c r="C15" s="127"/>
      <c r="D15" s="127"/>
      <c r="E15" s="127"/>
      <c r="F15" s="127"/>
      <c r="G15" s="127"/>
      <c r="H15" s="180"/>
    </row>
    <row r="16" spans="1:9" x14ac:dyDescent="0.25">
      <c r="A16" s="187" t="s">
        <v>3402</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5">
      <c r="A17" s="187" t="s">
        <v>3403</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5">
      <c r="A18" s="187" t="s">
        <v>3404</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5">
      <c r="A19" s="187" t="s">
        <v>3405</v>
      </c>
      <c r="B19" s="181">
        <f>Data!G803</f>
        <v>104</v>
      </c>
      <c r="C19" s="181">
        <f>Data!G846</f>
        <v>108</v>
      </c>
      <c r="D19" s="181">
        <f>Data!G885</f>
        <v>112</v>
      </c>
      <c r="E19" s="181">
        <f>Data!G924</f>
        <v>116</v>
      </c>
      <c r="F19" s="181">
        <f>Data!G963</f>
        <v>120</v>
      </c>
      <c r="G19" s="181">
        <f>Data!G1002</f>
        <v>124</v>
      </c>
      <c r="H19" s="180" t="str">
        <f>Data!G1046</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4127</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5">
      <c r="A23" s="180" t="s">
        <v>4127</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5">
      <c r="A32" s="187" t="s">
        <v>4127</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5">
      <c r="A38" s="187" t="s">
        <v>3427</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5">
      <c r="A43" s="270" t="s">
        <v>4182</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5">
      <c r="A44" s="270" t="s">
        <v>4183</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5">
      <c r="A45" s="270" t="s">
        <v>4187</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5">
      <c r="A46" s="120" t="s">
        <v>4127</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5">
      <c r="A48" s="187" t="s">
        <v>3665</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5">
      <c r="A49" s="180" t="s">
        <v>4127</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5">
      <c r="A52" s="187" t="s">
        <v>3428</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5">
      <c r="A53" s="187" t="s">
        <v>3429</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5">
      <c r="A54" s="187"/>
      <c r="H54" s="188"/>
    </row>
    <row r="55" spans="1:8" x14ac:dyDescent="0.25">
      <c r="A55" s="187"/>
      <c r="H55" s="188"/>
    </row>
    <row r="56" spans="1:8" x14ac:dyDescent="0.25">
      <c r="A56" s="187"/>
      <c r="H56" s="188"/>
    </row>
    <row r="57" spans="1:8" ht="13" x14ac:dyDescent="0.3">
      <c r="A57" s="110" t="s">
        <v>5633</v>
      </c>
      <c r="H57" s="188"/>
    </row>
    <row r="58" spans="1:8" ht="13.5" thickBot="1" x14ac:dyDescent="0.3">
      <c r="B58" s="113" t="s">
        <v>5634</v>
      </c>
    </row>
    <row r="59" spans="1:8" ht="25" x14ac:dyDescent="0.25">
      <c r="A59" s="45" t="s">
        <v>5639</v>
      </c>
      <c r="B59" s="299">
        <f>Data!H1030</f>
        <v>615</v>
      </c>
    </row>
    <row r="60" spans="1:8" ht="25" x14ac:dyDescent="0.25">
      <c r="A60" s="45" t="s">
        <v>5638</v>
      </c>
      <c r="B60" s="299">
        <f>Data!H1031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2021-04-08T12:02:49Z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