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codeName="ThisWorkbook" defaultThemeVersion="124226"/>
  <mc:AlternateContent xmlns:mc="http://schemas.openxmlformats.org/markup-compatibility/2006">
    <mc:Choice Requires="x15">
      <x15ac:absPath xmlns:x15ac="http://schemas.microsoft.com/office/spreadsheetml/2010/11/ac" url="C:\dev\ShrForms\specifications\fyfp\"/>
    </mc:Choice>
  </mc:AlternateContent>
  <xr:revisionPtr revIDLastSave="0" documentId="13_ncr:1_{6410F4B9-B525-4FEA-A4EE-DAEB9C593838}" xr6:coauthVersionLast="46" xr6:coauthVersionMax="46" xr10:uidLastSave="{00000000-0000-0000-0000-000000000000}"/>
  <bookViews>
    <workbookView xWindow="-120" yWindow="-120" windowWidth="29040" windowHeight="15840" tabRatio="683" activeTab="3" xr2:uid="{00000000-000D-0000-FFFF-FFFF00000000}"/>
  </bookViews>
  <sheets>
    <sheet name="Version Control" sheetId="4" r:id="rId1"/>
    <sheet name="Projections and AssumptionsOK" sheetId="6" state="hidden" r:id="rId2"/>
    <sheet name="FYFP structure &amp; wording" sheetId="23" r:id="rId3"/>
    <sheet name="Data" sheetId="13" r:id="rId4"/>
    <sheet name="Thresholds" sheetId="24" r:id="rId5"/>
    <sheet name="Comprehensive Income" sheetId="18" r:id="rId6"/>
    <sheet name="Financial Position" sheetId="19" r:id="rId7"/>
    <sheet name="Cashflows" sheetId="20" r:id="rId8"/>
    <sheet name="Additional Information" sheetId="21" r:id="rId9"/>
    <sheet name="Ratio" sheetId="22" r:id="rId10"/>
    <sheet name="Approval" sheetId="25" r:id="rId11"/>
    <sheet name="EESSH" sheetId="12" state="hidden" r:id="rId12"/>
  </sheets>
  <externalReferences>
    <externalReference r:id="rId13"/>
    <externalReference r:id="rId14"/>
    <externalReference r:id="rId15"/>
    <externalReference r:id="rId16"/>
    <externalReference r:id="rId17"/>
  </externalReferences>
  <definedNames>
    <definedName name="_3.1.1" localSheetId="2">'[1]3&amp;4'!$B$2</definedName>
    <definedName name="_3.1.2" localSheetId="2">'[1]3&amp;4'!$C$2</definedName>
    <definedName name="_3.1.3" localSheetId="2">'[1]3&amp;4'!$D$3</definedName>
    <definedName name="_3.1.4" localSheetId="2">'[1]3&amp;4'!$B$4</definedName>
    <definedName name="_3.1.5" localSheetId="2">'[1]3&amp;4'!$C$4</definedName>
    <definedName name="_4.1.1" localSheetId="2">'[1]3&amp;4'!$B$6</definedName>
    <definedName name="_4.1.2" localSheetId="2">'[1]3&amp;4'!$C$6</definedName>
    <definedName name="_xlnm._FilterDatabase" localSheetId="3" hidden="1">Data!$A$8:$W$1029</definedName>
    <definedName name="_GoBack" localSheetId="3">Data!$U$620</definedName>
    <definedName name="C10.1.20" localSheetId="2">[1]C10!$E$9</definedName>
    <definedName name="C9.1" localSheetId="2">[1]C9!$B$3</definedName>
    <definedName name="C9.2" localSheetId="2">[1]C9!$B$4</definedName>
    <definedName name="C9.3" localSheetId="2">[1]C9!$B$5</definedName>
    <definedName name="C9.4.1" localSheetId="2">[1]C9!$B$6</definedName>
    <definedName name="C9.4.2" localSheetId="2">[1]C9!$B$7</definedName>
    <definedName name="FYFPPA001">'Comprehensive Income'!$D$10</definedName>
    <definedName name="FYFPPA002">'Comprehensive Income'!$D$11</definedName>
    <definedName name="FYFPPA003">'[2]Projections &amp; Assumptions'!$D$12</definedName>
    <definedName name="FYFPPA004">'[2]Projections &amp; Assumptions'!$D$13</definedName>
    <definedName name="FYFPPA005">'[2]Projections &amp; Assumptions'!$D$14</definedName>
    <definedName name="FYFPPA006">'[2]Projections &amp; Assumptions'!$D$15</definedName>
    <definedName name="FYFPPA007">'[2]Projections &amp; Assumptions'!$D$19</definedName>
    <definedName name="FYFPPA008">'[2]Projections &amp; Assumptions'!$D$20</definedName>
    <definedName name="FYFPPA009">'Comprehensive Income'!$D$22</definedName>
    <definedName name="FYFPPA010">'Comprehensive Income'!$D$23</definedName>
    <definedName name="FYFPPA011">'Comprehensive Income'!$D$25</definedName>
    <definedName name="FYFPPA012">'[2]Projections &amp; Assumptions'!$D$26</definedName>
    <definedName name="FYFPPA013">'[2]Projections &amp; Assumptions'!$D$27</definedName>
    <definedName name="FYFPPA014">'Comprehensive Income'!$D$28</definedName>
    <definedName name="FYFPPA015">'[2]Projections &amp; Assumptions'!$D$29</definedName>
    <definedName name="FYFPPA016">'Comprehensive Income'!$D$30</definedName>
    <definedName name="FYFPPA017">'Comprehensive Income'!$D$32</definedName>
    <definedName name="FYFPPA018">'Comprehensive Income'!$D$35</definedName>
    <definedName name="FYFPPA020">'Comprehensive Income'!$D$36</definedName>
    <definedName name="FYFPPA021">'Comprehensive Income'!$D$40</definedName>
    <definedName name="FYFPPA022">'Comprehensive Income'!$D$41</definedName>
    <definedName name="FYFPPA023">'Comprehensive Income'!$D$45</definedName>
    <definedName name="FYFPPA024">'Comprehensive Income'!$D$47</definedName>
    <definedName name="FYFPPA026">'[2]Projections &amp; Assumptions'!$D$49</definedName>
    <definedName name="FYFPPA027">'Comprehensive Income'!$E$10</definedName>
    <definedName name="FYFPPA028">'Comprehensive Income'!$E$11</definedName>
    <definedName name="FYFPPA029">'[2]Projections &amp; Assumptions'!$E$12</definedName>
    <definedName name="FYFPPA030">'[2]Projections &amp; Assumptions'!$E$13</definedName>
    <definedName name="FYFPPA031">'[2]Projections &amp; Assumptions'!$E$14</definedName>
    <definedName name="FYFPPA032">'[2]Projections &amp; Assumptions'!$E$15</definedName>
    <definedName name="FYFPPA033">'[2]Projections &amp; Assumptions'!$E$19</definedName>
    <definedName name="FYFPPA034">'[2]Projections &amp; Assumptions'!$E$20</definedName>
    <definedName name="FYFPPA035">'Comprehensive Income'!$E$22</definedName>
    <definedName name="FYFPPA036">'Comprehensive Income'!$E$23</definedName>
    <definedName name="FYFPPA037">'Comprehensive Income'!$E$25</definedName>
    <definedName name="FYFPPA038">'[2]Projections &amp; Assumptions'!$E$26</definedName>
    <definedName name="FYFPPA039">'[2]Projections &amp; Assumptions'!$E$27</definedName>
    <definedName name="FYFPPA040">'Comprehensive Income'!$E$28</definedName>
    <definedName name="FYFPPA041">'[2]Projections &amp; Assumptions'!$E$29</definedName>
    <definedName name="FYFPPA042">'Comprehensive Income'!$E$30</definedName>
    <definedName name="FYFPPA043">'Comprehensive Income'!$E$32</definedName>
    <definedName name="FYFPPA044">'Comprehensive Income'!$E$35</definedName>
    <definedName name="FYFPPA046">'Comprehensive Income'!$E$36</definedName>
    <definedName name="FYFPPA047">'Comprehensive Income'!$E$40</definedName>
    <definedName name="FYFPPA048">'Comprehensive Income'!$E$41</definedName>
    <definedName name="FYFPPA049">'Comprehensive Income'!$E$45</definedName>
    <definedName name="FYFPPA050">'Comprehensive Income'!$E$47</definedName>
    <definedName name="FYFPPA052">'[2]Projections &amp; Assumptions'!$E$49</definedName>
    <definedName name="FYFPPA053">'Comprehensive Income'!$F$10</definedName>
    <definedName name="FYFPPA054">'Comprehensive Income'!$F$11</definedName>
    <definedName name="FYFPPA055">'[2]Projections &amp; Assumptions'!$F$12</definedName>
    <definedName name="FYFPPA056">'[2]Projections &amp; Assumptions'!$F$13</definedName>
    <definedName name="FYFPPA057">'[2]Projections &amp; Assumptions'!$F$14</definedName>
    <definedName name="FYFPPA058">'[2]Projections &amp; Assumptions'!$F$15</definedName>
    <definedName name="FYFPPA059">'[2]Projections &amp; Assumptions'!$F$19</definedName>
    <definedName name="FYFPPA060">'[2]Projections &amp; Assumptions'!$F$20</definedName>
    <definedName name="FYFPPA061">'Comprehensive Income'!$F$22</definedName>
    <definedName name="FYFPPA062">'Comprehensive Income'!$F$23</definedName>
    <definedName name="FYFPPA063">'Comprehensive Income'!$F$25</definedName>
    <definedName name="FYFPPA064">'[2]Projections &amp; Assumptions'!$F$26</definedName>
    <definedName name="FYFPPA065">'[2]Projections &amp; Assumptions'!$F$27</definedName>
    <definedName name="FYFPPA066">'Comprehensive Income'!$F$28</definedName>
    <definedName name="FYFPPA067">'[2]Projections &amp; Assumptions'!$F$29</definedName>
    <definedName name="FYFPPA068">'Comprehensive Income'!$F$30</definedName>
    <definedName name="FYFPPA069">'Comprehensive Income'!$F$32</definedName>
    <definedName name="FYFPPA070">'Comprehensive Income'!$F$35</definedName>
    <definedName name="FYFPPA072">'Comprehensive Income'!$F$36</definedName>
    <definedName name="FYFPPA073">'Comprehensive Income'!$F$40</definedName>
    <definedName name="FYFPPA074">'Comprehensive Income'!$F$41</definedName>
    <definedName name="FYFPPA075">'Comprehensive Income'!$F$45</definedName>
    <definedName name="FYFPPA076">'Comprehensive Income'!$F$47</definedName>
    <definedName name="FYFPPA078">'[2]Projections &amp; Assumptions'!$F$49</definedName>
    <definedName name="FYFPPA079">'Comprehensive Income'!$G$10</definedName>
    <definedName name="FYFPPA080">'Comprehensive Income'!$G$11</definedName>
    <definedName name="FYFPPA081">'[2]Projections &amp; Assumptions'!$G$12</definedName>
    <definedName name="FYFPPA082">'[2]Projections &amp; Assumptions'!$G$13</definedName>
    <definedName name="FYFPPA083">'[2]Projections &amp; Assumptions'!$G$14</definedName>
    <definedName name="FYFPPA084">'[2]Projections &amp; Assumptions'!$G$15</definedName>
    <definedName name="FYFPPA085">'[2]Projections &amp; Assumptions'!$G$19</definedName>
    <definedName name="FYFPPA086">'[2]Projections &amp; Assumptions'!$G$20</definedName>
    <definedName name="FYFPPA087">'Comprehensive Income'!$G$22</definedName>
    <definedName name="FYFPPA088">'Comprehensive Income'!$G$23</definedName>
    <definedName name="FYFPPA089">'Comprehensive Income'!$G$25</definedName>
    <definedName name="FYFPPA090">'[2]Projections &amp; Assumptions'!$G$26</definedName>
    <definedName name="FYFPPA091">'[2]Projections &amp; Assumptions'!$G$27</definedName>
    <definedName name="FYFPPA092">'Comprehensive Income'!$G$28</definedName>
    <definedName name="FYFPPA093">'[2]Projections &amp; Assumptions'!$G$29</definedName>
    <definedName name="FYFPPA094">'Comprehensive Income'!$G$30</definedName>
    <definedName name="FYFPPA095">'Comprehensive Income'!$G$32</definedName>
    <definedName name="FYFPPA096">'Comprehensive Income'!$G$35</definedName>
    <definedName name="FYFPPA098">'Comprehensive Income'!$G$36</definedName>
    <definedName name="FYFPPA099">'Comprehensive Income'!$G$40</definedName>
    <definedName name="FYFPPA100">'Comprehensive Income'!$G$41</definedName>
    <definedName name="FYFPPA1000">Data!$D$41</definedName>
    <definedName name="FYFPPA1001">'[2]Projections &amp; Assumptions'!$E$38</definedName>
    <definedName name="FYFPPA1002">'[2]Projections &amp; Assumptions'!$F$38</definedName>
    <definedName name="FYFPPA1003">'[2]Projections &amp; Assumptions'!$G$38</definedName>
    <definedName name="FYFPPA1004">'[2]Projections &amp; Assumptions'!$H$38</definedName>
    <definedName name="FYFPPA1005">'[2]Projections &amp; Assumptions'!$I$38</definedName>
    <definedName name="FYFPPA1006">'Comprehensive Income'!$C$50</definedName>
    <definedName name="FYFPPA1007">'Comprehensive Income'!$C$51</definedName>
    <definedName name="FYFPPA1009">'Comprehensive Income'!$D$50</definedName>
    <definedName name="FYFPPA101">'Comprehensive Income'!$G$45</definedName>
    <definedName name="FYFPPA1010">'Comprehensive Income'!$D$51</definedName>
    <definedName name="FYFPPA1012">'Comprehensive Income'!$E$50</definedName>
    <definedName name="FYFPPA1013">'Comprehensive Income'!$E$51</definedName>
    <definedName name="FYFPPA1015">'Comprehensive Income'!$F$50</definedName>
    <definedName name="FYFPPA1016">'Comprehensive Income'!$F$51</definedName>
    <definedName name="FYFPPA1018">'Comprehensive Income'!$G$50</definedName>
    <definedName name="FYFPPA1019">'Comprehensive Income'!$G$51</definedName>
    <definedName name="FYFPPA102">'Comprehensive Income'!$G$47</definedName>
    <definedName name="FYFPPA1021">'Comprehensive Income'!$H$50</definedName>
    <definedName name="FYFPPA1022">'Comprehensive Income'!$H$51</definedName>
    <definedName name="FYFPPA1024">'Additional Information'!$C$161</definedName>
    <definedName name="FYFPPA1025">'Additional Information'!$C$162</definedName>
    <definedName name="FYFPPA1026">'Additional Information'!$C$163</definedName>
    <definedName name="FYFPPA1027">'Additional Information'!$C$164</definedName>
    <definedName name="FYFPPA1028">'Additional Information'!$D$161</definedName>
    <definedName name="FYFPPA1029">'Additional Information'!$D$162</definedName>
    <definedName name="FYFPPA1030">'Additional Information'!$D$163</definedName>
    <definedName name="FYFPPA1031">'Additional Information'!$D$164</definedName>
    <definedName name="FYFPPA1032">'Additional Information'!$E$161</definedName>
    <definedName name="FYFPPA1033">'Additional Information'!$E$162</definedName>
    <definedName name="FYFPPA1034">'Additional Information'!$E$163</definedName>
    <definedName name="FYFPPA1035">'Additional Information'!$E$164</definedName>
    <definedName name="FYFPPA1036">'Additional Information'!$F$161</definedName>
    <definedName name="FYFPPA1037">'Additional Information'!$F$162</definedName>
    <definedName name="FYFPPA1038">'Additional Information'!$F$163</definedName>
    <definedName name="FYFPPA1039">'Additional Information'!$F$164</definedName>
    <definedName name="FYFPPA104">'[2]Projections &amp; Assumptions'!$G$49</definedName>
    <definedName name="FYFPPA1040">'Additional Information'!$G$161</definedName>
    <definedName name="FYFPPA1041">'Additional Information'!$G$162</definedName>
    <definedName name="FYFPPA1042">'Additional Information'!$G$163</definedName>
    <definedName name="FYFPPA1043">'Additional Information'!$G$164</definedName>
    <definedName name="FYFPPA1044">'Additional Information'!$H$161</definedName>
    <definedName name="FYFPPA1045">'Additional Information'!$H$162</definedName>
    <definedName name="FYFPPA1046">'Additional Information'!$H$163</definedName>
    <definedName name="FYFPPA1047">'Additional Information'!$H$164</definedName>
    <definedName name="FYFPPA105">'Comprehensive Income'!$H$10</definedName>
    <definedName name="FYFPPA1057">'[3]Projections &amp; Assumptions'!$D$207</definedName>
    <definedName name="FYFPPA1058">'[3]Projections &amp; Assumptions'!$D$208</definedName>
    <definedName name="FYFPPA1059">'[3]Projections &amp; Assumptions'!$E$207</definedName>
    <definedName name="FYFPPA106">'Comprehensive Income'!$H$11</definedName>
    <definedName name="FYFPPA1060">'[3]Projections &amp; Assumptions'!$E$208</definedName>
    <definedName name="FYFPPA1061">'[3]Projections &amp; Assumptions'!$F$207</definedName>
    <definedName name="FYFPPA1062">'[3]Projections &amp; Assumptions'!$F$208</definedName>
    <definedName name="FYFPPA1063">'[3]Projections &amp; Assumptions'!$G$207</definedName>
    <definedName name="FYFPPA1064">'[3]Projections &amp; Assumptions'!$G$208</definedName>
    <definedName name="FYFPPA1065">'[3]Projections &amp; Assumptions'!$H$207</definedName>
    <definedName name="FYFPPA1066">'[3]Projections &amp; Assumptions'!$H$208</definedName>
    <definedName name="FYFPPA1067">'[3]Projections &amp; Assumptions'!$I$207</definedName>
    <definedName name="FYFPPA1068">'[3]Projections &amp; Assumptions'!$I$208</definedName>
    <definedName name="FYFPPA107">'[2]Projections &amp; Assumptions'!$H$12</definedName>
    <definedName name="FYFPPA108">'[2]Projections &amp; Assumptions'!$H$13</definedName>
    <definedName name="FYFPPA109">'[2]Projections &amp; Assumptions'!$H$14</definedName>
    <definedName name="FYFPPA110">'[2]Projections &amp; Assumptions'!$H$15</definedName>
    <definedName name="FYFPPA111">'[2]Projections &amp; Assumptions'!$H$19</definedName>
    <definedName name="FYFPPA112">'[2]Projections &amp; Assumptions'!$H$20</definedName>
    <definedName name="FYFPPA113">'Comprehensive Income'!$H$22</definedName>
    <definedName name="FYFPPA114">'Comprehensive Income'!$H$23</definedName>
    <definedName name="FYFPPA115">'Comprehensive Income'!$H$25</definedName>
    <definedName name="FYFPPA116">'[2]Projections &amp; Assumptions'!$H$26</definedName>
    <definedName name="FYFPPA117">'[2]Projections &amp; Assumptions'!$H$27</definedName>
    <definedName name="FYFPPA118">'Comprehensive Income'!$H$28</definedName>
    <definedName name="FYFPPA119">'[2]Projections &amp; Assumptions'!$H$29</definedName>
    <definedName name="FYFPPA120">'Comprehensive Income'!$H$30</definedName>
    <definedName name="FYFPPA121">'Comprehensive Income'!$H$32</definedName>
    <definedName name="FYFPPA122">'Comprehensive Income'!$H$35</definedName>
    <definedName name="FYFPPA124">'Comprehensive Income'!$H$36</definedName>
    <definedName name="FYFPPA125">'Comprehensive Income'!$H$40</definedName>
    <definedName name="FYFPPA126">'Comprehensive Income'!$H$41</definedName>
    <definedName name="FYFPPA127">'Comprehensive Income'!$H$45</definedName>
    <definedName name="FYFPPA128">'Comprehensive Income'!$H$47</definedName>
    <definedName name="FYFPPA130">'[2]Projections &amp; Assumptions'!$H$49</definedName>
    <definedName name="FYFPPA131">'Comprehensive Income'!$I$10</definedName>
    <definedName name="FYFPPA132">'Comprehensive Income'!$I$11</definedName>
    <definedName name="FYFPPA133">'[2]Projections &amp; Assumptions'!$I$12</definedName>
    <definedName name="FYFPPA134">'[2]Projections &amp; Assumptions'!$I$13</definedName>
    <definedName name="FYFPPA135">'[2]Projections &amp; Assumptions'!$I$14</definedName>
    <definedName name="FYFPPA136">'[2]Projections &amp; Assumptions'!$I$15</definedName>
    <definedName name="FYFPPA137">'[2]Projections &amp; Assumptions'!$I$19</definedName>
    <definedName name="FYFPPA138">'[2]Projections &amp; Assumptions'!$I$20</definedName>
    <definedName name="FYFPPA139">'Comprehensive Income'!$I$22</definedName>
    <definedName name="FYFPPA140">'Comprehensive Income'!$I$23</definedName>
    <definedName name="FYFPPA141">'Comprehensive Income'!$I$25</definedName>
    <definedName name="FYFPPA142">'[2]Projections &amp; Assumptions'!$I$26</definedName>
    <definedName name="FYFPPA143">'[2]Projections &amp; Assumptions'!$I$27</definedName>
    <definedName name="FYFPPA144">'Comprehensive Income'!$I$28</definedName>
    <definedName name="FYFPPA145">'[2]Projections &amp; Assumptions'!$I$29</definedName>
    <definedName name="FYFPPA146">'Comprehensive Income'!$I$30</definedName>
    <definedName name="FYFPPA147">'Comprehensive Income'!$I$32</definedName>
    <definedName name="FYFPPA148">'Comprehensive Income'!$I$35</definedName>
    <definedName name="FYFPPA150">'Comprehensive Income'!$I$36</definedName>
    <definedName name="FYFPPA151">'Comprehensive Income'!$I$40</definedName>
    <definedName name="FYFPPA152">'Comprehensive Income'!$I$41</definedName>
    <definedName name="FYFPPA153">'Comprehensive Income'!$I$45</definedName>
    <definedName name="FYFPPA154">'Comprehensive Income'!$I$47</definedName>
    <definedName name="FYFPPA156">'Comprehensive Income'!$H$48</definedName>
    <definedName name="FYFPPA166">'[2]Projections &amp; Assumptions'!$D$73</definedName>
    <definedName name="FYFPPA169">'[2]Projections &amp; Assumptions'!$D$76</definedName>
    <definedName name="FYFPPA170">'[2]Projections &amp; Assumptions'!$D$77</definedName>
    <definedName name="FYFPPA171">'[2]Projections &amp; Assumptions'!$D$80</definedName>
    <definedName name="FYFPPA175">'[2]Projections &amp; Assumptions'!$D$90</definedName>
    <definedName name="FYFPPA183">'[2]Projections &amp; Assumptions'!$D$102</definedName>
    <definedName name="FYFPPA196">'[2]Projections &amp; Assumptions'!$E$73</definedName>
    <definedName name="FYFPPA199">'[2]Projections &amp; Assumptions'!$E$76</definedName>
    <definedName name="FYFPPA200">'[2]Projections &amp; Assumptions'!$E$77</definedName>
    <definedName name="FYFPPA201">'[2]Projections &amp; Assumptions'!$E$80</definedName>
    <definedName name="FYFPPA205">'[2]Projections &amp; Assumptions'!$E$90</definedName>
    <definedName name="FYFPPA213">'[2]Projections &amp; Assumptions'!$E$102</definedName>
    <definedName name="FYFPPA226">'[2]Projections &amp; Assumptions'!$F$73</definedName>
    <definedName name="FYFPPA229">'[2]Projections &amp; Assumptions'!$F$76</definedName>
    <definedName name="FYFPPA230">'[2]Projections &amp; Assumptions'!$F$77</definedName>
    <definedName name="FYFPPA231">'[2]Projections &amp; Assumptions'!$F$80</definedName>
    <definedName name="FYFPPA235">'[2]Projections &amp; Assumptions'!$F$90</definedName>
    <definedName name="FYFPPA243">'[2]Projections &amp; Assumptions'!$F$102</definedName>
    <definedName name="FYFPPA256">'[2]Projections &amp; Assumptions'!$G$73</definedName>
    <definedName name="FYFPPA259">'[2]Projections &amp; Assumptions'!$G$76</definedName>
    <definedName name="FYFPPA260">'[2]Projections &amp; Assumptions'!$G$77</definedName>
    <definedName name="FYFPPA261">'[2]Projections &amp; Assumptions'!$G$80</definedName>
    <definedName name="FYFPPA265">'[2]Projections &amp; Assumptions'!$G$90</definedName>
    <definedName name="FYFPPA273">'[2]Projections &amp; Assumptions'!$G$102</definedName>
    <definedName name="FYFPPA286">'[2]Projections &amp; Assumptions'!$H$73</definedName>
    <definedName name="FYFPPA289">'[2]Projections &amp; Assumptions'!$H$76</definedName>
    <definedName name="FYFPPA290">'[2]Projections &amp; Assumptions'!$H$77</definedName>
    <definedName name="FYFPPA291">'[2]Projections &amp; Assumptions'!$H$80</definedName>
    <definedName name="FYFPPA295">'[2]Projections &amp; Assumptions'!$H$90</definedName>
    <definedName name="FYFPPA303">'[2]Projections &amp; Assumptions'!$H$102</definedName>
    <definedName name="FYFPPA316">'[2]Projections &amp; Assumptions'!$I$73</definedName>
    <definedName name="FYFPPA319">'[2]Projections &amp; Assumptions'!$I$76</definedName>
    <definedName name="FYFPPA320">'[2]Projections &amp; Assumptions'!$I$77</definedName>
    <definedName name="FYFPPA321">'[2]Projections &amp; Assumptions'!$I$80</definedName>
    <definedName name="FYFPPA325">'[2]Projections &amp; Assumptions'!$I$90</definedName>
    <definedName name="FYFPPA333">'[2]Projections &amp; Assumptions'!$I$102</definedName>
    <definedName name="FYFPPA337">'[2]Projections &amp; Assumptions'!$D$163</definedName>
    <definedName name="FYFPPA340">'Additional Information'!$C$176</definedName>
    <definedName name="FYFPPA341">'Additional Information'!$C$177</definedName>
    <definedName name="FYFPPA342">'Additional Information'!$C$178</definedName>
    <definedName name="FYFPPA343">'Additional Information'!$C$179</definedName>
    <definedName name="FYFPPA344">'Additional Information'!$C$180</definedName>
    <definedName name="FYFPPA345">'Additional Information'!$C$181</definedName>
    <definedName name="FYFPPA367">'[2]Projections &amp; Assumptions'!$D$198</definedName>
    <definedName name="FYFPPA368">'[2]Projections &amp; Assumptions'!$E$163</definedName>
    <definedName name="FYFPPA371">'Additional Information'!$D$176</definedName>
    <definedName name="FYFPPA372">'Additional Information'!$D$177</definedName>
    <definedName name="FYFPPA373">'Additional Information'!$D$178</definedName>
    <definedName name="FYFPPA374">'Additional Information'!$D$179</definedName>
    <definedName name="FYFPPA375">'Additional Information'!$D$180</definedName>
    <definedName name="FYFPPA376">'Additional Information'!$D$181</definedName>
    <definedName name="FYFPPA398">'[2]Projections &amp; Assumptions'!$E$198</definedName>
    <definedName name="FYFPPA399">'[2]Projections &amp; Assumptions'!$F$163</definedName>
    <definedName name="FYFPPA402">'Additional Information'!$E$176</definedName>
    <definedName name="FYFPPA403">'Additional Information'!$E$177</definedName>
    <definedName name="FYFPPA404">'Additional Information'!$E$178</definedName>
    <definedName name="FYFPPA405">'Additional Information'!$E$179</definedName>
    <definedName name="FYFPPA406">'Additional Information'!$E$180</definedName>
    <definedName name="FYFPPA407">'Additional Information'!$E$181</definedName>
    <definedName name="FYFPPA429">'[2]Projections &amp; Assumptions'!$F$198</definedName>
    <definedName name="FYFPPA430">'[2]Projections &amp; Assumptions'!$G$163</definedName>
    <definedName name="FYFPPA433">'Additional Information'!$F$176</definedName>
    <definedName name="FYFPPA434">'Additional Information'!$F$177</definedName>
    <definedName name="FYFPPA435">'Additional Information'!$F$178</definedName>
    <definedName name="FYFPPA436">'Additional Information'!$F$179</definedName>
    <definedName name="FYFPPA437">'Additional Information'!$F$180</definedName>
    <definedName name="FYFPPA438">'Additional Information'!$F$181</definedName>
    <definedName name="FYFPPA460">'[2]Projections &amp; Assumptions'!$G$198</definedName>
    <definedName name="FYFPPA461">'[2]Projections &amp; Assumptions'!$H$163</definedName>
    <definedName name="FYFPPA464">'Additional Information'!$G$176</definedName>
    <definedName name="FYFPPA465">'Additional Information'!$G$177</definedName>
    <definedName name="FYFPPA466">'Additional Information'!$G$178</definedName>
    <definedName name="FYFPPA467">'Additional Information'!$G$179</definedName>
    <definedName name="FYFPPA468">'Additional Information'!$G$180</definedName>
    <definedName name="FYFPPA469">'Additional Information'!$G$181</definedName>
    <definedName name="FYFPPA491">'[2]Projections &amp; Assumptions'!$H$198</definedName>
    <definedName name="FYFPPA492">'[2]Projections &amp; Assumptions'!$I$163</definedName>
    <definedName name="FYFPPA495">'Additional Information'!$H$176</definedName>
    <definedName name="FYFPPA496">'Additional Information'!$H$177</definedName>
    <definedName name="FYFPPA497">'Additional Information'!$H$178</definedName>
    <definedName name="FYFPPA498">'Additional Information'!$H$179</definedName>
    <definedName name="FYFPPA499">'Additional Information'!$H$180</definedName>
    <definedName name="FYFPPA500">'Additional Information'!$H$181</definedName>
    <definedName name="FYFPPA522">'[2]Projections &amp; Assumptions'!$I$198</definedName>
    <definedName name="FYFPPA524">'[2]Projections &amp; Assumptions'!$D$112</definedName>
    <definedName name="FYFPPA531">'[2]Projections &amp; Assumptions'!$D$119</definedName>
    <definedName name="FYFPPA533">'[2]Projections &amp; Assumptions'!$D$124</definedName>
    <definedName name="FYFPPA534">'[2]Projections &amp; Assumptions'!$D$125</definedName>
    <definedName name="FYFPPA537">'[2]Projections &amp; Assumptions'!$D$130</definedName>
    <definedName name="FYFPPA556">'[2]Projections &amp; Assumptions'!$E$112</definedName>
    <definedName name="FYFPPA563">'[2]Projections &amp; Assumptions'!$E$119</definedName>
    <definedName name="FYFPPA565">'[2]Projections &amp; Assumptions'!$E$124</definedName>
    <definedName name="FYFPPA566">'[2]Projections &amp; Assumptions'!$E$125</definedName>
    <definedName name="FYFPPA569">'[2]Projections &amp; Assumptions'!$E$130</definedName>
    <definedName name="FYFPPA588">'[2]Projections &amp; Assumptions'!$F$112</definedName>
    <definedName name="FYFPPA595">'[2]Projections &amp; Assumptions'!$F$119</definedName>
    <definedName name="FYFPPA597">'[2]Projections &amp; Assumptions'!$F$124</definedName>
    <definedName name="FYFPPA598">'[2]Projections &amp; Assumptions'!$F$125</definedName>
    <definedName name="FYFPPA601">'[2]Projections &amp; Assumptions'!$F$130</definedName>
    <definedName name="FYFPPA620">'[2]Projections &amp; Assumptions'!$G$112</definedName>
    <definedName name="FYFPPA627">'[2]Projections &amp; Assumptions'!$G$119</definedName>
    <definedName name="FYFPPA629">'[2]Projections &amp; Assumptions'!$G$124</definedName>
    <definedName name="FYFPPA630">'[2]Projections &amp; Assumptions'!$G$125</definedName>
    <definedName name="FYFPPA633">'[2]Projections &amp; Assumptions'!$G$130</definedName>
    <definedName name="FYFPPA652">'[2]Projections &amp; Assumptions'!$H$112</definedName>
    <definedName name="FYFPPA659">'[2]Projections &amp; Assumptions'!$H$119</definedName>
    <definedName name="FYFPPA661">'[2]Projections &amp; Assumptions'!$H$124</definedName>
    <definedName name="FYFPPA662">'[2]Projections &amp; Assumptions'!$H$125</definedName>
    <definedName name="FYFPPA665">'[2]Projections &amp; Assumptions'!$H$130</definedName>
    <definedName name="FYFPPA684">'[2]Projections &amp; Assumptions'!$I$112</definedName>
    <definedName name="FYFPPA691">'[2]Projections &amp; Assumptions'!$I$119</definedName>
    <definedName name="FYFPPA693">'[2]Projections &amp; Assumptions'!$I$124</definedName>
    <definedName name="FYFPPA694">'[2]Projections &amp; Assumptions'!$I$125</definedName>
    <definedName name="FYFPPA697">'[2]Projections &amp; Assumptions'!$I$130</definedName>
    <definedName name="FYFPPA720">'[2]Projections &amp; Assumptions'!$D$31</definedName>
    <definedName name="FYFPPA721">'[2]Projections &amp; Assumptions'!$E$31</definedName>
    <definedName name="FYFPPA722">'[2]Projections &amp; Assumptions'!$F$31</definedName>
    <definedName name="FYFPPA723">'[2]Projections &amp; Assumptions'!$G$31</definedName>
    <definedName name="FYFPPA724">'[2]Projections &amp; Assumptions'!$H$31</definedName>
    <definedName name="FYFPPA725">'[2]Projections &amp; Assumptions'!$I$31</definedName>
    <definedName name="FYFPPA730">'Additional Information'!$C$169</definedName>
    <definedName name="FYFPPA731">'Additional Information'!$D$169</definedName>
    <definedName name="FYFPPA732">'Additional Information'!$E$169</definedName>
    <definedName name="FYFPPA733">'Additional Information'!$F$169</definedName>
    <definedName name="FYFPPA734">'Additional Information'!$G$169</definedName>
    <definedName name="FYFPPA735">'Additional Information'!$H$169</definedName>
    <definedName name="FYFPPA740">'Additional Information'!$C$170</definedName>
    <definedName name="FYFPPA741">'Additional Information'!$D$170</definedName>
    <definedName name="FYFPPA742">'Additional Information'!$E$170</definedName>
    <definedName name="FYFPPA743">'Additional Information'!$F$170</definedName>
    <definedName name="FYFPPA744">'Additional Information'!$G$170</definedName>
    <definedName name="FYFPPA745">'Additional Information'!$H$170</definedName>
    <definedName name="FYFPPA750">'Additional Information'!$C$171</definedName>
    <definedName name="FYFPPA751">'Additional Information'!$D$171</definedName>
    <definedName name="FYFPPA752">'Additional Information'!$E$171</definedName>
    <definedName name="FYFPPA753">'Additional Information'!$F$171</definedName>
    <definedName name="FYFPPA754">'Additional Information'!$G$171</definedName>
    <definedName name="FYFPPA755">'Additional Information'!$H$171</definedName>
    <definedName name="FYFPPA760">'Additional Information'!$C$172</definedName>
    <definedName name="FYFPPA761">'Additional Information'!$D$172</definedName>
    <definedName name="FYFPPA762">'Additional Information'!$E$172</definedName>
    <definedName name="FYFPPA763">'Additional Information'!$F$172</definedName>
    <definedName name="FYFPPA764">'Additional Information'!$G$172</definedName>
    <definedName name="FYFPPA765">'Additional Information'!$H$172</definedName>
    <definedName name="FYFPPA800">'Comprehensive Income'!$D$37</definedName>
    <definedName name="FYFPPA801">'Comprehensive Income'!$E$37</definedName>
    <definedName name="FYFPPA802">'Comprehensive Income'!$F$37</definedName>
    <definedName name="FYFPPA803">'Comprehensive Income'!$G$37</definedName>
    <definedName name="FYFPPA804">'Comprehensive Income'!$H$37</definedName>
    <definedName name="FYFPPA805">'Comprehensive Income'!$I$37</definedName>
    <definedName name="FYFPPA806">'[2]Projections &amp; Assumptions'!$D$83</definedName>
    <definedName name="FYFPPA808">'[2]Projections &amp; Assumptions'!$F$83</definedName>
    <definedName name="FYFPPA809">'[2]Projections &amp; Assumptions'!$G$83</definedName>
    <definedName name="FYFPPA810">'[2]Projections &amp; Assumptions'!$H$83</definedName>
    <definedName name="FYFPPA813">'Comprehensive Income'!$D$33</definedName>
    <definedName name="FYFPPA814">'Comprehensive Income'!$E$33</definedName>
    <definedName name="FYFPPA815">'Comprehensive Income'!$F$33</definedName>
    <definedName name="FYFPPA816">'Comprehensive Income'!$G$33</definedName>
    <definedName name="FYFPPA817">'Comprehensive Income'!$H$33</definedName>
    <definedName name="FYFPPA818">'Comprehensive Income'!$D$42</definedName>
    <definedName name="FYFPPA819">'Comprehensive Income'!$E$42</definedName>
    <definedName name="FYFPPA820">'Comprehensive Income'!$F$42</definedName>
    <definedName name="FYFPPA821">'Comprehensive Income'!$G$42</definedName>
    <definedName name="FYFPPA822">'Comprehensive Income'!$H$42</definedName>
    <definedName name="FYFPPA823">'Comprehensive Income'!$I$42</definedName>
    <definedName name="FYFPPA824">'[2]Projections &amp; Assumptions'!$D$81</definedName>
    <definedName name="FYFPPA825">'[2]Projections &amp; Assumptions'!$E$81</definedName>
    <definedName name="FYFPPA826">'[2]Projections &amp; Assumptions'!$F$81</definedName>
    <definedName name="FYFPPA827">'[2]Projections &amp; Assumptions'!$G$81</definedName>
    <definedName name="FYFPPA828">'[2]Projections &amp; Assumptions'!$H$81</definedName>
    <definedName name="FYFPPA829">'[2]Projections &amp; Assumptions'!$I$81</definedName>
    <definedName name="FYFPPA832">'[2]Projections &amp; Assumptions'!$E$83</definedName>
    <definedName name="FYFPPA836">'[2]Projections &amp; Assumptions'!$I$83</definedName>
    <definedName name="FYFPPA837">'Comprehensive Income'!$I$33</definedName>
    <definedName name="FYFPPA951">'Comprehensive Income'!$D$16</definedName>
    <definedName name="FYFPPA952">'Comprehensive Income'!$E$16</definedName>
    <definedName name="FYFPPA953">'Comprehensive Income'!$F$16</definedName>
    <definedName name="FYFPPA954">'Comprehensive Income'!$G$16</definedName>
    <definedName name="FYFPPA955">'Comprehensive Income'!$H$16</definedName>
    <definedName name="FYFPPA956">'Comprehensive Income'!$I$16</definedName>
    <definedName name="FYFPPA957">'Comprehensive Income'!$D$17</definedName>
    <definedName name="FYFPPA958">'Comprehensive Income'!$E$17</definedName>
    <definedName name="FYFPPA959">'Comprehensive Income'!$F$17</definedName>
    <definedName name="FYFPPA960">'Comprehensive Income'!$G$17</definedName>
    <definedName name="FYFPPA961">'Comprehensive Income'!$H$17</definedName>
    <definedName name="FYFPPA962">'Comprehensive Income'!$I$17</definedName>
    <definedName name="FYFPPA963">'Comprehensive Income'!$D$18</definedName>
    <definedName name="FYFPPA964">'Comprehensive Income'!$E$18</definedName>
    <definedName name="FYFPPA965">'Comprehensive Income'!$F$18</definedName>
    <definedName name="FYFPPA966">'Comprehensive Income'!$G$18</definedName>
    <definedName name="FYFPPA967">'Comprehensive Income'!$H$18</definedName>
    <definedName name="FYFPPA968">'Comprehensive Income'!$I$18</definedName>
    <definedName name="FYFPPA969">'Comprehensive Income'!$D$43</definedName>
    <definedName name="FYFPPA970">'Comprehensive Income'!$E$43</definedName>
    <definedName name="FYFPPA971">'Comprehensive Income'!$F$43</definedName>
    <definedName name="FYFPPA972">'Comprehensive Income'!$G$43</definedName>
    <definedName name="FYFPPA973">'Comprehensive Income'!$H$43</definedName>
    <definedName name="FYFPPA974">'Comprehensive Income'!$I$43</definedName>
    <definedName name="_xlnm.Print_Titles" localSheetId="3">Data!$1:$8</definedName>
    <definedName name="ValidationSet">'[4]Validation Summary'!$AA$4</definedName>
    <definedName name="YesNoInd" localSheetId="2">[1]DDMs!$A$2:$A$3</definedName>
    <definedName name="YesNoInd">[5]DDMs!$A$2:$A$3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60" i="21" l="1"/>
  <c r="L1007" i="13" l="1"/>
  <c r="L1005" i="13" l="1"/>
  <c r="L1025" i="13" l="1"/>
  <c r="L986" i="13"/>
  <c r="L947" i="13"/>
  <c r="L908" i="13"/>
  <c r="L869" i="13"/>
  <c r="L749" i="13" l="1"/>
  <c r="L716" i="13"/>
  <c r="L683" i="13"/>
  <c r="L650" i="13"/>
  <c r="L617" i="13"/>
  <c r="L503" i="13"/>
  <c r="L464" i="13"/>
  <c r="L425" i="13"/>
  <c r="L484" i="13"/>
  <c r="L445" i="13"/>
  <c r="L405" i="13"/>
  <c r="L386" i="13"/>
  <c r="L367" i="13"/>
  <c r="L347" i="13"/>
  <c r="L328" i="13"/>
  <c r="L131" i="13"/>
  <c r="C43" i="19" l="1"/>
  <c r="H360" i="13" l="1"/>
  <c r="H399" i="13" l="1"/>
  <c r="H321" i="13"/>
  <c r="H116" i="13" l="1"/>
  <c r="H507" i="13" l="1"/>
  <c r="H468" i="13"/>
  <c r="H429" i="13"/>
  <c r="H390" i="13"/>
  <c r="H351" i="13"/>
  <c r="H311" i="13"/>
  <c r="H496" i="13" l="1"/>
  <c r="H457" i="13"/>
  <c r="H418" i="13"/>
  <c r="H379" i="13"/>
  <c r="H340" i="13"/>
  <c r="H298" i="13"/>
  <c r="H487" i="13"/>
  <c r="H448" i="13"/>
  <c r="H409" i="13"/>
  <c r="H370" i="13"/>
  <c r="H331" i="13"/>
  <c r="H288" i="13"/>
  <c r="H236" i="13"/>
  <c r="H196" i="13"/>
  <c r="H156" i="13"/>
  <c r="H76" i="13"/>
  <c r="H36" i="13"/>
  <c r="H13" i="21" l="1"/>
  <c r="H8" i="21"/>
  <c r="L651" i="13" l="1"/>
  <c r="H1098" i="13" l="1"/>
  <c r="L826" i="13" l="1"/>
  <c r="L998" i="13"/>
  <c r="L959" i="13"/>
  <c r="L920" i="13"/>
  <c r="L881" i="13"/>
  <c r="L842" i="13"/>
  <c r="L798" i="13"/>
  <c r="H1032" i="13" l="1"/>
  <c r="L860" i="13" l="1"/>
  <c r="L820" i="13"/>
  <c r="B4" i="25" l="1"/>
  <c r="B25" i="25"/>
  <c r="B23" i="25"/>
  <c r="B19" i="25"/>
  <c r="H12" i="21" l="1"/>
  <c r="H11" i="21"/>
  <c r="H31" i="21" l="1"/>
  <c r="H759" i="13" l="1"/>
  <c r="H758" i="13"/>
  <c r="H1033" i="13"/>
  <c r="D51" i="21" l="1"/>
  <c r="D52" i="21"/>
  <c r="D53" i="21"/>
  <c r="D50" i="21"/>
  <c r="F14" i="20" l="1"/>
  <c r="H1011" i="13" l="1"/>
  <c r="H751" i="13" l="1"/>
  <c r="F24" i="20"/>
  <c r="F22" i="20"/>
  <c r="H703" i="13"/>
  <c r="H712" i="13"/>
  <c r="H757" i="13" l="1"/>
  <c r="H756" i="13"/>
  <c r="L519" i="13" l="1"/>
  <c r="L518" i="13"/>
  <c r="L480" i="13"/>
  <c r="L479" i="13"/>
  <c r="L441" i="13"/>
  <c r="L440" i="13"/>
  <c r="L402" i="13"/>
  <c r="L401" i="13"/>
  <c r="L363" i="13"/>
  <c r="L362" i="13"/>
  <c r="L324" i="13"/>
  <c r="L323" i="13"/>
  <c r="H45" i="20" l="1"/>
  <c r="G1191" i="13" l="1"/>
  <c r="H44" i="21" l="1"/>
  <c r="H45" i="21"/>
  <c r="H43" i="21"/>
  <c r="H194" i="13" l="1"/>
  <c r="H34" i="13"/>
  <c r="H1003" i="13" l="1"/>
  <c r="G37" i="20"/>
  <c r="H234" i="13" l="1"/>
  <c r="H154" i="13"/>
  <c r="H155" i="13" s="1"/>
  <c r="H114" i="13"/>
  <c r="H74" i="13"/>
  <c r="H516" i="13"/>
  <c r="H477" i="13"/>
  <c r="H438" i="13"/>
  <c r="H1166" i="13" l="1"/>
  <c r="H1160" i="13"/>
  <c r="H1149" i="13"/>
  <c r="H1143" i="13"/>
  <c r="H1132" i="13"/>
  <c r="H1126" i="13"/>
  <c r="H1115" i="13"/>
  <c r="H1109" i="13"/>
  <c r="H1092" i="13"/>
  <c r="H1081" i="13"/>
  <c r="H1075" i="13"/>
  <c r="L1023" i="13"/>
  <c r="L1022" i="13"/>
  <c r="L1021" i="13"/>
  <c r="L984" i="13"/>
  <c r="L983" i="13"/>
  <c r="L982" i="13"/>
  <c r="L945" i="13"/>
  <c r="L944" i="13"/>
  <c r="L943" i="13"/>
  <c r="L906" i="13"/>
  <c r="L905" i="13"/>
  <c r="L904" i="13"/>
  <c r="L867" i="13"/>
  <c r="L866" i="13"/>
  <c r="L865" i="13"/>
  <c r="L827" i="13"/>
  <c r="L825" i="13"/>
  <c r="L750" i="13"/>
  <c r="L717" i="13"/>
  <c r="L684" i="13"/>
  <c r="L618" i="13"/>
  <c r="L582" i="13"/>
  <c r="W7" i="13"/>
  <c r="W6" i="13"/>
  <c r="W5" i="13"/>
  <c r="W4" i="13"/>
  <c r="W3" i="13"/>
  <c r="W2" i="13"/>
  <c r="L816" i="13" l="1"/>
  <c r="G51" i="21" l="1"/>
  <c r="G52" i="21"/>
  <c r="G53" i="21"/>
  <c r="G50" i="21"/>
  <c r="F51" i="21"/>
  <c r="F52" i="21"/>
  <c r="F53" i="21"/>
  <c r="F50" i="21"/>
  <c r="E51" i="21"/>
  <c r="E52" i="21"/>
  <c r="E53" i="21"/>
  <c r="E50" i="21"/>
  <c r="C51" i="21"/>
  <c r="C52" i="21"/>
  <c r="C53" i="21"/>
  <c r="C50" i="21"/>
  <c r="G35" i="21"/>
  <c r="G36" i="21"/>
  <c r="G37" i="21"/>
  <c r="G38" i="21"/>
  <c r="G39" i="21"/>
  <c r="G40" i="21"/>
  <c r="G41" i="21"/>
  <c r="G42" i="21"/>
  <c r="G43" i="21"/>
  <c r="G44" i="21"/>
  <c r="G45" i="21"/>
  <c r="F35" i="21"/>
  <c r="F36" i="21"/>
  <c r="F37" i="21"/>
  <c r="F38" i="21"/>
  <c r="F39" i="21"/>
  <c r="F40" i="21"/>
  <c r="F41" i="21"/>
  <c r="F42" i="21"/>
  <c r="F43" i="21"/>
  <c r="F44" i="21"/>
  <c r="F45" i="21"/>
  <c r="E35" i="21"/>
  <c r="E36" i="21"/>
  <c r="E37" i="21"/>
  <c r="E38" i="21"/>
  <c r="E39" i="21"/>
  <c r="E40" i="21"/>
  <c r="E41" i="21"/>
  <c r="E42" i="21"/>
  <c r="E43" i="21"/>
  <c r="E44" i="21"/>
  <c r="E45" i="21"/>
  <c r="D35" i="21"/>
  <c r="D36" i="21"/>
  <c r="D37" i="21"/>
  <c r="D38" i="21"/>
  <c r="D39" i="21"/>
  <c r="D40" i="21"/>
  <c r="D41" i="21"/>
  <c r="D42" i="21"/>
  <c r="D43" i="21"/>
  <c r="D44" i="21"/>
  <c r="D45" i="21"/>
  <c r="D34" i="21"/>
  <c r="B43" i="21"/>
  <c r="B44" i="21"/>
  <c r="B45" i="21"/>
  <c r="C43" i="21"/>
  <c r="C44" i="21"/>
  <c r="C45" i="21"/>
  <c r="B51" i="21"/>
  <c r="H51" i="21"/>
  <c r="W1" i="13"/>
  <c r="H39" i="19"/>
  <c r="G39" i="19"/>
  <c r="F39" i="19"/>
  <c r="E39" i="19"/>
  <c r="D39" i="19"/>
  <c r="C39" i="19"/>
  <c r="B39" i="19"/>
  <c r="H19" i="18"/>
  <c r="H20" i="18"/>
  <c r="G19" i="18"/>
  <c r="G20" i="18"/>
  <c r="F19" i="18"/>
  <c r="F20" i="18"/>
  <c r="E19" i="18"/>
  <c r="E20" i="18"/>
  <c r="D19" i="18"/>
  <c r="D20" i="18"/>
  <c r="C19" i="18"/>
  <c r="C20" i="18"/>
  <c r="B19" i="18"/>
  <c r="B20" i="18"/>
  <c r="G13" i="22" l="1"/>
  <c r="F13" i="22"/>
  <c r="E13" i="22"/>
  <c r="D13" i="22"/>
  <c r="C13" i="22"/>
  <c r="B13" i="22"/>
  <c r="L1179" i="13" l="1"/>
  <c r="S1178" i="13"/>
  <c r="H956" i="13" l="1"/>
  <c r="H52" i="21" l="1"/>
  <c r="H53" i="21"/>
  <c r="H50" i="21"/>
  <c r="H48" i="21"/>
  <c r="H47" i="21"/>
  <c r="H38" i="21"/>
  <c r="H39" i="21"/>
  <c r="H40" i="21"/>
  <c r="H41" i="21"/>
  <c r="H42" i="21"/>
  <c r="H35" i="21"/>
  <c r="H36" i="21"/>
  <c r="H37" i="21"/>
  <c r="H34" i="21"/>
  <c r="H26" i="21"/>
  <c r="H27" i="21"/>
  <c r="H28" i="21"/>
  <c r="H29" i="21"/>
  <c r="H30" i="21"/>
  <c r="H25" i="21"/>
  <c r="H5" i="21"/>
  <c r="H6" i="21"/>
  <c r="H7" i="21"/>
  <c r="H4" i="21"/>
  <c r="H22" i="21"/>
  <c r="H17" i="21"/>
  <c r="H18" i="21"/>
  <c r="H19" i="21"/>
  <c r="H16" i="21"/>
  <c r="G48" i="21"/>
  <c r="G47" i="21"/>
  <c r="G34" i="21"/>
  <c r="G12" i="21"/>
  <c r="G13" i="21"/>
  <c r="G11" i="21"/>
  <c r="G26" i="21"/>
  <c r="G27" i="21"/>
  <c r="G28" i="21"/>
  <c r="G29" i="21"/>
  <c r="G30" i="21"/>
  <c r="G25" i="21"/>
  <c r="G5" i="21"/>
  <c r="G6" i="21"/>
  <c r="G7" i="21"/>
  <c r="G4" i="21"/>
  <c r="G22" i="21"/>
  <c r="G17" i="21"/>
  <c r="G18" i="21"/>
  <c r="G19" i="21"/>
  <c r="G16" i="21"/>
  <c r="F48" i="21" l="1"/>
  <c r="F47" i="21"/>
  <c r="F34" i="21"/>
  <c r="F12" i="21"/>
  <c r="F13" i="21"/>
  <c r="F11" i="21"/>
  <c r="F26" i="21"/>
  <c r="F27" i="21"/>
  <c r="F28" i="21"/>
  <c r="F29" i="21"/>
  <c r="F30" i="21"/>
  <c r="F25" i="21"/>
  <c r="F5" i="21"/>
  <c r="F6" i="21"/>
  <c r="F7" i="21"/>
  <c r="F4" i="21"/>
  <c r="F22" i="21"/>
  <c r="F17" i="21"/>
  <c r="F18" i="21"/>
  <c r="F19" i="21"/>
  <c r="F16" i="21"/>
  <c r="E48" i="21"/>
  <c r="E47" i="21"/>
  <c r="E34" i="21"/>
  <c r="E12" i="21"/>
  <c r="E13" i="21"/>
  <c r="E11" i="21"/>
  <c r="E26" i="21"/>
  <c r="E27" i="21"/>
  <c r="E28" i="21"/>
  <c r="E29" i="21"/>
  <c r="E30" i="21"/>
  <c r="E25" i="21"/>
  <c r="E5" i="21"/>
  <c r="E6" i="21"/>
  <c r="E7" i="21"/>
  <c r="E4" i="21"/>
  <c r="E22" i="21"/>
  <c r="E17" i="21"/>
  <c r="E18" i="21"/>
  <c r="E19" i="21"/>
  <c r="E16" i="21"/>
  <c r="D48" i="21"/>
  <c r="D47" i="21"/>
  <c r="D12" i="21"/>
  <c r="D13" i="21"/>
  <c r="D11" i="21"/>
  <c r="D26" i="21"/>
  <c r="D27" i="21"/>
  <c r="D28" i="21"/>
  <c r="D29" i="21"/>
  <c r="D30" i="21"/>
  <c r="D25" i="21"/>
  <c r="D5" i="21"/>
  <c r="D6" i="21"/>
  <c r="D7" i="21"/>
  <c r="D4" i="21"/>
  <c r="D22" i="21"/>
  <c r="D17" i="21"/>
  <c r="D18" i="21"/>
  <c r="D19" i="21"/>
  <c r="D16" i="21"/>
  <c r="C48" i="21"/>
  <c r="C47" i="21"/>
  <c r="C35" i="21"/>
  <c r="C36" i="21"/>
  <c r="C37" i="21"/>
  <c r="C38" i="21"/>
  <c r="C39" i="21"/>
  <c r="C40" i="21"/>
  <c r="C41" i="21"/>
  <c r="C42" i="21"/>
  <c r="C34" i="21"/>
  <c r="C12" i="21"/>
  <c r="C13" i="21"/>
  <c r="C11" i="21"/>
  <c r="C26" i="21"/>
  <c r="C27" i="21"/>
  <c r="C28" i="21"/>
  <c r="C29" i="21"/>
  <c r="C30" i="21"/>
  <c r="C25" i="21"/>
  <c r="C5" i="21"/>
  <c r="C6" i="21"/>
  <c r="C7" i="21"/>
  <c r="C4" i="21"/>
  <c r="C22" i="21"/>
  <c r="C17" i="21"/>
  <c r="C18" i="21"/>
  <c r="C19" i="21"/>
  <c r="C16" i="21"/>
  <c r="B52" i="21"/>
  <c r="B53" i="21"/>
  <c r="B50" i="21"/>
  <c r="B48" i="21"/>
  <c r="B47" i="21"/>
  <c r="B35" i="21"/>
  <c r="B36" i="21"/>
  <c r="B37" i="21"/>
  <c r="B38" i="21"/>
  <c r="B39" i="21"/>
  <c r="B40" i="21"/>
  <c r="B41" i="21"/>
  <c r="B42" i="21"/>
  <c r="B34" i="21"/>
  <c r="B12" i="21"/>
  <c r="B13" i="21"/>
  <c r="B11" i="21"/>
  <c r="B26" i="21"/>
  <c r="B27" i="21"/>
  <c r="B28" i="21"/>
  <c r="B29" i="21"/>
  <c r="B30" i="21"/>
  <c r="B25" i="21"/>
  <c r="B5" i="21"/>
  <c r="B6" i="21"/>
  <c r="B7" i="21"/>
  <c r="B4" i="21"/>
  <c r="B22" i="21"/>
  <c r="B17" i="21"/>
  <c r="B18" i="21"/>
  <c r="B19" i="21"/>
  <c r="B16" i="21"/>
  <c r="H995" i="13"/>
  <c r="L995" i="13" s="1"/>
  <c r="H972" i="13"/>
  <c r="L956" i="13" s="1"/>
  <c r="F8" i="21"/>
  <c r="H964" i="13"/>
  <c r="H933" i="13"/>
  <c r="H917" i="13"/>
  <c r="H925" i="13"/>
  <c r="L935" i="13" s="1"/>
  <c r="H894" i="13"/>
  <c r="H878" i="13"/>
  <c r="H886" i="13"/>
  <c r="H855" i="13"/>
  <c r="L839" i="13" s="1"/>
  <c r="H839" i="13"/>
  <c r="H847" i="13"/>
  <c r="H813" i="13"/>
  <c r="H793" i="13"/>
  <c r="H804" i="13"/>
  <c r="L737" i="13" l="1"/>
  <c r="P1011" i="13"/>
  <c r="L896" i="13"/>
  <c r="L793" i="13"/>
  <c r="L917" i="13"/>
  <c r="L878" i="13"/>
  <c r="L974" i="13"/>
  <c r="L1013" i="13"/>
  <c r="L847" i="13"/>
  <c r="C8" i="21"/>
  <c r="L855" i="13"/>
  <c r="N855" i="13"/>
  <c r="N972" i="13"/>
  <c r="L972" i="13"/>
  <c r="D8" i="21"/>
  <c r="L894" i="13"/>
  <c r="N894" i="13"/>
  <c r="N1011" i="13"/>
  <c r="L1011" i="13"/>
  <c r="N813" i="13"/>
  <c r="L813" i="13"/>
  <c r="E8" i="21"/>
  <c r="L933" i="13"/>
  <c r="N933" i="13"/>
  <c r="G8" i="21"/>
  <c r="H1034" i="13"/>
  <c r="H1030" i="13"/>
  <c r="B59" i="21" s="1"/>
  <c r="H1173" i="13"/>
  <c r="G26" i="22" s="1"/>
  <c r="H1172" i="13"/>
  <c r="G25" i="22" s="1"/>
  <c r="H1087" i="13"/>
  <c r="B25" i="22" s="1"/>
  <c r="H1088" i="13"/>
  <c r="B26" i="22" s="1"/>
  <c r="H1139" i="13"/>
  <c r="E26" i="22" s="1"/>
  <c r="H1138" i="13"/>
  <c r="E25" i="22" s="1"/>
  <c r="H1121" i="13"/>
  <c r="D25" i="22" s="1"/>
  <c r="H1122" i="13"/>
  <c r="D26" i="22" s="1"/>
  <c r="B8" i="21"/>
  <c r="H1105" i="13"/>
  <c r="C26" i="22" s="1"/>
  <c r="H1104" i="13"/>
  <c r="C25" i="22" s="1"/>
  <c r="H1155" i="13"/>
  <c r="F25" i="22" s="1"/>
  <c r="H1156" i="13"/>
  <c r="F26" i="22" s="1"/>
  <c r="D20" i="21"/>
  <c r="L886" i="13"/>
  <c r="E20" i="21"/>
  <c r="L925" i="13"/>
  <c r="G20" i="21"/>
  <c r="L1003" i="13"/>
  <c r="B20" i="21"/>
  <c r="F20" i="21"/>
  <c r="L964" i="13"/>
  <c r="C20" i="21"/>
  <c r="D31" i="21"/>
  <c r="G31" i="21"/>
  <c r="F31" i="21"/>
  <c r="B31" i="21"/>
  <c r="E31" i="21"/>
  <c r="C31" i="21"/>
  <c r="H46" i="20"/>
  <c r="G36" i="20"/>
  <c r="G38" i="20"/>
  <c r="G35" i="20"/>
  <c r="G23" i="20"/>
  <c r="G24" i="20"/>
  <c r="G25" i="20"/>
  <c r="G26" i="20"/>
  <c r="G27" i="20"/>
  <c r="G28" i="20"/>
  <c r="G29" i="20"/>
  <c r="G22" i="20"/>
  <c r="G18" i="20"/>
  <c r="G17" i="20"/>
  <c r="G14" i="20"/>
  <c r="G6" i="20"/>
  <c r="G7" i="20"/>
  <c r="G8" i="20"/>
  <c r="G9" i="20"/>
  <c r="G10" i="20"/>
  <c r="G11" i="20"/>
  <c r="G5" i="20"/>
  <c r="F36" i="20"/>
  <c r="F37" i="20"/>
  <c r="F38" i="20"/>
  <c r="F35" i="20"/>
  <c r="F23" i="20"/>
  <c r="F25" i="20"/>
  <c r="F26" i="20"/>
  <c r="F27" i="20"/>
  <c r="F28" i="20"/>
  <c r="F29" i="20"/>
  <c r="F18" i="20"/>
  <c r="F17" i="20"/>
  <c r="F6" i="20"/>
  <c r="F7" i="20"/>
  <c r="F8" i="20"/>
  <c r="F9" i="20"/>
  <c r="F10" i="20"/>
  <c r="F11" i="20"/>
  <c r="F5" i="20"/>
  <c r="E36" i="20"/>
  <c r="E37" i="20"/>
  <c r="E38" i="20"/>
  <c r="E35" i="20"/>
  <c r="E23" i="20"/>
  <c r="E24" i="20"/>
  <c r="E25" i="20"/>
  <c r="E26" i="20"/>
  <c r="E27" i="20"/>
  <c r="E28" i="20"/>
  <c r="E29" i="20"/>
  <c r="E22" i="20"/>
  <c r="E18" i="20"/>
  <c r="E17" i="20"/>
  <c r="E14" i="20"/>
  <c r="E6" i="20"/>
  <c r="E7" i="20"/>
  <c r="E8" i="20"/>
  <c r="E9" i="20"/>
  <c r="E10" i="20"/>
  <c r="E11" i="20"/>
  <c r="E5" i="20"/>
  <c r="D36" i="20"/>
  <c r="D37" i="20"/>
  <c r="D38" i="20"/>
  <c r="D35" i="20"/>
  <c r="D23" i="20"/>
  <c r="D24" i="20"/>
  <c r="D25" i="20"/>
  <c r="D26" i="20"/>
  <c r="D27" i="20"/>
  <c r="D28" i="20"/>
  <c r="D29" i="20"/>
  <c r="D22" i="20"/>
  <c r="D18" i="20"/>
  <c r="D17" i="20"/>
  <c r="D14" i="20"/>
  <c r="D6" i="20"/>
  <c r="D7" i="20"/>
  <c r="D8" i="20"/>
  <c r="D9" i="20"/>
  <c r="D10" i="20"/>
  <c r="D11" i="20"/>
  <c r="D5" i="20"/>
  <c r="C44" i="20"/>
  <c r="C36" i="20"/>
  <c r="C37" i="20"/>
  <c r="C38" i="20"/>
  <c r="C35" i="20"/>
  <c r="C23" i="20"/>
  <c r="C24" i="20"/>
  <c r="C25" i="20"/>
  <c r="C26" i="20"/>
  <c r="C27" i="20"/>
  <c r="C28" i="20"/>
  <c r="C29" i="20"/>
  <c r="C22" i="20"/>
  <c r="C18" i="20"/>
  <c r="C17" i="20"/>
  <c r="C14" i="20"/>
  <c r="C6" i="20"/>
  <c r="C7" i="20"/>
  <c r="C8" i="20"/>
  <c r="C9" i="20"/>
  <c r="C10" i="20"/>
  <c r="C11" i="20"/>
  <c r="C5" i="20"/>
  <c r="B44" i="20"/>
  <c r="B36" i="20"/>
  <c r="B37" i="20"/>
  <c r="B38" i="20"/>
  <c r="B35" i="20"/>
  <c r="B23" i="20"/>
  <c r="B24" i="20"/>
  <c r="B25" i="20"/>
  <c r="B26" i="20"/>
  <c r="B27" i="20"/>
  <c r="B28" i="20"/>
  <c r="B29" i="20"/>
  <c r="B22" i="20"/>
  <c r="B18" i="20"/>
  <c r="B17" i="20"/>
  <c r="B14" i="20"/>
  <c r="B6" i="20"/>
  <c r="B7" i="20"/>
  <c r="B8" i="20"/>
  <c r="B9" i="20"/>
  <c r="B10" i="20"/>
  <c r="B11" i="20"/>
  <c r="B5" i="20"/>
  <c r="G39" i="20" l="1"/>
  <c r="H745" i="13"/>
  <c r="G30" i="20" s="1"/>
  <c r="H736" i="13"/>
  <c r="G19" i="20" s="1"/>
  <c r="H718" i="13"/>
  <c r="F39" i="20" s="1"/>
  <c r="F30" i="20"/>
  <c r="F19" i="20"/>
  <c r="H685" i="13"/>
  <c r="E39" i="20" s="1"/>
  <c r="H679" i="13"/>
  <c r="E30" i="20" s="1"/>
  <c r="H670" i="13"/>
  <c r="E19" i="20" s="1"/>
  <c r="H652" i="13"/>
  <c r="D39" i="20" s="1"/>
  <c r="H646" i="13"/>
  <c r="D30" i="20" s="1"/>
  <c r="H637" i="13"/>
  <c r="D19" i="20" s="1"/>
  <c r="H619" i="13"/>
  <c r="C39" i="20" s="1"/>
  <c r="H613" i="13"/>
  <c r="C30" i="20" s="1"/>
  <c r="H604" i="13"/>
  <c r="C19" i="20" s="1"/>
  <c r="H583" i="13"/>
  <c r="B39" i="20" s="1"/>
  <c r="H574" i="13"/>
  <c r="B30" i="20" s="1"/>
  <c r="H563" i="13"/>
  <c r="B19" i="20" s="1"/>
  <c r="H44" i="20"/>
  <c r="H36" i="20"/>
  <c r="H37" i="20"/>
  <c r="H38" i="20"/>
  <c r="H35" i="20"/>
  <c r="H23" i="20"/>
  <c r="H24" i="20"/>
  <c r="H25" i="20"/>
  <c r="H26" i="20"/>
  <c r="H27" i="20"/>
  <c r="H28" i="20"/>
  <c r="H29" i="20"/>
  <c r="H22" i="20"/>
  <c r="H18" i="20"/>
  <c r="H17" i="20"/>
  <c r="H14" i="20"/>
  <c r="H6" i="20"/>
  <c r="H7" i="20"/>
  <c r="H8" i="20"/>
  <c r="H9" i="20"/>
  <c r="H10" i="20"/>
  <c r="H11" i="20"/>
  <c r="H5" i="20"/>
  <c r="L517" i="13" l="1"/>
  <c r="L478" i="13"/>
  <c r="L439" i="13"/>
  <c r="L400" i="13"/>
  <c r="L361" i="13"/>
  <c r="L322" i="13"/>
  <c r="G49" i="19"/>
  <c r="G50" i="19"/>
  <c r="G44" i="19"/>
  <c r="G45" i="19"/>
  <c r="G46" i="19"/>
  <c r="G43" i="19"/>
  <c r="G38" i="19"/>
  <c r="G35" i="19"/>
  <c r="G36" i="19"/>
  <c r="G34" i="19"/>
  <c r="G25" i="19"/>
  <c r="G26" i="19"/>
  <c r="G24" i="19"/>
  <c r="G18" i="19"/>
  <c r="G19" i="19"/>
  <c r="G20" i="19"/>
  <c r="G17" i="19"/>
  <c r="G13" i="19"/>
  <c r="G12" i="19"/>
  <c r="G9" i="19"/>
  <c r="G8" i="19"/>
  <c r="G6" i="19"/>
  <c r="G4" i="19"/>
  <c r="F49" i="19"/>
  <c r="F50" i="19"/>
  <c r="F44" i="19"/>
  <c r="F45" i="19"/>
  <c r="F46" i="19"/>
  <c r="F43" i="19"/>
  <c r="F38" i="19"/>
  <c r="F35" i="19"/>
  <c r="F36" i="19"/>
  <c r="F34" i="19"/>
  <c r="F25" i="19"/>
  <c r="F26" i="19"/>
  <c r="F24" i="19"/>
  <c r="F18" i="19"/>
  <c r="F19" i="19"/>
  <c r="F20" i="19"/>
  <c r="F17" i="19"/>
  <c r="F13" i="19"/>
  <c r="F12" i="19"/>
  <c r="F9" i="19"/>
  <c r="F8" i="19"/>
  <c r="F6" i="19"/>
  <c r="F4" i="19"/>
  <c r="E49" i="19"/>
  <c r="E50" i="19"/>
  <c r="E44" i="19"/>
  <c r="E45" i="19"/>
  <c r="E46" i="19"/>
  <c r="E43" i="19"/>
  <c r="E38" i="19"/>
  <c r="E35" i="19"/>
  <c r="E36" i="19"/>
  <c r="E34" i="19"/>
  <c r="E25" i="19"/>
  <c r="E26" i="19"/>
  <c r="E24" i="19"/>
  <c r="E18" i="19"/>
  <c r="E19" i="19"/>
  <c r="E20" i="19"/>
  <c r="E17" i="19"/>
  <c r="E13" i="19"/>
  <c r="E12" i="19"/>
  <c r="E9" i="19"/>
  <c r="E8" i="19"/>
  <c r="E6" i="19"/>
  <c r="E4" i="19"/>
  <c r="D49" i="19"/>
  <c r="D50" i="19"/>
  <c r="D44" i="19"/>
  <c r="D45" i="19"/>
  <c r="D46" i="19"/>
  <c r="D43" i="19"/>
  <c r="D38" i="19"/>
  <c r="D35" i="19"/>
  <c r="D36" i="19"/>
  <c r="D34" i="19"/>
  <c r="D25" i="19"/>
  <c r="D26" i="19"/>
  <c r="D24" i="19"/>
  <c r="D18" i="19"/>
  <c r="D19" i="19"/>
  <c r="D20" i="19"/>
  <c r="D17" i="19"/>
  <c r="D13" i="19"/>
  <c r="D12" i="19"/>
  <c r="D9" i="19"/>
  <c r="D8" i="19"/>
  <c r="D6" i="19"/>
  <c r="D4" i="19"/>
  <c r="C49" i="19"/>
  <c r="C50" i="19"/>
  <c r="C44" i="19"/>
  <c r="C45" i="19"/>
  <c r="C46" i="19"/>
  <c r="C38" i="19"/>
  <c r="C35" i="19"/>
  <c r="C36" i="19"/>
  <c r="C34" i="19"/>
  <c r="C25" i="19"/>
  <c r="C26" i="19"/>
  <c r="C24" i="19"/>
  <c r="C18" i="19"/>
  <c r="C19" i="19"/>
  <c r="C20" i="19"/>
  <c r="C17" i="19"/>
  <c r="C13" i="19"/>
  <c r="C12" i="19"/>
  <c r="C9" i="19"/>
  <c r="C8" i="19"/>
  <c r="C6" i="19"/>
  <c r="C4" i="19"/>
  <c r="B49" i="19"/>
  <c r="B50" i="19"/>
  <c r="B44" i="19"/>
  <c r="B45" i="19"/>
  <c r="B46" i="19"/>
  <c r="B43" i="19"/>
  <c r="B38" i="19"/>
  <c r="B35" i="19"/>
  <c r="B36" i="19"/>
  <c r="B34" i="19"/>
  <c r="B25" i="19"/>
  <c r="B26" i="19"/>
  <c r="B24" i="19"/>
  <c r="B18" i="19"/>
  <c r="B19" i="19"/>
  <c r="B20" i="19"/>
  <c r="B17" i="19"/>
  <c r="B13" i="19"/>
  <c r="B12" i="19"/>
  <c r="B9" i="19"/>
  <c r="B8" i="19"/>
  <c r="B6" i="19"/>
  <c r="B4" i="19" l="1"/>
  <c r="H506" i="13"/>
  <c r="H500" i="13"/>
  <c r="G27" i="19" s="1"/>
  <c r="H495" i="13"/>
  <c r="H486" i="13"/>
  <c r="H467" i="13"/>
  <c r="H461" i="13"/>
  <c r="F27" i="19" s="1"/>
  <c r="H456" i="13"/>
  <c r="H447" i="13"/>
  <c r="H428" i="13"/>
  <c r="H422" i="13"/>
  <c r="E27" i="19" s="1"/>
  <c r="H417" i="13"/>
  <c r="H408" i="13"/>
  <c r="H389" i="13"/>
  <c r="H383" i="13"/>
  <c r="D27" i="19" s="1"/>
  <c r="H378" i="13"/>
  <c r="H369" i="13"/>
  <c r="H350" i="13"/>
  <c r="H344" i="13"/>
  <c r="H339" i="13"/>
  <c r="H330" i="13"/>
  <c r="H310" i="13"/>
  <c r="H303" i="13"/>
  <c r="H297" i="13"/>
  <c r="H287" i="13"/>
  <c r="H291" i="13" s="1"/>
  <c r="H1082" i="13" l="1"/>
  <c r="B16" i="22" s="1"/>
  <c r="H1150" i="13"/>
  <c r="F16" i="22" s="1"/>
  <c r="H1116" i="13"/>
  <c r="D16" i="22" s="1"/>
  <c r="H1099" i="13"/>
  <c r="C16" i="22" s="1"/>
  <c r="H1133" i="13"/>
  <c r="E16" i="22" s="1"/>
  <c r="H1167" i="13"/>
  <c r="G16" i="22" s="1"/>
  <c r="E37" i="19"/>
  <c r="C37" i="19"/>
  <c r="G37" i="19"/>
  <c r="B37" i="19"/>
  <c r="D37" i="19"/>
  <c r="F37" i="19"/>
  <c r="F5" i="22"/>
  <c r="B5" i="22"/>
  <c r="E5" i="22"/>
  <c r="C5" i="22"/>
  <c r="G5" i="22"/>
  <c r="D5" i="22"/>
  <c r="B21" i="19"/>
  <c r="D21" i="19"/>
  <c r="E47" i="19"/>
  <c r="E21" i="19"/>
  <c r="C47" i="19"/>
  <c r="F21" i="19"/>
  <c r="G47" i="19"/>
  <c r="C21" i="19"/>
  <c r="F47" i="19"/>
  <c r="B47" i="19"/>
  <c r="D47" i="19"/>
  <c r="H304" i="13"/>
  <c r="B29" i="19" s="1"/>
  <c r="B27" i="19"/>
  <c r="H501" i="13"/>
  <c r="G29" i="19" s="1"/>
  <c r="G21" i="19"/>
  <c r="H373" i="13"/>
  <c r="D10" i="19"/>
  <c r="H384" i="13"/>
  <c r="D29" i="19" s="1"/>
  <c r="H451" i="13"/>
  <c r="F14" i="19" s="1"/>
  <c r="F10" i="19"/>
  <c r="H490" i="13"/>
  <c r="G14" i="19" s="1"/>
  <c r="G10" i="19"/>
  <c r="B10" i="19"/>
  <c r="H345" i="13"/>
  <c r="C29" i="19" s="1"/>
  <c r="C27" i="19"/>
  <c r="H412" i="13"/>
  <c r="E14" i="19" s="1"/>
  <c r="E10" i="19"/>
  <c r="H334" i="13"/>
  <c r="C10" i="19"/>
  <c r="H462" i="13"/>
  <c r="H423" i="13"/>
  <c r="H502" i="13" l="1"/>
  <c r="H385" i="13"/>
  <c r="D14" i="19"/>
  <c r="H463" i="13"/>
  <c r="F29" i="19"/>
  <c r="H305" i="13"/>
  <c r="B14" i="19"/>
  <c r="H346" i="13"/>
  <c r="C14" i="19"/>
  <c r="H424" i="13"/>
  <c r="E29" i="19"/>
  <c r="H314" i="13" l="1"/>
  <c r="L321" i="13" s="1"/>
  <c r="H315" i="13"/>
  <c r="H354" i="13"/>
  <c r="H355" i="13"/>
  <c r="H471" i="13"/>
  <c r="L477" i="13" s="1"/>
  <c r="H472" i="13"/>
  <c r="H432" i="13"/>
  <c r="L438" i="13" s="1"/>
  <c r="H433" i="13"/>
  <c r="H393" i="13"/>
  <c r="L399" i="13" s="1"/>
  <c r="H394" i="13"/>
  <c r="H510" i="13"/>
  <c r="L516" i="13" s="1"/>
  <c r="H511" i="13"/>
  <c r="G31" i="19"/>
  <c r="E31" i="19"/>
  <c r="F31" i="19"/>
  <c r="B31" i="19"/>
  <c r="L360" i="13"/>
  <c r="C31" i="19"/>
  <c r="D31" i="19"/>
  <c r="G40" i="19" l="1"/>
  <c r="H520" i="13"/>
  <c r="L520" i="13" s="1"/>
  <c r="H325" i="13"/>
  <c r="B40" i="19"/>
  <c r="H403" i="13"/>
  <c r="D40" i="19"/>
  <c r="H442" i="13"/>
  <c r="E40" i="19"/>
  <c r="C40" i="19"/>
  <c r="H364" i="13"/>
  <c r="H481" i="13"/>
  <c r="F40" i="19"/>
  <c r="L364" i="13" l="1"/>
  <c r="L403" i="13"/>
  <c r="L442" i="13"/>
  <c r="L481" i="13"/>
  <c r="L325" i="13"/>
  <c r="H49" i="19" l="1"/>
  <c r="H50" i="19"/>
  <c r="H44" i="19"/>
  <c r="H45" i="19"/>
  <c r="H46" i="19"/>
  <c r="H43" i="19"/>
  <c r="H38" i="19"/>
  <c r="H35" i="19"/>
  <c r="H36" i="19"/>
  <c r="H34" i="19"/>
  <c r="H25" i="19"/>
  <c r="H26" i="19"/>
  <c r="H24" i="19"/>
  <c r="H18" i="19"/>
  <c r="H19" i="19"/>
  <c r="H20" i="19"/>
  <c r="H17" i="19"/>
  <c r="H13" i="19"/>
  <c r="H12" i="19"/>
  <c r="H9" i="19"/>
  <c r="H8" i="19"/>
  <c r="H6" i="19"/>
  <c r="H4" i="19"/>
  <c r="H46" i="18" l="1"/>
  <c r="H45" i="18"/>
  <c r="H41" i="18"/>
  <c r="H35" i="18"/>
  <c r="H36" i="18"/>
  <c r="H37" i="18"/>
  <c r="H34" i="18"/>
  <c r="H31" i="18"/>
  <c r="H30" i="18"/>
  <c r="H21" i="18"/>
  <c r="H22" i="18"/>
  <c r="H23" i="18"/>
  <c r="H24" i="18"/>
  <c r="H25" i="18"/>
  <c r="H26" i="18"/>
  <c r="H18" i="18"/>
  <c r="H16" i="18"/>
  <c r="H15" i="18"/>
  <c r="H9" i="18"/>
  <c r="H10" i="18"/>
  <c r="H11" i="18"/>
  <c r="H12" i="18"/>
  <c r="H8" i="18"/>
  <c r="H6" i="18"/>
  <c r="H4" i="18"/>
  <c r="H3" i="18"/>
  <c r="G46" i="18" l="1"/>
  <c r="G45" i="18"/>
  <c r="G41" i="18"/>
  <c r="G35" i="18"/>
  <c r="G36" i="18"/>
  <c r="G37" i="18"/>
  <c r="G34" i="18"/>
  <c r="G31" i="18"/>
  <c r="G30" i="18"/>
  <c r="G21" i="18"/>
  <c r="G22" i="18"/>
  <c r="G23" i="18"/>
  <c r="G24" i="18"/>
  <c r="G25" i="18"/>
  <c r="G26" i="18"/>
  <c r="G18" i="18"/>
  <c r="G16" i="18"/>
  <c r="G15" i="18"/>
  <c r="G9" i="18"/>
  <c r="G10" i="18"/>
  <c r="G11" i="18"/>
  <c r="G12" i="18"/>
  <c r="G8" i="18"/>
  <c r="G6" i="18"/>
  <c r="G4" i="18"/>
  <c r="G3" i="18"/>
  <c r="F46" i="18"/>
  <c r="F45" i="18"/>
  <c r="F41" i="18"/>
  <c r="F35" i="18"/>
  <c r="F36" i="18"/>
  <c r="F37" i="18"/>
  <c r="F34" i="18"/>
  <c r="F31" i="18"/>
  <c r="F30" i="18"/>
  <c r="F21" i="18"/>
  <c r="F22" i="18"/>
  <c r="F23" i="18"/>
  <c r="F24" i="18"/>
  <c r="F25" i="18"/>
  <c r="F26" i="18"/>
  <c r="F18" i="18"/>
  <c r="F16" i="18"/>
  <c r="F15" i="18"/>
  <c r="F9" i="18"/>
  <c r="F10" i="18"/>
  <c r="F11" i="18"/>
  <c r="F12" i="18"/>
  <c r="F8" i="18"/>
  <c r="F6" i="18"/>
  <c r="F4" i="18"/>
  <c r="F3" i="18"/>
  <c r="E46" i="18"/>
  <c r="E45" i="18"/>
  <c r="E41" i="18"/>
  <c r="E35" i="18"/>
  <c r="E36" i="18"/>
  <c r="E37" i="18"/>
  <c r="E34" i="18"/>
  <c r="E31" i="18"/>
  <c r="E30" i="18"/>
  <c r="E21" i="18"/>
  <c r="E22" i="18"/>
  <c r="E23" i="18"/>
  <c r="E24" i="18"/>
  <c r="E25" i="18"/>
  <c r="E26" i="18"/>
  <c r="E18" i="18"/>
  <c r="E16" i="18"/>
  <c r="E15" i="18"/>
  <c r="E9" i="18"/>
  <c r="E10" i="18"/>
  <c r="E11" i="18"/>
  <c r="E12" i="18"/>
  <c r="E8" i="18"/>
  <c r="E6" i="18"/>
  <c r="E4" i="18"/>
  <c r="E3" i="18"/>
  <c r="D46" i="18"/>
  <c r="D45" i="18"/>
  <c r="D41" i="18"/>
  <c r="D35" i="18"/>
  <c r="D36" i="18"/>
  <c r="D37" i="18"/>
  <c r="D34" i="18"/>
  <c r="D31" i="18"/>
  <c r="D30" i="18"/>
  <c r="D21" i="18"/>
  <c r="D22" i="18"/>
  <c r="D23" i="18"/>
  <c r="D24" i="18"/>
  <c r="D25" i="18"/>
  <c r="D26" i="18"/>
  <c r="D18" i="18"/>
  <c r="D16" i="18"/>
  <c r="D15" i="18"/>
  <c r="D9" i="18"/>
  <c r="D10" i="18"/>
  <c r="D11" i="18"/>
  <c r="D12" i="18"/>
  <c r="D8" i="18"/>
  <c r="D6" i="18"/>
  <c r="D4" i="18"/>
  <c r="D3" i="18"/>
  <c r="C46" i="18"/>
  <c r="C45" i="18"/>
  <c r="C41" i="18"/>
  <c r="C35" i="18"/>
  <c r="C36" i="18"/>
  <c r="C37" i="18"/>
  <c r="C34" i="18"/>
  <c r="C31" i="18"/>
  <c r="C30" i="18"/>
  <c r="C21" i="18"/>
  <c r="C22" i="18"/>
  <c r="C23" i="18"/>
  <c r="C24" i="18"/>
  <c r="C25" i="18"/>
  <c r="C26" i="18"/>
  <c r="C18" i="18"/>
  <c r="C16" i="18"/>
  <c r="C15" i="18"/>
  <c r="C9" i="18"/>
  <c r="C10" i="18"/>
  <c r="C11" i="18"/>
  <c r="C12" i="18"/>
  <c r="C8" i="18"/>
  <c r="C6" i="18"/>
  <c r="C4" i="18"/>
  <c r="C3" i="18"/>
  <c r="H235" i="13"/>
  <c r="G29" i="18" s="1"/>
  <c r="H195" i="13"/>
  <c r="E29" i="18"/>
  <c r="H115" i="13"/>
  <c r="H75" i="13"/>
  <c r="H213" i="13"/>
  <c r="H1161" i="13" s="1"/>
  <c r="H173" i="13"/>
  <c r="H133" i="13"/>
  <c r="H1127" i="13" s="1"/>
  <c r="H93" i="13"/>
  <c r="H53" i="13"/>
  <c r="B46" i="18"/>
  <c r="B45" i="18"/>
  <c r="B41" i="18"/>
  <c r="B35" i="18"/>
  <c r="B36" i="18"/>
  <c r="B37" i="18"/>
  <c r="B34" i="18"/>
  <c r="B31" i="18"/>
  <c r="B30" i="18"/>
  <c r="B21" i="18"/>
  <c r="B22" i="18"/>
  <c r="B23" i="18"/>
  <c r="B24" i="18"/>
  <c r="B25" i="18"/>
  <c r="B26" i="18"/>
  <c r="B18" i="18"/>
  <c r="B16" i="18"/>
  <c r="B15" i="18"/>
  <c r="B9" i="18"/>
  <c r="B10" i="18"/>
  <c r="B11" i="18"/>
  <c r="B12" i="18"/>
  <c r="B8" i="18"/>
  <c r="B6" i="18"/>
  <c r="B4" i="18"/>
  <c r="B3" i="18"/>
  <c r="H1110" i="13" l="1"/>
  <c r="D8" i="22" s="1"/>
  <c r="H1093" i="13"/>
  <c r="C8" i="22" s="1"/>
  <c r="E8" i="22"/>
  <c r="H1144" i="13"/>
  <c r="F8" i="22" s="1"/>
  <c r="H135" i="13"/>
  <c r="H141" i="13" s="1"/>
  <c r="D5" i="18"/>
  <c r="G5" i="18"/>
  <c r="F5" i="18"/>
  <c r="H55" i="13"/>
  <c r="H61" i="13" s="1"/>
  <c r="H175" i="13"/>
  <c r="H181" i="13" s="1"/>
  <c r="H1154" i="13" s="1"/>
  <c r="H215" i="13"/>
  <c r="C5" i="18"/>
  <c r="G27" i="18"/>
  <c r="F27" i="18"/>
  <c r="D29" i="18"/>
  <c r="H95" i="13"/>
  <c r="H101" i="13" s="1"/>
  <c r="D27" i="18"/>
  <c r="E5" i="18"/>
  <c r="C29" i="18"/>
  <c r="F29" i="18"/>
  <c r="C27" i="18"/>
  <c r="E27" i="18"/>
  <c r="B27" i="18"/>
  <c r="H12" i="13"/>
  <c r="H1076" i="13" s="1"/>
  <c r="H1162" i="13" l="1"/>
  <c r="G9" i="22" s="1"/>
  <c r="H221" i="13"/>
  <c r="H1129" i="13"/>
  <c r="E10" i="22" s="1"/>
  <c r="H1128" i="13"/>
  <c r="E9" i="22" s="1"/>
  <c r="H1111" i="13"/>
  <c r="D9" i="22" s="1"/>
  <c r="H1112" i="13"/>
  <c r="D10" i="22" s="1"/>
  <c r="H1146" i="13"/>
  <c r="F10" i="22" s="1"/>
  <c r="H1145" i="13"/>
  <c r="F9" i="22" s="1"/>
  <c r="H1095" i="13"/>
  <c r="C10" i="22" s="1"/>
  <c r="H1094" i="13"/>
  <c r="C9" i="22" s="1"/>
  <c r="H1163" i="13"/>
  <c r="G10" i="22" s="1"/>
  <c r="G8" i="22"/>
  <c r="B8" i="22"/>
  <c r="E7" i="18"/>
  <c r="C7" i="18"/>
  <c r="H222" i="13"/>
  <c r="B5" i="18"/>
  <c r="F7" i="18"/>
  <c r="G7" i="18"/>
  <c r="H14" i="13"/>
  <c r="H35" i="13"/>
  <c r="D7" i="18"/>
  <c r="H1077" i="13" l="1"/>
  <c r="H20" i="13"/>
  <c r="H1106" i="13"/>
  <c r="C29" i="22" s="1"/>
  <c r="H62" i="13"/>
  <c r="H1174" i="13"/>
  <c r="G29" i="22" s="1"/>
  <c r="H1157" i="13"/>
  <c r="F29" i="22" s="1"/>
  <c r="H182" i="13"/>
  <c r="H1123" i="13"/>
  <c r="D29" i="22" s="1"/>
  <c r="H102" i="13"/>
  <c r="H1140" i="13"/>
  <c r="E29" i="22" s="1"/>
  <c r="H142" i="13"/>
  <c r="H1130" i="13"/>
  <c r="E11" i="22" s="1"/>
  <c r="H1137" i="13"/>
  <c r="E24" i="22" s="1"/>
  <c r="E13" i="18"/>
  <c r="H1131" i="13"/>
  <c r="E12" i="22" s="1"/>
  <c r="H159" i="13"/>
  <c r="H1096" i="13"/>
  <c r="C11" i="22" s="1"/>
  <c r="H1097" i="13"/>
  <c r="C12" i="22" s="1"/>
  <c r="H1103" i="13"/>
  <c r="C24" i="22" s="1"/>
  <c r="H79" i="13"/>
  <c r="C13" i="18"/>
  <c r="H1078" i="13"/>
  <c r="B10" i="22" s="1"/>
  <c r="B9" i="22"/>
  <c r="H1114" i="13"/>
  <c r="D12" i="22" s="1"/>
  <c r="H1113" i="13"/>
  <c r="D11" i="22" s="1"/>
  <c r="H1120" i="13"/>
  <c r="D24" i="22" s="1"/>
  <c r="H1171" i="13"/>
  <c r="G24" i="22" s="1"/>
  <c r="H1165" i="13"/>
  <c r="G12" i="22" s="1"/>
  <c r="H1164" i="13"/>
  <c r="G11" i="22" s="1"/>
  <c r="H1148" i="13"/>
  <c r="F12" i="22" s="1"/>
  <c r="H1147" i="13"/>
  <c r="F11" i="22" s="1"/>
  <c r="F24" i="22"/>
  <c r="G13" i="18"/>
  <c r="H239" i="13"/>
  <c r="H1170" i="13" s="1"/>
  <c r="F13" i="18"/>
  <c r="H199" i="13"/>
  <c r="H1153" i="13" s="1"/>
  <c r="B7" i="18"/>
  <c r="D13" i="18"/>
  <c r="H119" i="13"/>
  <c r="H1119" i="13" s="1"/>
  <c r="B29" i="18"/>
  <c r="X1" i="13"/>
  <c r="H21" i="13" l="1"/>
  <c r="H1089" i="13"/>
  <c r="B29" i="22" s="1"/>
  <c r="H1080" i="13"/>
  <c r="H1086" i="13"/>
  <c r="B24" i="22" s="1"/>
  <c r="B13" i="18"/>
  <c r="H85" i="13"/>
  <c r="H87" i="13" s="1"/>
  <c r="C43" i="18" s="1"/>
  <c r="H1102" i="13"/>
  <c r="C21" i="22" s="1"/>
  <c r="H165" i="13"/>
  <c r="H167" i="13" s="1"/>
  <c r="E43" i="18" s="1"/>
  <c r="H1136" i="13"/>
  <c r="H39" i="13"/>
  <c r="H45" i="13" s="1"/>
  <c r="H47" i="13" s="1"/>
  <c r="H1107" i="13"/>
  <c r="H592" i="13"/>
  <c r="H600" i="13" s="1"/>
  <c r="H1091" i="13" s="1"/>
  <c r="C32" i="18"/>
  <c r="H658" i="13"/>
  <c r="H666" i="13" s="1"/>
  <c r="H1125" i="13" s="1"/>
  <c r="E4" i="22" s="1"/>
  <c r="E21" i="22"/>
  <c r="H1141" i="13"/>
  <c r="E32" i="18"/>
  <c r="H1134" i="13"/>
  <c r="E19" i="22" s="1"/>
  <c r="H1100" i="13"/>
  <c r="C19" i="22" s="1"/>
  <c r="B12" i="22"/>
  <c r="H1079" i="13"/>
  <c r="B11" i="22" s="1"/>
  <c r="H1175" i="13"/>
  <c r="G21" i="22"/>
  <c r="H1168" i="13"/>
  <c r="G19" i="22" s="1"/>
  <c r="H1151" i="13"/>
  <c r="F19" i="22" s="1"/>
  <c r="H1158" i="13"/>
  <c r="F21" i="22"/>
  <c r="D21" i="22"/>
  <c r="H1117" i="13"/>
  <c r="D19" i="22" s="1"/>
  <c r="H1124" i="13"/>
  <c r="H245" i="13"/>
  <c r="G39" i="18" s="1"/>
  <c r="H724" i="13"/>
  <c r="H732" i="13" s="1"/>
  <c r="H1159" i="13" s="1"/>
  <c r="G32" i="18"/>
  <c r="H205" i="13"/>
  <c r="H625" i="13"/>
  <c r="D4" i="20" s="1"/>
  <c r="F32" i="18"/>
  <c r="H691" i="13"/>
  <c r="D32" i="18"/>
  <c r="H125" i="13"/>
  <c r="C4" i="20" l="1"/>
  <c r="E39" i="18"/>
  <c r="H170" i="13"/>
  <c r="E48" i="18" s="1"/>
  <c r="C39" i="18"/>
  <c r="H50" i="13"/>
  <c r="B48" i="18" s="1"/>
  <c r="H1084" i="13"/>
  <c r="H1135" i="13"/>
  <c r="E20" i="22" s="1"/>
  <c r="H1083" i="13"/>
  <c r="B19" i="22" s="1"/>
  <c r="H1085" i="13"/>
  <c r="B21" i="22" s="1"/>
  <c r="H680" i="13"/>
  <c r="H686" i="13" s="1"/>
  <c r="L686" i="13" s="1"/>
  <c r="E12" i="20"/>
  <c r="E4" i="20"/>
  <c r="H1101" i="13"/>
  <c r="C20" i="22" s="1"/>
  <c r="H90" i="13"/>
  <c r="C48" i="18" s="1"/>
  <c r="F4" i="20"/>
  <c r="H699" i="13"/>
  <c r="H713" i="13" s="1"/>
  <c r="H1090" i="13"/>
  <c r="C4" i="22"/>
  <c r="B32" i="18"/>
  <c r="G4" i="22"/>
  <c r="H247" i="13"/>
  <c r="H1169" i="13" s="1"/>
  <c r="H548" i="13"/>
  <c r="B39" i="18"/>
  <c r="G4" i="20"/>
  <c r="H633" i="13"/>
  <c r="H1108" i="13" s="1"/>
  <c r="H207" i="13"/>
  <c r="H1152" i="13" s="1"/>
  <c r="F39" i="18"/>
  <c r="H746" i="13"/>
  <c r="H752" i="13" s="1"/>
  <c r="H754" i="13" s="1"/>
  <c r="G12" i="20"/>
  <c r="H614" i="13"/>
  <c r="C12" i="20"/>
  <c r="H127" i="13"/>
  <c r="H1118" i="13" s="1"/>
  <c r="D39" i="18"/>
  <c r="E32" i="20" l="1"/>
  <c r="H1142" i="13"/>
  <c r="F4" i="22" s="1"/>
  <c r="C32" i="20"/>
  <c r="H620" i="13"/>
  <c r="B4" i="20"/>
  <c r="H556" i="13"/>
  <c r="H1074" i="13" s="1"/>
  <c r="F32" i="20"/>
  <c r="H719" i="13"/>
  <c r="H721" i="13" s="1"/>
  <c r="D20" i="22"/>
  <c r="G20" i="22"/>
  <c r="F20" i="22"/>
  <c r="D4" i="22"/>
  <c r="G43" i="18"/>
  <c r="F12" i="20"/>
  <c r="H250" i="13"/>
  <c r="G48" i="18" s="1"/>
  <c r="D12" i="20"/>
  <c r="H647" i="13"/>
  <c r="H653" i="13" s="1"/>
  <c r="L653" i="13" s="1"/>
  <c r="H210" i="13"/>
  <c r="F48" i="18" s="1"/>
  <c r="F43" i="18"/>
  <c r="L752" i="13"/>
  <c r="G32" i="20"/>
  <c r="E41" i="20"/>
  <c r="H688" i="13"/>
  <c r="E45" i="20" s="1"/>
  <c r="H130" i="13"/>
  <c r="D48" i="18" s="1"/>
  <c r="D43" i="18"/>
  <c r="B12" i="20" l="1"/>
  <c r="H576" i="13"/>
  <c r="H585" i="13" s="1"/>
  <c r="B41" i="20" s="1"/>
  <c r="L620" i="13"/>
  <c r="C41" i="20"/>
  <c r="H622" i="13"/>
  <c r="B43" i="18"/>
  <c r="B20" i="22"/>
  <c r="B4" i="22"/>
  <c r="L719" i="13"/>
  <c r="D32" i="20"/>
  <c r="H655" i="13"/>
  <c r="D41" i="20"/>
  <c r="G41" i="20"/>
  <c r="G45" i="20"/>
  <c r="M2" i="12"/>
  <c r="M6" i="12"/>
  <c r="M5" i="12"/>
  <c r="M4" i="12"/>
  <c r="M3" i="12"/>
  <c r="H623" i="13" l="1"/>
  <c r="C45" i="20"/>
  <c r="H589" i="13"/>
  <c r="F45" i="20"/>
  <c r="F41" i="20"/>
  <c r="B32" i="20"/>
  <c r="D45" i="20"/>
  <c r="H590" i="13" l="1"/>
  <c r="L621" i="13" s="1"/>
  <c r="B45" i="20"/>
  <c r="L623" i="13"/>
  <c r="H624" i="13"/>
  <c r="H654" i="13"/>
  <c r="C46" i="20"/>
  <c r="H591" i="13" l="1"/>
  <c r="D44" i="20"/>
  <c r="H656" i="13"/>
  <c r="B46" i="20"/>
  <c r="L656" i="13" l="1"/>
  <c r="D46" i="20"/>
  <c r="H657" i="13"/>
  <c r="H687" i="13"/>
  <c r="H689" i="13" l="1"/>
  <c r="E44" i="20"/>
  <c r="L689" i="13" l="1"/>
  <c r="H690" i="13"/>
  <c r="H720" i="13"/>
  <c r="E46" i="20"/>
  <c r="H722" i="13" l="1"/>
  <c r="F44" i="20"/>
  <c r="H753" i="13" l="1"/>
  <c r="L722" i="13"/>
  <c r="F46" i="20"/>
  <c r="H723" i="13"/>
  <c r="H755" i="13" l="1"/>
  <c r="G44" i="20"/>
  <c r="L755" i="13" l="1"/>
  <c r="H760" i="13"/>
  <c r="G46" i="20"/>
</calcChain>
</file>

<file path=xl/sharedStrings.xml><?xml version="1.0" encoding="utf-8"?>
<sst xmlns="http://schemas.openxmlformats.org/spreadsheetml/2006/main" count="13616" uniqueCount="5641">
  <si>
    <t>FYFPPA709</t>
  </si>
  <si>
    <t>FYFPPA710</t>
  </si>
  <si>
    <t>FYFPPA711</t>
  </si>
  <si>
    <t>FYFPPA712</t>
  </si>
  <si>
    <t>FYFPPA714</t>
  </si>
  <si>
    <t>FYFPPA253</t>
  </si>
  <si>
    <t>FYFPPA254</t>
  </si>
  <si>
    <t>FYFPPA255</t>
  </si>
  <si>
    <t>FYFPPA256</t>
  </si>
  <si>
    <t>FYFPPA257</t>
  </si>
  <si>
    <t>FYFPPA258</t>
  </si>
  <si>
    <t>FYFPPA259</t>
  </si>
  <si>
    <t>FYFPPA260</t>
  </si>
  <si>
    <t>FYFPPA261</t>
  </si>
  <si>
    <t>FYFPPA262</t>
  </si>
  <si>
    <t>FYFPPA263</t>
  </si>
  <si>
    <t>FYFPPA264</t>
  </si>
  <si>
    <t>FYFPPA265</t>
  </si>
  <si>
    <t>FYFPPA266</t>
  </si>
  <si>
    <t>FYFPPA267</t>
  </si>
  <si>
    <t>FYFPPA268</t>
  </si>
  <si>
    <t>FYFPPA269</t>
  </si>
  <si>
    <t>FYFPPA270</t>
  </si>
  <si>
    <t>FYFPPA271</t>
  </si>
  <si>
    <t>FYFPPA272</t>
  </si>
  <si>
    <t>FYFPPA273</t>
  </si>
  <si>
    <t>FYFPPA274</t>
  </si>
  <si>
    <t>FYFPPA275</t>
  </si>
  <si>
    <t>FYFPPA276</t>
  </si>
  <si>
    <t>FYFPPA277</t>
  </si>
  <si>
    <t>FYFPPA278</t>
  </si>
  <si>
    <t>FYFPPA279</t>
  </si>
  <si>
    <t>FYFPPA280</t>
  </si>
  <si>
    <t>FYFPPA281</t>
  </si>
  <si>
    <t>FYFPPA282</t>
  </si>
  <si>
    <t>FYFPPA283</t>
  </si>
  <si>
    <t>FYFPPA284</t>
  </si>
  <si>
    <t>FYFPPA285</t>
  </si>
  <si>
    <t>FYFPPA286</t>
  </si>
  <si>
    <t>FYFPPA287</t>
  </si>
  <si>
    <t>FYFPPA288</t>
  </si>
  <si>
    <t>FYFPPA289</t>
  </si>
  <si>
    <t>FYFPPA290</t>
  </si>
  <si>
    <t>FYFPPA291</t>
  </si>
  <si>
    <t>FYFPPA292</t>
  </si>
  <si>
    <t>FYFPPA293</t>
  </si>
  <si>
    <t>FYFPPA294</t>
  </si>
  <si>
    <t>FYFPPA295</t>
  </si>
  <si>
    <t>FYFPPA296</t>
  </si>
  <si>
    <t>FYFPPA297</t>
  </si>
  <si>
    <t>FYFPPA298</t>
  </si>
  <si>
    <t>FYFPPA299</t>
  </si>
  <si>
    <t>FYFPPA300</t>
  </si>
  <si>
    <t>FYFPPA301</t>
  </si>
  <si>
    <t>FYFPPA302</t>
  </si>
  <si>
    <t>FYFPPA303</t>
  </si>
  <si>
    <t>FYFPPA304</t>
  </si>
  <si>
    <t>FYFPPA305</t>
  </si>
  <si>
    <t>FYFPPA306</t>
  </si>
  <si>
    <t>FYFPPA307</t>
  </si>
  <si>
    <t>FYFPPA308</t>
  </si>
  <si>
    <t>FYFPPA309</t>
  </si>
  <si>
    <t>FYFPPA310</t>
  </si>
  <si>
    <t>FYFPPA311</t>
  </si>
  <si>
    <t>FYFPPA312</t>
  </si>
  <si>
    <t>FYFPPA313</t>
  </si>
  <si>
    <t>FYFPPA314</t>
  </si>
  <si>
    <t>FYFPPA315</t>
  </si>
  <si>
    <t>FYFPPA316</t>
  </si>
  <si>
    <t>FYFPPA317</t>
  </si>
  <si>
    <t>FYFPPA318</t>
  </si>
  <si>
    <t>FYFPPA319</t>
  </si>
  <si>
    <t>FYFPPA320</t>
  </si>
  <si>
    <t>FYFPPA321</t>
  </si>
  <si>
    <t>FYFPPA322</t>
  </si>
  <si>
    <t>FYFPPA323</t>
  </si>
  <si>
    <t>FYFPPA324</t>
  </si>
  <si>
    <t>FYFPPA325</t>
  </si>
  <si>
    <t>FYFPPA326</t>
  </si>
  <si>
    <t>FYFPPA327</t>
  </si>
  <si>
    <t>FYFPPA328</t>
  </si>
  <si>
    <t>FYFPPA329</t>
  </si>
  <si>
    <t>FYFPPA330</t>
  </si>
  <si>
    <t>FYFPPA331</t>
  </si>
  <si>
    <t>FYFPPA332</t>
  </si>
  <si>
    <t>FYFPPA333</t>
  </si>
  <si>
    <t>FYFPPA334</t>
  </si>
  <si>
    <t>FYFPPA335</t>
  </si>
  <si>
    <t>FYFPPA336</t>
  </si>
  <si>
    <t>FYFPPA337</t>
  </si>
  <si>
    <t>FYFPPA338</t>
  </si>
  <si>
    <t>FYFPPA339</t>
  </si>
  <si>
    <t>FYFPPA340</t>
  </si>
  <si>
    <t>FYFPPA341</t>
  </si>
  <si>
    <t>FYFPPA342</t>
  </si>
  <si>
    <t>FYFPPA343</t>
  </si>
  <si>
    <t>FYFPPA344</t>
  </si>
  <si>
    <t>FYFPPA345</t>
  </si>
  <si>
    <t>FYFPPA346</t>
  </si>
  <si>
    <t>FYFPPA347</t>
  </si>
  <si>
    <t>FYFPPA348</t>
  </si>
  <si>
    <t>FYFPPA349</t>
  </si>
  <si>
    <t>FYFPPA350</t>
  </si>
  <si>
    <t>FYFPPA351</t>
  </si>
  <si>
    <t>FYFPPA352</t>
  </si>
  <si>
    <t>FYFPPA353</t>
  </si>
  <si>
    <t>FYFPPA354</t>
  </si>
  <si>
    <t>FYFPPA355</t>
  </si>
  <si>
    <t>FYFPPA356</t>
  </si>
  <si>
    <t>FYFPPA357</t>
  </si>
  <si>
    <t>FYFPPA358</t>
  </si>
  <si>
    <t>FYFPPA359</t>
  </si>
  <si>
    <t>FYFPPA360</t>
  </si>
  <si>
    <t>FYFPPA361</t>
  </si>
  <si>
    <t>FYFPPA362</t>
  </si>
  <si>
    <t>FYFPPA363</t>
  </si>
  <si>
    <t>FYFPPA364</t>
  </si>
  <si>
    <t>FYFPPA365</t>
  </si>
  <si>
    <t>FYFPPA366</t>
  </si>
  <si>
    <t>FYFPPA367</t>
  </si>
  <si>
    <t>FYFPPA368</t>
  </si>
  <si>
    <t>FYFPPA369</t>
  </si>
  <si>
    <t>FYFPPA370</t>
  </si>
  <si>
    <t>FYFPPA371</t>
  </si>
  <si>
    <t>FYFPPA372</t>
  </si>
  <si>
    <t>FYFPPA373</t>
  </si>
  <si>
    <t>FYFPPA374</t>
  </si>
  <si>
    <t>FYFPPA375</t>
  </si>
  <si>
    <t>FYFPPA376</t>
  </si>
  <si>
    <t>FYFPPA377</t>
  </si>
  <si>
    <t>FYFPPA378</t>
  </si>
  <si>
    <t>FYFPPA379</t>
  </si>
  <si>
    <t>FYFPPA380</t>
  </si>
  <si>
    <t>FYFPPA381</t>
  </si>
  <si>
    <t>FYFPPA382</t>
  </si>
  <si>
    <t>FYFPPA383</t>
  </si>
  <si>
    <t>FYFPPA384</t>
  </si>
  <si>
    <t>FYFPPA385</t>
  </si>
  <si>
    <t>FYFPPA386</t>
  </si>
  <si>
    <t>FYFPPA387</t>
  </si>
  <si>
    <t>FYFPPA388</t>
  </si>
  <si>
    <t>FYFPPA389</t>
  </si>
  <si>
    <t>FYFPPA390</t>
  </si>
  <si>
    <t>FYFPPA391</t>
  </si>
  <si>
    <t>FYFPPA392</t>
  </si>
  <si>
    <t>FYFPPA393</t>
  </si>
  <si>
    <t>FYFPPA394</t>
  </si>
  <si>
    <t>FYFPPA395</t>
  </si>
  <si>
    <t>FYFPPA396</t>
  </si>
  <si>
    <t>FYFPPA397</t>
  </si>
  <si>
    <t>FYFPPA398</t>
  </si>
  <si>
    <t>FYFPPA399</t>
  </si>
  <si>
    <t>FYFPPA400</t>
  </si>
  <si>
    <t>FYFPPA401</t>
  </si>
  <si>
    <t>FYFPPA402</t>
  </si>
  <si>
    <t>FYFPPA403</t>
  </si>
  <si>
    <t>FYFPPA404</t>
  </si>
  <si>
    <t>FYFPPA405</t>
  </si>
  <si>
    <t>FYFPPA406</t>
  </si>
  <si>
    <t>FYFPPA407</t>
  </si>
  <si>
    <t>FYFPPA408</t>
  </si>
  <si>
    <t>FYFPPA409</t>
  </si>
  <si>
    <t>FYFPPA410</t>
  </si>
  <si>
    <t>FYFPPA411</t>
  </si>
  <si>
    <t>FYFPPA412</t>
  </si>
  <si>
    <t>FYFPPA413</t>
  </si>
  <si>
    <t>FYFPPA414</t>
  </si>
  <si>
    <t>FYFPPA415</t>
  </si>
  <si>
    <t>FYFPPA416</t>
  </si>
  <si>
    <t>FYFPPA417</t>
  </si>
  <si>
    <t>FYFPPA418</t>
  </si>
  <si>
    <t>FYFPPA419</t>
  </si>
  <si>
    <t>FYFPPA420</t>
  </si>
  <si>
    <t>FYFPPA421</t>
  </si>
  <si>
    <t>FYFPPA422</t>
  </si>
  <si>
    <t>FYFPPA423</t>
  </si>
  <si>
    <t>FYFPPA424</t>
  </si>
  <si>
    <t>FYFPPA425</t>
  </si>
  <si>
    <t>FYFPPA426</t>
  </si>
  <si>
    <t>FYFPPA427</t>
  </si>
  <si>
    <t>FYFPPA428</t>
  </si>
  <si>
    <t>FYFPPA429</t>
  </si>
  <si>
    <t>FYFPPA430</t>
  </si>
  <si>
    <t>FYFPPA431</t>
  </si>
  <si>
    <t>FYFPPA432</t>
  </si>
  <si>
    <t>FYFPPA433</t>
  </si>
  <si>
    <t>FYFPPA434</t>
  </si>
  <si>
    <t>FYFPPA435</t>
  </si>
  <si>
    <t>FYFPPA436</t>
  </si>
  <si>
    <t>FYFPPA437</t>
  </si>
  <si>
    <t>FYFPPA438</t>
  </si>
  <si>
    <t>FYFPPA439</t>
  </si>
  <si>
    <t>FYFPPA440</t>
  </si>
  <si>
    <t>FYFPPA441</t>
  </si>
  <si>
    <t>FYFPPA442</t>
  </si>
  <si>
    <t>FYFPPA443</t>
  </si>
  <si>
    <t>FYFPPA444</t>
  </si>
  <si>
    <t>FYFPPA445</t>
  </si>
  <si>
    <t>FYFPPA446</t>
  </si>
  <si>
    <t>FYFPPA447</t>
  </si>
  <si>
    <t>FYFPPA448</t>
  </si>
  <si>
    <t>FYFPPA449</t>
  </si>
  <si>
    <t>FYFPPA450</t>
  </si>
  <si>
    <t>FYFPPA451</t>
  </si>
  <si>
    <t>FYFPPA452</t>
  </si>
  <si>
    <t>FYFPPA453</t>
  </si>
  <si>
    <t>FYFPPA454</t>
  </si>
  <si>
    <t>FYFPPA455</t>
  </si>
  <si>
    <t>FYFPPA456</t>
  </si>
  <si>
    <t>FYFPPA457</t>
  </si>
  <si>
    <t>FYFPPA458</t>
  </si>
  <si>
    <t>FYFPPA459</t>
  </si>
  <si>
    <t>FYFPPA460</t>
  </si>
  <si>
    <t>FYFPPA461</t>
  </si>
  <si>
    <t>FYFPPA462</t>
  </si>
  <si>
    <t>FYFPPA463</t>
  </si>
  <si>
    <t>FYFPPA464</t>
  </si>
  <si>
    <t>FYFPPA465</t>
  </si>
  <si>
    <t>FYFPPA466</t>
  </si>
  <si>
    <t>FYFPPA467</t>
  </si>
  <si>
    <t>FYFPPA468</t>
  </si>
  <si>
    <t>FYFPPA469</t>
  </si>
  <si>
    <t>FYFPPA470</t>
  </si>
  <si>
    <t>FYFPPA471</t>
  </si>
  <si>
    <t>FYFPPA472</t>
  </si>
  <si>
    <t>FYFPPA473</t>
  </si>
  <si>
    <t>FYFPPA474</t>
  </si>
  <si>
    <t>FYFPPA475</t>
  </si>
  <si>
    <t>FYFPPA476</t>
  </si>
  <si>
    <t>FYFPPA477</t>
  </si>
  <si>
    <t>FYFPPA478</t>
  </si>
  <si>
    <t>FYFPPA479</t>
  </si>
  <si>
    <t>FYFPPA480</t>
  </si>
  <si>
    <t>FYFPPA481</t>
  </si>
  <si>
    <t>FYFPPA482</t>
  </si>
  <si>
    <t>FYFPPA483</t>
  </si>
  <si>
    <t>FYFPPA484</t>
  </si>
  <si>
    <t>FYFPPA485</t>
  </si>
  <si>
    <t>FYFPPA486</t>
  </si>
  <si>
    <t>FYFPPA487</t>
  </si>
  <si>
    <t>FYFPPA488</t>
  </si>
  <si>
    <t>FYFPPA489</t>
  </si>
  <si>
    <t>FYFPPA490</t>
  </si>
  <si>
    <t>FYFPPA491</t>
  </si>
  <si>
    <t>FYFPPA492</t>
  </si>
  <si>
    <t>FYFPPA493</t>
  </si>
  <si>
    <t>FYFPPA494</t>
  </si>
  <si>
    <t>FYFPPA495</t>
  </si>
  <si>
    <t>FYFPPA496</t>
  </si>
  <si>
    <t xml:space="preserve">Investments - Forecast Current Year +1 </t>
  </si>
  <si>
    <t xml:space="preserve">Other fixed assets - Forecast Current Year +1 </t>
  </si>
  <si>
    <t xml:space="preserve">TOTAL FIXED ASSETS - Forecast Current Year +1 </t>
  </si>
  <si>
    <t xml:space="preserve">Net rental debtors - Forecast Current Year +1 </t>
  </si>
  <si>
    <t xml:space="preserve">Other debtors, stock &amp; WIP - Forecast Current Year +1 </t>
  </si>
  <si>
    <t xml:space="preserve">Investments (non-cash) - Forecast Current Year +1 </t>
  </si>
  <si>
    <t xml:space="preserve">Cash at bank and in hand - Forecast Current Year +1 </t>
  </si>
  <si>
    <t xml:space="preserve">TOTAL CURRENT ASSETS - Forecast Current Year +1 </t>
  </si>
  <si>
    <t xml:space="preserve">Loans &amp; overdrafts due within one year - Forecast Current Year +1 </t>
  </si>
  <si>
    <t xml:space="preserve">Other short-term creditors - Forecast Current Year +1 </t>
  </si>
  <si>
    <t xml:space="preserve">NET CURRENT ASSETS/(LIABILITIES) - Forecast Current Year +1 </t>
  </si>
  <si>
    <t xml:space="preserve">TOTAL ASSETS LESS CURRENT LIABILITIES - Forecast Current Year +1 </t>
  </si>
  <si>
    <t xml:space="preserve">Loans due after one year - Forecast Current Year +1 </t>
  </si>
  <si>
    <t xml:space="preserve">Other long-term creditors - Forecast Current Year +1 </t>
  </si>
  <si>
    <t xml:space="preserve">Provisions for liabilities &amp; charges - Forecast Current Year +1 </t>
  </si>
  <si>
    <t xml:space="preserve">NET ASSETS - Forecast Current Year +1 </t>
  </si>
  <si>
    <t xml:space="preserve">Share capital - Forecast Current Year +1 </t>
  </si>
  <si>
    <t xml:space="preserve">Negative goodwill - Forecast Current Year +1 </t>
  </si>
  <si>
    <t xml:space="preserve">Revaluation reserve - Forecast Current Year +1 </t>
  </si>
  <si>
    <t xml:space="preserve">Restricted, designated &amp; revenue reserves - Forecast Current Year +1 </t>
  </si>
  <si>
    <t xml:space="preserve">TOTAL CAPITAL &amp; RESERVES - Forecast Current Year +1 </t>
  </si>
  <si>
    <t xml:space="preserve">Inter Group Creditors - Forecast Current Year +1 </t>
  </si>
  <si>
    <t xml:space="preserve">Inter Group Debtors - Forecast Current Year +1 </t>
  </si>
  <si>
    <t xml:space="preserve">Inter Group Debtors </t>
  </si>
  <si>
    <t>Rent loss from voids</t>
  </si>
  <si>
    <t>Net rent &amp; service charges</t>
  </si>
  <si>
    <t>Developments for sale income</t>
  </si>
  <si>
    <t>Other income</t>
  </si>
  <si>
    <t>TURNOVER</t>
  </si>
  <si>
    <t>Data Item</t>
  </si>
  <si>
    <t>Impairment</t>
  </si>
  <si>
    <t>Management costs</t>
  </si>
  <si>
    <t>Planned maintenance - direct costs</t>
  </si>
  <si>
    <t>Re-active &amp; voids maintenance - direct costs</t>
  </si>
  <si>
    <t>Maintenance overhead costs</t>
  </si>
  <si>
    <t>Bad debts written off</t>
  </si>
  <si>
    <t>Developments for sale costs</t>
  </si>
  <si>
    <t>Other costs</t>
  </si>
  <si>
    <t>Operating Costs</t>
  </si>
  <si>
    <t>OPERATING SURPLUS/(DEFICIT)</t>
  </si>
  <si>
    <t>Profit/(Loss) on sale of fixed assets</t>
  </si>
  <si>
    <t>Interest receivable and other income</t>
  </si>
  <si>
    <t>Interest payable and similar charges</t>
  </si>
  <si>
    <t>SURPLUS(DEFICIT) ON ORDINARY ACTIVITIES BEFORE TAX</t>
  </si>
  <si>
    <t>Tax on surplus on ordinary activities</t>
  </si>
  <si>
    <t>Grant receivable against taxation</t>
  </si>
  <si>
    <t>SURPLUS/(DEFICIT) FOR THE YEAR</t>
  </si>
  <si>
    <t>Intangible Fixed Assets</t>
  </si>
  <si>
    <t xml:space="preserve">Gross rents - Forecast Current Year +1 </t>
  </si>
  <si>
    <t xml:space="preserve">Service charges - Forecast Current Year +1 </t>
  </si>
  <si>
    <t xml:space="preserve">Gross rents &amp; service charges - Forecast Current Year +1 </t>
  </si>
  <si>
    <t xml:space="preserve">Rent loss from voids - Forecast Current Year +1 </t>
  </si>
  <si>
    <t xml:space="preserve">Net rent &amp; service charges - Forecast Current Year +1 </t>
  </si>
  <si>
    <t xml:space="preserve">Developments for sale income - Forecast Current Year +1 </t>
  </si>
  <si>
    <t xml:space="preserve">Other income - Forecast Current Year +1 </t>
  </si>
  <si>
    <t xml:space="preserve">TURNOVER - Forecast Current Year +1 </t>
  </si>
  <si>
    <t xml:space="preserve">Impairment - Forecast Current Year +1 </t>
  </si>
  <si>
    <t xml:space="preserve">Management costs - Forecast Current Year +1 </t>
  </si>
  <si>
    <t xml:space="preserve">Planned maintenance - direct costs - Forecast Current Year +1 </t>
  </si>
  <si>
    <t xml:space="preserve">Re-active &amp; voids maintenance - direct costs - Forecast Current Year +1 </t>
  </si>
  <si>
    <t xml:space="preserve">Maintenance overhead costs - Forecast Current Year +1 </t>
  </si>
  <si>
    <t xml:space="preserve">Bad debts written off - Forecast Current Year +1 </t>
  </si>
  <si>
    <t xml:space="preserve">Developments for sale costs - Forecast Current Year +1 </t>
  </si>
  <si>
    <t xml:space="preserve">Other costs - Forecast Current Year +1 </t>
  </si>
  <si>
    <t xml:space="preserve">Operating Costs - Forecast Current Year +1 </t>
  </si>
  <si>
    <t xml:space="preserve">OPERATING SURPLUS/(DEFICIT) - Forecast Current Year +1 </t>
  </si>
  <si>
    <t xml:space="preserve">Profit/(Loss) on sale of fixed assets - Forecast Current Year +1 </t>
  </si>
  <si>
    <t xml:space="preserve">Interest receivable and other income - Forecast Current Year +1 </t>
  </si>
  <si>
    <t xml:space="preserve">Interest payable and similar charges - Forecast Current Year +1 </t>
  </si>
  <si>
    <t xml:space="preserve">SURPLUS(DEFICIT) ON ORDINARY ACTIVITIES BEFORE TAX - Forecast Current Year +1 </t>
  </si>
  <si>
    <t>Returns on Investment and Servicing of Finance - Current Year + 4</t>
  </si>
  <si>
    <t>DERIVED
SUM(FYFPCF139 + FYFPCF140)</t>
  </si>
  <si>
    <t>Construction or acquisition of Housing properties - Current Year + 4</t>
  </si>
  <si>
    <t>Improvement of Housing  - Current Year + 4</t>
  </si>
  <si>
    <t>Construction or acquisition of other Land &amp; Buildings - Current Year + 4</t>
  </si>
  <si>
    <t>Construction or acquisition of other Fixed Assets - Current Year + 4</t>
  </si>
  <si>
    <t>Sale of Social Housing Properties - Current Year + 4</t>
  </si>
  <si>
    <t>Sale of Other Land &amp; Buildings - Current Year + 4</t>
  </si>
  <si>
    <t>Sale of Other Fixed Assets - Current Year + 4</t>
  </si>
  <si>
    <t>Grants (Repaid) / Received - Current Year + 4</t>
  </si>
  <si>
    <t>Capital Expenditure &amp; Financial Investment - Current Year + 4</t>
  </si>
  <si>
    <t>DERIVED
SUM(FYFPCF142:FYFPCF149)</t>
  </si>
  <si>
    <t>Net Cash Before Financing  - Current Year + 4</t>
  </si>
  <si>
    <t>DERIVED
SUM(FYFPCF137 + FYFPCF138 + FYFPCF141 + FYFPCF150)</t>
  </si>
  <si>
    <t>Equity drawdown - Current Year + 4</t>
  </si>
  <si>
    <t>Debt drawndown - Current Year + 4</t>
  </si>
  <si>
    <t>Debt repayment - Current Year + 4</t>
  </si>
  <si>
    <t>Working Capital (Cash) - Drawn / (Repaid) - Current Year + 4</t>
  </si>
  <si>
    <t>Net Cash From Financing - Current Year + 4</t>
  </si>
  <si>
    <t>DERIVED
SUM(FYFPCF152:FYFPCF155)</t>
  </si>
  <si>
    <t>Increase / (Decrease) in Net Cash - Current Year + 4</t>
  </si>
  <si>
    <t>DERIVED
SUM(FYFPCF151 + FYFPCF156)</t>
  </si>
  <si>
    <t>Balance Brought Forward - Current Year + 4</t>
  </si>
  <si>
    <t>DERIVED
SUM(FYFPCF160)</t>
  </si>
  <si>
    <t>DERIVED
SUM(FYFPCF157)</t>
  </si>
  <si>
    <t>To include a check whether FYFPCF031 matches movement in Cash on Balance sheet  for current year (FYFPPA284 minus FYFPPA255).  Differences are allowed but require a comment to explain the variation.</t>
  </si>
  <si>
    <t>Closing Balance - Current Year + 4</t>
  </si>
  <si>
    <t>DERIVED
SUM(FYFPCF158 + FYFPCF159)</t>
  </si>
  <si>
    <t>Operating Surplus (Deficit) - Current Year + 5</t>
  </si>
  <si>
    <t>Depreciation &amp; Amortisation - Current Year + 5</t>
  </si>
  <si>
    <t>Impairments / (Revaluation Enhancements) - Current Year + 5</t>
  </si>
  <si>
    <t>Increase / (Decrease) in Creditors - Current Year + 5</t>
  </si>
  <si>
    <t>(Increase) / Decrease in Debtors - Current Year + 5</t>
  </si>
  <si>
    <t>(Increase) / Decrease in Stock &amp; WIP - Current Year + 5</t>
  </si>
  <si>
    <t>Gain / (Loss) on sale of fixed assets - Current Year + 5</t>
  </si>
  <si>
    <t>Other non-cash adjustments - Current Year + 5</t>
  </si>
  <si>
    <t>Net Cash from Operating Activities - Current Year + 5</t>
  </si>
  <si>
    <t>DERIVED
SUM(FYFPCF161:FYFPCF168)</t>
  </si>
  <si>
    <t>Tax (Paid) / Refunded - Current Year + 5</t>
  </si>
  <si>
    <t>Interest Received - Current Year + 5</t>
  </si>
  <si>
    <t>Interest Paid - Current Year + 5</t>
  </si>
  <si>
    <t>Returns on Investment and Servicing of Finance - Current Year + 5</t>
  </si>
  <si>
    <t>DERIVED
SUM(FYFPCF171 + FYFPCF172)</t>
  </si>
  <si>
    <t>Construction or acquisition of Housing properties - Current Year + 5</t>
  </si>
  <si>
    <t>Improvement of Housing  - Current Year + 5</t>
  </si>
  <si>
    <t>Construction or acquisition of other Land &amp; Buildings - Current Year + 5</t>
  </si>
  <si>
    <t>DERIVED
SUM(FYFPPA421:FYFPPA426)</t>
  </si>
  <si>
    <t>DERIVED
SUM(FYFPPA450:FYFPPA455)</t>
  </si>
  <si>
    <t>DERIVED
SUM(FYFPPA479:FYFPPA484)</t>
  </si>
  <si>
    <t>DERIVED
SUM(FYFPPA341:FYFPPA344)</t>
  </si>
  <si>
    <t>DERIVED
SUM(FYFPPA370:FYFPPA373)</t>
  </si>
  <si>
    <t>DERIVED
SUM(FYFPPA399:FYFPPA402)</t>
  </si>
  <si>
    <t>DERIVED
SUM(FYFPPA428:FYFPPA431)</t>
  </si>
  <si>
    <t>DERIVED
SUM(FYFPPA457:FYFPPA460)</t>
  </si>
  <si>
    <t>DERIVED
SUM(FYFPPA486:FYFPPA489)</t>
  </si>
  <si>
    <t>DERIVED
SUM(FYFPPA331+FYFPPA341+FYFPPA362-(FYFPPA375:FYFPPA377)</t>
  </si>
  <si>
    <t>DERIVED
SUM(FYFPPA360+FYFPPA370+FYFPPA381-(FYFPPA404:FYFPPA408)</t>
  </si>
  <si>
    <t>DERIVED
SUM(FYFPPA389+FYFPPA399+FYFPPA410-(FYFPPA433:FYFPPA437)</t>
  </si>
  <si>
    <t>DERIVED
SUM(FYFPPA418+FYFPPA428+FYFPPA439-(FYFPPA462:FYFPPA466)</t>
  </si>
  <si>
    <t>DERIVED
SUM(FYFPPA447+FYFPPA457+FYFPPA468-(FYFPPA491:FYFPPA495)</t>
  </si>
  <si>
    <t xml:space="preserve">Share capital - Forecast Current Year +2 </t>
  </si>
  <si>
    <t xml:space="preserve">Negative goodwill - Forecast Current Year +2 </t>
  </si>
  <si>
    <t xml:space="preserve">Revaluation reserve - Forecast Current Year +2 </t>
  </si>
  <si>
    <t xml:space="preserve">Restricted, designated &amp; revenue reserves - Forecast Current Year +2 </t>
  </si>
  <si>
    <t xml:space="preserve">TOTAL CAPITAL &amp; RESERVES - Forecast Current Year +2 </t>
  </si>
  <si>
    <t xml:space="preserve">Pension Liabilty - as included in row 80 above - Forecast Current Year +2 </t>
  </si>
  <si>
    <t xml:space="preserve">Inter Group Debtors - Forecast Current Year +2 </t>
  </si>
  <si>
    <t xml:space="preserve">Inter Group Creditors - Forecast Current Year +2 </t>
  </si>
  <si>
    <t xml:space="preserve">Intangible Fixed Assets - Forecast Current Year +3 </t>
  </si>
  <si>
    <t xml:space="preserve">Housing properties - Gross cost or valuation - Forecast Current Year +3 </t>
  </si>
  <si>
    <t xml:space="preserve">Housing depreciation - Forecast Current Year +3 </t>
  </si>
  <si>
    <t xml:space="preserve">HAG - Forecast Current Year +3 </t>
  </si>
  <si>
    <t xml:space="preserve">Other government grants - Forecast Current Year +3 </t>
  </si>
  <si>
    <t xml:space="preserve">Investments - Forecast Current Year +3 </t>
  </si>
  <si>
    <t xml:space="preserve">Other fixed assets - Forecast Current Year +3 </t>
  </si>
  <si>
    <t xml:space="preserve">TOTAL FIXED ASSETS - Forecast Current Year +3 </t>
  </si>
  <si>
    <t xml:space="preserve">Net rental debtors - Forecast Current Year +3 </t>
  </si>
  <si>
    <t xml:space="preserve">Other debtors, stock &amp; WIP - Forecast Current Year +3 </t>
  </si>
  <si>
    <t xml:space="preserve">Investments (non-cash) - Forecast Current Year +3 </t>
  </si>
  <si>
    <t xml:space="preserve">Cash at bank and in hand - Forecast Current Year +3 </t>
  </si>
  <si>
    <t xml:space="preserve">TOTAL CURRENT ASSETS - Forecast Current Year +3 </t>
  </si>
  <si>
    <t xml:space="preserve">Loans &amp; overdrafts due within one year - Forecast Current Year +3 </t>
  </si>
  <si>
    <t xml:space="preserve">Other short-term creditors - Forecast Current Year +3 </t>
  </si>
  <si>
    <t xml:space="preserve">NET CURRENT ASSETS/(LIABILITIES) - Forecast Current Year +3 </t>
  </si>
  <si>
    <t xml:space="preserve">TOTAL ASSETS LESS CURRENT LIABILITIES - Forecast Current Year +3 </t>
  </si>
  <si>
    <t xml:space="preserve">Loans due after one year - Forecast Current Year +3 </t>
  </si>
  <si>
    <t xml:space="preserve">Other long-term creditors - Forecast Current Year +3 </t>
  </si>
  <si>
    <t xml:space="preserve">Provisions for liabilities &amp; charges - Forecast Current Year +3 </t>
  </si>
  <si>
    <t xml:space="preserve">NET ASSETS - Forecast Current Year +3 </t>
  </si>
  <si>
    <t xml:space="preserve">Share capital - Forecast Current Year +3 </t>
  </si>
  <si>
    <t xml:space="preserve">Negative goodwill - Forecast Current Year +3 </t>
  </si>
  <si>
    <t xml:space="preserve">Revaluation reserve - Forecast Current Year +3 </t>
  </si>
  <si>
    <t xml:space="preserve">Restricted, designated &amp; revenue reserves - Forecast Current Year +3 </t>
  </si>
  <si>
    <t xml:space="preserve">TOTAL CAPITAL &amp; RESERVES - Forecast Current Year +3 </t>
  </si>
  <si>
    <t xml:space="preserve">Pension Liabilty - as included in row 80 above - Forecast Current Year +3 </t>
  </si>
  <si>
    <t xml:space="preserve">Inter Group Debtors - Forecast Current Year +3 </t>
  </si>
  <si>
    <t xml:space="preserve">Inter Group Creditors - Forecast Current Year +3 </t>
  </si>
  <si>
    <t xml:space="preserve">Intangible Fixed Assets - Forecast Current Year +4 </t>
  </si>
  <si>
    <t xml:space="preserve">Housing properties - Gross cost or valuation - Forecast Current Year +4 </t>
  </si>
  <si>
    <t xml:space="preserve">Housing depreciation - Forecast Current Year +4 </t>
  </si>
  <si>
    <t xml:space="preserve">HAG - Forecast Current Year +4 </t>
  </si>
  <si>
    <t xml:space="preserve">Other government grants - Forecast Current Year +4 </t>
  </si>
  <si>
    <t xml:space="preserve">Investments - Forecast Current Year +4 </t>
  </si>
  <si>
    <t xml:space="preserve">Other fixed assets - Forecast Current Year +4 </t>
  </si>
  <si>
    <t xml:space="preserve">TOTAL FIXED ASSETS - Forecast Current Year +4 </t>
  </si>
  <si>
    <t xml:space="preserve">Net rental debtors - Forecast Current Year +4 </t>
  </si>
  <si>
    <t xml:space="preserve">Other debtors, stock &amp; WIP - Forecast Current Year +4 </t>
  </si>
  <si>
    <t xml:space="preserve">Investments (non-cash) - Forecast Current Year +4 </t>
  </si>
  <si>
    <t xml:space="preserve">Cash at bank and in hand - Forecast Current Year +4 </t>
  </si>
  <si>
    <t xml:space="preserve">TOTAL CURRENT ASSETS - Forecast Current Year +4 </t>
  </si>
  <si>
    <t xml:space="preserve">Loans &amp; overdrafts due within one year - Forecast Current Year +4 </t>
  </si>
  <si>
    <t xml:space="preserve">Other short-term creditors - Forecast Current Year +4 </t>
  </si>
  <si>
    <t xml:space="preserve">NET CURRENT ASSETS/(LIABILITIES) - Forecast Current Year +4 </t>
  </si>
  <si>
    <t xml:space="preserve">TOTAL ASSETS LESS CURRENT LIABILITIES - Forecast Current Year +4 </t>
  </si>
  <si>
    <t xml:space="preserve">Loans due after one year - Forecast Current Year +4 </t>
  </si>
  <si>
    <t xml:space="preserve">Other long-term creditors - Forecast Current Year +4 </t>
  </si>
  <si>
    <t xml:space="preserve">Provisions for liabilities &amp; charges - Forecast Current Year +4 </t>
  </si>
  <si>
    <t xml:space="preserve">NET ASSETS - Forecast Current Year +4 </t>
  </si>
  <si>
    <t xml:space="preserve">Share capital - Forecast Current Year +4 </t>
  </si>
  <si>
    <t xml:space="preserve">Negative goodwill - Forecast Current Year +4 </t>
  </si>
  <si>
    <t xml:space="preserve">Revaluation reserve - Forecast Current Year +4 </t>
  </si>
  <si>
    <t xml:space="preserve">Restricted, designated &amp; revenue reserves - Forecast Current Year +4 </t>
  </si>
  <si>
    <t xml:space="preserve">TOTAL CAPITAL &amp; RESERVES - Forecast Current Year +4 </t>
  </si>
  <si>
    <t xml:space="preserve">Pension Liabilty - as included in row 80 above - Forecast Current Year +4 </t>
  </si>
  <si>
    <t>Returns on Investment and Servicing of Finance - Current Year + 1</t>
  </si>
  <si>
    <t>DERIVED
SUM(FYFPCF043 + FYFPCF044)</t>
  </si>
  <si>
    <t>Construction or acquisition of Housing properties - Current Year + 1</t>
  </si>
  <si>
    <t>Improvement of Housing  - Current Year + 1</t>
  </si>
  <si>
    <t>Construction or acquisition of other Land &amp; Buildings - Current Year + 1</t>
  </si>
  <si>
    <t>Construction or acquisition of other Fixed Assets - Current Year + 1</t>
  </si>
  <si>
    <t>Sale of Social Housing Properties - Current Year + 1</t>
  </si>
  <si>
    <t>Sale of Other Land &amp; Buildings - Current Year + 1</t>
  </si>
  <si>
    <t>FYFPPA181</t>
  </si>
  <si>
    <t>FYFPPA182</t>
  </si>
  <si>
    <t>FYFPPA183</t>
  </si>
  <si>
    <t>FYFPPA184</t>
  </si>
  <si>
    <t>FYFPPA185</t>
  </si>
  <si>
    <t>FYFPPA186</t>
  </si>
  <si>
    <t>FYFPPA187</t>
  </si>
  <si>
    <t>FYFPPA188</t>
  </si>
  <si>
    <t>FYFPPA189</t>
  </si>
  <si>
    <t>FYFPPA190</t>
  </si>
  <si>
    <t>FYFPPA191</t>
  </si>
  <si>
    <t>FYFPPA192</t>
  </si>
  <si>
    <t>FYFPPA193</t>
  </si>
  <si>
    <t>FYFPPA194</t>
  </si>
  <si>
    <t>FYFPPA195</t>
  </si>
  <si>
    <t>FYFPPA196</t>
  </si>
  <si>
    <t>FYFPPA197</t>
  </si>
  <si>
    <t>FYFPPA198</t>
  </si>
  <si>
    <t>FYFPPA199</t>
  </si>
  <si>
    <t>FYFPPA200</t>
  </si>
  <si>
    <t>FYFPPA201</t>
  </si>
  <si>
    <t>FYFPPA202</t>
  </si>
  <si>
    <t>FYFPPA203</t>
  </si>
  <si>
    <t>FYFPPA204</t>
  </si>
  <si>
    <t>FYFPPA205</t>
  </si>
  <si>
    <t>FYFPPA206</t>
  </si>
  <si>
    <t>FYFPPA207</t>
  </si>
  <si>
    <t>FYFPPA208</t>
  </si>
  <si>
    <t>FYFPPA209</t>
  </si>
  <si>
    <t>FYFPPA210</t>
  </si>
  <si>
    <t>FYFPPA211</t>
  </si>
  <si>
    <t>FYFPPA212</t>
  </si>
  <si>
    <t>FYFPPA213</t>
  </si>
  <si>
    <t>FYFPPA214</t>
  </si>
  <si>
    <t>FYFPPA215</t>
  </si>
  <si>
    <t>FYFPPA216</t>
  </si>
  <si>
    <t>FYFPPA217</t>
  </si>
  <si>
    <t>FYFPPA218</t>
  </si>
  <si>
    <t>FYFPPA219</t>
  </si>
  <si>
    <t>FYFPPA220</t>
  </si>
  <si>
    <t>FYFPPA221</t>
  </si>
  <si>
    <t>FYFPPA222</t>
  </si>
  <si>
    <t>FYFPPA223</t>
  </si>
  <si>
    <t>FYFPPA224</t>
  </si>
  <si>
    <t>FYFPPA225</t>
  </si>
  <si>
    <t>FYFPPA226</t>
  </si>
  <si>
    <t>FYFPPA227</t>
  </si>
  <si>
    <t>FYFPPA228</t>
  </si>
  <si>
    <t>FYFPPA229</t>
  </si>
  <si>
    <t>FYFPPA230</t>
  </si>
  <si>
    <t>FYFPPA231</t>
  </si>
  <si>
    <t>FYFPPA232</t>
  </si>
  <si>
    <t>FYFPPA233</t>
  </si>
  <si>
    <t>FYFPPA234</t>
  </si>
  <si>
    <t>FYFPPA235</t>
  </si>
  <si>
    <t>FYFPPA236</t>
  </si>
  <si>
    <t>FYFPPA237</t>
  </si>
  <si>
    <t>FYFPPA238</t>
  </si>
  <si>
    <t>FYFPPA239</t>
  </si>
  <si>
    <t>FYFPPA240</t>
  </si>
  <si>
    <t>FYFPPA241</t>
  </si>
  <si>
    <t>FYFPPA242</t>
  </si>
  <si>
    <t>FYFPPA243</t>
  </si>
  <si>
    <t>FYFPPA244</t>
  </si>
  <si>
    <t>FYFPPA245</t>
  </si>
  <si>
    <t>FYFPPA246</t>
  </si>
  <si>
    <t>FYFPPA247</t>
  </si>
  <si>
    <t>FYFPPA248</t>
  </si>
  <si>
    <t>FYFPPA249</t>
  </si>
  <si>
    <t>FYFPPA250</t>
  </si>
  <si>
    <t>FYFPPA251</t>
  </si>
  <si>
    <t>FYFPPA252</t>
  </si>
  <si>
    <t>FYFPPA148</t>
  </si>
  <si>
    <t>FYFPPA149</t>
  </si>
  <si>
    <t>FYFPPA150</t>
  </si>
  <si>
    <t>FYFPPA151</t>
  </si>
  <si>
    <t>FYFPPA152</t>
  </si>
  <si>
    <t>FYFPPA153</t>
  </si>
  <si>
    <t>FYFPPA154</t>
  </si>
  <si>
    <t>FYFPPA155</t>
  </si>
  <si>
    <t>FYFPPA156</t>
  </si>
  <si>
    <t>FYFPPA157</t>
  </si>
  <si>
    <t>FYFPPA158</t>
  </si>
  <si>
    <t>FYFPPA159</t>
  </si>
  <si>
    <t>FYFPPA160</t>
  </si>
  <si>
    <t>FYFPPA161</t>
  </si>
  <si>
    <t>FYFPPA162</t>
  </si>
  <si>
    <t>FYFPPA163</t>
  </si>
  <si>
    <t>FYFPPA164</t>
  </si>
  <si>
    <t>FYFPPA165</t>
  </si>
  <si>
    <t>FYFPPA166</t>
  </si>
  <si>
    <t>FYFPPA167</t>
  </si>
  <si>
    <t>FYFPPA168</t>
  </si>
  <si>
    <t>FYFPPA169</t>
  </si>
  <si>
    <t>FYFPPA170</t>
  </si>
  <si>
    <t>FYFPPA171</t>
  </si>
  <si>
    <t>FYFPPA172</t>
  </si>
  <si>
    <t>FYFPPA173</t>
  </si>
  <si>
    <t>FYFPPA174</t>
  </si>
  <si>
    <t>FYFPPA175</t>
  </si>
  <si>
    <t>FYFPPA176</t>
  </si>
  <si>
    <t>FYFPPA177</t>
  </si>
  <si>
    <t>FYFPPA178</t>
  </si>
  <si>
    <t>FYFPPA179</t>
  </si>
  <si>
    <t>FYFPPA180</t>
  </si>
  <si>
    <t>INVESTMENTS_+3</t>
  </si>
  <si>
    <t>OTH_FIXED_ASSTS_+3</t>
  </si>
  <si>
    <t>FIXED_ASSTS_TL_+3</t>
  </si>
  <si>
    <t>NET_RENTAL_DEBTRS_+3</t>
  </si>
  <si>
    <t>OTH_DEBTRS_STCK_VIP_+3</t>
  </si>
  <si>
    <t>INVESTMENTS_NON_CASH_+3</t>
  </si>
  <si>
    <t>CASH_BANK_IN_HAND_+3</t>
  </si>
  <si>
    <t>CURR_ASSET_TL_+3</t>
  </si>
  <si>
    <t>LOANS_ODS_DUE_3_YEAR_+3</t>
  </si>
  <si>
    <t>OTH_SHRT_TERM_CREDS_+3</t>
  </si>
  <si>
    <t>NET_CURR_ASST_LIAB_+3</t>
  </si>
  <si>
    <t>TL_ASST_CURR_LIAB_+3</t>
  </si>
  <si>
    <t>LOANS_DUE_AFTER_3_YR_+3</t>
  </si>
  <si>
    <t>OTH_LONG_TERM_CREDS_+3</t>
  </si>
  <si>
    <t>PROV_FOR_LIABS_CHRGS_+3</t>
  </si>
  <si>
    <t>NET_ASSET_+3</t>
  </si>
  <si>
    <t>SHARE_CAPITAL_+3</t>
  </si>
  <si>
    <t>NEGATIVE_GOODWILL_+3</t>
  </si>
  <si>
    <t>REVALUATION_RESERVE_+3</t>
  </si>
  <si>
    <t>REST_DESIG_REV_RESERVES_+3</t>
  </si>
  <si>
    <t>CAPTL_AND_RESERV_TL_+3</t>
  </si>
  <si>
    <t>PENSION_LIABTY_+3</t>
  </si>
  <si>
    <t>INT_GRP_DEBTORS_+3</t>
  </si>
  <si>
    <t>INT_GRP_CREDITORS_+3</t>
  </si>
  <si>
    <t>INTANGIBLE_FIXED_ASSTS_+4</t>
  </si>
  <si>
    <t>HOUS_PROPS_GR_CST_OR_VAL_+4</t>
  </si>
  <si>
    <t>HAG_+4</t>
  </si>
  <si>
    <t>OTH_GVMNT_GRNTS_+4</t>
  </si>
  <si>
    <t>INVESTMENTS_+4</t>
  </si>
  <si>
    <t>OTH_FIXED_ASSTS_+4</t>
  </si>
  <si>
    <t>FIXED_ASSTS_TL_+4</t>
  </si>
  <si>
    <t>NET_RENTAL_DEBTRS_+4</t>
  </si>
  <si>
    <t>OTH_DEBTRS_STCK_VIP_+4</t>
  </si>
  <si>
    <t>INVESTMENTS_NON_CASH_+4</t>
  </si>
  <si>
    <t>CASH_BANK_IN_HAND_+4</t>
  </si>
  <si>
    <t>CURR_ASSET_TL_+4</t>
  </si>
  <si>
    <t>LOANS_ODS_DUE_4_YEAR_+4</t>
  </si>
  <si>
    <t xml:space="preserve">Tax on surplus on ordinary activities - Forecast Current Year +1 </t>
  </si>
  <si>
    <t xml:space="preserve">Grant receivable against taxation - Forecast Current Year +1 </t>
  </si>
  <si>
    <t xml:space="preserve">SURPLUS/(DEFICIT) FOR THE YEAR - Forecast Current Year +1 </t>
  </si>
  <si>
    <t xml:space="preserve">Gross rents - Forecast Current Year +2 </t>
  </si>
  <si>
    <t xml:space="preserve">Service charges - Forecast Current Year +2 </t>
  </si>
  <si>
    <t xml:space="preserve">Gross rents &amp; service charges - Forecast Current Year +2 </t>
  </si>
  <si>
    <t xml:space="preserve">Rent loss from voids - Forecast Current Year +2 </t>
  </si>
  <si>
    <t xml:space="preserve">Net rent &amp; service charges - Forecast Current Year +2 </t>
  </si>
  <si>
    <t xml:space="preserve">Developments for sale income - Forecast Current Year +2 </t>
  </si>
  <si>
    <t xml:space="preserve">Other income - Forecast Current Year +2 </t>
  </si>
  <si>
    <t xml:space="preserve">TURNOVER - Forecast Current Year +2 </t>
  </si>
  <si>
    <t xml:space="preserve">Impairment - Forecast Current Year +2 </t>
  </si>
  <si>
    <t xml:space="preserve">Management costs - Forecast Current Year +2 </t>
  </si>
  <si>
    <t xml:space="preserve">Planned maintenance - direct costs - Forecast Current Year +2 </t>
  </si>
  <si>
    <t xml:space="preserve">Re-active &amp; voids maintenance - direct costs - Forecast Current Year +2 </t>
  </si>
  <si>
    <t xml:space="preserve">Maintenance overhead costs - Forecast Current Year +2 </t>
  </si>
  <si>
    <t xml:space="preserve">Bad debts written off - Forecast Current Year +2 </t>
  </si>
  <si>
    <t xml:space="preserve">Developments for sale costs - Forecast Current Year +2 </t>
  </si>
  <si>
    <t xml:space="preserve">Other costs - Forecast Current Year +2 </t>
  </si>
  <si>
    <t xml:space="preserve">Operating Costs - Forecast Current Year +2 </t>
  </si>
  <si>
    <t xml:space="preserve">OPERATING SURPLUS/(DEFICIT) - Forecast Current Year +2 </t>
  </si>
  <si>
    <t xml:space="preserve">Profit/(Loss) on sale of fixed assets - Forecast Current Year +2 </t>
  </si>
  <si>
    <t xml:space="preserve">Interest receivable and other income - Forecast Current Year +2 </t>
  </si>
  <si>
    <t xml:space="preserve">Interest payable and similar charges - Forecast Current Year +2 </t>
  </si>
  <si>
    <t xml:space="preserve">SURPLUS(DEFICIT) ON ORDINARY ACTIVITIES BEFORE TAX - Forecast Current Year +2 </t>
  </si>
  <si>
    <t xml:space="preserve">Tax on surplus on ordinary activities - Forecast Current Year +2 </t>
  </si>
  <si>
    <t xml:space="preserve">Grant receivable against taxation - Forecast Current Year +2 </t>
  </si>
  <si>
    <t xml:space="preserve">SURPLUS/(DEFICIT) FOR THE YEAR - Forecast Current Year +2 </t>
  </si>
  <si>
    <t xml:space="preserve">Gross rents - Forecast Current Year +3 </t>
  </si>
  <si>
    <t xml:space="preserve">Service charges - Forecast Current Year +3 </t>
  </si>
  <si>
    <t xml:space="preserve">Gross rents &amp; service charges - Forecast Current Year +3 </t>
  </si>
  <si>
    <t xml:space="preserve">Rent loss from voids - Forecast Current Year +3 </t>
  </si>
  <si>
    <t xml:space="preserve">Net rent &amp; service charges - Forecast Current Year +3 </t>
  </si>
  <si>
    <t xml:space="preserve">Developments for sale income - Forecast Current Year +3 </t>
  </si>
  <si>
    <t xml:space="preserve">Other income - Forecast Current Year +3 </t>
  </si>
  <si>
    <t xml:space="preserve">TURNOVER - Forecast Current Year +3 </t>
  </si>
  <si>
    <t xml:space="preserve">Impairment - Forecast Current Year +3 </t>
  </si>
  <si>
    <t xml:space="preserve">Management costs - Forecast Current Year +3 </t>
  </si>
  <si>
    <t xml:space="preserve">Planned maintenance - direct costs - Forecast Current Year +3 </t>
  </si>
  <si>
    <t xml:space="preserve">Re-active &amp; voids maintenance - direct costs - Forecast Current Year +3 </t>
  </si>
  <si>
    <t xml:space="preserve">Maintenance overhead costs - Forecast Current Year +3 </t>
  </si>
  <si>
    <t xml:space="preserve">Bad debts written off - Forecast Current Year +3 </t>
  </si>
  <si>
    <t xml:space="preserve">Developments for sale costs - Forecast Current Year +3 </t>
  </si>
  <si>
    <t xml:space="preserve">Other costs - Forecast Current Year +3 </t>
  </si>
  <si>
    <t xml:space="preserve">Operating Costs - Forecast Current Year +3 </t>
  </si>
  <si>
    <t xml:space="preserve">OPERATING SURPLUS/(DEFICIT) - Forecast Current Year +3 </t>
  </si>
  <si>
    <t xml:space="preserve">Profit/(Loss) on sale of fixed assets - Forecast Current Year +3 </t>
  </si>
  <si>
    <t xml:space="preserve">Interest receivable and other income - Forecast Current Year +3 </t>
  </si>
  <si>
    <t xml:space="preserve">Interest payable and similar charges - Forecast Current Year +3 </t>
  </si>
  <si>
    <t xml:space="preserve">SURPLUS(DEFICIT) ON ORDINARY ACTIVITIES BEFORE TAX - Forecast Current Year +3 </t>
  </si>
  <si>
    <t xml:space="preserve">Tax on surplus on ordinary activities - Forecast Current Year +3 </t>
  </si>
  <si>
    <t xml:space="preserve">Grant receivable against taxation - Forecast Current Year +3 </t>
  </si>
  <si>
    <t xml:space="preserve">SURPLUS/(DEFICIT) FOR THE YEAR - Forecast Current Year +3 </t>
  </si>
  <si>
    <t xml:space="preserve">Gross rents - Forecast Current Year +4 </t>
  </si>
  <si>
    <t xml:space="preserve">Service charges - Forecast Current Year +4 </t>
  </si>
  <si>
    <t xml:space="preserve">Gross rents &amp; service charges - Forecast Current Year +4 </t>
  </si>
  <si>
    <t xml:space="preserve">Rent loss from voids - Forecast Current Year +4 </t>
  </si>
  <si>
    <t xml:space="preserve">Net rent &amp; service charges - Forecast Current Year +4 </t>
  </si>
  <si>
    <t xml:space="preserve">Developments for sale income - Forecast Current Year +4 </t>
  </si>
  <si>
    <t xml:space="preserve">Other income - Forecast Current Year +4 </t>
  </si>
  <si>
    <t xml:space="preserve">TURNOVER - Forecast Current Year +4 </t>
  </si>
  <si>
    <t xml:space="preserve">Less:  Housing depreciation - Forecast Current Year +4 </t>
  </si>
  <si>
    <t xml:space="preserve">Impairment - Forecast Current Year +4 </t>
  </si>
  <si>
    <t xml:space="preserve">Management costs - Forecast Current Year +4 </t>
  </si>
  <si>
    <t xml:space="preserve">Planned maintenance - direct costs - Forecast Current Year +4 </t>
  </si>
  <si>
    <t>CASH FLOW ITEMS</t>
  </si>
  <si>
    <t>Operating Surplus (Deficit)</t>
  </si>
  <si>
    <t>N</t>
  </si>
  <si>
    <t>Must not be null</t>
  </si>
  <si>
    <t>Please enter "0" for nil values</t>
  </si>
  <si>
    <t>Depreciation &amp; Amortisation</t>
  </si>
  <si>
    <t>Must be zero or positive value.</t>
  </si>
  <si>
    <t>Please enter "0" for nil values or a positive amount.</t>
  </si>
  <si>
    <t>Impairments / (Revaluation Enhancements)</t>
  </si>
  <si>
    <t>Must be null or a numeric value</t>
  </si>
  <si>
    <t>Please enter a number</t>
  </si>
  <si>
    <t>Increase / (Decrease) in Creditors</t>
  </si>
  <si>
    <t>(Increase) / Decrease in Debtors</t>
  </si>
  <si>
    <t>(Increase) / Decrease in Stock &amp; WIP</t>
  </si>
  <si>
    <t>Gain / (Loss) on sale of fixed assets</t>
  </si>
  <si>
    <t>Other non-cash adjustments</t>
  </si>
  <si>
    <t>Net Cash from Operating Activities</t>
  </si>
  <si>
    <t>DERIVED
SUM(FYFPCF001:FYFPCF008)</t>
  </si>
  <si>
    <t>Tax (Paid) / Refunded</t>
  </si>
  <si>
    <t>Interest Received</t>
  </si>
  <si>
    <t>Interest Paid</t>
  </si>
  <si>
    <t>Must be zero or negative value.</t>
  </si>
  <si>
    <t>Please enter "0" for nil values or a negative amount.</t>
  </si>
  <si>
    <t>Returns on Investment and Servicing of Finance</t>
  </si>
  <si>
    <t>DERIVED
SUM(FYFPCF011 + FYFPCF012)</t>
  </si>
  <si>
    <t>Construction or acquisition of Housing properties</t>
  </si>
  <si>
    <t>Must not be negative</t>
  </si>
  <si>
    <t xml:space="preserve">Improvement of Housing </t>
  </si>
  <si>
    <t>Construction or acquisition of other Land &amp; Buildings</t>
  </si>
  <si>
    <t>Construction or acquisition of other Fixed Assets</t>
  </si>
  <si>
    <t>Sale of Social Housing Properties</t>
  </si>
  <si>
    <t>Must not be positive</t>
  </si>
  <si>
    <t>Sale of Other Land &amp; Buildings</t>
  </si>
  <si>
    <t>Sale of Other Fixed Assets</t>
  </si>
  <si>
    <t>Grants (Repaid) / Received</t>
  </si>
  <si>
    <t>Capital Expenditure &amp; Financial Investment</t>
  </si>
  <si>
    <t>DERIVED
SUM(FYFPCF014:FYFPCF021)</t>
  </si>
  <si>
    <t xml:space="preserve">Net Cash Before Financing </t>
  </si>
  <si>
    <t>DERIVED
SUM(FYFPCF009 + FYFPCF010 + FYFPCF013 + FYFPCF022)</t>
  </si>
  <si>
    <t>Equity drawdown</t>
  </si>
  <si>
    <t>Debt drawndown</t>
  </si>
  <si>
    <t>Debt repayment</t>
  </si>
  <si>
    <t>Working Capital (Cash) - Drawn / (Repaid)</t>
  </si>
  <si>
    <t>Net Cash From Financing</t>
  </si>
  <si>
    <t>DERIVED
SUM(FYFPCF024:FYFPCF027)</t>
  </si>
  <si>
    <t>Increase / (Decrease) in Net Cash</t>
  </si>
  <si>
    <t>DERIVED
SUM(FYFPCF023 + FYFPCF028)</t>
  </si>
  <si>
    <t>Balance Brought Forward</t>
  </si>
  <si>
    <t>DERIVED
SUM(FYFPCF029)</t>
  </si>
  <si>
    <t>If this does not match movement in cash on balance sheet then"Please note that any variations between the Increase / (Decrease) in Net Cash and the movement in Cash on the Balance Sheet for any year must be explained.</t>
  </si>
  <si>
    <t>To include a check whether FYFPCF031 matches movement in Cash on Balance sheet  for current year (FYFPPA168 minus TANDC170).  Differences are allowed but require a comment to explain the variation.</t>
  </si>
  <si>
    <t>Closing Balance</t>
  </si>
  <si>
    <t>DERIVED
SUM(FYFPCF030 + FYFPCF031)</t>
  </si>
  <si>
    <t>Operating Surplus (Deficit) - Current Year + 1</t>
  </si>
  <si>
    <t>Depreciation &amp; Amortisation - Current Year + 1</t>
  </si>
  <si>
    <t>Impairments / (Revaluation Enhancements) - Current Year + 1</t>
  </si>
  <si>
    <t>Increase / (Decrease) in Creditors - Current Year + 1</t>
  </si>
  <si>
    <t>(Increase) / Decrease in Debtors - Current Year + 1</t>
  </si>
  <si>
    <t>(Increase) / Decrease in Stock &amp; WIP - Current Year + 1</t>
  </si>
  <si>
    <t>Gain / (Loss) on sale of fixed assets - Current Year + 1</t>
  </si>
  <si>
    <t>Other non-cash adjustments - Current Year + 1</t>
  </si>
  <si>
    <t>Net Cash from Operating Activities - Current Year + 1</t>
  </si>
  <si>
    <t>DERIVED
SUM(FYFPCF033:FYFPCF040)</t>
  </si>
  <si>
    <t>Tax (Paid) / Refunded - Current Year + 1</t>
  </si>
  <si>
    <t>Interest Received - Current Year + 1</t>
  </si>
  <si>
    <t>Interest Paid - Current Year + 1</t>
  </si>
  <si>
    <t>DERIVED
SUM(FYFPPA165+FYFPPA173)</t>
  </si>
  <si>
    <t>DERIVED
SUM(FYFPPA195+FYFPPA203)</t>
  </si>
  <si>
    <t>DERIVED
SUM(FYFPPA226:FYFPPA229)</t>
  </si>
  <si>
    <t>DERIVED
SUM(FYFPPA225+FYFPPA233)</t>
  </si>
  <si>
    <t>DERIVED
SUM(FYFPPA256:FYFPPA259)</t>
  </si>
  <si>
    <t>DERIVED
SUM(FYFPPA255+FYFPPA263)</t>
  </si>
  <si>
    <t>DERIVED
SUM(FYFPPA286:FYFPPA289)</t>
  </si>
  <si>
    <t>DERIVED
SUM(FYFPPA285+FYFPPA293)</t>
  </si>
  <si>
    <t>DERIVED
SUM(FYFPPA316:FYFPPA319)</t>
  </si>
  <si>
    <t>DERIVED
SUM(FYFPPA315+FYFPPA323)</t>
  </si>
  <si>
    <t>DERIVED
SUM(FYFPPA340:FYFPPA345)</t>
  </si>
  <si>
    <t>DERIVED
SUM(FYFPPA523:FYFPPA530)</t>
  </si>
  <si>
    <t>DERIVED
SUM(FYFPPA533 + FYFPPA534</t>
  </si>
  <si>
    <t>DERIVED
SUM(FYFPPA536:FYFPPA543)</t>
  </si>
  <si>
    <t>DERIVED
SUM(FYFPPA531 + FYFPPA532 + FYFPPA535 + FYFPPA544)</t>
  </si>
  <si>
    <t>DERIVED
SUM(FYFPPA546:FYFPPA549)</t>
  </si>
  <si>
    <t>DERIVED
SUM(FYFPPA551)</t>
  </si>
  <si>
    <t>DERIVED
SUM(FYFPPA552 + FYFPPA553)</t>
  </si>
  <si>
    <t>DERIVED
SUM(FYFPPA555:FYFPPA562)</t>
  </si>
  <si>
    <t>DERIVED
SUM(FYFPPA568:FYFPPA575)</t>
  </si>
  <si>
    <t>DERIVED
SUM(FYFPPA578:FYFPPA581)</t>
  </si>
  <si>
    <t>DERIVED
SUM(FYFPPA583)</t>
  </si>
  <si>
    <t>DERIVED
SUM(FYFPPA584 + FYFPPA585)</t>
  </si>
  <si>
    <t>DERIVED
SUM(FYFPPA587:FYFPPA594)</t>
  </si>
  <si>
    <t>DERIVED
SUM(FYFPPA600:FYFPPA607)</t>
  </si>
  <si>
    <t>DERIVED
SUM(FYFPPA595 + FYFPPA596 + FYFPPA599 + FYFPPA608)</t>
  </si>
  <si>
    <t>DERIVED
SUM(FYFPPA610:FYFPPA613)</t>
  </si>
  <si>
    <t>DERIVED
=FYFPPA586</t>
  </si>
  <si>
    <t>DERIVED
SUM(FYFPPA615)</t>
  </si>
  <si>
    <t>DERIVED
SUM(FYFPPA616 + FYFPPA617)</t>
  </si>
  <si>
    <t>DERIVED
SUM(FYFPPA619:FYFPPA626)</t>
  </si>
  <si>
    <t>DERIVED
SUM(FYFPPA632:FYFPPA639</t>
  </si>
  <si>
    <t>DERIVED
SUM(FYFPPA627 + FYFPPA628 + FYFPPA631 + FYFPPA640)</t>
  </si>
  <si>
    <t>DERIVED
SUM(FYFPPA642:FYFPPA645)</t>
  </si>
  <si>
    <t>DERIVED
=FYFPPA618</t>
  </si>
  <si>
    <t>DERIVED
SUM(FYFPPA647)</t>
  </si>
  <si>
    <t>DERIVED
SUM(FYFPPA651:FYFPPA658)</t>
  </si>
  <si>
    <t>DERIVED
SUM(FYFPPA664:FYFPPA671)</t>
  </si>
  <si>
    <t>DERIVED
SUM(FYFPPA659 + FYFPPA660 + FYFPPA663 + FYFPPA672)</t>
  </si>
  <si>
    <t>DERIVED
=FYFPPA650</t>
  </si>
  <si>
    <t>DERIVED
SUM(FYFPPA679)</t>
  </si>
  <si>
    <t>DERIVED
SUM(FYFPPA680 + FYFPPA681)</t>
  </si>
  <si>
    <t>DERIVED
SUM(FYFPPA683:FYFPPA690)</t>
  </si>
  <si>
    <t>DERIVED
SUM(FYFPPA696:FYFPPA703)</t>
  </si>
  <si>
    <t>DERIVED
SUM(FYFPPA706:FYFPPA709)</t>
  </si>
  <si>
    <t>DERIVED
=FYFPPA682</t>
  </si>
  <si>
    <t>DERIVED
SUM(FYFPPA711)</t>
  </si>
  <si>
    <t>DERIVED
SUM(FYFPPA712 + FYFPPA713)</t>
  </si>
  <si>
    <t xml:space="preserve">Financed by Mortgage to rent private finance - Forecast Current Year +5 </t>
  </si>
  <si>
    <t xml:space="preserve">Re-active &amp; voids maintenance - direct costs - Forecast Current Year +4 </t>
  </si>
  <si>
    <t xml:space="preserve">Maintenance overhead costs - Forecast Current Year +4 </t>
  </si>
  <si>
    <t xml:space="preserve">Bad debts written off - Forecast Current Year +4 </t>
  </si>
  <si>
    <t xml:space="preserve">Developments for sale costs - Forecast Current Year +4 </t>
  </si>
  <si>
    <t xml:space="preserve">Other costs - Forecast Current Year +4 </t>
  </si>
  <si>
    <t xml:space="preserve">Operating Costs - Forecast Current Year +4 </t>
  </si>
  <si>
    <t xml:space="preserve">OPERATING SURPLUS/(DEFICIT) - Forecast Current Year +4 </t>
  </si>
  <si>
    <t xml:space="preserve">Profit/(Loss) on sale of fixed assets - Forecast Current Year +4 </t>
  </si>
  <si>
    <t xml:space="preserve">Interest receivable and other income - Forecast Current Year +4 </t>
  </si>
  <si>
    <t xml:space="preserve">Interest payable and similar charges - Forecast Current Year +4 </t>
  </si>
  <si>
    <t xml:space="preserve">SURPLUS(DEFICIT) ON ORDINARY ACTIVITIES BEFORE TAX - Forecast Current Year +4 </t>
  </si>
  <si>
    <t xml:space="preserve">Tax on surplus on ordinary activities - Forecast Current Year +4 </t>
  </si>
  <si>
    <t xml:space="preserve">Grant receivable against taxation - Forecast Current Year +4 </t>
  </si>
  <si>
    <t xml:space="preserve">SURPLUS/(DEFICIT) FOR THE YEAR - Forecast Current Year +4 </t>
  </si>
  <si>
    <t xml:space="preserve">Gross rents - Forecast Current Year +5 </t>
  </si>
  <si>
    <t xml:space="preserve">Service charges - Forecast Current Year +5 </t>
  </si>
  <si>
    <t xml:space="preserve">Gross rents &amp; service charges - Forecast Current Year +5 </t>
  </si>
  <si>
    <t xml:space="preserve">Rent loss from voids - Forecast Current Year +5 </t>
  </si>
  <si>
    <t xml:space="preserve">Net rent &amp; service charges - Forecast Current Year +5 </t>
  </si>
  <si>
    <t xml:space="preserve">Developments for sale income - Forecast Current Year +5 </t>
  </si>
  <si>
    <t xml:space="preserve">Other income - Forecast Current Year +5 </t>
  </si>
  <si>
    <t xml:space="preserve">TURNOVER - Forecast Current Year +5 </t>
  </si>
  <si>
    <t xml:space="preserve">Less:  Housing depreciation - Forecast Current Year +5 </t>
  </si>
  <si>
    <t xml:space="preserve">Impairment - Forecast Current Year +5 </t>
  </si>
  <si>
    <t>FYFPPA561</t>
  </si>
  <si>
    <t>FYFPPA562</t>
  </si>
  <si>
    <t>FYFPPA563</t>
  </si>
  <si>
    <t>FYFPPA564</t>
  </si>
  <si>
    <t>FYFPPA565</t>
  </si>
  <si>
    <t>FYFPPA566</t>
  </si>
  <si>
    <t>FYFPPA567</t>
  </si>
  <si>
    <t>FYFPPA568</t>
  </si>
  <si>
    <t>FYFPPA569</t>
  </si>
  <si>
    <t>FYFPPA570</t>
  </si>
  <si>
    <t>FYFPPA571</t>
  </si>
  <si>
    <t>FYFPPA572</t>
  </si>
  <si>
    <t>FYFPPA573</t>
  </si>
  <si>
    <t>FYFPPA574</t>
  </si>
  <si>
    <t>FYFPPA575</t>
  </si>
  <si>
    <t>FYFPPA576</t>
  </si>
  <si>
    <t>FYFPPA577</t>
  </si>
  <si>
    <t>FYFPPA578</t>
  </si>
  <si>
    <t>FYFPPA579</t>
  </si>
  <si>
    <t>FYFPPA580</t>
  </si>
  <si>
    <t>FYFPPA581</t>
  </si>
  <si>
    <t>FYFPPA582</t>
  </si>
  <si>
    <t>FYFPPA583</t>
  </si>
  <si>
    <t>FYFPPA584</t>
  </si>
  <si>
    <t>FYFPPA585</t>
  </si>
  <si>
    <t>FYFPPA586</t>
  </si>
  <si>
    <t>FYFPPA587</t>
  </si>
  <si>
    <t>FYFPPA588</t>
  </si>
  <si>
    <t>FYFPPA589</t>
  </si>
  <si>
    <t>FYFPPA590</t>
  </si>
  <si>
    <t>FYFPPA591</t>
  </si>
  <si>
    <t>FYFPPA592</t>
  </si>
  <si>
    <t>FYFPPA593</t>
  </si>
  <si>
    <t>FYFPPA594</t>
  </si>
  <si>
    <t>FYFPPA595</t>
  </si>
  <si>
    <t>FYFPPA596</t>
  </si>
  <si>
    <t>FYFPPA597</t>
  </si>
  <si>
    <t>FYFPPA598</t>
  </si>
  <si>
    <t>FYFPPA599</t>
  </si>
  <si>
    <t>FYFPPA600</t>
  </si>
  <si>
    <t>FYFPPA601</t>
  </si>
  <si>
    <t>FYFPPA602</t>
  </si>
  <si>
    <t>FYFPPA603</t>
  </si>
  <si>
    <t>FYFPPA604</t>
  </si>
  <si>
    <t>FYFPPA605</t>
  </si>
  <si>
    <t>FYFPPA606</t>
  </si>
  <si>
    <t>FYFPPA607</t>
  </si>
  <si>
    <t>FYFPPA608</t>
  </si>
  <si>
    <t>FYFPPA609</t>
  </si>
  <si>
    <t>FYFPPA610</t>
  </si>
  <si>
    <t>FYFPPA611</t>
  </si>
  <si>
    <t>FYFPPA612</t>
  </si>
  <si>
    <t>FYFPPA613</t>
  </si>
  <si>
    <t>FYFPPA614</t>
  </si>
  <si>
    <t>FYFPPA615</t>
  </si>
  <si>
    <t>FYFPPA616</t>
  </si>
  <si>
    <t>FYFPPA617</t>
  </si>
  <si>
    <t>FYFPPA618</t>
  </si>
  <si>
    <t>FYFPPA619</t>
  </si>
  <si>
    <t>FYFPPA620</t>
  </si>
  <si>
    <t>FYFPPA621</t>
  </si>
  <si>
    <t>FYFPPA622</t>
  </si>
  <si>
    <t>FYFPPA623</t>
  </si>
  <si>
    <t>FYFPPA624</t>
  </si>
  <si>
    <t>FYFPPA625</t>
  </si>
  <si>
    <t>FYFPPA626</t>
  </si>
  <si>
    <t>FYFPPA627</t>
  </si>
  <si>
    <t>FYFPPA628</t>
  </si>
  <si>
    <t>FYFPPA629</t>
  </si>
  <si>
    <t>FYFPPA630</t>
  </si>
  <si>
    <t>FYFPPA631</t>
  </si>
  <si>
    <t>FYFPPA632</t>
  </si>
  <si>
    <t>FYFPPA633</t>
  </si>
  <si>
    <t>FYFPPA634</t>
  </si>
  <si>
    <t>FYFPPA635</t>
  </si>
  <si>
    <t>FYFPPA636</t>
  </si>
  <si>
    <t>FYFPPA637</t>
  </si>
  <si>
    <t>FYFPPA638</t>
  </si>
  <si>
    <t>FYFPPA639</t>
  </si>
  <si>
    <t>FYFPPA640</t>
  </si>
  <si>
    <t>FYFPPA641</t>
  </si>
  <si>
    <t>FYFPPA642</t>
  </si>
  <si>
    <t>FYFPPA643</t>
  </si>
  <si>
    <t>FYFPPA644</t>
  </si>
  <si>
    <t>FYFPPA645</t>
  </si>
  <si>
    <t>FYFPPA646</t>
  </si>
  <si>
    <t>FYFPPA647</t>
  </si>
  <si>
    <t>FYFPPA648</t>
  </si>
  <si>
    <t>FYFPPA649</t>
  </si>
  <si>
    <t>FYFPPA650</t>
  </si>
  <si>
    <t>FYFPPA651</t>
  </si>
  <si>
    <t>FYFPPA652</t>
  </si>
  <si>
    <t>FYFPPA653</t>
  </si>
  <si>
    <t>FYFPPA654</t>
  </si>
  <si>
    <t>FYFPPA655</t>
  </si>
  <si>
    <t>FYFPPA656</t>
  </si>
  <si>
    <t>FYFPPA657</t>
  </si>
  <si>
    <t>FYFPPA658</t>
  </si>
  <si>
    <t>FYFPPA659</t>
  </si>
  <si>
    <t>FYFPPA660</t>
  </si>
  <si>
    <t>FYFPPA661</t>
  </si>
  <si>
    <t>FYFPPA662</t>
  </si>
  <si>
    <t>FYFPPA663</t>
  </si>
  <si>
    <t>FYFPPA664</t>
  </si>
  <si>
    <t>FYFPPA665</t>
  </si>
  <si>
    <t>FYFPPA666</t>
  </si>
  <si>
    <t>FYFPPA667</t>
  </si>
  <si>
    <t>FYFPPA668</t>
  </si>
  <si>
    <t>FYFPPA669</t>
  </si>
  <si>
    <t>FYFPPA670</t>
  </si>
  <si>
    <t>FYFPPA671</t>
  </si>
  <si>
    <t>FYFPPA672</t>
  </si>
  <si>
    <t>FYFPPA673</t>
  </si>
  <si>
    <t>FYFPPA674</t>
  </si>
  <si>
    <t>FYFPPA675</t>
  </si>
  <si>
    <t>FYFPPA676</t>
  </si>
  <si>
    <t>FYFPPA677</t>
  </si>
  <si>
    <t>FYFPPA678</t>
  </si>
  <si>
    <t>FYFPPA679</t>
  </si>
  <si>
    <t>FYFPPA680</t>
  </si>
  <si>
    <t>FYFPPA681</t>
  </si>
  <si>
    <t>FYFPPA682</t>
  </si>
  <si>
    <t>FYFPPA683</t>
  </si>
  <si>
    <t>FYFPPA684</t>
  </si>
  <si>
    <t>FYFPPA685</t>
  </si>
  <si>
    <t>FYFPPA686</t>
  </si>
  <si>
    <t>FYFPPA687</t>
  </si>
  <si>
    <t>FYFPPA688</t>
  </si>
  <si>
    <t>FYFPPA689</t>
  </si>
  <si>
    <t>FYFPPA690</t>
  </si>
  <si>
    <t>FYFPPA691</t>
  </si>
  <si>
    <t>FYFPPA692</t>
  </si>
  <si>
    <t>FYFPPA693</t>
  </si>
  <si>
    <t>FYFPPA694</t>
  </si>
  <si>
    <t>FYFPPA695</t>
  </si>
  <si>
    <t>FYFPPA696</t>
  </si>
  <si>
    <t>Increase / (Decrease) in Net Cash - Current Year + 2</t>
  </si>
  <si>
    <t>DERIVED
SUM(FYFPCF087 + FYFPCF092)</t>
  </si>
  <si>
    <t>Balance Brought Forward - Current Year + 2</t>
  </si>
  <si>
    <t>DERIVED
SUM(FYFPCF093)</t>
  </si>
  <si>
    <t>To include a check whether FYFPCF031 matches movement in Cash on Balance sheet  for current year (FYFPPA226 minus FYFPPA197).  Differences are allowed but require a comment to explain the variation.</t>
  </si>
  <si>
    <t>Closing Balance - Current Year + 2</t>
  </si>
  <si>
    <t>DERIVED
SUM(FYFPCF094 + FYFPCF095)</t>
  </si>
  <si>
    <t>Operating Surplus (Deficit) - Current Year + 3</t>
  </si>
  <si>
    <t>Depreciation &amp; Amortisation - Current Year + 3</t>
  </si>
  <si>
    <t>Impairments / (Revaluation Enhancements) - Current Year + 3</t>
  </si>
  <si>
    <t>Increase / (Decrease) in Creditors - Current Year + 3</t>
  </si>
  <si>
    <t>(Increase) / Decrease in Debtors - Current Year + 3</t>
  </si>
  <si>
    <t>(Increase) / Decrease in Stock &amp; WIP - Current Year + 3</t>
  </si>
  <si>
    <t>Gain / (Loss) on sale of fixed assets - Current Year + 3</t>
  </si>
  <si>
    <t>Other non-cash adjustments - Current Year + 3</t>
  </si>
  <si>
    <t>Net Cash from Operating Activities - Current Year + 3</t>
  </si>
  <si>
    <t>DERIVED
SUM(FYFPCF097:FYFPCF104)</t>
  </si>
  <si>
    <t>Tax (Paid) / Refunded - Current Year + 3</t>
  </si>
  <si>
    <t>Interest Received - Current Year + 3</t>
  </si>
  <si>
    <t>Interest Paid - Current Year + 3</t>
  </si>
  <si>
    <t>Returns on Investment and Servicing of Finance - Current Year + 3</t>
  </si>
  <si>
    <t>DERIVED
SUM(FYFPCF107 + FYFPCF108)</t>
  </si>
  <si>
    <t xml:space="preserve">Financed by Other (comment) - Forecast Current Year +5 </t>
  </si>
  <si>
    <t xml:space="preserve">Total cost of other units - Forecast Current Year +5 </t>
  </si>
  <si>
    <t xml:space="preserve">Number of units lost during year by Sales including right to buy - Forecast Current Year +5 </t>
  </si>
  <si>
    <t xml:space="preserve">Number of units lost during year by Demolition - Forecast Current Year +5 </t>
  </si>
  <si>
    <t xml:space="preserve">Number of units lost during year by Other (comment) - Forecast Current Year +5 </t>
  </si>
  <si>
    <t xml:space="preserve">Inflation - Forecast Current Year +5 </t>
  </si>
  <si>
    <t xml:space="preserve">Rent increase - Forecast Current Year +5 </t>
  </si>
  <si>
    <t xml:space="preserve">Operating cost increase - Forecast Current Year +5 </t>
  </si>
  <si>
    <t xml:space="preserve">Direct maintenance cost increase - Forecast Current Year +5 </t>
  </si>
  <si>
    <t xml:space="preserve">Average cost of borrowing - Forecast Current Year +5 </t>
  </si>
  <si>
    <t xml:space="preserve">Employers Contributions for pensions (%) - Forecast Current Year +5 </t>
  </si>
  <si>
    <t xml:space="preserve">Employers Contributions for pensions (£'000) - Forecast Current Year +5 </t>
  </si>
  <si>
    <t xml:space="preserve">Capitalised maintenance costs - Forecast Current Year +5 </t>
  </si>
  <si>
    <t xml:space="preserve">Capitalised devt admin costs, not covered by allowances - Forecast Current Year +5 </t>
  </si>
  <si>
    <t xml:space="preserve">Capitalised interest costs - Forecast Current Year +5 </t>
  </si>
  <si>
    <t xml:space="preserve">Total staff costs (including NI &amp; pension costs) - Forecast Current Year +5 </t>
  </si>
  <si>
    <t xml:space="preserve">Date </t>
  </si>
  <si>
    <t>Version Number</t>
  </si>
  <si>
    <t>Changed By</t>
  </si>
  <si>
    <t>Comments</t>
  </si>
  <si>
    <t>Field ID</t>
  </si>
  <si>
    <t>Indicator ID</t>
  </si>
  <si>
    <t>Format</t>
  </si>
  <si>
    <t>Null Allowed</t>
  </si>
  <si>
    <t>Rule to pass validation</t>
  </si>
  <si>
    <t>Screen validation message</t>
  </si>
  <si>
    <t>Global validation message</t>
  </si>
  <si>
    <t>Notes</t>
  </si>
  <si>
    <t>Gross rents</t>
  </si>
  <si>
    <t>Service charges</t>
  </si>
  <si>
    <t>Gross rents &amp; service charges</t>
  </si>
  <si>
    <t>Construction or acquisition of other Land &amp; Buildings - Current Year + 3</t>
  </si>
  <si>
    <t>Construction or acquisition of other Fixed Assets - Current Year + 3</t>
  </si>
  <si>
    <t>Sale of Social Housing Properties - Current Year + 3</t>
  </si>
  <si>
    <t>Sale of Other Land &amp; Buildings - Current Year + 3</t>
  </si>
  <si>
    <t>Sale of Other Fixed Assets - Current Year + 3</t>
  </si>
  <si>
    <t>Grants (Repaid) / Received - Current Year + 3</t>
  </si>
  <si>
    <t>Capital Expenditure &amp; Financial Investment - Current Year + 3</t>
  </si>
  <si>
    <t>DERIVED
SUM(FYFPCF110:FYFPCF117)</t>
  </si>
  <si>
    <t>Net Cash Before Financing  - Current Year + 3</t>
  </si>
  <si>
    <t>DERIVED
SUM(FYFPCF105 + FYFPCF106 + FYFPCF109 + FYFPCF118)</t>
  </si>
  <si>
    <t>Equity drawdown - Current Year + 3</t>
  </si>
  <si>
    <t>Debt drawndown - Current Year + 3</t>
  </si>
  <si>
    <t>Debt repayment - Current Year + 3</t>
  </si>
  <si>
    <t>Working Capital (Cash) - Drawn / (Repaid) - Current Year + 3</t>
  </si>
  <si>
    <t>Net Cash From Financing - Current Year + 3</t>
  </si>
  <si>
    <t>DERIVED
SUM(FYFPCF120:FYFPCF123)</t>
  </si>
  <si>
    <t>Increase / (Decrease) in Net Cash - Current Year + 3</t>
  </si>
  <si>
    <t>DERIVED
SUM(FYFPCF119 + FYFPCF124)</t>
  </si>
  <si>
    <t>Balance Brought Forward - Current Year + 3</t>
  </si>
  <si>
    <t>DERIVED
SUM(FYFPCF096)</t>
  </si>
  <si>
    <t>DERIVED
SUM(FYFPCF125)</t>
  </si>
  <si>
    <t>To include a check whether FYFPCF031 matches movement in Cash on Balance sheet  for current year (FYFPPA255 minus FYFP226).  Differences are allowed but require a comment to explain the variation.</t>
  </si>
  <si>
    <t>Closing Balance - Current Year + 3</t>
  </si>
  <si>
    <t>DERIVED
SUM(FYFPCF1216 + FYFPCF127)</t>
  </si>
  <si>
    <t>Operating Surplus (Deficit) - Current Year + 4</t>
  </si>
  <si>
    <t>Depreciation &amp; Amortisation - Current Year + 4</t>
  </si>
  <si>
    <t>Impairments / (Revaluation Enhancements) - Current Year + 4</t>
  </si>
  <si>
    <t>Increase / (Decrease) in Creditors - Current Year + 4</t>
  </si>
  <si>
    <t>(Increase) / Decrease in Debtors - Current Year + 4</t>
  </si>
  <si>
    <t>(Increase) / Decrease in Stock &amp; WIP - Current Year + 4</t>
  </si>
  <si>
    <t>Gain / (Loss) on sale of fixed assets - Current Year + 4</t>
  </si>
  <si>
    <t>Other non-cash adjustments - Current Year + 4</t>
  </si>
  <si>
    <t>Net Cash from Operating Activities - Current Year + 4</t>
  </si>
  <si>
    <t>DERIVED
SUM(FYFPCF129:FYFPCF136)</t>
  </si>
  <si>
    <t>Tax (Paid) / Refunded - Current Year + 4</t>
  </si>
  <si>
    <t>Interest Received - Current Year + 4</t>
  </si>
  <si>
    <t>Interest Paid - Current Year + 4</t>
  </si>
  <si>
    <t xml:space="preserve">Inter Group Debtors - Forecast Current Year +4 </t>
  </si>
  <si>
    <t xml:space="preserve">Inter Group Creditors - Forecast Current Year +4 </t>
  </si>
  <si>
    <t xml:space="preserve">Intangible Fixed Assets - Forecast Current Year +5 </t>
  </si>
  <si>
    <t xml:space="preserve">Housing properties - Gross cost or valuation - Forecast Current Year +5 </t>
  </si>
  <si>
    <t xml:space="preserve">Housing depreciation - Forecast Current Year +5 </t>
  </si>
  <si>
    <t xml:space="preserve">HAG - Forecast Current Year +5 </t>
  </si>
  <si>
    <t xml:space="preserve">Other government grants - Forecast Current Year +5 </t>
  </si>
  <si>
    <t xml:space="preserve">Investments - Forecast Current Year +5 </t>
  </si>
  <si>
    <t xml:space="preserve">Other fixed assets - Forecast Current Year +5 </t>
  </si>
  <si>
    <t xml:space="preserve">TOTAL FIXED ASSETS - Forecast Current Year +5 </t>
  </si>
  <si>
    <t xml:space="preserve">Net rental debtors - Forecast Current Year +5 </t>
  </si>
  <si>
    <t xml:space="preserve">Other debtors, stock &amp; WIP - Forecast Current Year +5 </t>
  </si>
  <si>
    <t xml:space="preserve">Investments (non-cash) - Forecast Current Year +5 </t>
  </si>
  <si>
    <t xml:space="preserve">Cash at bank and in hand - Forecast Current Year +5 </t>
  </si>
  <si>
    <t xml:space="preserve">TOTAL CURRENT ASSETS - Forecast Current Year +5 </t>
  </si>
  <si>
    <t xml:space="preserve">Loans &amp; overdrafts due within one year - Forecast Current Year +5 </t>
  </si>
  <si>
    <t xml:space="preserve">Other short-term creditors - Forecast Current Year +5 </t>
  </si>
  <si>
    <t xml:space="preserve">NET CURRENT ASSETS/(LIABILITIES) - Forecast Current Year +5 </t>
  </si>
  <si>
    <t xml:space="preserve">TOTAL ASSETS LESS CURRENT LIABILITIES - Forecast Current Year +5 </t>
  </si>
  <si>
    <t xml:space="preserve">Loans due after one year - Forecast Current Year +5 </t>
  </si>
  <si>
    <t xml:space="preserve">Other long-term creditors - Forecast Current Year +5 </t>
  </si>
  <si>
    <t xml:space="preserve">Provisions for liabilities &amp; charges - Forecast Current Year +5 </t>
  </si>
  <si>
    <t xml:space="preserve">NET ASSETS - Forecast Current Year +5 </t>
  </si>
  <si>
    <t xml:space="preserve">Share capital - Forecast Current Year +5 </t>
  </si>
  <si>
    <t xml:space="preserve">Negative goodwill - Forecast Current Year +5 </t>
  </si>
  <si>
    <t xml:space="preserve">Revaluation reserve - Forecast Current Year +5 </t>
  </si>
  <si>
    <t xml:space="preserve">Restricted, designated &amp; revenue reserves - Forecast Current Year +5 </t>
  </si>
  <si>
    <t xml:space="preserve">TOTAL CAPITAL &amp; RESERVES - Forecast Current Year +5 </t>
  </si>
  <si>
    <t xml:space="preserve">Pension Liabilty - as included in row 80 above - Forecast Current Year +5 </t>
  </si>
  <si>
    <t xml:space="preserve">Inter Group Debtors - Forecast Current Year +5 </t>
  </si>
  <si>
    <t xml:space="preserve">Inter Group Creditors - Forecast Current Year +5 </t>
  </si>
  <si>
    <t>ADDITIONAL INFORMATION</t>
  </si>
  <si>
    <t>Number of units owned at end of period</t>
  </si>
  <si>
    <t>Number of units managed at end of period (exclude factored units)</t>
  </si>
  <si>
    <t>Number of new units added during year</t>
  </si>
  <si>
    <t>Financed by Private finance</t>
  </si>
  <si>
    <t>Financed by Other public subsidy</t>
  </si>
  <si>
    <t>Financed by HAG</t>
  </si>
  <si>
    <t>Financed by Sales</t>
  </si>
  <si>
    <t>Financed by Cash reserves</t>
  </si>
  <si>
    <t>DERIVED
SUM(FYFPPA260-(FYFPPA261+FYFPPA262+FYFPPA263))</t>
  </si>
  <si>
    <t>DERIVED
SUM(FYFPPA289-(FYFPPA290+FYFPPA291+FYFPPA292))</t>
  </si>
  <si>
    <t>DERIVED
SUM(FYFPPA318-(FYFPPA319+FYFPPA320+FYFPPA321))</t>
  </si>
  <si>
    <t>DERIVED
SUM(FYFPPA188+FYFPPA045)</t>
  </si>
  <si>
    <t>DERIVED
SUM(FYFPPA210+FYFPPA078)</t>
  </si>
  <si>
    <t>DERIVED
SUM(FYFPPA239+FYFPPA104)</t>
  </si>
  <si>
    <t>DERIVED
SUM(FYFPPA268+FYFPPA130)</t>
  </si>
  <si>
    <t>DERIVED
SUM(FYFPPA297+FYFPPA156)</t>
  </si>
  <si>
    <t>DERIVED
SUM(FYFPPA207+FYFPPA208+FYFPPA209+FYFPPA210)</t>
  </si>
  <si>
    <t>DERIVED
SUM(FYFPPA236+FYFPPA237+FYFPPA238+FYFPPA239)</t>
  </si>
  <si>
    <t>DERIVED
SUM(FYFPPA265+FYFPPA266+FYFPPA267+FYFPPA268)</t>
  </si>
  <si>
    <t>DERIVED
SUM(FYFPPA294+FYFPPA295+FYFPPA296+FYFPPA297)</t>
  </si>
  <si>
    <t>DERIVED
SUM(FYFPPA334:FYFPPA339)</t>
  </si>
  <si>
    <t>DERIVED
SUM(FYFPPA323+FYFPPA324+FYFPPA325+FYFPPA326)</t>
  </si>
  <si>
    <t>DERIVED
SUM(FYFPPA363:FYFPPA368)</t>
  </si>
  <si>
    <t>DERIVED
SUM(FYFPPA392:FYFPPA397)</t>
  </si>
  <si>
    <t xml:space="preserve">Financed by Cash reserves - Forecast Current Year +3 </t>
  </si>
  <si>
    <t xml:space="preserve">Financed by Other - Forecast Current Year +3 </t>
  </si>
  <si>
    <t xml:space="preserve">Total cost of new units - Forecast Current Year +3 </t>
  </si>
  <si>
    <t xml:space="preserve">Number of other units added during year - Forecast Current Year +3 </t>
  </si>
  <si>
    <t xml:space="preserve">Financed by Stock transfer private finance - Forecast Current Year +3 </t>
  </si>
  <si>
    <t xml:space="preserve">Financed by Mortgage to rent private finance - Forecast Current Year +3 </t>
  </si>
  <si>
    <t xml:space="preserve">Financed by Other (comment) - Forecast Current Year +3 </t>
  </si>
  <si>
    <t xml:space="preserve">Total cost of other units - Forecast Current Year +3 </t>
  </si>
  <si>
    <t xml:space="preserve">Number of units lost during year by Sales including right to buy - Forecast Current Year +3 </t>
  </si>
  <si>
    <t xml:space="preserve">Number of units lost during year by Demolition - Forecast Current Year +3 </t>
  </si>
  <si>
    <t xml:space="preserve">Number of units lost during year by Other (comment) - Forecast Current Year +3 </t>
  </si>
  <si>
    <t xml:space="preserve">Inflation - Forecast Current Year +3 </t>
  </si>
  <si>
    <t xml:space="preserve">Rent increase - Forecast Current Year +3 </t>
  </si>
  <si>
    <t xml:space="preserve">Operating cost increase - Forecast Current Year +3 </t>
  </si>
  <si>
    <t xml:space="preserve">Direct maintenance cost increase - Forecast Current Year +3 </t>
  </si>
  <si>
    <t xml:space="preserve">Average cost of borrowing - Forecast Current Year +3 </t>
  </si>
  <si>
    <t xml:space="preserve">Employers Contributions for pensions (%) - Forecast Current Year +3 </t>
  </si>
  <si>
    <t xml:space="preserve">Employers Contributions for pensions (£'000) - Forecast Current Year +3 </t>
  </si>
  <si>
    <t xml:space="preserve">Capitalised maintenance costs - Forecast Current Year +3 </t>
  </si>
  <si>
    <t xml:space="preserve">Capitalised devt admin costs, not covered by allowances - Forecast Current Year +3 </t>
  </si>
  <si>
    <t xml:space="preserve">Capitalised interest costs - Forecast Current Year +3 </t>
  </si>
  <si>
    <t xml:space="preserve">Total staff costs (including NI &amp; pension costs) - Forecast Current Year +3 </t>
  </si>
  <si>
    <t xml:space="preserve">Number of units owned at end of period  - Forecast Current Year +4 </t>
  </si>
  <si>
    <t>Question</t>
  </si>
  <si>
    <t>Are the results of the RSL's latest Stock Condition Survey incorporated in these financial projections?</t>
  </si>
  <si>
    <t>INCOME AND EXPENDITURE ACCOUNT ITEMS</t>
  </si>
  <si>
    <t>BALANCE SHEET ITEMS</t>
  </si>
  <si>
    <t>DERIVED
SUM (FYFPPA001+FYFPPA002)</t>
  </si>
  <si>
    <t>N/A</t>
  </si>
  <si>
    <t>DERIVED
SUM(FYFPPA005+FYFPPA006+FYFPPA007)</t>
  </si>
  <si>
    <t>DERIVED
SUM(FYFPPA009:FYFPPA017)</t>
  </si>
  <si>
    <t>DERIVED
SUM(FYFPPA008-FYFPPA018)</t>
  </si>
  <si>
    <t>DERIVED
SUM(FYFPPA019+FYFPPA020+FYFPPA021) -(FYFPPA022)</t>
  </si>
  <si>
    <t>DERIVED
SUM (FYFPPA027+FYFPPA028)</t>
  </si>
  <si>
    <t>DERIVED
SUM(FYFPPA003-FYFPPA004)</t>
  </si>
  <si>
    <t>DERIVED
SUM(FYFPPA029-FYFPPA030)</t>
  </si>
  <si>
    <t>DERIVED
SUM(FYFPPA035:FYFPPA043)</t>
  </si>
  <si>
    <t>DERIVED
SUM(FYFPPA034-FYFPPA044)</t>
  </si>
  <si>
    <t>DERIVED
SUM(FYFPPA045+FYFPPA046+FYFPPA047) -(FYFPPA048)</t>
  </si>
  <si>
    <t>DERIVED
SUM(FYFPPA023-FYFPPA024)+(FYFPPA025)</t>
  </si>
  <si>
    <t>DERIVED
SUM(FYFPPA049-FYFPPA050)+(FYFPPA051)</t>
  </si>
  <si>
    <t>DERIVED
SUM(FYFPPA053+FYFPPA054)</t>
  </si>
  <si>
    <t>DERIVED
SUM(FYFPPA055-FYFPPA056)</t>
  </si>
  <si>
    <t xml:space="preserve">Number of units managed at end of period (exclude factored units)  - Forecast Current Year +4 </t>
  </si>
  <si>
    <t xml:space="preserve">Number of new units added during year  - Forecast Current Year +4 </t>
  </si>
  <si>
    <t xml:space="preserve">Financed by HAG  - Forecast Current Year +4 </t>
  </si>
  <si>
    <t xml:space="preserve">Financed by Other public subsidy  - Forecast Current Year +4 </t>
  </si>
  <si>
    <t xml:space="preserve">Financed by Private finance  - Forecast Current Year +4 </t>
  </si>
  <si>
    <t>Key</t>
  </si>
  <si>
    <t>Derived</t>
  </si>
  <si>
    <t>Heading</t>
  </si>
  <si>
    <t xml:space="preserve">Financed by Sales  - Forecast Current Year +4 </t>
  </si>
  <si>
    <t xml:space="preserve">Financed by Cash reserves - Forecast Current Year +4 </t>
  </si>
  <si>
    <t xml:space="preserve">Financed by Other - Forecast Current Year +4 </t>
  </si>
  <si>
    <t xml:space="preserve">Total cost of new units - Forecast Current Year +4 </t>
  </si>
  <si>
    <t xml:space="preserve">Number of other units added during year - Forecast Current Year +4 </t>
  </si>
  <si>
    <t xml:space="preserve">Financed by Stock transfer private finance - Forecast Current Year +4 </t>
  </si>
  <si>
    <t xml:space="preserve">Financed by Mortgage to rent private finance - Forecast Current Year +4 </t>
  </si>
  <si>
    <t xml:space="preserve">Financed by Other (comment) - Forecast Current Year +4 </t>
  </si>
  <si>
    <t xml:space="preserve">Total cost of other units - Forecast Current Year +4 </t>
  </si>
  <si>
    <t xml:space="preserve">Number of units lost during year by Sales including right to buy - Forecast Current Year +4 </t>
  </si>
  <si>
    <t xml:space="preserve">Number of units lost during year by Demolition - Forecast Current Year +4 </t>
  </si>
  <si>
    <t xml:space="preserve">Number of units lost during year by Other (comment) - Forecast Current Year +4 </t>
  </si>
  <si>
    <t xml:space="preserve">Inflation - Forecast Current Year +4 </t>
  </si>
  <si>
    <t xml:space="preserve">Rent increase - Forecast Current Year +4 </t>
  </si>
  <si>
    <t xml:space="preserve">Operating cost increase - Forecast Current Year +4 </t>
  </si>
  <si>
    <t xml:space="preserve">Direct maintenance cost increase - Forecast Current Year +4 </t>
  </si>
  <si>
    <t xml:space="preserve">Average cost of borrowing - Forecast Current Year +4 </t>
  </si>
  <si>
    <t xml:space="preserve">Employers Contributions for pensions (%) - Forecast Current Year +4 </t>
  </si>
  <si>
    <t xml:space="preserve">Employers Contributions for pensions (£'000) - Forecast Current Year +4 </t>
  </si>
  <si>
    <t xml:space="preserve">Capitalised maintenance costs - Forecast Current Year +4 </t>
  </si>
  <si>
    <t xml:space="preserve">Capitalised devt admin costs, not covered by allowances - Forecast Current Year +4 </t>
  </si>
  <si>
    <t xml:space="preserve">Capitalised interest costs - Forecast Current Year +4 </t>
  </si>
  <si>
    <t xml:space="preserve">Total staff costs (including NI &amp; pension costs) - Forecast Current Year +4 </t>
  </si>
  <si>
    <t xml:space="preserve">Number of units owned at end of period  - Forecast Current Year +5 </t>
  </si>
  <si>
    <t xml:space="preserve">Number of units managed at end of period (exclude factored units)  - Forecast Current Year +5 </t>
  </si>
  <si>
    <t xml:space="preserve">Number of new units added during year  - Forecast Current Year +5 </t>
  </si>
  <si>
    <t xml:space="preserve">Financed by HAG  - Forecast Current Year +5 </t>
  </si>
  <si>
    <t xml:space="preserve">Financed by Other public subsidy  - Forecast Current Year +5 </t>
  </si>
  <si>
    <t xml:space="preserve">Financed by Private finance  - Forecast Current Year +5 </t>
  </si>
  <si>
    <t xml:space="preserve">Financed by Sales  - Forecast Current Year +5 </t>
  </si>
  <si>
    <t xml:space="preserve">Financed by Cash reserves - Forecast Current Year +5 </t>
  </si>
  <si>
    <t xml:space="preserve">Financed by Other - Forecast Current Year +5 </t>
  </si>
  <si>
    <t xml:space="preserve">Total cost of new units - Forecast Current Year +5 </t>
  </si>
  <si>
    <t xml:space="preserve">Number of other units added during year - Forecast Current Year +5 </t>
  </si>
  <si>
    <t xml:space="preserve">Financed by Stock transfer private finance - Forecast Current Year +5 </t>
  </si>
  <si>
    <t>FYFPPA001</t>
  </si>
  <si>
    <t>FYFPPA002</t>
  </si>
  <si>
    <t>FYFPPA003</t>
  </si>
  <si>
    <t>FYFPPA004</t>
  </si>
  <si>
    <t>FYFPPA005</t>
  </si>
  <si>
    <t>FYFPPA006</t>
  </si>
  <si>
    <t>FYFPPA007</t>
  </si>
  <si>
    <t>FYFPPA008</t>
  </si>
  <si>
    <t>FYFPPA009</t>
  </si>
  <si>
    <t>FYFPPA010</t>
  </si>
  <si>
    <t>FYFPPA011</t>
  </si>
  <si>
    <t>FYFPPA012</t>
  </si>
  <si>
    <t>FYFPPA013</t>
  </si>
  <si>
    <t>FYFPPA014</t>
  </si>
  <si>
    <t>FYFPPA015</t>
  </si>
  <si>
    <t>FYFPPA016</t>
  </si>
  <si>
    <t>FYFPPA017</t>
  </si>
  <si>
    <t>FYFPPA018</t>
  </si>
  <si>
    <t>FYFPPA019</t>
  </si>
  <si>
    <t>FYFPPA020</t>
  </si>
  <si>
    <t>FYFPPA021</t>
  </si>
  <si>
    <t>FYFPPA022</t>
  </si>
  <si>
    <t>FYFPPA023</t>
  </si>
  <si>
    <t>FYFPPA024</t>
  </si>
  <si>
    <t>FYFPPA025</t>
  </si>
  <si>
    <t>FYFPPA026</t>
  </si>
  <si>
    <t>FYFPPA027</t>
  </si>
  <si>
    <t>FYFPPA028</t>
  </si>
  <si>
    <t>FYFPPA029</t>
  </si>
  <si>
    <t>FYFPPA030</t>
  </si>
  <si>
    <t>FYFPPA031</t>
  </si>
  <si>
    <t>FYFPPA032</t>
  </si>
  <si>
    <t>FYFPPA033</t>
  </si>
  <si>
    <t>FYFPPA034</t>
  </si>
  <si>
    <t>FYFPPA035</t>
  </si>
  <si>
    <t>FYFPPA036</t>
  </si>
  <si>
    <t>FYFPPA037</t>
  </si>
  <si>
    <t>FYFPPA038</t>
  </si>
  <si>
    <t>FYFPPA039</t>
  </si>
  <si>
    <t>FYFPPA040</t>
  </si>
  <si>
    <t>FYFPPA041</t>
  </si>
  <si>
    <t>FYFPPA042</t>
  </si>
  <si>
    <t>FYFPPA043</t>
  </si>
  <si>
    <t>FYFPPA044</t>
  </si>
  <si>
    <t>FYFPPA045</t>
  </si>
  <si>
    <t>FYFPPA046</t>
  </si>
  <si>
    <t>FYFPPA047</t>
  </si>
  <si>
    <t>FYFPPA048</t>
  </si>
  <si>
    <t>FYFPPA049</t>
  </si>
  <si>
    <t>FYFPPA050</t>
  </si>
  <si>
    <t>FYFPPA051</t>
  </si>
  <si>
    <t>FYFPPA052</t>
  </si>
  <si>
    <t>FYFPPA053</t>
  </si>
  <si>
    <t>FYFPPA054</t>
  </si>
  <si>
    <t>FYFPPA055</t>
  </si>
  <si>
    <t>FYFPPA056</t>
  </si>
  <si>
    <t>FYFPPA057</t>
  </si>
  <si>
    <t>FYFPPA058</t>
  </si>
  <si>
    <t>FYFPPA059</t>
  </si>
  <si>
    <t>FYFPPA060</t>
  </si>
  <si>
    <t>FYFPPA061</t>
  </si>
  <si>
    <t>FYFPPA062</t>
  </si>
  <si>
    <t>FYFPPA063</t>
  </si>
  <si>
    <t>FYFPPA064</t>
  </si>
  <si>
    <t>FYFPPA065</t>
  </si>
  <si>
    <t>FYFPPA066</t>
  </si>
  <si>
    <t>FYFPPA067</t>
  </si>
  <si>
    <t>FYFPPA068</t>
  </si>
  <si>
    <t>FYFPPA069</t>
  </si>
  <si>
    <t>FYFPPA070</t>
  </si>
  <si>
    <t>FYFPPA071</t>
  </si>
  <si>
    <t>FYFPPA072</t>
  </si>
  <si>
    <t>FYFPPA073</t>
  </si>
  <si>
    <t>FYFPPA074</t>
  </si>
  <si>
    <t>FYFPPA075</t>
  </si>
  <si>
    <t>FYFPPA076</t>
  </si>
  <si>
    <t>FYFPPA077</t>
  </si>
  <si>
    <t>FYFPPA078</t>
  </si>
  <si>
    <t>FYFPPA079</t>
  </si>
  <si>
    <t>FYFPPA080</t>
  </si>
  <si>
    <t>FYFPPA081</t>
  </si>
  <si>
    <t>FYFPPA082</t>
  </si>
  <si>
    <t>FYFPPA083</t>
  </si>
  <si>
    <t>FYFPPA084</t>
  </si>
  <si>
    <t>FYFPPA085</t>
  </si>
  <si>
    <t>FYFPPA086</t>
  </si>
  <si>
    <t>FYFPPA087</t>
  </si>
  <si>
    <t>FYFPPA088</t>
  </si>
  <si>
    <t>FYFPPA089</t>
  </si>
  <si>
    <t>FYFPPA090</t>
  </si>
  <si>
    <t>FYFPPA091</t>
  </si>
  <si>
    <t>FYFPPA092</t>
  </si>
  <si>
    <t>FYFPPA093</t>
  </si>
  <si>
    <t>FYFPPA094</t>
  </si>
  <si>
    <t>FYFPPA095</t>
  </si>
  <si>
    <t>FYFPPA096</t>
  </si>
  <si>
    <t>FYFPPA097</t>
  </si>
  <si>
    <t>FYFPPA098</t>
  </si>
  <si>
    <t>FYFPPA099</t>
  </si>
  <si>
    <t>FYFPPA100</t>
  </si>
  <si>
    <t>FYFPPA101</t>
  </si>
  <si>
    <t>FYFPPA102</t>
  </si>
  <si>
    <t>FYFPPA103</t>
  </si>
  <si>
    <t>FYFPPA104</t>
  </si>
  <si>
    <t>FYFPPA105</t>
  </si>
  <si>
    <t>FYFPPA106</t>
  </si>
  <si>
    <t>FYFPPA107</t>
  </si>
  <si>
    <t>FYFPPA108</t>
  </si>
  <si>
    <t>FYFPPA109</t>
  </si>
  <si>
    <t>FYFPPA110</t>
  </si>
  <si>
    <t>FYFPPA111</t>
  </si>
  <si>
    <t>FYFPPA112</t>
  </si>
  <si>
    <t>FYFPPA113</t>
  </si>
  <si>
    <t>FYFPPA114</t>
  </si>
  <si>
    <t>FYFPPA115</t>
  </si>
  <si>
    <t>FYFPPA116</t>
  </si>
  <si>
    <t>FYFPPA117</t>
  </si>
  <si>
    <t>FYFPPA118</t>
  </si>
  <si>
    <t>FYFPPA119</t>
  </si>
  <si>
    <t>FYFPPA120</t>
  </si>
  <si>
    <t>FYFPPA121</t>
  </si>
  <si>
    <t>FYFPPA122</t>
  </si>
  <si>
    <t>FYFPPA123</t>
  </si>
  <si>
    <t>FYFPPA124</t>
  </si>
  <si>
    <t>FYFPPA125</t>
  </si>
  <si>
    <t>FYFPPA126</t>
  </si>
  <si>
    <t>FYFPPA127</t>
  </si>
  <si>
    <t>FYFPPA128</t>
  </si>
  <si>
    <t>FYFPPA129</t>
  </si>
  <si>
    <t>FYFPPA130</t>
  </si>
  <si>
    <t>FYFPPA131</t>
  </si>
  <si>
    <t>FYFPPA132</t>
  </si>
  <si>
    <t>FYFPPA133</t>
  </si>
  <si>
    <t>FYFPPA134</t>
  </si>
  <si>
    <t>FYFPPA135</t>
  </si>
  <si>
    <t>FYFPPA136</t>
  </si>
  <si>
    <t>FYFPPA137</t>
  </si>
  <si>
    <t>FYFPPA138</t>
  </si>
  <si>
    <t>FYFPPA139</t>
  </si>
  <si>
    <t>FYFPPA140</t>
  </si>
  <si>
    <t>FYFPPA141</t>
  </si>
  <si>
    <t>FYFPPA142</t>
  </si>
  <si>
    <t>FYFPPA143</t>
  </si>
  <si>
    <t>FYFPPA144</t>
  </si>
  <si>
    <t>FYFPPA145</t>
  </si>
  <si>
    <t>FYFPPA146</t>
  </si>
  <si>
    <t>FYFPPA147</t>
  </si>
  <si>
    <t>PENSION_LIABTY_+1</t>
  </si>
  <si>
    <t>INT_GRP_DEBTORS_+1</t>
  </si>
  <si>
    <t>INT_GRP_CREDITORS_+1</t>
  </si>
  <si>
    <t>INTANGIBLE_FIXED_ASSTS_+2</t>
  </si>
  <si>
    <t>HOUS_PROPS_GR_CST_OR_VAL_+2</t>
  </si>
  <si>
    <t>HAG_+2</t>
  </si>
  <si>
    <t>OTH_GVMNT_GRNTS_+2</t>
  </si>
  <si>
    <t>OTH_SHRT_TERM_CREDS_+4</t>
  </si>
  <si>
    <t>NET_CURR_ASST_LIAB_+4</t>
  </si>
  <si>
    <t>TL_ASST_CURR_LIAB_+4</t>
  </si>
  <si>
    <t>LOANS_DUE_AFTER_4_YR_+4</t>
  </si>
  <si>
    <t>OTH_LONG_TERM_CREDS_+4</t>
  </si>
  <si>
    <t>PROV_FOR_LIABS_CHRGS_+4</t>
  </si>
  <si>
    <t>NET_ASSET_+4</t>
  </si>
  <si>
    <t>SHARE_CAPITAL_+4</t>
  </si>
  <si>
    <t>NEGATIVE_GOODWILL_+4</t>
  </si>
  <si>
    <t>REVALUATION_RESERVE_+4</t>
  </si>
  <si>
    <t>REST_DESIG_REV_RESERVES_+4</t>
  </si>
  <si>
    <t>CAPTL_AND_RESERV_TL_+4</t>
  </si>
  <si>
    <t>PENSION_LIABTY_+4</t>
  </si>
  <si>
    <t>INT_GRP_DEBTORS_+4</t>
  </si>
  <si>
    <t>INT_GRP_CREDITORS_+4</t>
  </si>
  <si>
    <t>INTANGIBLE_FIXED_ASSTS_+5</t>
  </si>
  <si>
    <t>HOUS_PROPS_GR_CST_OR_VAL_+5</t>
  </si>
  <si>
    <t>HAG_+5</t>
  </si>
  <si>
    <t>OTH_GVMNT_GRNTS_+5</t>
  </si>
  <si>
    <t>INVESTMENTS_+5</t>
  </si>
  <si>
    <t>OTH_FIXED_ASSTS_+5</t>
  </si>
  <si>
    <t>FIXED_ASSTS_TL_+5</t>
  </si>
  <si>
    <t>NET_RENTAL_DEBTRS_+5</t>
  </si>
  <si>
    <t>OTH_DEBTRS_STCK_VIP_+5</t>
  </si>
  <si>
    <t>INVESTMENTS_NON_CASH_+5</t>
  </si>
  <si>
    <t>CASH_BANK_IN_HAND_+5</t>
  </si>
  <si>
    <t>CURR_ASSET_TL_+5</t>
  </si>
  <si>
    <t>LOANS_ODS_DUE_5_YEAR_+5</t>
  </si>
  <si>
    <t>OTH_SHRT_TERM_CREDS_+5</t>
  </si>
  <si>
    <t>NET_CURR_ASST_LIAB_+5</t>
  </si>
  <si>
    <t>TL_ASST_CURR_LIAB_+5</t>
  </si>
  <si>
    <t>LOANS_DUE_AFTER_5_YR_+5</t>
  </si>
  <si>
    <t>OTH_LONG_TERM_CREDS_+5</t>
  </si>
  <si>
    <t>PROV_FOR_LIABS_CHRGS_+5</t>
  </si>
  <si>
    <t>NET_ASSET_+5</t>
  </si>
  <si>
    <t>SHARE_CAPITAL_+5</t>
  </si>
  <si>
    <t>NEGATIVE_GOODWILL_+5</t>
  </si>
  <si>
    <t>REVALUATION_RESERVE_+5</t>
  </si>
  <si>
    <t>REST_DESIG_REV_RESERVES_+5</t>
  </si>
  <si>
    <t>CAPTL_AND_RESERV_TL_+5</t>
  </si>
  <si>
    <t>PENSION_LIABTY_+5</t>
  </si>
  <si>
    <t>INT_GRP_DEBTORS_+5</t>
  </si>
  <si>
    <t>INT_GRP_CREDITORS_+5</t>
  </si>
  <si>
    <t>NUM_UNITS_OWN_END_PERIOD</t>
  </si>
  <si>
    <t>NUM_UNITS_MG_END_PERIOD</t>
  </si>
  <si>
    <t>NUM_NEW_UNITS_THIS_YEAR</t>
  </si>
  <si>
    <t>OTHER_PUBLIC_SUBSIDY</t>
  </si>
  <si>
    <t>FNCD_BY_HAG</t>
  </si>
  <si>
    <t>PRIVATE_FINANCE</t>
  </si>
  <si>
    <t>SALES</t>
  </si>
  <si>
    <t>CASH_RSRVS</t>
  </si>
  <si>
    <t>OTHER</t>
  </si>
  <si>
    <t>CST_NEW_UNITS_TL</t>
  </si>
  <si>
    <t>NUM_OTHER_UNITS_ADDED</t>
  </si>
  <si>
    <t>STOCK_TFR_PRIV_FINANCE</t>
  </si>
  <si>
    <t>MGG_RENT_PRIV_FINANCE</t>
  </si>
  <si>
    <t>OTH_FINANCE</t>
  </si>
  <si>
    <t>CST_OTH_UNITS_TL</t>
  </si>
  <si>
    <t>UNTS_SLD_INC_RTB</t>
  </si>
  <si>
    <t>UNTS_LST_BY_DEMOLITION</t>
  </si>
  <si>
    <t>UNTS_LST_BY_OTH</t>
  </si>
  <si>
    <t>INFLATION</t>
  </si>
  <si>
    <t>RENT_INCREASE</t>
  </si>
  <si>
    <t>OPER_CST_INCREASE</t>
  </si>
  <si>
    <t>DIR_MAINT_COST_INCREASE</t>
  </si>
  <si>
    <t>AVG_CST_BORROW</t>
  </si>
  <si>
    <t>EMP_CONT_PENS_AMT</t>
  </si>
  <si>
    <t>EMP_CONT_PENS_PCT</t>
  </si>
  <si>
    <t>NUMBER(8,3)</t>
  </si>
  <si>
    <t>CAP_MAINT_CSTS</t>
  </si>
  <si>
    <t>CAP_INT_CSTS</t>
  </si>
  <si>
    <t>CAP_DEVT_ADMIN_CSTS_NCA</t>
  </si>
  <si>
    <t>TOT_STAFF_CSTS</t>
  </si>
  <si>
    <t>NUM_UNITS_OWN_END_PERIOD_+1</t>
  </si>
  <si>
    <t>NUM_UNITS_MG_END_PERIOD_+1</t>
  </si>
  <si>
    <t>NUM_NEW_UNITS_THIS_YEAR_+1</t>
  </si>
  <si>
    <t>FNCD_BY_HAG_+1</t>
  </si>
  <si>
    <t>OTHER_PUBLIC_SUBSIDY_+1</t>
  </si>
  <si>
    <t>PRIVATE_FINANCE_+1</t>
  </si>
  <si>
    <t>SALES_+1</t>
  </si>
  <si>
    <t>CASH_RSRVS_+1</t>
  </si>
  <si>
    <t>OTHER_+1</t>
  </si>
  <si>
    <t>CST_NEW_UNITS_TL_+1</t>
  </si>
  <si>
    <t>NUM_OTHER_UNITS_ADDED_+1</t>
  </si>
  <si>
    <t>STOCK_TFR_PRIV_FINANCE_+1</t>
  </si>
  <si>
    <t>MGG_RENT_PRIV_FINANCE_+1</t>
  </si>
  <si>
    <t>OTH_FINANCE_+1</t>
  </si>
  <si>
    <t>CST_OTH_UNITS_TL_+1</t>
  </si>
  <si>
    <t>UNTS_SLD_INC_RTB_+1</t>
  </si>
  <si>
    <t>UNTS_LST_BY_DEMOLITION_+1</t>
  </si>
  <si>
    <t>UNTS_LST_BY_OTH_+1</t>
  </si>
  <si>
    <t>INFLATION_+1</t>
  </si>
  <si>
    <t>RENT_INCREASE_+1</t>
  </si>
  <si>
    <t>OPER_CST_INCREASE_+1</t>
  </si>
  <si>
    <t>DIR_MAINT_COST_INCREASE_+1</t>
  </si>
  <si>
    <t>AVG_CST_BORROW_+1</t>
  </si>
  <si>
    <t>EMP_CONT_PENS_PCT_+1</t>
  </si>
  <si>
    <t>EMP_CONT_PENS_AMT_+1</t>
  </si>
  <si>
    <t>CAP_MAINT_CSTS_+1</t>
  </si>
  <si>
    <t>CAP_DEVT_ADMIN_CSTS_NCA_+1</t>
  </si>
  <si>
    <t>CAP_INT_CSTS_+1</t>
  </si>
  <si>
    <t>TOT_STAFF_CSTS_+1</t>
  </si>
  <si>
    <t>NUM_UNITS_OWN_END_PERIOD_+2</t>
  </si>
  <si>
    <t>NUM_UNITS_MG_END_PERIOD_+2</t>
  </si>
  <si>
    <t>NUM_NEW_UNITS_THIS_YEAR_+2</t>
  </si>
  <si>
    <t>FNCD_BY_HAG_+2</t>
  </si>
  <si>
    <t>OTHER_PUBLIC_SUBSIDY_+2</t>
  </si>
  <si>
    <t>PRIVATE_FINANCE_+2</t>
  </si>
  <si>
    <t>SALES_+2</t>
  </si>
  <si>
    <t>CASH_RSRVS_+2</t>
  </si>
  <si>
    <t>OTHER_+2</t>
  </si>
  <si>
    <t>CST_NEW_UNITS_TL_+2</t>
  </si>
  <si>
    <t>NUM_OTHER_UNITS_ADDED_+2</t>
  </si>
  <si>
    <t>STOCK_TFR_PRIV_FINANCE_+2</t>
  </si>
  <si>
    <t>MGG_RENT_PRIV_FINANCE_+2</t>
  </si>
  <si>
    <t>OTH_FINANCE_+2</t>
  </si>
  <si>
    <t>CST_OTH_UNITS_TL_+2</t>
  </si>
  <si>
    <t>UNTS_SLD_INC_RTB_+2</t>
  </si>
  <si>
    <t>UNTS_LST_BY_DEMOLITION_+2</t>
  </si>
  <si>
    <t>UNTS_LST_BY_OTH_+2</t>
  </si>
  <si>
    <t>INFLATION_+2</t>
  </si>
  <si>
    <t>RENT_INCREASE_+2</t>
  </si>
  <si>
    <t>OPER_CST_INCREASE_+2</t>
  </si>
  <si>
    <t>DIR_MAINT_COST_INCREASE_+2</t>
  </si>
  <si>
    <t>AVG_CST_BORROW_+2</t>
  </si>
  <si>
    <t>EMP_CONT_PENS_PCT_+2</t>
  </si>
  <si>
    <t>EMP_CONT_PENS_AMT_+2</t>
  </si>
  <si>
    <t>CAP_MAINT_CSTS_+2</t>
  </si>
  <si>
    <t>CAP_DEVT_ADMIN_CSTS_NCA_+2</t>
  </si>
  <si>
    <t>CAP_INT_CSTS_+2</t>
  </si>
  <si>
    <t>TOT_STAFF_CSTS_+2</t>
  </si>
  <si>
    <t>NUM_UNITS_OWN_END_PERIOD_+3</t>
  </si>
  <si>
    <t>NUM_UNITS_MG_END_PERIOD_+3</t>
  </si>
  <si>
    <t>NUM_NEW_UNITS_THIS_YEAR_+3</t>
  </si>
  <si>
    <t>FNCD_BY_HAG_+3</t>
  </si>
  <si>
    <t>OTHER_PUBLIC_SUBSIDY_+3</t>
  </si>
  <si>
    <t>PRIVATE_FINANCE_+3</t>
  </si>
  <si>
    <t>SALES_+3</t>
  </si>
  <si>
    <t>CASH_RSRVS_+3</t>
  </si>
  <si>
    <t>OTHER_+3</t>
  </si>
  <si>
    <t>CST_NEW_UNITS_TL_+3</t>
  </si>
  <si>
    <t>NUM_OTHER_UNITS_ADDED_+3</t>
  </si>
  <si>
    <t>STOCK_TFR_PRIV_FINANCE_+3</t>
  </si>
  <si>
    <t>MGG_RENT_PRIV_FINANCE_+3</t>
  </si>
  <si>
    <t>OTH_FINANCE_+3</t>
  </si>
  <si>
    <t>CST_OTH_UNITS_TL_+3</t>
  </si>
  <si>
    <t>UNTS_SLD_INC_RTB_+3</t>
  </si>
  <si>
    <t>UNTS_LST_BY_DEMOLITION_+3</t>
  </si>
  <si>
    <t>UNTS_LST_BY_OTH_+3</t>
  </si>
  <si>
    <t>INFLATION_+3</t>
  </si>
  <si>
    <t>RENT_INCREASE_+3</t>
  </si>
  <si>
    <t>OPER_CST_INCREASE_+3</t>
  </si>
  <si>
    <t>DIR_MAINT_COST_INCREASE_+3</t>
  </si>
  <si>
    <t>AVG_CST_BORROW_+3</t>
  </si>
  <si>
    <t>EMP_CONT_PENS_PCT_+3</t>
  </si>
  <si>
    <t>EMP_CONT_PENS_AMT_+3</t>
  </si>
  <si>
    <t>CAP_MAINT_CSTS_+3</t>
  </si>
  <si>
    <t>CAP_DEVT_ADMIN_CSTS_NCA_+3</t>
  </si>
  <si>
    <t>CAP_INT_CSTS_+3</t>
  </si>
  <si>
    <t>TOT_STAFF_CSTS_+3</t>
  </si>
  <si>
    <t>NUM_UNITS_OWN_END_PERIOD_+4</t>
  </si>
  <si>
    <t>NUM_UNITS_MG_END_PERIOD_+4</t>
  </si>
  <si>
    <t>NUM_NEW_UNITS_THIS_YEAR_+4</t>
  </si>
  <si>
    <t>FNCD_BY_HAG_+4</t>
  </si>
  <si>
    <t>OTHER_PUBLIC_SUBSIDY_+4</t>
  </si>
  <si>
    <t>PRIVATE_FINANCE_+4</t>
  </si>
  <si>
    <t>SALES_+4</t>
  </si>
  <si>
    <t>CASH_RSRVS_+4</t>
  </si>
  <si>
    <t>OTHER_+4</t>
  </si>
  <si>
    <t>CST_NEW_UNITS_TL_+4</t>
  </si>
  <si>
    <t>NUM_OTHER_UNITS_ADDED_+4</t>
  </si>
  <si>
    <t>STOCK_TFR_PRIV_FINANCE_+4</t>
  </si>
  <si>
    <t>MGG_RENT_PRIV_FINANCE_+4</t>
  </si>
  <si>
    <t>OTH_FINANCE_+4</t>
  </si>
  <si>
    <t>CST_OTH_UNITS_TL_+4</t>
  </si>
  <si>
    <t>UNTS_SLD_INC_RTB_+4</t>
  </si>
  <si>
    <t>UNTS_LST_BY_DEMOLITION_+4</t>
  </si>
  <si>
    <t>UNTS_LST_BY_OTH_+4</t>
  </si>
  <si>
    <t>INFLATION_+4</t>
  </si>
  <si>
    <t>RENT_INCREASE_+4</t>
  </si>
  <si>
    <t>OPER_CST_INCREASE_+4</t>
  </si>
  <si>
    <t>DIR_MAINT_COST_INCREASE_+4</t>
  </si>
  <si>
    <t>AVG_CST_BORROW_+4</t>
  </si>
  <si>
    <t>EMP_CONT_PENS_PCT_+4</t>
  </si>
  <si>
    <t>EMP_CONT_PENS_AMT_+4</t>
  </si>
  <si>
    <t>CAP_MAINT_CSTS_+4</t>
  </si>
  <si>
    <t>CAP_DEVT_ADMIN_CSTS_NCA_+4</t>
  </si>
  <si>
    <t>CAP_INT_CSTS_+4</t>
  </si>
  <si>
    <t>TOT_STAFF_CSTS_+4</t>
  </si>
  <si>
    <t>NUM_UNITS_OWN_END_PERIOD_+5</t>
  </si>
  <si>
    <t>NUM_UNITS_MG_END_PERIOD_+5</t>
  </si>
  <si>
    <t>NUM_NEW_UNITS_THIS_YEAR_+5</t>
  </si>
  <si>
    <t>FNCD_BY_HAG_+5</t>
  </si>
  <si>
    <t>OTHER_PUBLIC_SUBSIDY_+5</t>
  </si>
  <si>
    <t>PRIVATE_FINANCE_+5</t>
  </si>
  <si>
    <t>SALES_+5</t>
  </si>
  <si>
    <t>CASH_RSRVS_+5</t>
  </si>
  <si>
    <t>OTHER_+5</t>
  </si>
  <si>
    <t>CST_NEW_UNITS_TL_+5</t>
  </si>
  <si>
    <t>NUM_OTHER_UNITS_ADDED_+5</t>
  </si>
  <si>
    <t>STOCK_TFR_PRIV_FINANCE_+5</t>
  </si>
  <si>
    <t>MGG_RENT_PRIV_FINANCE_+5</t>
  </si>
  <si>
    <t>OTH_FINANCE_+5</t>
  </si>
  <si>
    <t>CST_OTH_UNITS_TL_+5</t>
  </si>
  <si>
    <t>UNTS_SLD_INC_RTB_+5</t>
  </si>
  <si>
    <t>UNTS_LST_BY_DEMOLITION_+5</t>
  </si>
  <si>
    <t>UNTS_LST_BY_OTH_+5</t>
  </si>
  <si>
    <t>INFLATION_+5</t>
  </si>
  <si>
    <t>RENT_INCREASE_+5</t>
  </si>
  <si>
    <t>OPER_CST_INCREASE_+5</t>
  </si>
  <si>
    <t>DIR_MAINT_COST_INCREASE_+5</t>
  </si>
  <si>
    <t>AVG_CST_BORROW_+5</t>
  </si>
  <si>
    <t>EMP_CONT_PENS_PCT_+5</t>
  </si>
  <si>
    <t>EMP_CONT_PENS_AMT_+5</t>
  </si>
  <si>
    <t>CAP_MAINT_CSTS_+5</t>
  </si>
  <si>
    <t>CAP_DEVT_ADMIN_CSTS_NCA_+5</t>
  </si>
  <si>
    <t>CAP_INT_CSTS_+5</t>
  </si>
  <si>
    <t>TOT_STAFF_CSTS_+5</t>
  </si>
  <si>
    <t xml:space="preserve">Inter Group Creditors </t>
  </si>
  <si>
    <t xml:space="preserve">Intangible Fixed Assets - Forecast Current Year +2 </t>
  </si>
  <si>
    <t xml:space="preserve">Housing properties - Gross cost or valuation - Forecast Current Year +2 </t>
  </si>
  <si>
    <t xml:space="preserve">Housing depreciation - Forecast Current Year +2 </t>
  </si>
  <si>
    <t xml:space="preserve">HAG - Forecast Current Year +2 </t>
  </si>
  <si>
    <t xml:space="preserve">Other government grants - Forecast Current Year +2 </t>
  </si>
  <si>
    <t xml:space="preserve">Investments - Forecast Current Year +2 </t>
  </si>
  <si>
    <t xml:space="preserve">Other fixed assets - Forecast Current Year +2 </t>
  </si>
  <si>
    <t xml:space="preserve">TOTAL FIXED ASSETS - Forecast Current Year +2 </t>
  </si>
  <si>
    <t xml:space="preserve">Net rental debtors - Forecast Current Year +2 </t>
  </si>
  <si>
    <t xml:space="preserve">Other debtors, stock &amp; WIP - Forecast Current Year +2 </t>
  </si>
  <si>
    <t xml:space="preserve">Investments (non-cash) - Forecast Current Year +2 </t>
  </si>
  <si>
    <t xml:space="preserve">Cash at bank and in hand - Forecast Current Year +2 </t>
  </si>
  <si>
    <t xml:space="preserve">TOTAL CURRENT ASSETS - Forecast Current Year +2 </t>
  </si>
  <si>
    <t xml:space="preserve">Loans &amp; overdrafts due within one year - Forecast Current Year +2 </t>
  </si>
  <si>
    <t xml:space="preserve">Other short-term creditors - Forecast Current Year +2 </t>
  </si>
  <si>
    <t xml:space="preserve">NET CURRENT ASSETS/(LIABILITIES) - Forecast Current Year +2 </t>
  </si>
  <si>
    <t xml:space="preserve">TOTAL ASSETS LESS CURRENT LIABILITIES - Forecast Current Year +2 </t>
  </si>
  <si>
    <t xml:space="preserve">Loans due after one year - Forecast Current Year +2 </t>
  </si>
  <si>
    <t xml:space="preserve">Other long-term creditors - Forecast Current Year +2 </t>
  </si>
  <si>
    <t xml:space="preserve">Provisions for liabilities &amp; charges - Forecast Current Year +2 </t>
  </si>
  <si>
    <t xml:space="preserve">NET ASSETS - Forecast Current Year +2 </t>
  </si>
  <si>
    <t>DERIVED
SUM(FYFPPA031+FYFPPA032+FYFPPA033)</t>
  </si>
  <si>
    <t>DERIVED
SUM(FYFPPA057+FYFPPA058+FYFPPA059)</t>
  </si>
  <si>
    <t>DERIVED
SUM(FYFPPA061:FYFPPA069)</t>
  </si>
  <si>
    <t>DERIVED
SUM(FYFPPA060-FYFPPA070)</t>
  </si>
  <si>
    <t>DERIVED
SUM(FYFPPA071+FYFPPA072+FYFPPA073) -(FYFPPA074)</t>
  </si>
  <si>
    <t>DERIVED
SUM(FYFPPA075-FYFPPA076)+(FYFPPA077)</t>
  </si>
  <si>
    <t>DERIVED
SUM (FYFPPA079+FYFPPA080)</t>
  </si>
  <si>
    <t>DERIVED
SUM(FYFPPA081-FYFPPA082)</t>
  </si>
  <si>
    <t>DERIVED
SUM(FYFPPA083+FYFPPA084+FYFPPA085)</t>
  </si>
  <si>
    <t>DERIVED
SUM(FYFPPA087:FYFPPA095)</t>
  </si>
  <si>
    <t>DERIVED
SUM(FYFPPA086-FYFPPA096)</t>
  </si>
  <si>
    <t>DERIVED
SUM(FYFPPA097+FYFPPA098+FYFPPA099) -(FYFPPA100)</t>
  </si>
  <si>
    <t>DERIVED
SUM(FYFPPA101-FYFPPA102)+(FYFPPA103)</t>
  </si>
  <si>
    <t>DERIVED
SUM (FYFPPA105+FYFPPA106)</t>
  </si>
  <si>
    <t>DERIVED
SUM(FYFPPA107-FYFPPA108)</t>
  </si>
  <si>
    <t>DERIVED
SUM(FYFPPA109+FYFPPA110+FYFPPA112)</t>
  </si>
  <si>
    <t>DERIVED
SUM(FYFPPA113:FYFPPA121)</t>
  </si>
  <si>
    <t>DERIVED
SUM(FYFPPA112-FYFPPA122)</t>
  </si>
  <si>
    <t>Construction or acquisition of other Fixed Assets - Current Year + 5</t>
  </si>
  <si>
    <t>Sale of Social Housing Properties - Current Year + 5</t>
  </si>
  <si>
    <t>Sale of Other Land &amp; Buildings - Current Year + 5</t>
  </si>
  <si>
    <t>Sale of Other Fixed Assets - Current Year + 5</t>
  </si>
  <si>
    <t>Grants (Repaid) / Received - Current Year + 5</t>
  </si>
  <si>
    <t>Capital Expenditure &amp; Financial Investment - Current Year + 5</t>
  </si>
  <si>
    <t>DERIVED
SUM(FYFPCF174:FYFPCF181)</t>
  </si>
  <si>
    <t>Net Cash Before Financing  - Current Year + 5</t>
  </si>
  <si>
    <t>DERIVED
SUM(FYFPCF179 + FYFPCF180 + FYFPCF173 + FYFPCF182)</t>
  </si>
  <si>
    <t>Equity drawdown - Current Year + 5</t>
  </si>
  <si>
    <t>Debt drawndown - Current Year + 5</t>
  </si>
  <si>
    <t>Debt repayment - Current Year + 5</t>
  </si>
  <si>
    <t>Working Capital (Cash) - Drawn / (Repaid) - Current Year + 5</t>
  </si>
  <si>
    <t>Net Cash From Financing - Current Year + 5</t>
  </si>
  <si>
    <t>DERIVED
SUM(FYFPCF184:FYFPCF187)</t>
  </si>
  <si>
    <t>Increase / (Decrease) in Net Cash - Current Year + 5</t>
  </si>
  <si>
    <t>DERIVED
SUM(FYFPCF183 + FYFPCF188)</t>
  </si>
  <si>
    <t>Balance Brought Forward - Current Year + 5</t>
  </si>
  <si>
    <t>DERIVED
SUM(FYFPCF192)</t>
  </si>
  <si>
    <t>DERIVED
SUM(FYFPCF189)</t>
  </si>
  <si>
    <t>To include a check whether FYFPCF031 matches movement in Cash on Balance sheet  for current year (FYFPPA313 minus FYFP384).  Differences are allowed but require a comment to explain the variation.</t>
  </si>
  <si>
    <t>Closing Balance - Current Year + 5</t>
  </si>
  <si>
    <t>DERIVED
SUM(FYFPCF190 + FYFPCF191)</t>
  </si>
  <si>
    <t>FYFPPA505</t>
  </si>
  <si>
    <t>FYFPPA506</t>
  </si>
  <si>
    <t>FYFPPA507</t>
  </si>
  <si>
    <t>FYFPPA508</t>
  </si>
  <si>
    <t>FYFPPA509</t>
  </si>
  <si>
    <t>FYFPPA510</t>
  </si>
  <si>
    <t>FYFPPA511</t>
  </si>
  <si>
    <t>FYFPPA512</t>
  </si>
  <si>
    <t>FYFPPA513</t>
  </si>
  <si>
    <t>FYFPPA514</t>
  </si>
  <si>
    <t>FYFPPA515</t>
  </si>
  <si>
    <t>FYFPPA516</t>
  </si>
  <si>
    <t>FYFPPA517</t>
  </si>
  <si>
    <t>FYFPPA518</t>
  </si>
  <si>
    <t>FYFPPA519</t>
  </si>
  <si>
    <t>FYFPPA520</t>
  </si>
  <si>
    <t>FYFPPA521</t>
  </si>
  <si>
    <t>FYFPPA522</t>
  </si>
  <si>
    <t>FYFPPA523</t>
  </si>
  <si>
    <t>FYFPPA524</t>
  </si>
  <si>
    <t>FYFPPA525</t>
  </si>
  <si>
    <t>FYFPPA526</t>
  </si>
  <si>
    <t>FYFPPA527</t>
  </si>
  <si>
    <t>FYFPPA528</t>
  </si>
  <si>
    <t>FYFPPA529</t>
  </si>
  <si>
    <t>FYFPPA530</t>
  </si>
  <si>
    <t>FYFPPA531</t>
  </si>
  <si>
    <t>FYFPPA532</t>
  </si>
  <si>
    <t>FYFPPA533</t>
  </si>
  <si>
    <t>FYFPPA534</t>
  </si>
  <si>
    <t>FYFPPA535</t>
  </si>
  <si>
    <t>FYFPPA536</t>
  </si>
  <si>
    <t>FYFPPA537</t>
  </si>
  <si>
    <t>FYFPPA538</t>
  </si>
  <si>
    <t>FYFPPA539</t>
  </si>
  <si>
    <t>FYFPPA540</t>
  </si>
  <si>
    <t>FYFPPA541</t>
  </si>
  <si>
    <t>FYFPPA542</t>
  </si>
  <si>
    <t>FYFPPA543</t>
  </si>
  <si>
    <t>FYFPPA544</t>
  </si>
  <si>
    <t>FYFPPA545</t>
  </si>
  <si>
    <t>FYFPPA546</t>
  </si>
  <si>
    <t>FYFPPA547</t>
  </si>
  <si>
    <t>FYFPPA548</t>
  </si>
  <si>
    <t>FYFPPA549</t>
  </si>
  <si>
    <t>FYFPPA550</t>
  </si>
  <si>
    <t>FYFPPA551</t>
  </si>
  <si>
    <t>FYFPPA552</t>
  </si>
  <si>
    <t>FYFPPA553</t>
  </si>
  <si>
    <t>FYFPPA554</t>
  </si>
  <si>
    <t>FYFPPA555</t>
  </si>
  <si>
    <t>FYFPPA556</t>
  </si>
  <si>
    <t>FYFPPA557</t>
  </si>
  <si>
    <t>FYFPPA558</t>
  </si>
  <si>
    <t>FYFPPA559</t>
  </si>
  <si>
    <t>FYFPPA560</t>
  </si>
  <si>
    <t>FYFPPA497</t>
  </si>
  <si>
    <t>FYFPPA498</t>
  </si>
  <si>
    <t>FYFPPA499</t>
  </si>
  <si>
    <t>FYFPPA500</t>
  </si>
  <si>
    <t>FYFPPA501</t>
  </si>
  <si>
    <t>FYFPPA502</t>
  </si>
  <si>
    <t>FYFPPA503</t>
  </si>
  <si>
    <t>FYFPPA504</t>
  </si>
  <si>
    <t>GROSS_RENTS</t>
  </si>
  <si>
    <t xml:space="preserve">GROS_RENT_SERV_CHRG_TL     </t>
  </si>
  <si>
    <t>Logical Name</t>
  </si>
  <si>
    <t>SERV_CHRGS</t>
  </si>
  <si>
    <t>DEVS_FOR_SALE_INCOME</t>
  </si>
  <si>
    <t>OTH_INCOME</t>
  </si>
  <si>
    <t>HOUS_DEPRECIATION</t>
  </si>
  <si>
    <t>IMPAIRMENT</t>
  </si>
  <si>
    <t>MGMNT_CSTS</t>
  </si>
  <si>
    <t>PLANNED_MAINT_DIR_CSTS</t>
  </si>
  <si>
    <t>REAC_VOIDS_MAINT_DIR_CSTS</t>
  </si>
  <si>
    <t xml:space="preserve">MAINT_OVERHEAD_CSTS        </t>
  </si>
  <si>
    <t xml:space="preserve">DEV_FOR_SALE_CSTS          </t>
  </si>
  <si>
    <t>OTH_OPER_CST_TL</t>
  </si>
  <si>
    <t>OTH_CSTS</t>
  </si>
  <si>
    <t xml:space="preserve">OPER_SURP_DEF   </t>
  </si>
  <si>
    <t xml:space="preserve">PL_ON_SALE_FIXED_ASSTS     </t>
  </si>
  <si>
    <t xml:space="preserve">INT_REC_AND_OTH_INC    </t>
  </si>
  <si>
    <t xml:space="preserve">INT_PAY_AND_SIMILAR_CHRG  </t>
  </si>
  <si>
    <t>ORD_ACT_PRE_TAX_SURP_DEF</t>
  </si>
  <si>
    <t xml:space="preserve">TAX_ON_SURP_ORD_ACTS     </t>
  </si>
  <si>
    <t>SURP_DEF_YR</t>
  </si>
  <si>
    <t xml:space="preserve">NET_RENT_SERV_CHRG_TL      </t>
  </si>
  <si>
    <t xml:space="preserve">RENT_LOSS_FRM_VOIDS        </t>
  </si>
  <si>
    <t xml:space="preserve">BAD_DEBTS_WRTN_OFF       </t>
  </si>
  <si>
    <t xml:space="preserve">GRANT_REC_AGNST_TAX       </t>
  </si>
  <si>
    <t>GROSS_RENTS_+1</t>
  </si>
  <si>
    <t>SERV_CHRGS_+1</t>
  </si>
  <si>
    <t xml:space="preserve">GROS_RENT_SERV_CHRG_TL_+1    </t>
  </si>
  <si>
    <t xml:space="preserve">RENT_LOSS_FRM_VOIDS_+1        </t>
  </si>
  <si>
    <t xml:space="preserve">NET_RENT_SERV_CHRG_TL_+1      </t>
  </si>
  <si>
    <t>DEVS_FOR_SALE_INCOME_+1</t>
  </si>
  <si>
    <t>OTH_INCOME_+1</t>
  </si>
  <si>
    <t>TURNOVER_+1</t>
  </si>
  <si>
    <t>HOUS_DEPRECIATION_+1</t>
  </si>
  <si>
    <t>IMPAIRMENT_+1</t>
  </si>
  <si>
    <t>MGMNT_CSTS_+1</t>
  </si>
  <si>
    <t>PLANNED_MAINT_DIR_CSTS_+1</t>
  </si>
  <si>
    <t>REAC_VOIDS_MAINT_DIR_CSTS_+1</t>
  </si>
  <si>
    <t xml:space="preserve">MAINT_OVERHEAD_CSTS_+1        </t>
  </si>
  <si>
    <t xml:space="preserve">BAD_DEBTS_WRTN_OFF_+1       </t>
  </si>
  <si>
    <t xml:space="preserve">DEV_FOR_SALE_CSTS_+1          </t>
  </si>
  <si>
    <t>OTH_CSTS_+1</t>
  </si>
  <si>
    <t>OTH_OPER_CST_TL_+1</t>
  </si>
  <si>
    <t xml:space="preserve">OPER_SURP_DEF_+1   </t>
  </si>
  <si>
    <t xml:space="preserve">PL_ON_SALE_FIXED_ASSTS_+1     </t>
  </si>
  <si>
    <t xml:space="preserve">INT_REC_AND_OTH_INC_+1    </t>
  </si>
  <si>
    <t xml:space="preserve">INT_PAY_AND_SIMILAR_CHRG_+1  </t>
  </si>
  <si>
    <t>ORD_ACT_PRE_TAX_SURP_DEF_+1</t>
  </si>
  <si>
    <t xml:space="preserve">TAX_ON_SURP_ORD_ACTS_+1    </t>
  </si>
  <si>
    <t xml:space="preserve">GRANT_REC_AGNST_TAX_+1       </t>
  </si>
  <si>
    <t>SURP_DEF_YR_+1</t>
  </si>
  <si>
    <t>GROSS_RENTS_+2</t>
  </si>
  <si>
    <t>SERV_CHRGS_+2</t>
  </si>
  <si>
    <t xml:space="preserve">GROS_RENT_SERV_CHRG_TL_+2    </t>
  </si>
  <si>
    <t xml:space="preserve">RENT_LOSS_FRM_VOIDS_+2        </t>
  </si>
  <si>
    <t xml:space="preserve">NET_RENT_SERV_CHRG_TL_+2      </t>
  </si>
  <si>
    <t>DEVS_FOR_SALE_INCOME_+2</t>
  </si>
  <si>
    <t>OTH_INCOME_+2</t>
  </si>
  <si>
    <t>TURNOVER_+2</t>
  </si>
  <si>
    <t>HOUS_DEPRECIATION_+2</t>
  </si>
  <si>
    <t>IMPAIRMENT_+2</t>
  </si>
  <si>
    <t>MGMNT_CSTS_+2</t>
  </si>
  <si>
    <t>PLANNED_MAINT_DIR_CSTS_+2</t>
  </si>
  <si>
    <t>REAC_VOIDS_MAINT_DIR_CSTS_+2</t>
  </si>
  <si>
    <t xml:space="preserve">MAINT_OVERHEAD_CSTS_+2        </t>
  </si>
  <si>
    <t xml:space="preserve">BAD_DEBTS_WRTN_OFF_+2       </t>
  </si>
  <si>
    <t xml:space="preserve">DEV_FOR_SALE_CSTS_+2          </t>
  </si>
  <si>
    <t>OTH_CSTS_+2</t>
  </si>
  <si>
    <t>OTH_OPER_CST_TL_+2</t>
  </si>
  <si>
    <t xml:space="preserve">OPER_SURP_DEF_+2   </t>
  </si>
  <si>
    <t xml:space="preserve">PL_ON_SALE_FIXED_ASSTS_+2     </t>
  </si>
  <si>
    <t xml:space="preserve">INT_REC_AND_OTH_INC_+2    </t>
  </si>
  <si>
    <t xml:space="preserve">INT_PAY_AND_SIMILAR_CHRG_+2  </t>
  </si>
  <si>
    <t>ORD_ACT_PRE_TAX_SURP_DEF_+2</t>
  </si>
  <si>
    <t xml:space="preserve">TAX_ON_SURP_ORD_ACTS_+2    </t>
  </si>
  <si>
    <t xml:space="preserve">GRANT_REC_AGNST_TAX_+2       </t>
  </si>
  <si>
    <t>SURP_DEF_YR_+2</t>
  </si>
  <si>
    <t>GROSS_RENTS_+3</t>
  </si>
  <si>
    <t>SERV_CHRGS_+3</t>
  </si>
  <si>
    <t xml:space="preserve">GROS_RENT_SERV_CHRG_TL_+3    </t>
  </si>
  <si>
    <t xml:space="preserve">RENT_LOSS_FRM_VOIDS_+3        </t>
  </si>
  <si>
    <t xml:space="preserve">NET_RENT_SERV_CHRG_TL_+3      </t>
  </si>
  <si>
    <t>DEVS_FOR_SALE_INCOME_+3</t>
  </si>
  <si>
    <t>OTH_INCOME_+3</t>
  </si>
  <si>
    <t>TURNOVER_+3</t>
  </si>
  <si>
    <t>HOUS_DEPRECIATION_+3</t>
  </si>
  <si>
    <t>IMPAIRMENT_+3</t>
  </si>
  <si>
    <t>MGMNT_CSTS_+3</t>
  </si>
  <si>
    <t>PLANNED_MAINT_DIR_CSTS_+3</t>
  </si>
  <si>
    <t>REAC_VOIDS_MAINT_DIR_CSTS_+3</t>
  </si>
  <si>
    <t xml:space="preserve">MAINT_OVERHEAD_CSTS_+3        </t>
  </si>
  <si>
    <t xml:space="preserve">BAD_DEBTS_WRTN_OFF_+3       </t>
  </si>
  <si>
    <t xml:space="preserve">DEV_FOR_SALE_CSTS_+3          </t>
  </si>
  <si>
    <t>OTH_CSTS_+3</t>
  </si>
  <si>
    <t>OTH_OPER_CST_TL_+3</t>
  </si>
  <si>
    <t xml:space="preserve">OPER_SURP_DEF_+3   </t>
  </si>
  <si>
    <t xml:space="preserve">PL_ON_SALE_FIXED_ASSTS_+3     </t>
  </si>
  <si>
    <t xml:space="preserve">INT_REC_AND_OTH_INC_+3    </t>
  </si>
  <si>
    <t xml:space="preserve">INT_PAY_AND_SIMILAR_CHRG_+3  </t>
  </si>
  <si>
    <t>ORD_ACT_PRE_TAX_SURP_DEF_+3</t>
  </si>
  <si>
    <t xml:space="preserve">TAX_ON_SURP_ORD_ACTS_+3    </t>
  </si>
  <si>
    <t xml:space="preserve">GRANT_REC_AGNST_TAX_+3       </t>
  </si>
  <si>
    <t>SURP_DEF_YR_+3</t>
  </si>
  <si>
    <t>GROSS_RENTS_+4</t>
  </si>
  <si>
    <t>SERV_CHRGS_+4</t>
  </si>
  <si>
    <t xml:space="preserve">GROS_RENT_SERV_CHRG_TL_+4    </t>
  </si>
  <si>
    <t xml:space="preserve">RENT_LOSS_FRM_VOIDS_+4        </t>
  </si>
  <si>
    <t xml:space="preserve">NET_RENT_SERV_CHRG_TL_+4      </t>
  </si>
  <si>
    <t>DEVS_FOR_SALE_INCOME_+4</t>
  </si>
  <si>
    <t>OTH_INCOME_+4</t>
  </si>
  <si>
    <t>TURNOVER_+4</t>
  </si>
  <si>
    <t>HOUS_DEPRECIATION_+4</t>
  </si>
  <si>
    <t>IMPAIRMENT_+4</t>
  </si>
  <si>
    <t>MGMNT_CSTS_+4</t>
  </si>
  <si>
    <t>PLANNED_MAINT_DIR_CSTS_+4</t>
  </si>
  <si>
    <t>REAC_VOIDS_MAINT_DIR_CSTS_+4</t>
  </si>
  <si>
    <t xml:space="preserve">MAINT_OVERHEAD_CSTS_+4        </t>
  </si>
  <si>
    <t xml:space="preserve">BAD_DEBTS_WRTN_OFF_+4       </t>
  </si>
  <si>
    <t xml:space="preserve">DEV_FOR_SALE_CSTS_+4          </t>
  </si>
  <si>
    <t>OTH_CSTS_+4</t>
  </si>
  <si>
    <t>OTH_OPER_CST_TL_+4</t>
  </si>
  <si>
    <t xml:space="preserve">OPER_SURP_DEF_+4   </t>
  </si>
  <si>
    <t xml:space="preserve">PL_ON_SALE_FIXED_ASSTS_+4     </t>
  </si>
  <si>
    <t xml:space="preserve">INT_REC_AND_OTH_INC_+4    </t>
  </si>
  <si>
    <t xml:space="preserve">INT_PAY_AND_SIMILAR_CHRG_+4  </t>
  </si>
  <si>
    <t>ORD_ACT_PRE_TAX_SURP_DEF_+4</t>
  </si>
  <si>
    <t xml:space="preserve">TAX_ON_SURP_ORD_ACTS_+4    </t>
  </si>
  <si>
    <t xml:space="preserve">GRANT_REC_AGNST_TAX_+4       </t>
  </si>
  <si>
    <t>SURP_DEF_YR_+4</t>
  </si>
  <si>
    <t>GROSS_RENTS_+5</t>
  </si>
  <si>
    <t>SERV_CHRGS_+5</t>
  </si>
  <si>
    <t xml:space="preserve">GROS_RENT_SERV_CHRG_TL_+5    </t>
  </si>
  <si>
    <t xml:space="preserve">RENT_LOSS_FRM_VOIDS_+5        </t>
  </si>
  <si>
    <t xml:space="preserve">NET_RENT_SERV_CHRG_TL_+5      </t>
  </si>
  <si>
    <t>DEVS_FOR_SALE_INCOME_+5</t>
  </si>
  <si>
    <t>OTH_INCOME_+5</t>
  </si>
  <si>
    <t>TURNOVER_+5</t>
  </si>
  <si>
    <t>HOUS_DEPRECIATION_+5</t>
  </si>
  <si>
    <t>IMPAIRMENT_+5</t>
  </si>
  <si>
    <t>MGMNT_CSTS_+5</t>
  </si>
  <si>
    <t>PLANNED_MAINT_DIR_CSTS_+5</t>
  </si>
  <si>
    <t>REAC_VOIDS_MAINT_DIR_CSTS_+5</t>
  </si>
  <si>
    <t xml:space="preserve">MAINT_OVERHEAD_CSTS_+5        </t>
  </si>
  <si>
    <t xml:space="preserve">BAD_DEBTS_WRTN_OFF_+5       </t>
  </si>
  <si>
    <t xml:space="preserve">DEV_FOR_SALE_CSTS_+5          </t>
  </si>
  <si>
    <t>OTH_CSTS_+5</t>
  </si>
  <si>
    <t>OTH_OPER_CST_TL_+5</t>
  </si>
  <si>
    <t xml:space="preserve">OPER_SURP_DEF_+5   </t>
  </si>
  <si>
    <t xml:space="preserve">PL_ON_SALE_FIXED_ASSTS_+5     </t>
  </si>
  <si>
    <t xml:space="preserve">INT_REC_AND_OTH_INC_+5    </t>
  </si>
  <si>
    <t xml:space="preserve">INT_PAY_AND_SIMILAR_CHRG_+5  </t>
  </si>
  <si>
    <t>ORD_ACT_PRE_TAX_SURP_DEF_+5</t>
  </si>
  <si>
    <t xml:space="preserve">TAX_ON_SURP_ORD_ACTS_+5    </t>
  </si>
  <si>
    <t xml:space="preserve">GRANT_REC_AGNST_TAX_+5       </t>
  </si>
  <si>
    <t>SURP_DEF_YR_+5</t>
  </si>
  <si>
    <t>OTH_GVMNT_GRNTS</t>
  </si>
  <si>
    <t>INVESTMENTS</t>
  </si>
  <si>
    <t>OTH_FIXED_ASSTS</t>
  </si>
  <si>
    <t>NET_RENTAL_DEBTRS</t>
  </si>
  <si>
    <t>OTH_DEBTRS_STCK_VIP</t>
  </si>
  <si>
    <t>FIXED_ASSTS_TL</t>
  </si>
  <si>
    <t>CURR_ASSET_TL</t>
  </si>
  <si>
    <t>CASH_BANK_IN_HAND</t>
  </si>
  <si>
    <t>INVESTMENTS_NON_CASH</t>
  </si>
  <si>
    <t>LOANS_ODS_DUE_1_YEAR</t>
  </si>
  <si>
    <t>OTH_SHRT_TERM_CREDS</t>
  </si>
  <si>
    <t>NET_CURR_ASST_LIAB</t>
  </si>
  <si>
    <t>TL_ASST_CURR_LIAB</t>
  </si>
  <si>
    <t>LOANS_DUE_AFTER_1_YR</t>
  </si>
  <si>
    <t>OTH_LONG_TERM_CREDS</t>
  </si>
  <si>
    <t>HOUS_PROPS_GR_CST_OR_VAL</t>
  </si>
  <si>
    <t>INTANGIBLE_FIXED_ASSTS</t>
  </si>
  <si>
    <t>PROV_FOR_LIABS_CHRGS</t>
  </si>
  <si>
    <t>NET_ASSET</t>
  </si>
  <si>
    <t>SHARE_CAPITAL</t>
  </si>
  <si>
    <t>NEGATIVE_GOODWILL</t>
  </si>
  <si>
    <t>REVALUATION_RESERVE</t>
  </si>
  <si>
    <t>REST_DESIG_REV_RESERVES</t>
  </si>
  <si>
    <t>CAPTL_AND_RESERV_TL</t>
  </si>
  <si>
    <t>PENSION_LIABTY</t>
  </si>
  <si>
    <t>INT_GRP_DEBTORS</t>
  </si>
  <si>
    <t>INT_GRP_CREDITORS</t>
  </si>
  <si>
    <t>INTANGIBLE_FIXED_ASSTS_+1</t>
  </si>
  <si>
    <t>HOUS_PROPS_GR_CST_OR_VAL_+1</t>
  </si>
  <si>
    <t>HAG_+1</t>
  </si>
  <si>
    <t>OTH_GVMNT_GRNTS_+1</t>
  </si>
  <si>
    <t>INVESTMENTS_+1</t>
  </si>
  <si>
    <t>OTH_FIXED_ASSTS_+1</t>
  </si>
  <si>
    <t>FIXED_ASSTS_TL_+1</t>
  </si>
  <si>
    <t>NET_RENTAL_DEBTRS_+1</t>
  </si>
  <si>
    <t>OTH_DEBTRS_STCK_VIP_+1</t>
  </si>
  <si>
    <t>INVESTMENTS_NON_CASH_+1</t>
  </si>
  <si>
    <t>CASH_BANK_IN_HAND_+1</t>
  </si>
  <si>
    <t>CURR_ASSET_TL_+1</t>
  </si>
  <si>
    <t>LOANS_ODS_DUE_1_YEAR_+1</t>
  </si>
  <si>
    <t>OTH_SHRT_TERM_CREDS_+1</t>
  </si>
  <si>
    <t>NET_CURR_ASST_LIAB_+1</t>
  </si>
  <si>
    <t>TL_ASST_CURR_LIAB_+1</t>
  </si>
  <si>
    <t>LOANS_DUE_AFTER_1_YR_+1</t>
  </si>
  <si>
    <t>OTH_LONG_TERM_CREDS_+1</t>
  </si>
  <si>
    <t>PROV_FOR_LIABS_CHRGS_+1</t>
  </si>
  <si>
    <t>NET_ASSET_+1</t>
  </si>
  <si>
    <t>SHARE_CAPITAL_+1</t>
  </si>
  <si>
    <t>NEGATIVE_GOODWILL_+1</t>
  </si>
  <si>
    <t>REVALUATION_RESERVE_+1</t>
  </si>
  <si>
    <t>REST_DESIG_REV_RESERVES_+1</t>
  </si>
  <si>
    <t>CAPTL_AND_RESERV_TL_+1</t>
  </si>
  <si>
    <t>IMPROVEMENT_HOUSING_+1</t>
  </si>
  <si>
    <t>CONST_ACQUIS_OTH_LAND_BUILD_+1</t>
  </si>
  <si>
    <t>CONST_ACQUIS_OTH_FIXD_ASSTS_+1</t>
  </si>
  <si>
    <t>Financed by Other</t>
  </si>
  <si>
    <t>Total cost of new units</t>
  </si>
  <si>
    <t>Number of other units added during year</t>
  </si>
  <si>
    <t>Financed by Stock transfer private finance</t>
  </si>
  <si>
    <t>Financed by Mortgage to rent private finance</t>
  </si>
  <si>
    <t>Financed by Other (comment)</t>
  </si>
  <si>
    <t>Total cost of other units</t>
  </si>
  <si>
    <t>Number of units lost during year by Sales including right to buy</t>
  </si>
  <si>
    <t>Number of units lost during year byDemolition</t>
  </si>
  <si>
    <t>Number of units lost during year by Other (comment)</t>
  </si>
  <si>
    <t>Inflation</t>
  </si>
  <si>
    <t>Rent increase</t>
  </si>
  <si>
    <t>Operating cost increase</t>
  </si>
  <si>
    <t>Direct maintenance cost increase</t>
  </si>
  <si>
    <t>Average cost of borrowing</t>
  </si>
  <si>
    <t>Employers Contributions for pensions (%)</t>
  </si>
  <si>
    <t>Employers Contributions for pensions (£'000)</t>
  </si>
  <si>
    <t>Capitalised maintenance costs</t>
  </si>
  <si>
    <t>Capitalised devt admin costs, not covered by allowances</t>
  </si>
  <si>
    <t>Capitalised interest costs</t>
  </si>
  <si>
    <t>Total staff costs (including NI &amp; pension costs)</t>
  </si>
  <si>
    <t xml:space="preserve">Number of units owned at end of period  - Forecast Current Year +1 </t>
  </si>
  <si>
    <t xml:space="preserve">Number of units managed at end of period (exclude factored units)  - Forecast Current Year +1 </t>
  </si>
  <si>
    <t xml:space="preserve">Number of new units added during year  - Forecast Current Year +1 </t>
  </si>
  <si>
    <t xml:space="preserve">Financed by HAG  - Forecast Current Year +1 </t>
  </si>
  <si>
    <t xml:space="preserve">Financed by Other public subsidy  - Forecast Current Year +1 </t>
  </si>
  <si>
    <t xml:space="preserve">Financed by Private finance  - Forecast Current Year +1 </t>
  </si>
  <si>
    <t xml:space="preserve">Financed by Sales  - Forecast Current Year +1 </t>
  </si>
  <si>
    <t xml:space="preserve">Financed by Cash reserves - Forecast Current Year +1 </t>
  </si>
  <si>
    <t xml:space="preserve">Financed by Other - Forecast Current Year +1 </t>
  </si>
  <si>
    <t xml:space="preserve">Total cost of new units - Forecast Current Year +1 </t>
  </si>
  <si>
    <t xml:space="preserve">Number of other units added during year - Forecast Current Year +1 </t>
  </si>
  <si>
    <t xml:space="preserve">Financed by Stock transfer private finance - Forecast Current Year +1 </t>
  </si>
  <si>
    <t xml:space="preserve">Financed by Mortgage to rent private finance - Forecast Current Year +1 </t>
  </si>
  <si>
    <t xml:space="preserve">Financed by Other (comment) - Forecast Current Year +1 </t>
  </si>
  <si>
    <t xml:space="preserve">Total cost of other units - Forecast Current Year +1 </t>
  </si>
  <si>
    <t xml:space="preserve">Number of units lost during year by Sales including right to buy - Forecast Current Year +1 </t>
  </si>
  <si>
    <t xml:space="preserve">Number of units lost during year by Demolition - Forecast Current Year +1 </t>
  </si>
  <si>
    <t xml:space="preserve">Number of units lost during year by Other (comment) - Forecast Current Year +1 </t>
  </si>
  <si>
    <t xml:space="preserve">Inflation - Forecast Current Year +1 </t>
  </si>
  <si>
    <t xml:space="preserve">Rent increase - Forecast Current Year +1 </t>
  </si>
  <si>
    <t xml:space="preserve">Operating cost increase - Forecast Current Year +1 </t>
  </si>
  <si>
    <t xml:space="preserve">Direct maintenance cost increase - Forecast Current Year +1 </t>
  </si>
  <si>
    <t xml:space="preserve">Average cost of borrowing - Forecast Current Year +1 </t>
  </si>
  <si>
    <t xml:space="preserve">Employers Contributions for pensions (%) - Forecast Current Year +1 </t>
  </si>
  <si>
    <t xml:space="preserve">Employers Contributions for pensions (£'000) - Forecast Current Year +1 </t>
  </si>
  <si>
    <t xml:space="preserve">Capitalised maintenance costs - Forecast Current Year +1 </t>
  </si>
  <si>
    <t xml:space="preserve">Capitalised devt admin costs, not covered by allowances - Forecast Current Year +1 </t>
  </si>
  <si>
    <t xml:space="preserve">Capitalised interest costs - Forecast Current Year +1 </t>
  </si>
  <si>
    <t xml:space="preserve">Total staff costs (including NI &amp; pension costs) - Forecast Current Year +1 </t>
  </si>
  <si>
    <t xml:space="preserve">Number of units owned at end of period  - Forecast Current Year +2 </t>
  </si>
  <si>
    <t xml:space="preserve">Number of units managed at end of period (exclude factored units)  - Forecast Current Year +2 </t>
  </si>
  <si>
    <t xml:space="preserve">Number of new units added during year  - Forecast Current Year +2 </t>
  </si>
  <si>
    <t xml:space="preserve">Financed by HAG  - Forecast Current Year +2 </t>
  </si>
  <si>
    <t xml:space="preserve">Financed by Other public subsidy  - Forecast Current Year +2 </t>
  </si>
  <si>
    <t xml:space="preserve">Financed by Private finance  - Forecast Current Year +2 </t>
  </si>
  <si>
    <t xml:space="preserve">Financed by Sales  - Forecast Current Year +2 </t>
  </si>
  <si>
    <t xml:space="preserve">Financed by Cash reserves - Forecast Current Year +2 </t>
  </si>
  <si>
    <t xml:space="preserve">Financed by Other - Forecast Current Year +2 </t>
  </si>
  <si>
    <t xml:space="preserve">Total cost of new units - Forecast Current Year +2 </t>
  </si>
  <si>
    <t xml:space="preserve">Number of other units added during year - Forecast Current Year +2 </t>
  </si>
  <si>
    <t xml:space="preserve">Financed by Stock transfer private finance - Forecast Current Year +2 </t>
  </si>
  <si>
    <t xml:space="preserve">Financed by Mortgage to rent private finance - Forecast Current Year +2 </t>
  </si>
  <si>
    <t xml:space="preserve">Financed by Other (comment) - Forecast Current Year +2 </t>
  </si>
  <si>
    <t xml:space="preserve">Total cost of other units - Forecast Current Year +2 </t>
  </si>
  <si>
    <t xml:space="preserve">Number of units lost during year by Sales including right to buy - Forecast Current Year +2 </t>
  </si>
  <si>
    <t xml:space="preserve">Number of units lost during year by Demolition - Forecast Current Year +2 </t>
  </si>
  <si>
    <t xml:space="preserve">Number of units lost during year by Other (comment) - Forecast Current Year +2 </t>
  </si>
  <si>
    <t xml:space="preserve">Inflation - Forecast Current Year +2 </t>
  </si>
  <si>
    <t xml:space="preserve">Rent increase - Forecast Current Year +2 </t>
  </si>
  <si>
    <t xml:space="preserve">Operating cost increase - Forecast Current Year +2 </t>
  </si>
  <si>
    <t xml:space="preserve">Direct maintenance cost increase - Forecast Current Year +2 </t>
  </si>
  <si>
    <t xml:space="preserve">Average cost of borrowing - Forecast Current Year +2 </t>
  </si>
  <si>
    <t xml:space="preserve">Employers Contributions for pensions (%) - Forecast Current Year +2 </t>
  </si>
  <si>
    <t xml:space="preserve">Employers Contributions for pensions (£'000) - Forecast Current Year +2 </t>
  </si>
  <si>
    <t xml:space="preserve">Capitalised maintenance costs - Forecast Current Year +2 </t>
  </si>
  <si>
    <t xml:space="preserve">Capitalised devt admin costs, not covered by allowances - Forecast Current Year +2 </t>
  </si>
  <si>
    <t xml:space="preserve">Capitalised interest costs - Forecast Current Year +2 </t>
  </si>
  <si>
    <t xml:space="preserve">Total staff costs (including NI &amp; pension costs) - Forecast Current Year +2 </t>
  </si>
  <si>
    <t xml:space="preserve">Number of units owned at end of period  - Forecast Current Year +3 </t>
  </si>
  <si>
    <t xml:space="preserve">Management costs - Forecast Current Year +5 </t>
  </si>
  <si>
    <t xml:space="preserve">Planned maintenance - direct costs - Forecast Current Year +5 </t>
  </si>
  <si>
    <t xml:space="preserve">Re-active &amp; voids maintenance - direct costs - Forecast Current Year +5 </t>
  </si>
  <si>
    <t xml:space="preserve">Maintenance overhead costs - Forecast Current Year +5 </t>
  </si>
  <si>
    <t xml:space="preserve">Bad debts written off - Forecast Current Year +5 </t>
  </si>
  <si>
    <t xml:space="preserve">Developments for sale costs - Forecast Current Year +5 </t>
  </si>
  <si>
    <t xml:space="preserve">Other costs - Forecast Current Year +5 </t>
  </si>
  <si>
    <t xml:space="preserve">Operating Costs - Forecast Current Year +5 </t>
  </si>
  <si>
    <t xml:space="preserve">OPERATING SURPLUS/(DEFICIT) - Forecast Current Year +5 </t>
  </si>
  <si>
    <t xml:space="preserve">Profit/(Loss) on sale of fixed assets - Forecast Current Year +5 </t>
  </si>
  <si>
    <t>Sale of Other Fixed Assets - Current Year + 1</t>
  </si>
  <si>
    <t>Grants (Repaid) / Received - Current Year + 1</t>
  </si>
  <si>
    <t>Capital Expenditure &amp; Financial Investment - Current Year + 1</t>
  </si>
  <si>
    <t>DERIVED
SUM(FYFPCF046:FYFPCF053)</t>
  </si>
  <si>
    <t>Net Cash Before Financing  - Current Year + 1</t>
  </si>
  <si>
    <t>DERIVED
SUM(FYFPCF041 + FYFPCF042 + FYFPCF045 + FYFPCF054)</t>
  </si>
  <si>
    <t>Equity drawdown - Current Year + 1</t>
  </si>
  <si>
    <t>Debt drawndown - Current Year + 1</t>
  </si>
  <si>
    <t>Debt repayment - Current Year + 1</t>
  </si>
  <si>
    <t>Working Capital (Cash) - Drawn / (Repaid) - Current Year + 1</t>
  </si>
  <si>
    <t>Net Cash From Financing - Current Year + 1</t>
  </si>
  <si>
    <t>DERIVED
SUM(FYFPCF056:FYFPCF059)</t>
  </si>
  <si>
    <t>Increase / (Decrease) in Net Cash - Current Year + 1</t>
  </si>
  <si>
    <t>DERIVED
SUM(FYFPCF055 + FYFPCF060)</t>
  </si>
  <si>
    <t>Balance Brought Forward - Current Year + 1</t>
  </si>
  <si>
    <t>DERIVED
SUM(FYFPCF064)</t>
  </si>
  <si>
    <t>DERIVED
SUM(FYFPCF061)</t>
  </si>
  <si>
    <t>To include a check whether FYFPCF063 matches movement in Cash on Balance sheet  for current year (FYFPPA197 minus FYFPPA168).  Differences are allowed but require a comment to explain the variation.</t>
  </si>
  <si>
    <t>Closing Balance - Current Year + 1</t>
  </si>
  <si>
    <t>DERIVED
SUM(FYFPCF062 + FYFPCF063)</t>
  </si>
  <si>
    <t>Operating Surplus (Deficit) - Current Year + 2</t>
  </si>
  <si>
    <t>Depreciation &amp; Amortisation - Current Year + 2</t>
  </si>
  <si>
    <t>Impairments / (Revaluation Enhancements) - Current Year + 2</t>
  </si>
  <si>
    <t>Increase / (Decrease) in Creditors - Current Year + 2</t>
  </si>
  <si>
    <t>(Increase) / Decrease in Debtors - Current Year + 2</t>
  </si>
  <si>
    <t>(Increase) / Decrease in Stock &amp; WIP - Current Year + 2</t>
  </si>
  <si>
    <t>Gain / (Loss) on sale of fixed assets - Current Year + 2</t>
  </si>
  <si>
    <t>Other non-cash adjustments - Current Year + 2</t>
  </si>
  <si>
    <t>Net Cash from Operating Activities - Current Year + 2</t>
  </si>
  <si>
    <t>DERIVED
SUM(FYFPCF065:FYFPCF072)</t>
  </si>
  <si>
    <t>Tax (Paid) / Refunded - Current Year + 2</t>
  </si>
  <si>
    <t>Interest Received - Current Year + 2</t>
  </si>
  <si>
    <t>Interest Paid - Current Year + 2</t>
  </si>
  <si>
    <t>Returns on Investment and Servicing of Finance - Current Year + 2</t>
  </si>
  <si>
    <t>DERIVED
SUM(FYFPCF075 + FYFPCF076)</t>
  </si>
  <si>
    <t>Construction or acquisition of Housing properties - Current Year + 2</t>
  </si>
  <si>
    <t>Improvement of Housing  - Current Year + 2</t>
  </si>
  <si>
    <t>Construction or acquisition of other Land &amp; Buildings - Current Year + 2</t>
  </si>
  <si>
    <t>Construction or acquisition of other Fixed Assets - Current Year + 2</t>
  </si>
  <si>
    <t>Sale of Social Housing Properties - Current Year + 2</t>
  </si>
  <si>
    <t>Sale of Other Land &amp; Buildings - Current Year + 2</t>
  </si>
  <si>
    <t>Sale of Other Fixed Assets - Current Year + 2</t>
  </si>
  <si>
    <t>Grants (Repaid) / Received - Current Year + 2</t>
  </si>
  <si>
    <t>Capital Expenditure &amp; Financial Investment - Current Year + 2</t>
  </si>
  <si>
    <t>DERIVED
SUM(FYFPCF078:FYFPCF085)</t>
  </si>
  <si>
    <t>Net Cash Before Financing  - Current Year + 2</t>
  </si>
  <si>
    <t>DERIVED
SUM(FYFPCF073 + FYFPCF074 + FYFPCF077 + FYFPCF086)</t>
  </si>
  <si>
    <t>Equity drawdown - Current Year + 2</t>
  </si>
  <si>
    <t>Debt drawndown - Current Year + 2</t>
  </si>
  <si>
    <t>Debt repayment - Current Year + 2</t>
  </si>
  <si>
    <t>Working Capital (Cash) - Drawn / (Repaid) - Current Year + 2</t>
  </si>
  <si>
    <t>Net Cash From Financing - Current Year + 2</t>
  </si>
  <si>
    <t>DERIVED
SUM(FYFPCF088:FYFPCF091)</t>
  </si>
  <si>
    <t>TOTAL FIXED ASSETS</t>
  </si>
  <si>
    <t>Net rental debtors</t>
  </si>
  <si>
    <t>Other debtors, stock &amp; WIP</t>
  </si>
  <si>
    <t>Investments (non-cash)</t>
  </si>
  <si>
    <t>Cash at bank and in hand</t>
  </si>
  <si>
    <t>TOTAL CURRENT ASSETS</t>
  </si>
  <si>
    <t>Loans &amp; overdrafts due within one year</t>
  </si>
  <si>
    <t>Other short-term creditors</t>
  </si>
  <si>
    <t>NET CURRENT ASSETS/(LIABILITIES)</t>
  </si>
  <si>
    <t>TOTAL ASSETS LESS CURRENT LIABILITIES</t>
  </si>
  <si>
    <t>Loans due after one year</t>
  </si>
  <si>
    <t>Other long-term creditors</t>
  </si>
  <si>
    <t>Provisions for liabilities &amp; charges</t>
  </si>
  <si>
    <t>NET ASSETS</t>
  </si>
  <si>
    <t>Share capital</t>
  </si>
  <si>
    <t>Negative goodwill</t>
  </si>
  <si>
    <t>Revaluation reserve</t>
  </si>
  <si>
    <t>Restricted, designated &amp; revenue reserves</t>
  </si>
  <si>
    <t>TOTAL CAPITAL &amp; RESERVES</t>
  </si>
  <si>
    <t xml:space="preserve">Intangible Fixed Assets - Forecast Current Year +1 </t>
  </si>
  <si>
    <t xml:space="preserve">Housing properties - Gross cost or valuation - Forecast Current Year +1 </t>
  </si>
  <si>
    <t xml:space="preserve">Housing depreciation - Forecast Current Year +1 </t>
  </si>
  <si>
    <t xml:space="preserve">HAG - Forecast Current Year +1 </t>
  </si>
  <si>
    <t xml:space="preserve">Other government grants - Forecast Current Year +1 </t>
  </si>
  <si>
    <t>Construction or acquisition of Housing properties - Current Year + 3</t>
  </si>
  <si>
    <t>Improvement of Housing  - Current Year + 3</t>
  </si>
  <si>
    <t>SALE_SOC_HOUS_PROP_+1</t>
  </si>
  <si>
    <t>SALE_OTH_LAND_BUILD_+1</t>
  </si>
  <si>
    <t>SALE_OTH_FIXD_ASSTS_+1</t>
  </si>
  <si>
    <t>GRANTS_RPAID_RECVD_+1</t>
  </si>
  <si>
    <t>CAP_EXP_FINANCL_INV_+1</t>
  </si>
  <si>
    <t>NET_CASH_BFORE_FINC_+1</t>
  </si>
  <si>
    <t>EQUITY_DRAWNDOWN_+1</t>
  </si>
  <si>
    <t>DEBT_DRAWNDOWN_+1</t>
  </si>
  <si>
    <t>DEBT_REPAYMENT_+1</t>
  </si>
  <si>
    <t>WORKING_CAPITAL_+1</t>
  </si>
  <si>
    <t>NET_CASH_FRM_FINC_+1</t>
  </si>
  <si>
    <t>INC_DEC_NET_CASH_+1</t>
  </si>
  <si>
    <t>BAL_BRGHT_FWRD_+1</t>
  </si>
  <si>
    <t>CLOSING_BALANCE_+1</t>
  </si>
  <si>
    <t>OPERATING_SURPLUS_+2</t>
  </si>
  <si>
    <t>DEPRECIATION_AMORTISATION_+2</t>
  </si>
  <si>
    <t>IMP_REVALUE_ENHANCE_+2</t>
  </si>
  <si>
    <t>INC_DEC_IN_CREDITORS_+2</t>
  </si>
  <si>
    <t>INC_DEC_IN_DEBTORS_+2</t>
  </si>
  <si>
    <t>INC_DEC_IN_STOCK_WIP_+2</t>
  </si>
  <si>
    <t>GAIN_LOSS_SALE_FIXD ASSTS_+2</t>
  </si>
  <si>
    <t>OTH_NON_CASH_ADJUST_+2</t>
  </si>
  <si>
    <t>NET_CASH_OP_ACTVTS_+2</t>
  </si>
  <si>
    <t>TAX_PAID_REFUND_+2</t>
  </si>
  <si>
    <t>INT_RECEIVED_+2</t>
  </si>
  <si>
    <t>INT_PAID_+2</t>
  </si>
  <si>
    <t>RET_INVEST_SERV_FINANCE_+2</t>
  </si>
  <si>
    <t>CONST_ACQUIS_HOUS_PARTNER_+2</t>
  </si>
  <si>
    <t>IMPROVEMENT_HOUSING_+2</t>
  </si>
  <si>
    <t>CONST_ACQUIS_OTH_LAND_BUILD_+2</t>
  </si>
  <si>
    <t>CONST_ACQUIS_OTH_FIXD_ASSTS_+2</t>
  </si>
  <si>
    <t>SALE_SOC_HOUS_PROP_+2</t>
  </si>
  <si>
    <t>SALE_OTH_LAND_BUILD_+2</t>
  </si>
  <si>
    <t>SALE_OTH_FIXD_ASSTS_+2</t>
  </si>
  <si>
    <t>GRANTS_RPAID_RECVD_+2</t>
  </si>
  <si>
    <t>CAP_EXP_FINANCL_INV_+2</t>
  </si>
  <si>
    <t>NET_CASH_BFORE_FINC_+2</t>
  </si>
  <si>
    <t>EQUITY_DRAWNDOWN_+2</t>
  </si>
  <si>
    <t>DEBT_DRAWNDOWN_+2</t>
  </si>
  <si>
    <t>DEBT_REPAYMENT_+2</t>
  </si>
  <si>
    <t>WORKING_CAPITAL_+2</t>
  </si>
  <si>
    <t>NET_CASH_FRM_FINC_+2</t>
  </si>
  <si>
    <t>INC_DEC_NET_CASH_+2</t>
  </si>
  <si>
    <t>BAL_BRGHT_FWRD_+2</t>
  </si>
  <si>
    <t>CLOSING_BALANCE_+2</t>
  </si>
  <si>
    <t>OPERATING_SURPLUS_+3</t>
  </si>
  <si>
    <t>DEPRECIATION_AMORTISATION_+3</t>
  </si>
  <si>
    <t>IMP_REVALUE_ENHANCE_+3</t>
  </si>
  <si>
    <t>INC_DEC_IN_CREDITORS_+3</t>
  </si>
  <si>
    <t>INC_DEC_IN_DEBTORS_+3</t>
  </si>
  <si>
    <t>INC_DEC_IN_STOCK_WIP_+3</t>
  </si>
  <si>
    <t>GAIN_LOSS_SALE_FIXD ASSTS_+3</t>
  </si>
  <si>
    <t>OTH_NON_CASH_ADJUST_+3</t>
  </si>
  <si>
    <t>NET_CASH_OP_ACTVTS_+3</t>
  </si>
  <si>
    <t>TAX_PAID_REFUND_+3</t>
  </si>
  <si>
    <t>INT_RECEIVED_+3</t>
  </si>
  <si>
    <t>INT_PAID_+3</t>
  </si>
  <si>
    <t>RET_INVEST_SERV_FINANCE_+3</t>
  </si>
  <si>
    <t>CONST_ACQUIS_HOUS_PARTNER_+3</t>
  </si>
  <si>
    <t>IMPROVEMENT_HOUSING_+3</t>
  </si>
  <si>
    <t>CONST_ACQUIS_OTH_LAND_BUILD_+3</t>
  </si>
  <si>
    <t>CONST_ACQUIS_OTH_FIXD_ASSTS_+3</t>
  </si>
  <si>
    <t>SALE_SOC_HOUS_PROP_+3</t>
  </si>
  <si>
    <t>SALE_OTH_LAND_BUILD_+3</t>
  </si>
  <si>
    <t>SALE_OTH_FIXD_ASSTS_+3</t>
  </si>
  <si>
    <t>GRANTS_RPAID_RECVD_+3</t>
  </si>
  <si>
    <t>CAP_EXP_FINANCL_INV_+3</t>
  </si>
  <si>
    <t>NET_CASH_BFORE_FINC_+3</t>
  </si>
  <si>
    <t>EQUITY_DRAWNDOWN_+3</t>
  </si>
  <si>
    <t>DEBT_DRAWNDOWN_+3</t>
  </si>
  <si>
    <t>DEBT_REPAYMENT_+3</t>
  </si>
  <si>
    <t>WORKING_CAPITAL_+3</t>
  </si>
  <si>
    <t>NET_CASH_FRM_FINC_+3</t>
  </si>
  <si>
    <t>INC_DEC_NET_CASH_+3</t>
  </si>
  <si>
    <t>BAL_BRGHT_FWRD_+3</t>
  </si>
  <si>
    <t>CLOSING_BALANCE_+3</t>
  </si>
  <si>
    <t>OPERATING_SURPLUS_+4</t>
  </si>
  <si>
    <t>DEPRECIATION_AMORTISATION_+4</t>
  </si>
  <si>
    <t>IMP_REVALUE_ENHANCE_+4</t>
  </si>
  <si>
    <t>INC_DEC_IN_CREDITORS_+4</t>
  </si>
  <si>
    <t>INC_DEC_IN_DEBTORS_+4</t>
  </si>
  <si>
    <t>INC_DEC_IN_STOCK_WIP_+4</t>
  </si>
  <si>
    <t>GAIN_LOSS_SALE_FIXD ASSTS_+4</t>
  </si>
  <si>
    <t>OTH_NON_CASH_ADJUST_+4</t>
  </si>
  <si>
    <t>NET_CASH_OP_ACTVTS_+4</t>
  </si>
  <si>
    <t>TAX_PAID_REFUND_+4</t>
  </si>
  <si>
    <t>INT_RECEIVED_+4</t>
  </si>
  <si>
    <t>INT_PAID_+4</t>
  </si>
  <si>
    <t>RET_INVEST_SERV_FINANCE_+4</t>
  </si>
  <si>
    <t>CONST_ACQUIS_HOUS_PARTNER_+4</t>
  </si>
  <si>
    <t>IMPROVEMENT_HOUSING_+4</t>
  </si>
  <si>
    <t>CONST_ACQUIS_OTH_LAND_BUILD_+4</t>
  </si>
  <si>
    <t>CONST_ACQUIS_OTH_FIXD_ASSTS_+4</t>
  </si>
  <si>
    <t>SALE_SOC_HOUS_PROP_+4</t>
  </si>
  <si>
    <t>SALE_OTH_LAND_BUILD_+4</t>
  </si>
  <si>
    <t>SALE_OTH_FIXD_ASSTS_+4</t>
  </si>
  <si>
    <t>GRANTS_RPAID_RECVD_+4</t>
  </si>
  <si>
    <t>CAP_EXP_FINANCL_INV_+4</t>
  </si>
  <si>
    <t>NET_CASH_BFORE_FINC_+4</t>
  </si>
  <si>
    <t>EQUITY_DRAWNDOWN_+4</t>
  </si>
  <si>
    <t>DEBT_DRAWNDOWN_+4</t>
  </si>
  <si>
    <t>DEBT_REPAYMENT_+4</t>
  </si>
  <si>
    <t>WORKING_CAPITAL_+4</t>
  </si>
  <si>
    <t>NET_CASH_FRM_FINC_+4</t>
  </si>
  <si>
    <t>INC_DEC_NET_CASH_+4</t>
  </si>
  <si>
    <t>BAL_BRGHT_FWRD_+4</t>
  </si>
  <si>
    <t>CLOSING_BALANCE_+4</t>
  </si>
  <si>
    <t>OPERATING_SURPLUS_+5</t>
  </si>
  <si>
    <t>DEPRECIATION_AMORTISATION_+5</t>
  </si>
  <si>
    <t>IMP_REVALUE_ENHANCE_+5</t>
  </si>
  <si>
    <t>INC_DEC_IN_CREDITORS_+5</t>
  </si>
  <si>
    <t>INC_DEC_IN_DEBTORS_+5</t>
  </si>
  <si>
    <t>INC_DEC_IN_STOCK_WIP_+5</t>
  </si>
  <si>
    <t>GAIN_LOSS_SALE_FIXD ASSTS_+5</t>
  </si>
  <si>
    <t>OTH_NON_CASH_ADJUST_+5</t>
  </si>
  <si>
    <t>NET_CASH_OP_ACTVTS_+5</t>
  </si>
  <si>
    <t>TAX_PAID_REFUND_+5</t>
  </si>
  <si>
    <t>INT_RECEIVED_+5</t>
  </si>
  <si>
    <t>INT_PAID_+5</t>
  </si>
  <si>
    <t>RET_INVEST_SERV_FINANCE_+5</t>
  </si>
  <si>
    <t>CONST_ACQUIS_HOUS_PARTNER_+5</t>
  </si>
  <si>
    <t>IMPROVEMENT_HOUSING_+5</t>
  </si>
  <si>
    <t>CONST_ACQUIS_OTH_LAND_BUILD_+5</t>
  </si>
  <si>
    <t>CONST_ACQUIS_OTH_FIXD_ASSTS_+5</t>
  </si>
  <si>
    <t>SALE_SOC_HOUS_PROP_+5</t>
  </si>
  <si>
    <t>SALE_OTH_LAND_BUILD_+5</t>
  </si>
  <si>
    <t>SALE_OTH_FIXD_ASSTS_+5</t>
  </si>
  <si>
    <t>GRANTS_RPAID_RECVD_+5</t>
  </si>
  <si>
    <t>CAP_EXP_FINANCL_INV_+5</t>
  </si>
  <si>
    <t>NET_CASH_BFORE_FINC_+5</t>
  </si>
  <si>
    <t>EQUITY_DRAWNDOWN_+5</t>
  </si>
  <si>
    <t>DEBT_DRAWNDOWN_+5</t>
  </si>
  <si>
    <t>DEBT_REPAYMENT_+5</t>
  </si>
  <si>
    <t>WORKING_CAPITAL_+5</t>
  </si>
  <si>
    <t>NET_CASH_FRM_FINC_+5</t>
  </si>
  <si>
    <t>INC_DEC_NET_CASH_+5</t>
  </si>
  <si>
    <t>BAL_BRGHT_FWRD_+5</t>
  </si>
  <si>
    <t>CLOSING_BALANCE_+5</t>
  </si>
  <si>
    <t>RSL_stock_condition_survey</t>
  </si>
  <si>
    <t>Internally_generated_amount</t>
  </si>
  <si>
    <t>New_facility_amount</t>
  </si>
  <si>
    <t>Internally_generated_amount_+1</t>
  </si>
  <si>
    <t>New_facility_amount_+1</t>
  </si>
  <si>
    <t>DERIVED
SUM(FYFPPA157+FYFPPA162+FYFPPA163+FYFPA164)</t>
  </si>
  <si>
    <t>DERIVED
SUM(FYFPPA166:FYFPPA169)</t>
  </si>
  <si>
    <t>DERIVED
SUM(FYFPPA179:FYFPPA182)</t>
  </si>
  <si>
    <t>Projections &amp; Assumptions: BALANCE SHEET: NET ASSETS must equal TOTAL CAPITAL &amp; RESERVES.</t>
  </si>
  <si>
    <t>DERIVED
SUM(FYFPPA196:FYFPPA199)</t>
  </si>
  <si>
    <t>DERIVED
SUM(FYFPPA187+FYFPPA192+FYFPPA193+FYFPPA194)</t>
  </si>
  <si>
    <t xml:space="preserve">Number of units managed at end of period (exclude factored units)  - Forecast Current Year +3 </t>
  </si>
  <si>
    <t xml:space="preserve">Number of new units added during year  - Forecast Current Year +3 </t>
  </si>
  <si>
    <t xml:space="preserve">Financed by HAG  - Forecast Current Year +3 </t>
  </si>
  <si>
    <t xml:space="preserve">Financed by Other public subsidy  - Forecast Current Year +3 </t>
  </si>
  <si>
    <t xml:space="preserve">Financed by Private finance  - Forecast Current Year +3 </t>
  </si>
  <si>
    <t xml:space="preserve">Financed by Sales  - Forecast Current Year +3 </t>
  </si>
  <si>
    <t>NUMBER(11,2)</t>
  </si>
  <si>
    <t>NUMBER(8)</t>
  </si>
  <si>
    <t>NUMBER(11,3)</t>
  </si>
  <si>
    <t>Y</t>
  </si>
  <si>
    <t>y</t>
  </si>
  <si>
    <t>VARCHAR2(3)</t>
  </si>
  <si>
    <t>Value must be Y or N. Null values not allowed</t>
  </si>
  <si>
    <t>Please select either "Y" or "N"</t>
  </si>
  <si>
    <t>Please enter value of existing internal funds to be used</t>
  </si>
  <si>
    <t>Please enter value of existing debt drawdown</t>
  </si>
  <si>
    <t>Please enter value of new debt drawdown</t>
  </si>
  <si>
    <t>Please enter value of new debt facility</t>
  </si>
  <si>
    <t>Null values not allowed</t>
  </si>
  <si>
    <t xml:space="preserve">Interest receivable and other income - Forecast Current Year +5 </t>
  </si>
  <si>
    <t xml:space="preserve">Interest payable and similar charges - Forecast Current Year +5 </t>
  </si>
  <si>
    <t xml:space="preserve">SURPLUS(DEFICIT) ON ORDINARY ACTIVITIES BEFORE TAX - Forecast Current Year +5 </t>
  </si>
  <si>
    <t xml:space="preserve">Tax on surplus on ordinary activities - Forecast Current Year +5 </t>
  </si>
  <si>
    <t xml:space="preserve">Grant receivable against taxation - Forecast Current Year +5 </t>
  </si>
  <si>
    <t xml:space="preserve">SURPLUS/(DEFICIT) FOR THE YEAR - Forecast Current Year +5 </t>
  </si>
  <si>
    <t>Housing properties - Gross cost or valuation</t>
  </si>
  <si>
    <t>HAG</t>
  </si>
  <si>
    <t>Other government grants</t>
  </si>
  <si>
    <t>Housing depreciation</t>
  </si>
  <si>
    <t>Investments</t>
  </si>
  <si>
    <t>Other fixed assets</t>
  </si>
  <si>
    <t>INVESTMENTS_+2</t>
  </si>
  <si>
    <t>OTH_FIXED_ASSTS_+2</t>
  </si>
  <si>
    <t>FIXED_ASSTS_TL_+2</t>
  </si>
  <si>
    <t>NET_RENTAL_DEBTRS_+2</t>
  </si>
  <si>
    <t>OTH_DEBTRS_STCK_VIP_+2</t>
  </si>
  <si>
    <t>INVESTMENTS_NON_CASH_+2</t>
  </si>
  <si>
    <t>CASH_BANK_IN_HAND_+2</t>
  </si>
  <si>
    <t>CURR_ASSET_TL_+2</t>
  </si>
  <si>
    <t>LOANS_ODS_DUE_2_YEAR_+2</t>
  </si>
  <si>
    <t>OTH_SHRT_TERM_CREDS_+2</t>
  </si>
  <si>
    <t>NET_CURR_ASST_LIAB_+2</t>
  </si>
  <si>
    <t>TL_ASST_CURR_LIAB_+2</t>
  </si>
  <si>
    <t>LOANS_DUE_AFTER_2_YR_+2</t>
  </si>
  <si>
    <t>OTH_LONG_TERM_CREDS_+2</t>
  </si>
  <si>
    <t>PROV_FOR_LIABS_CHRGS_+2</t>
  </si>
  <si>
    <t>NET_ASSET_+2</t>
  </si>
  <si>
    <t>SHARE_CAPITAL_+2</t>
  </si>
  <si>
    <t>NEGATIVE_GOODWILL_+2</t>
  </si>
  <si>
    <t>REVALUATION_RESERVE_+2</t>
  </si>
  <si>
    <t>REST_DESIG_REV_RESERVES_+2</t>
  </si>
  <si>
    <t>CAPTL_AND_RESERV_TL_+2</t>
  </si>
  <si>
    <t>PENSION_LIABTY_+2</t>
  </si>
  <si>
    <t>INT_GRP_DEBTORS_+2</t>
  </si>
  <si>
    <t>INT_GRP_CREDITORS_+2</t>
  </si>
  <si>
    <t>INTANGIBLE_FIXED_ASSTS_+3</t>
  </si>
  <si>
    <t>HOUS_PROPS_GR_CST_OR_VAL_+3</t>
  </si>
  <si>
    <t>HAG_+3</t>
  </si>
  <si>
    <t>OTH_GVMNT_GRNTS_+3</t>
  </si>
  <si>
    <t>Must be positive</t>
  </si>
  <si>
    <t>"Please enter rent loss from voids as a positive value"</t>
  </si>
  <si>
    <t>Must be negative</t>
  </si>
  <si>
    <t>"Please enter developments for sale income as a negative value"</t>
  </si>
  <si>
    <t>"Please enter other income as a negative value"</t>
  </si>
  <si>
    <t>"Please enter housing depreciation as a positive value"</t>
  </si>
  <si>
    <t>"Please enter impairment as a positive value"</t>
  </si>
  <si>
    <t>"Please enter management costs as a positive value"</t>
  </si>
  <si>
    <t>"Please enter maintenance costs as a positive value"</t>
  </si>
  <si>
    <t>"Please enter maintenance overheads as a positive value"</t>
  </si>
  <si>
    <t>"Please enter development for sale costs as a positive value"</t>
  </si>
  <si>
    <t>"Please enter other costs as a positive value.  Other income should be entered above"</t>
  </si>
  <si>
    <t>"Please enter as a positive value"</t>
  </si>
  <si>
    <t>"Please enter as a negative value"</t>
  </si>
  <si>
    <t>Net Housing Assets</t>
  </si>
  <si>
    <t>DERIVED
FYFPPA158-SUM(FYFPPA159:FYFPPA161)</t>
  </si>
  <si>
    <t>NET_HOUS_ASSTS</t>
  </si>
  <si>
    <t>Must be less than sum of FYFPPA174 &amp; FYFPPA175</t>
  </si>
  <si>
    <t>Pensions liability exceeds Creditors due after one year</t>
  </si>
  <si>
    <t>Must be less than FYFPA167</t>
  </si>
  <si>
    <t>Inter-Group debtors exceeds Investments</t>
  </si>
  <si>
    <t>Must be less than sum of FYFPPA171 &amp; FYFPPA175</t>
  </si>
  <si>
    <t>Inter-Group creditors exceeds total creditors</t>
  </si>
  <si>
    <t>Net Housing Assets - Forecast Current Year +1</t>
  </si>
  <si>
    <t>NET_HOUS_ASSTS_+1</t>
  </si>
  <si>
    <t>Must be less than sum of FYFPPA203 &amp; FYFPPA204</t>
  </si>
  <si>
    <t>Must be less than FYFPA196</t>
  </si>
  <si>
    <t>Must be less than sum of FYFPPA200 &amp; FYFPPA204</t>
  </si>
  <si>
    <t>Net Housing Assets - Forecast Current Year +2</t>
  </si>
  <si>
    <t>NET_HOUS_ASSTS_+2</t>
  </si>
  <si>
    <t>DERIVED
FYFPPA216-SUM(FYFPPA217:FYFPPA219)</t>
  </si>
  <si>
    <t>Must be less than sum of FYFPPA232 &amp; FYFPPA233</t>
  </si>
  <si>
    <t>Must be less than FYFPA225</t>
  </si>
  <si>
    <t>Must be less than sum of FYFPPA229 &amp; FYFPPA233</t>
  </si>
  <si>
    <t>DERIVED
FYFPPA245-SUM(FYFPPA246:FYFPPA248)</t>
  </si>
  <si>
    <t>Net Housing Assets - Forecase Current Year +3</t>
  </si>
  <si>
    <t>NET_HOUS_ASSTS_+3</t>
  </si>
  <si>
    <t>Must be less than sum of FYFPPA261 &amp; FYFPPA262</t>
  </si>
  <si>
    <t>Must be less than FYFPA254</t>
  </si>
  <si>
    <t>Must be less than sum of FYFPPA258 &amp; FYFPPA262</t>
  </si>
  <si>
    <t>DERIVED
FYFPPA274-SUM(FYFPPA275:FYFPPA277</t>
  </si>
  <si>
    <t>Net Housing Assets - Forecast Current Year +4</t>
  </si>
  <si>
    <t>NET_HOUS_ASSTS_+4</t>
  </si>
  <si>
    <t>Must be less than sum of FYFPPA290 &amp; FYFPPA291</t>
  </si>
  <si>
    <t>Must be less than FYFPA283</t>
  </si>
  <si>
    <t>Must be less than sum of FYFPPA287 &amp; FYFPPA291</t>
  </si>
  <si>
    <t>DERIVED
FYFPPA303-SUM(FYFPPA304:FYFPPA306)</t>
  </si>
  <si>
    <t>Net Housing Assets - Forecast Current Year  +5</t>
  </si>
  <si>
    <t>NET_HOUS_ASSTS_+5</t>
  </si>
  <si>
    <t>Must be less than sum of FYFPPA319 &amp; FYFPPA320</t>
  </si>
  <si>
    <t>Must be less than FYFPA312</t>
  </si>
  <si>
    <t>Inter-Group Debtors exceed Investments</t>
  </si>
  <si>
    <t>Must be less than sum of FYFPPA316 &amp; FYFPPA320</t>
  </si>
  <si>
    <t>Inter-Group Creditors exceed Total Creditors</t>
  </si>
  <si>
    <t>May be null, nil or positive</t>
  </si>
  <si>
    <t>If FYFPPA333 is not zero or null and sum(FYFPPA334:FYFPPA339)=0, then "Please show how new units are being financed"</t>
  </si>
  <si>
    <t>If FYFPPA333 is not zero or null and sum(FYFPPA334:FYFPPA339)=0, then "Financing of new units has not been completed"</t>
  </si>
  <si>
    <t>?? Change name to "Number of new social housing units added during year."</t>
  </si>
  <si>
    <t>If FYFPPA333 &gt; 0 then sum(FYFPPA334:FYFP339) must be &gt; 0</t>
  </si>
  <si>
    <t>If FYFPPA341 is not zero or null and sum(FYFPPA342:FYFPPA344)=0, then "Please show how new units are being financed"</t>
  </si>
  <si>
    <t>If FYFPPA341 is not zero or null and sum(FYFPPA342:FYFPPA344)=0 then "Financing of new units has not been completed"</t>
  </si>
  <si>
    <t>If FYFPPA341 &gt; 0 then sum(FYFPPA342:FYFP344) must be &gt; 0</t>
  </si>
  <si>
    <t>If FYFPPA348 is not null and not = 0, then "Please provide comment on the loss of units"</t>
  </si>
  <si>
    <t>Total number of other units lost in year - Current Year</t>
  </si>
  <si>
    <t>DERIVED
SUM(FYFPPA346:FYFPPA348)</t>
  </si>
  <si>
    <t>"Please enter "0" for nil values</t>
  </si>
  <si>
    <t>If FYFPPA362 is not zero or null and sum(FYFPPA363:FYFPPA368)=0, then "Please show how new units are being financed"</t>
  </si>
  <si>
    <t>If FYFPPA362 is not zero or null and sum(FYFPPA363:FYFPPA368)=0, then "Financing of new units has not been completed"</t>
  </si>
  <si>
    <t>If FYFPPA362 &gt; 0 then sum(FYFPPA363:FYFP368) must be &gt; 0</t>
  </si>
  <si>
    <t>If FYFPPA370 is not zero or null and sum(FYFPPA371:FYFPPA373)=0, then "Please show how new units are being financed"</t>
  </si>
  <si>
    <t>If FYFPPA370 is not zero or null and sum(FYFPPA371:FYFPPA373)=0 then "Financing of new units has not been completed"</t>
  </si>
  <si>
    <t>If FYFPPA370 &gt; 0 then sum(FYFPPA371:FYFP373) must be &gt; 0</t>
  </si>
  <si>
    <t>If FYFPPA377 is not null and not = 0, then "Please provide comment on the loss of units"</t>
  </si>
  <si>
    <t>Total number of other units lost in year - Forecast Current Year + 1</t>
  </si>
  <si>
    <t>DERIVED
SUM(FYFPPA375:FYFPPA377)</t>
  </si>
  <si>
    <t>New line added</t>
  </si>
  <si>
    <t>If FYFPPA391 is not zero or null and sum(FYFPPA392:FYFPPA397)=0, then "Please show how new units are being financed"</t>
  </si>
  <si>
    <t>If FYFPPA391 is not zero or null and sum(FYFPPA392:FYFPPA397)=0, then "Financing of new units has not been completed"</t>
  </si>
  <si>
    <t>If FYFPPA391 &gt; 0 then sum(FYFPPA392:FYFP397) must be &gt; 0</t>
  </si>
  <si>
    <t>If FYFPPA399 is not zero or null and sum(FYFPPA400:FYFPPA402)=0, then "Please show how new units are being financed"</t>
  </si>
  <si>
    <t>If FYFPPA399 is not zero or null and sum(FYFPPA400:FYFPPA402)=0 then "Financing of new units has not been completed"</t>
  </si>
  <si>
    <t>If FYFPPA399 &gt; 0 then sum(FYFPPA400:FYFP402) must be &gt; 0</t>
  </si>
  <si>
    <t>If FYFPPA420 is not zero or null and sum(FYFPPA421:FYFPPA426)=0, then "Please show how new units are being financed"</t>
  </si>
  <si>
    <t>If FYFPPA420 is not zero or null and sum(FYFPPA421:FYFPPA426)=0, then "Financing of new units has not been completed"</t>
  </si>
  <si>
    <t>If FYFPPA420 &gt; 0 then sum(FYFPPA421:FYFP426) must be &gt; 0</t>
  </si>
  <si>
    <t>If FYFPPA428 is not zero or null and sum(FYFPPA429:FYFPPA431)=0, then "Please show how new units are being financed"</t>
  </si>
  <si>
    <t>If FYFPPA428 is not zero or null and sum(FYFPPA429:FYFPPA431)=0 then "Financing of new units has not been completed"</t>
  </si>
  <si>
    <t>If FYFPPA428 &gt; 0 then sum(FYFPPA429:FYFP431) must be &gt; 0</t>
  </si>
  <si>
    <t>If FYFPPA449 is not zero or null and sum(FYFPPA450:FYFPPA455)=0, then "Please show how new units are being financed"</t>
  </si>
  <si>
    <t>If FYFPPA449 is not zero or null and sum(FYFPPA450:FYFPPA455)=0, then "Financing of new units has not been completed"</t>
  </si>
  <si>
    <t>If FYFPPA449 &gt; 0 then sum(FYFPPA450:FYFP455) must be &gt; 0</t>
  </si>
  <si>
    <t>If FYFPPA457 is not zero or null and sum(FYFPPA458:FYFPPA460)=0, then "Please show how new units are being financed"</t>
  </si>
  <si>
    <t>If FYFPPA457 is not zero or null and sum(FYFPPA458:FYFPPA460)=0 then "Financing of new units has not been completed"</t>
  </si>
  <si>
    <t>If FYFPPA457 &gt; 0 then sum(FYFPPA458:FYFP460) must be &gt; 0</t>
  </si>
  <si>
    <t>If FYFPPA478 is not zero or null and sum(FYFPPA479:FYFPPA484)=0, then "Please show how new units are being financed"</t>
  </si>
  <si>
    <t>If FYFPPA478 is not zero or null and sum(FYFPPA479:FYFPPA484)=0, then "Financing of new units has not been completed"</t>
  </si>
  <si>
    <t>If FYFPPA478 &gt; 0 then sum(FYFPPA479:FYFP484) must be &gt; 0</t>
  </si>
  <si>
    <t>If FYFPPA486 is not zero or null and sum(FYFPPA487:FYFPPA489)=0, then "Please show how new units are being financed"</t>
  </si>
  <si>
    <t>If FYFPPA486 is not zero or null and sum(FYFPPA487:FYFPPA489)=0 then "Financing of new units has not been completed"</t>
  </si>
  <si>
    <t>If FYFPPA486 &gt; 0 then sum(FYFPPA487:FYFP489) must be &gt; 0</t>
  </si>
  <si>
    <t>Total number of other units lost in year - Forecast Current Year + 5</t>
  </si>
  <si>
    <t>FYFPPA697</t>
  </si>
  <si>
    <t>FYFPPA698</t>
  </si>
  <si>
    <t>FYFPPA699</t>
  </si>
  <si>
    <t>FYFPPA700</t>
  </si>
  <si>
    <t>FYFPPA701</t>
  </si>
  <si>
    <t>FYFPPA702</t>
  </si>
  <si>
    <t>FYFPPA703</t>
  </si>
  <si>
    <t>FYFPPA704</t>
  </si>
  <si>
    <t>FYFPPA705</t>
  </si>
  <si>
    <t>FYFPPA706</t>
  </si>
  <si>
    <t>FYFPPA707</t>
  </si>
  <si>
    <t>FYFPPA708</t>
  </si>
  <si>
    <t>OPERATING_SURPLUS</t>
  </si>
  <si>
    <t>DEPRECIATION_AMORTISATION</t>
  </si>
  <si>
    <t>IMP_REVALUE_ENHANCE</t>
  </si>
  <si>
    <t>INC_DEC_IN_CREDITORS</t>
  </si>
  <si>
    <t>INC_DEC_IN_DEBTORS</t>
  </si>
  <si>
    <t>INC_DEC_IN_STOCK_WIP</t>
  </si>
  <si>
    <t>GAIN_LOSS_SALE_FIXD ASSTS</t>
  </si>
  <si>
    <t>OTH_NON_CASH_ADJUST</t>
  </si>
  <si>
    <t>TAX_PAID_REFUND</t>
  </si>
  <si>
    <t>NET_CASH_OP_ACTVTS</t>
  </si>
  <si>
    <t>INT_RECEIVED</t>
  </si>
  <si>
    <t>INT_PAID</t>
  </si>
  <si>
    <t>RET_INVEST_SERV_FINANCE</t>
  </si>
  <si>
    <t>CONST_ACQUIS_HOUS_PARTNER</t>
  </si>
  <si>
    <t>IMPROVEMENT_HOUSING</t>
  </si>
  <si>
    <t>CONST_ACQUIS_OTH_LAND_BUILD</t>
  </si>
  <si>
    <t>CONST_ACQUIS_OTH_FIXD_ASSTS</t>
  </si>
  <si>
    <t>SALE_SOC_HOUS_PROP</t>
  </si>
  <si>
    <t>SALE_OTH_LAND_BUILD</t>
  </si>
  <si>
    <t>SALE_OTH_FIXD_ASSTS</t>
  </si>
  <si>
    <t>GRANTS_RPAID_RECVD</t>
  </si>
  <si>
    <t>CAP_EXP_FINANCL_INV</t>
  </si>
  <si>
    <t>NET_CASH_BFORE_FINC</t>
  </si>
  <si>
    <t>DEBT_DRAWNDOWN</t>
  </si>
  <si>
    <t>EQUITY_DRAWNDOWN</t>
  </si>
  <si>
    <t>DEBT_REPAYMENT</t>
  </si>
  <si>
    <t>WORKING_CAPITAL</t>
  </si>
  <si>
    <t>NET_CASH_FRM_FINC</t>
  </si>
  <si>
    <t>INC_DEC_NET_CASH</t>
  </si>
  <si>
    <t>BAL_BRGHT_FWRD</t>
  </si>
  <si>
    <t>CLOSING_BALANCE</t>
  </si>
  <si>
    <t>OPERATING_SURPLUS_+1</t>
  </si>
  <si>
    <t>DEPRECIATION_AMORTISATION_+1</t>
  </si>
  <si>
    <t>IMP_REVALUE_ENHANCE_+1</t>
  </si>
  <si>
    <t>INC_DEC_IN_CREDITORS_+1</t>
  </si>
  <si>
    <t>INC_DEC_IN_DEBTORS_+1</t>
  </si>
  <si>
    <t>INC_DEC_IN_STOCK_WIP_+1</t>
  </si>
  <si>
    <t>GAIN_LOSS_SALE_FIXD ASSTS_+1</t>
  </si>
  <si>
    <t>OTH_NON_CASH_ADJUST_+1</t>
  </si>
  <si>
    <t>NET_CASH_OP_ACTVTS_+1</t>
  </si>
  <si>
    <t>TAX_PAID_REFUND_+1</t>
  </si>
  <si>
    <t>INT_RECEIVED_+1</t>
  </si>
  <si>
    <t>INT_PAID_+1</t>
  </si>
  <si>
    <t>RET_INVEST_SERV_FINANCE_+1</t>
  </si>
  <si>
    <t>CONST_ACQUIS_HOUS_PARTNER_+1</t>
  </si>
  <si>
    <t>DERIVED
SUM(FYFPPA123+FYFPPA124+FYFPPA125) -(FYFPPA126)</t>
  </si>
  <si>
    <t>DERIVED
SUM(FYFPPA127-FYFPPA128)+(FYFPPA129)</t>
  </si>
  <si>
    <t>DERIVED
SUM (FYFPPA131+FYFPPA132)</t>
  </si>
  <si>
    <t>DERIVED
SUM(FYFPPA133-FYFPPA134)</t>
  </si>
  <si>
    <t>DERIVED
SUM(FYFPPA135+FYFPPA136+FYFPPA137)</t>
  </si>
  <si>
    <t>DERIVED
SUM(FYFPPA139:FYFPPA147)</t>
  </si>
  <si>
    <t>DERIVED
SUM(FYFPPA138-FYFPPA148)</t>
  </si>
  <si>
    <t>DERIVED
SUM(FYFPPA149+FYFPPA150+FYFPPA151) -(FYFPPA152)</t>
  </si>
  <si>
    <t>DERIVED
SUM(FYFPPA153-FYFPPA154)+(FYFPPA155)</t>
  </si>
  <si>
    <t xml:space="preserve">Pension Liabilty </t>
  </si>
  <si>
    <t xml:space="preserve">Pension Liabilty - Forecast Current Year +1 </t>
  </si>
  <si>
    <t>DERIVED
SUM(FYFPPA215+FYFPPA216+FYFPPA220+FYFPPA221) -SUM(FYFPPA217:FYFPPA219)</t>
  </si>
  <si>
    <t>DERIVED
SUM(FYFPPA244+FYFPPA245+FYFPPA249+FYFPPA250) -SUM(FYFPPA246:FYFPPA248)</t>
  </si>
  <si>
    <t>DERIVED
SUM(FYFPPA273+FYFPPA274+FYFPPA278+FYFPPA279) -SUM(FYFPPA275:FYFPPA277)</t>
  </si>
  <si>
    <t>DERIVED
SUM(FYFPPA302+FYFPPA303+FYFPPA307+FYFPPA308) -SUM(FYFPPA304:FYFPPA306)</t>
  </si>
  <si>
    <t>DERIVED
SUM(FYFPPA252:FYFPPA255)</t>
  </si>
  <si>
    <t>DERIVED
SUM(FYFPPA281:FYFPPA284)</t>
  </si>
  <si>
    <t>DERIVED
SUM(FYFPPA310:FYFPPA313)</t>
  </si>
  <si>
    <t>DERIVED
SUM(FYFPPA223:FYFPPA226)</t>
  </si>
  <si>
    <t>DERIVED
SUM(FYFPPA169-(FYFPPA170+FYFPPA171))</t>
  </si>
  <si>
    <t>DERIVED
SUM(FYFPPA198-(FYFPPA199+FYFPPA200))</t>
  </si>
  <si>
    <t>DERIVED
SUM(FYFPPA227-(FYFPPA228+FYFPPA229))</t>
  </si>
  <si>
    <t>DERIVED
SUM(FYFPPA256-(FYFPPA257+FYFPPA258))</t>
  </si>
  <si>
    <t>DERIVED
SUM(FYFPPA285-(FYFPPA286+FYFPPA287))</t>
  </si>
  <si>
    <t>DERIVED
SUM(FYFPPA314-(FYFPPA315+FYFPPA316))</t>
  </si>
  <si>
    <t>DERIVED
SUM(FYFPPA164+FYFPPA172)</t>
  </si>
  <si>
    <t>DERIVED
SUM(FYFPPA193+FYFPPA201)</t>
  </si>
  <si>
    <t>DERIVED
SUM(FYFPPA222+FYFPPA230)</t>
  </si>
  <si>
    <t>DERIVED
SUM(FYFPPA251+FYFPPA259)</t>
  </si>
  <si>
    <t>DERIVED
SUM(FYFPPA280+FYFPPA288)</t>
  </si>
  <si>
    <t>DERIVED
SUM(FYFPPA309+FYFPPA317)</t>
  </si>
  <si>
    <t>DERIVED
SUM(FYFPPA173-(FYFPPA174+FYFPPA175+FYFPPA176))</t>
  </si>
  <si>
    <t>DERIVED
SUM(FYFPPA202-(FYFPPA203+FYFPPA204+FYFPPA205))</t>
  </si>
  <si>
    <t>DERIVED
SUM(FYFPPA231-(FYFPPA232+FYFPPA233+FYFPPA234))</t>
  </si>
  <si>
    <t>Impairment written off/(back)</t>
  </si>
  <si>
    <t>Bad debts written off/(back)</t>
  </si>
  <si>
    <t>Exceptional Items - (Income) / Expense</t>
  </si>
  <si>
    <t xml:space="preserve">Impairment written off (back) - Forecast Current Year +1 </t>
  </si>
  <si>
    <t>Bad debts written off/(back) - Forecast Current Year +1</t>
  </si>
  <si>
    <t>Exceptional Items - (Income) / Expense - Forecast Current Year +1</t>
  </si>
  <si>
    <t xml:space="preserve">Impairment written off/(back) - Forecast Current Year +2 </t>
  </si>
  <si>
    <t>Bad debts written off/(back) - Forecast Current Year +2</t>
  </si>
  <si>
    <t>Exceptional Items - (Income) / Expense - Forecast Current Year +2</t>
  </si>
  <si>
    <t xml:space="preserve">Impairment written off/(back) - Forecast Current Year +3 </t>
  </si>
  <si>
    <t>Bad debts written off/(back) - Forecast Current Year +3</t>
  </si>
  <si>
    <t>Exceptional Items - (Income) / Expense - Forecast Current Year +3</t>
  </si>
  <si>
    <t xml:space="preserve">Impairment written off/(back) - Forecast Current Year +4 </t>
  </si>
  <si>
    <t>Bad debts written off/(back) - Forecast Current Year +4</t>
  </si>
  <si>
    <t>Exceptional Items - (Income) / Expense - Forecast Current Year +4</t>
  </si>
  <si>
    <t xml:space="preserve">Impairment written off/(back) - Forecast Current Year +5 </t>
  </si>
  <si>
    <t>Bad debts written off/(back) - Forecast Current Year +5</t>
  </si>
  <si>
    <t>Exceptional Items - (Income) / Expense - Forecast Current Year +5</t>
  </si>
  <si>
    <t>DERIVED
SUM(FYFPPA157+SUM(FYFPPA162:FYFPPA164))</t>
  </si>
  <si>
    <t>DERIVED
SUM(FYFPPA187+SUM(FYFPPA192:FYFPPA194))</t>
  </si>
  <si>
    <t>DERIVED
SUM(FYFPPA217+SUM(FYFPPA222:FYFPPA224))</t>
  </si>
  <si>
    <t>DERIVED
SUM(FYFPPA247+SUM(FYFPPA252:FYFPPA254))</t>
  </si>
  <si>
    <t>DERIVED
SUM(FYFPPA277+SUM(FYFPPA282:FYFPPA284))</t>
  </si>
  <si>
    <t>DERIVED
SUM(FYFPPA371:FYFPPA376)</t>
  </si>
  <si>
    <t>DERIVED
SUM(FYFPPA402:FYFPPA407)</t>
  </si>
  <si>
    <t>DERIVED
SUM(FYFPPA464:FYFPPA469)</t>
  </si>
  <si>
    <t>DERIVED
SUM(FYFPPA495:FYFPPA500)</t>
  </si>
  <si>
    <t>DERIVED
SUM(FYFPPA019)</t>
  </si>
  <si>
    <t>Interest (Paid)</t>
  </si>
  <si>
    <t>DERIVED
SUM(FYFPPA045)</t>
  </si>
  <si>
    <t>Interest (Paid) - Current Year + 1</t>
  </si>
  <si>
    <t>DERIVED
SUM(FYFPPA071)</t>
  </si>
  <si>
    <t>Interest (Paid) - Current Year + 2</t>
  </si>
  <si>
    <t>DERIVED
SUM(FYFPPA097)</t>
  </si>
  <si>
    <t>DERIVED
SUM(FYFPPA123)</t>
  </si>
  <si>
    <t>Interest (Paid) - Current Year + 4</t>
  </si>
  <si>
    <t>DERIVED
SUM(FYFPPA149)</t>
  </si>
  <si>
    <t>Interest (Paid) - Current Year + 5</t>
  </si>
  <si>
    <t>FYFPPA800</t>
  </si>
  <si>
    <t>FYFPPA801</t>
  </si>
  <si>
    <t>FYFPPA802</t>
  </si>
  <si>
    <t>FYFPPA803</t>
  </si>
  <si>
    <t>FYFPPA804</t>
  </si>
  <si>
    <t>FYFPPA805</t>
  </si>
  <si>
    <t>FYFPPA806</t>
  </si>
  <si>
    <t>TOTAL CURRENT LIABILITIES</t>
  </si>
  <si>
    <t>FYFPPA808</t>
  </si>
  <si>
    <t>FYFPPA809</t>
  </si>
  <si>
    <t>FYFPPA810</t>
  </si>
  <si>
    <t xml:space="preserve">TOTAL CURRENT LIABILITIES - Forecast Current Year +1 </t>
  </si>
  <si>
    <t>TOTAL CURRENT LIABILITIES - Forecast Current Year +2</t>
  </si>
  <si>
    <t>TOTAL CURRENT LIABILITIES - Forecast Current Year +3</t>
  </si>
  <si>
    <t>TOTAL CURRENT LIABILITIES - Forecast Current Year +4</t>
  </si>
  <si>
    <t>TOTAL CURRENT LIABILITIES - Forecast Current Year +5</t>
  </si>
  <si>
    <t>FYFPPA812</t>
  </si>
  <si>
    <t>FYFPPA818</t>
  </si>
  <si>
    <t>Increase / (Decrease) in Negative Goodwill</t>
  </si>
  <si>
    <t>FYFPPA819</t>
  </si>
  <si>
    <t>FYFPPA820</t>
  </si>
  <si>
    <t>FYFPPA821</t>
  </si>
  <si>
    <t>FYFPPA822</t>
  </si>
  <si>
    <t>FYFPPA823</t>
  </si>
  <si>
    <t>Increase / (Decrease) in Negative Goodwill - Forecast Current Year +1</t>
  </si>
  <si>
    <t>Increase / (Decrease) in Negative Goodwill - Forecast Current Year +2</t>
  </si>
  <si>
    <t>Increase / (Decrease) in Negative Goodwill - Forecast Current Year +3</t>
  </si>
  <si>
    <t>Increase / (Decrease) in Negative Goodwill - Forecast Current Year +4</t>
  </si>
  <si>
    <t>Increase / (Decrease) in Negative Goodwill - Forecast Current Year +5</t>
  </si>
  <si>
    <t>NET HOUSING ASSETS</t>
  </si>
  <si>
    <t>NET HOUSING ASSETS - Forecast Current Year +1</t>
  </si>
  <si>
    <t>NET HOUSING ASSETS - Forecast Current Year +2</t>
  </si>
  <si>
    <t>NET HOUSING ASSETS - Forecase Current Year +3</t>
  </si>
  <si>
    <t>NET HOUSING ASSETS - Forecast Current Year +4</t>
  </si>
  <si>
    <t>NET HOUSING ASSETS - Forecast Current Year  +5</t>
  </si>
  <si>
    <t>FYFPPA824</t>
  </si>
  <si>
    <t>FYFPPA825</t>
  </si>
  <si>
    <t>FYFPPA826</t>
  </si>
  <si>
    <t>FYFPPA827</t>
  </si>
  <si>
    <t>FYFPPA828</t>
  </si>
  <si>
    <t>FYFPPA829</t>
  </si>
  <si>
    <t>Loans due within one year</t>
  </si>
  <si>
    <t xml:space="preserve">Loans due within one year - Forecast Current Year +1 </t>
  </si>
  <si>
    <t xml:space="preserve">Loans due within one year - Forecast Current Year +2 </t>
  </si>
  <si>
    <t xml:space="preserve">Loans due within one year - Forecast Current Year +3 </t>
  </si>
  <si>
    <t xml:space="preserve">Loans due within one year - Forecast Current Year +4 </t>
  </si>
  <si>
    <t xml:space="preserve">Loans due within one year - Forecast Current Year +5 </t>
  </si>
  <si>
    <t>Overdrafts due within one year</t>
  </si>
  <si>
    <t>FYFPPA830</t>
  </si>
  <si>
    <t>FYFPPA831</t>
  </si>
  <si>
    <t>FYFPPA832</t>
  </si>
  <si>
    <t>FYFPPA833</t>
  </si>
  <si>
    <t>FYFPPA834</t>
  </si>
  <si>
    <t>FYFPPA835</t>
  </si>
  <si>
    <t>FYFPPA836</t>
  </si>
  <si>
    <t>FYFPPA840</t>
  </si>
  <si>
    <t>FYFPPA843</t>
  </si>
  <si>
    <t>FYFPPA846</t>
  </si>
  <si>
    <t>FYFPPA849</t>
  </si>
  <si>
    <t>FYFPPA852</t>
  </si>
  <si>
    <t>FYFPPA855</t>
  </si>
  <si>
    <t>Restricted reserves</t>
  </si>
  <si>
    <t xml:space="preserve">Restricted reserves - Forecast Current Year +1 </t>
  </si>
  <si>
    <t xml:space="preserve">Restricted reserves - Forecast Current Year +2 </t>
  </si>
  <si>
    <t xml:space="preserve">Restricted reserves - Forecast Current Year +3 </t>
  </si>
  <si>
    <t xml:space="preserve">Restricted reserves - Forecast Current Year +4 </t>
  </si>
  <si>
    <t xml:space="preserve">Restricted reserves - Forecast Current Year +5 </t>
  </si>
  <si>
    <t>Revenue reserves</t>
  </si>
  <si>
    <t>Revenue reserves - Forecast Current Year +1</t>
  </si>
  <si>
    <t>Revenue reserves - Forecast Current Year +2</t>
  </si>
  <si>
    <t>Revenue reserves - Forecast Current Year +3</t>
  </si>
  <si>
    <t>Revenue reserves - Forecast Current Year +4</t>
  </si>
  <si>
    <t>Revenue reserves - Forecast Current Year +5</t>
  </si>
  <si>
    <t>Other public subsidy</t>
  </si>
  <si>
    <t>Private finance</t>
  </si>
  <si>
    <t>Sales</t>
  </si>
  <si>
    <t>Cash reserves</t>
  </si>
  <si>
    <t>Other</t>
  </si>
  <si>
    <t xml:space="preserve">Sales including right to buy - Forecast Current Year +1 </t>
  </si>
  <si>
    <t xml:space="preserve">Demolition - Forecast Current Year +1 </t>
  </si>
  <si>
    <t>FYFPPA856</t>
  </si>
  <si>
    <t>SHAPS Pensions deficit contributions (£'000)</t>
  </si>
  <si>
    <t>FYFPPA857</t>
  </si>
  <si>
    <t>FYFPPA858</t>
  </si>
  <si>
    <t>FYFPPA859</t>
  </si>
  <si>
    <t>FYFPPA860</t>
  </si>
  <si>
    <t>FYFPPA861</t>
  </si>
  <si>
    <t xml:space="preserve">SHAPS Pensions deficit contributions (£'000) - Forecast Current Year +1 </t>
  </si>
  <si>
    <t xml:space="preserve">SHAPS Pensions deficit contributions (£'000) - Forecast Current Year +5 </t>
  </si>
  <si>
    <t>SHAPS Pensions deficit contributions (£'000) - Forecast Current Year +4</t>
  </si>
  <si>
    <t>SHAPS Pensions deficit contributions (£'000) - Forecast Current Year +3</t>
  </si>
  <si>
    <t>SHAPS Pensions deficit contributions (£'000) - Forecast Current Year +2</t>
  </si>
  <si>
    <t>NET CASH FROM OPERATING ACTIVITIES</t>
  </si>
  <si>
    <t>NET CASH FROM OPERATING ACTIVITIES - Current Year + 1</t>
  </si>
  <si>
    <t>NET CASH FROM OPERATING ACTIVITIES - Current Year + 2</t>
  </si>
  <si>
    <t>NET CASH FROM OPERATING ACTIVITIES - Current Year + 3</t>
  </si>
  <si>
    <t>NET CASH FROM OPERATING ACTIVITIES - Current Year + 4</t>
  </si>
  <si>
    <t>NET CASH FROM OPERATING ACTIVITIES - Current Year + 5</t>
  </si>
  <si>
    <t>RETURNS ON INVESTMENT AND SERVICING OF FINANCE</t>
  </si>
  <si>
    <t>RETURNS ON INVESTMENT AND SERVICING OF FINANCE - Current Year + 1</t>
  </si>
  <si>
    <t>RETURNS ON INVESTMENT AND SERVICING OF FINANCE - Current Year + 2</t>
  </si>
  <si>
    <t>RETURNS ON INVESTMENT AND SERVICING OF FINANCE - Current Year + 3</t>
  </si>
  <si>
    <t>RETURNS ON INVESTMENT AND SERVICING OF FINANCE - Current Year + 4</t>
  </si>
  <si>
    <t>RETURNS ON INVESTMENT AND SERVICING OF FINANCE - Current Year + 5</t>
  </si>
  <si>
    <t>CAPITAL EXPENDITURE AND FINANCIAL INVESTMENT</t>
  </si>
  <si>
    <t>CAPITAL EXPENDITURE AND FINANCIAL INVESTMENT - Current Year + 1</t>
  </si>
  <si>
    <t>CAPITAL EXPENDITURE AND FINANCIAL INVESTMENT - Current Year + 2</t>
  </si>
  <si>
    <t>CAPITAL EXPENDITURE AND FINANCIAL INVESTMENT - Current Year + 3</t>
  </si>
  <si>
    <t>CAPITAL EXPENDITURE AND FINANCIAL INVESTMENT - Current Year + 4</t>
  </si>
  <si>
    <t>CAPITAL EXPENDITURE AND FINANCIAL INVESTMENT - Current Year + 5</t>
  </si>
  <si>
    <t xml:space="preserve">NET CASH BEFORE FINANCING </t>
  </si>
  <si>
    <t>NET CASH BEFORE FINANCING  - Current Year + 2</t>
  </si>
  <si>
    <t>NET CASH BEFORE FINANCING  - Current Year + 3</t>
  </si>
  <si>
    <t>NET CASH BEFORE FINANCING  - Current Year + 4</t>
  </si>
  <si>
    <t>NET CASH BEFORE FINANCING  - Current Year + 5</t>
  </si>
  <si>
    <t>NET CASH FROM FINANCING</t>
  </si>
  <si>
    <t>NET CASH FROM FINANCING - Current Year + 1</t>
  </si>
  <si>
    <t>NET CASH FROM FINANCING - Current Year + 2</t>
  </si>
  <si>
    <t>NET CASH FROM FINANCING - Current Year + 3</t>
  </si>
  <si>
    <t>NET CASH FROM FINANCING - Current Year + 4</t>
  </si>
  <si>
    <t>NET CASH FROM FINANCING - Current Year + 5</t>
  </si>
  <si>
    <t>INCREASE / (DECREASE) IN NET CASH</t>
  </si>
  <si>
    <t>INCREASE / (DECREASE) IN NET CASH - Current Year + 1</t>
  </si>
  <si>
    <t>INCREASE / (DECREASE) IN NET CASH - Current Year + 2</t>
  </si>
  <si>
    <t>INCREASE / (DECREASE) IN NET CASH - Current Year + 3</t>
  </si>
  <si>
    <t>INCREASE / (DECREASE) IN NET CASH - Current Year + 4</t>
  </si>
  <si>
    <t>INCREASE / (DECREASE) IN NET CASH - Current Year + 5</t>
  </si>
  <si>
    <t>FYFPPA713</t>
  </si>
  <si>
    <t>CLOSING BALANCE</t>
  </si>
  <si>
    <t>CLOSING BALANCE - Current Year + 1</t>
  </si>
  <si>
    <t>CLOSING BALANCE - Current Year + 2</t>
  </si>
  <si>
    <t>CLOSING BALANCE - Current Year + 3</t>
  </si>
  <si>
    <t>CLOSING BALANCE - Current Year + 4</t>
  </si>
  <si>
    <t>CLOSING BALANCE - Current Year + 5</t>
  </si>
  <si>
    <t>FYFPPA862</t>
  </si>
  <si>
    <t>Difference between Closing Balance and Cash at bank and in hand</t>
  </si>
  <si>
    <t>Difference between Closing Balance and Cash at bank and in hand - Current Year + 1</t>
  </si>
  <si>
    <t>Difference between Closing Balance and Cash at bank and in hand - Current Year + 2</t>
  </si>
  <si>
    <t>Difference between Closing Balance and Cash at bank and in hand - Current Year + 3</t>
  </si>
  <si>
    <t>Difference between Closing Balance and Cash at bank and in hand - Current Year + 4</t>
  </si>
  <si>
    <t>Difference between Closing Balance and Cash at bank and in hand - Current Year + 5</t>
  </si>
  <si>
    <t>FYFPPA813</t>
  </si>
  <si>
    <t>FYFPPA814</t>
  </si>
  <si>
    <t>FYFPPA815</t>
  </si>
  <si>
    <t>FYFPPA816</t>
  </si>
  <si>
    <t>FYFPPA817</t>
  </si>
  <si>
    <t>FYFPPA837</t>
  </si>
  <si>
    <t>FYFPPA863</t>
  </si>
  <si>
    <t>FYFPPA864</t>
  </si>
  <si>
    <t>FYFPPA865</t>
  </si>
  <si>
    <t>FYFPPA866</t>
  </si>
  <si>
    <t>FYFPPA867</t>
  </si>
  <si>
    <t>DERIVED
SUM(FYFPPA009+FYFPPA010+FYFPPA813)</t>
  </si>
  <si>
    <t>SURPLUS/(DEFICIT) FOR THE YEAR AFTER TAX</t>
  </si>
  <si>
    <t>DERIVED
SUM(FYFPPA035+FYFPPA036+FYFPPA814)</t>
  </si>
  <si>
    <t>Less:</t>
  </si>
  <si>
    <t xml:space="preserve">SURPLUS/(DEFICIT) FOR THE YEAR AFTER TAX - Forecast Current Year +1 </t>
  </si>
  <si>
    <t>DERIVED
SUM(FYFPPA061+FYFPPA062+FYFPPA815)</t>
  </si>
  <si>
    <t xml:space="preserve">SURPLUS/(DEFICIT) FOR THE YEAR AFTER TAX - Forecast Current Year +2 </t>
  </si>
  <si>
    <t>DERIVED
SUM(FYFPPA087+FYFPPA088+FYFPPA816)</t>
  </si>
  <si>
    <t>DERIVED
SUM(FYFPPA113+FYFPPA114+FYFPPA817)</t>
  </si>
  <si>
    <t>DERIVED
SUM(FYFPPA139+FYFPPA140+FYFPPA837)</t>
  </si>
  <si>
    <t xml:space="preserve">SURPLUS/(DEFICIT) FOR THE YEAR AFTER TAX - Forecast Current Year +4 </t>
  </si>
  <si>
    <t xml:space="preserve">SURPLUS/(DEFICIT) FOR THE YEAR AFTER TAX - Forecast Current Year +3 </t>
  </si>
  <si>
    <t xml:space="preserve">SURPLUS/(DEFICIT) FOR THE YEAR AFTER TAX - Forecast Current Year +5 </t>
  </si>
  <si>
    <t>Scottish Housing Grants</t>
  </si>
  <si>
    <t>Current Assets</t>
  </si>
  <si>
    <t>DERIVED
SUM(FYFPPA171+FYFPPA824+FYFPPA172)</t>
  </si>
  <si>
    <t>DERIVED
SUM(FYFPPA170-FYFPPA806)</t>
  </si>
  <si>
    <t>Capital &amp; Reserves</t>
  </si>
  <si>
    <t>Pension Liability  - as included above</t>
  </si>
  <si>
    <t>Balance check</t>
  </si>
  <si>
    <t>DERIVED
SUM(FYFPPA201+FYFPPF825+FYFPPA202)</t>
  </si>
  <si>
    <t>DERIVED
SUM(FYFPPA204-FYFPPA830-FYFPPA207)</t>
  </si>
  <si>
    <t xml:space="preserve">Pension Liability - as included above - Forecast Current Year +1 </t>
  </si>
  <si>
    <t>DERIVED
SUM(FYFPPA231+FYFPPA826+FYFPPA232)</t>
  </si>
  <si>
    <t>DERIVED
SUM(FYFPPA230-FYFPPA808)</t>
  </si>
  <si>
    <t>Pension Liability - as included above - Forecast Current Year +2</t>
  </si>
  <si>
    <t>DERIVED
SUM(FYFPPA261+FYFPPA827+FYFPPA262)</t>
  </si>
  <si>
    <t>DERIVED
SUM(FYFPPA260-FYFPPA809)</t>
  </si>
  <si>
    <t>Pension Liability - as included above - Forecast Current Year +3</t>
  </si>
  <si>
    <t>DERIVED
SUM(FYFPPA291+FYFP828+FYFPPA292)</t>
  </si>
  <si>
    <t>DERIVED
SUM(FYFPPA290-FYFPPA810)</t>
  </si>
  <si>
    <t>Pension Liability - as included above Forecast Current Year +4</t>
  </si>
  <si>
    <t>DERIVED
SUM(FYFPPA321+FYFPPA829+FYFPPA322)</t>
  </si>
  <si>
    <t>DERIVED
SUM(FYFPPA320-FYFPPA836)</t>
  </si>
  <si>
    <t>Pension Liability - as included above - Forecast Current Year +5</t>
  </si>
  <si>
    <t>Financed by:</t>
  </si>
  <si>
    <t>Sales including right to buy</t>
  </si>
  <si>
    <t>Demolition</t>
  </si>
  <si>
    <t>Assumptions:</t>
  </si>
  <si>
    <t>General Inflation (%)</t>
  </si>
  <si>
    <t>Rent increase - Margin above General Inflation (%)</t>
  </si>
  <si>
    <t>Operating cost increase - Margin above General Inflation (%)</t>
  </si>
  <si>
    <t>Direct maintenance cost increase - Margin above General Inflation (%)</t>
  </si>
  <si>
    <t>Average cost of borrowing (%)</t>
  </si>
  <si>
    <t xml:space="preserve">Other public subsidy  - Forecast Current Year +1 </t>
  </si>
  <si>
    <t xml:space="preserve">Private finance  - Forecast Current Year +1 </t>
  </si>
  <si>
    <t xml:space="preserve">Sales  - Forecast Current Year +1 </t>
  </si>
  <si>
    <t xml:space="preserve">Cash reserves - Forecast Current Year +1 </t>
  </si>
  <si>
    <t xml:space="preserve">Other - Forecast Current Year +1 </t>
  </si>
  <si>
    <t xml:space="preserve">General Inflation (%) - Forecast Current Year +1 </t>
  </si>
  <si>
    <t xml:space="preserve">Rent increase -Margin above General Inflation (%) - Forecast Current Year +1 </t>
  </si>
  <si>
    <t xml:space="preserve">Operating cost increase -Margin above General Inflation (%) - Forecast Current Year +1 </t>
  </si>
  <si>
    <t xml:space="preserve">Direct maintenance cost increase -Margin above General Inflation (%) - Forecast Current Year +1 </t>
  </si>
  <si>
    <t xml:space="preserve">Average cost of borrowing (%) - Forecast Current Year +1 </t>
  </si>
  <si>
    <t>Scottish Housing Grants  - Forecast Current Year +2</t>
  </si>
  <si>
    <t xml:space="preserve">Other public subsidy  - Forecast Current Year +2 </t>
  </si>
  <si>
    <t xml:space="preserve">Private finance  - Forecast Current Year +2 </t>
  </si>
  <si>
    <t xml:space="preserve">Sales  - Forecast Current Year +2 </t>
  </si>
  <si>
    <t xml:space="preserve">Cash reserves - Forecast Current Year +2 </t>
  </si>
  <si>
    <t xml:space="preserve">Other - Forecast Current Year +2 </t>
  </si>
  <si>
    <t xml:space="preserve">Scottish Housing Grants  - Forecast Current Year +1 </t>
  </si>
  <si>
    <t xml:space="preserve">Sales including right to buy - Forecast Current Year +2 </t>
  </si>
  <si>
    <t xml:space="preserve">Demolition - Forecast Current Year +2 </t>
  </si>
  <si>
    <t xml:space="preserve">General Inflation (%) - Forecast Current Year +2 </t>
  </si>
  <si>
    <t>Rent increase - Margin above General Inflation (%) - Forecast Current Year +2</t>
  </si>
  <si>
    <t>Operating cost increase - Margin above General Inflation (%) - Forecast Current Year +2</t>
  </si>
  <si>
    <t>Direct maintenance cost increase - Margin above General Inflation (%) - Forecast Current Year +2</t>
  </si>
  <si>
    <t>Scottish Housing Grants  - Forecast Current Year +3</t>
  </si>
  <si>
    <t xml:space="preserve">Other public subsidy  - Forecast Current Year +3 </t>
  </si>
  <si>
    <t xml:space="preserve">Private finance  - Forecast Current Year +3 </t>
  </si>
  <si>
    <t xml:space="preserve">Sales  - Forecast Current Year +3 </t>
  </si>
  <si>
    <t xml:space="preserve">Cash reserves - Forecast Current Year +3 </t>
  </si>
  <si>
    <t xml:space="preserve">Other - Forecast Current Year +3 </t>
  </si>
  <si>
    <t>DERIVED
SUM(FYFPPA433:FYFPPA438)</t>
  </si>
  <si>
    <t xml:space="preserve">Sales including right to buy - Forecast Current Year +3 </t>
  </si>
  <si>
    <t xml:space="preserve">Demolition - Forecast Current Year +3 </t>
  </si>
  <si>
    <t>General Inflation (%) - Forecast Current Year +3</t>
  </si>
  <si>
    <t xml:space="preserve">Rent increase - Margin above General Inflation (%) - Forecast Current Year +3 </t>
  </si>
  <si>
    <t>Operating cost increase - Margin above General Inflation (%) - Forecast Current Year +3</t>
  </si>
  <si>
    <t>Direct maintenance cost increase - Margin above General Inflation (%) - Forecast Current Year +3</t>
  </si>
  <si>
    <t xml:space="preserve">Average cost of borrowing (%) - Forecast Current Year +3 </t>
  </si>
  <si>
    <t>Scottish Housing Grants  - Forecast Current Year +4</t>
  </si>
  <si>
    <t xml:space="preserve">Other public subsidy  - Forecast Current Year +4 </t>
  </si>
  <si>
    <t xml:space="preserve">Private finance  - Forecast Current Year +4 </t>
  </si>
  <si>
    <t xml:space="preserve">Sales  - Forecast Current Year +4 </t>
  </si>
  <si>
    <t xml:space="preserve">Cash reserves - Forecast Current Year +4 </t>
  </si>
  <si>
    <t xml:space="preserve">Other - Forecast Current Year +4 </t>
  </si>
  <si>
    <t xml:space="preserve">Sales including right to buy - Forecast Current Year +4 </t>
  </si>
  <si>
    <t xml:space="preserve">Demolition - Forecast Current Year +4 </t>
  </si>
  <si>
    <t xml:space="preserve">General Inflation (%) - Forecast Current Year +4 </t>
  </si>
  <si>
    <t>Rent increase - Margin above General Inflation (%) - Forecast Current Year +4</t>
  </si>
  <si>
    <t xml:space="preserve">Operating cost increase - Margin above General Inflation (%) - Forecast Current Year +4 </t>
  </si>
  <si>
    <t>Direct maintenance cost increase - Margin above General Inflation (%) - Forecast Current Year +4</t>
  </si>
  <si>
    <t xml:space="preserve">Average cost of borrowing (%) - Forecast Current Year +4 </t>
  </si>
  <si>
    <t>Scottish Housing Grants  - Forecast Current Year +5</t>
  </si>
  <si>
    <t xml:space="preserve">Other public subsidy  - Forecast Current Year +5 </t>
  </si>
  <si>
    <t xml:space="preserve">Private finance  - Forecast Current Year +5 </t>
  </si>
  <si>
    <t xml:space="preserve">Sales  - Forecast Current Year +5 </t>
  </si>
  <si>
    <t xml:space="preserve">Cash reserves - Forecast Current Year +5 </t>
  </si>
  <si>
    <t xml:space="preserve">Other - Forecast Current Year +5 </t>
  </si>
  <si>
    <t xml:space="preserve">Sales including right to buy - Forecast Current Year +5 </t>
  </si>
  <si>
    <t xml:space="preserve">Demolition - Forecast Current Year +5 </t>
  </si>
  <si>
    <t xml:space="preserve">General Inflation (%) - Forecast Current Year +5 </t>
  </si>
  <si>
    <t>Rent increase - Margin above General Inflation (%) - Forecast Current Year +5</t>
  </si>
  <si>
    <t>Operating cost increase - Margin above General Inflation (%) - Forecast Current Year +5</t>
  </si>
  <si>
    <t xml:space="preserve">Direct maintenance cost increase - Margin above General Inflation (%) - Forecast Current Year +5 </t>
  </si>
  <si>
    <t xml:space="preserve">Average cost of borrowing (%) - Forecast Current Year +5 </t>
  </si>
  <si>
    <t>Return on Investment and Servicing of Finance</t>
  </si>
  <si>
    <t>Financing</t>
  </si>
  <si>
    <t>Cash Balance</t>
  </si>
  <si>
    <t>DERIVED
SUM(FYFPPA648 + FYFPPA649)</t>
  </si>
  <si>
    <t>DERIVED
SUM(FYFPPA661 + FYFPPA662)</t>
  </si>
  <si>
    <t>DERIVED
SUM(FYFPPA629 + FYFPPA630)</t>
  </si>
  <si>
    <t>DERIVED
SUM(FYFPPA597 + FYFPPA598)</t>
  </si>
  <si>
    <t>DERIVED
SUM(FYFPPA565 + FYFPPA566)</t>
  </si>
  <si>
    <t>DERIVED
SUM(FYFPPA674:FYFPPA677)</t>
  </si>
  <si>
    <t>DERIVED
SUM(FYFPPA693 + FYFPPA694)</t>
  </si>
  <si>
    <t>DERIVED
SUM(FYFPPA691 + FYFPPA692 + FYFPPA695 + FYFPPA704)</t>
  </si>
  <si>
    <t>FYFPPA868</t>
  </si>
  <si>
    <t>VARCHAR2(10)</t>
  </si>
  <si>
    <t>Disable field but do check --&gt;. If [FYFPPA178]  = [FYFPPA183] then display 'TRUE', else display 'FALSE'.</t>
  </si>
  <si>
    <t>DERIVED
SUM(FYFPPA200-FYFPPA832)</t>
  </si>
  <si>
    <t>Forecast Current Year +1</t>
  </si>
  <si>
    <t>FYFPPA869</t>
  </si>
  <si>
    <t xml:space="preserve">Balance check - Forecast Current Year +1 </t>
  </si>
  <si>
    <t>Disable field but do check --&gt;. If [FYFPPA208]  = [FYFPPA213] then display 'TRUE', else display 'FALSE'.</t>
  </si>
  <si>
    <t>Forecast Current Year +2</t>
  </si>
  <si>
    <t>FYFPPA870</t>
  </si>
  <si>
    <t>Balance check - Forecast Current Year +2</t>
  </si>
  <si>
    <t>Disable field but do check --&gt;. If [FYFPPA238]  = [FYFPPA243] then display 'TRUE', else display 'FALSE'.</t>
  </si>
  <si>
    <t>Forecast Current Year +3</t>
  </si>
  <si>
    <t>FYFPPA871</t>
  </si>
  <si>
    <t>Balance check - Forecast Current Year +3</t>
  </si>
  <si>
    <t>Disable field but do check --&gt;. If [FYFPPA268]  = [FYFPPA273] then display 'TRUE', else display 'FALSE'.</t>
  </si>
  <si>
    <t>Forecast Current Year +4</t>
  </si>
  <si>
    <t>FYFPPA872</t>
  </si>
  <si>
    <t xml:space="preserve">Balance check - Forecast Current Year +4 </t>
  </si>
  <si>
    <t>Disable field but do check --&gt;. If [FYFPPA298]  = [FYFPPA303] then display 'TRUE', else display 'FALSE'.</t>
  </si>
  <si>
    <t>FYFPPA873</t>
  </si>
  <si>
    <t>Balance check - Forecast Current Year +5</t>
  </si>
  <si>
    <t>Disable field but do check --&gt;. If [FYFPPA328]  = [FYFPPA333] then display 'TRUE', else display 'FALSE'.</t>
  </si>
  <si>
    <t>NET CASH BEFORE FINANCING  - Current Year + 1</t>
  </si>
  <si>
    <t>DERIVED
SUM(FYFPPA563 + FYFPPA564 + FYFPPA567 + FYFPP576)</t>
  </si>
  <si>
    <t>c). Through the draw down of NEW debt facilities (Yes/No)</t>
  </si>
  <si>
    <t>How much is to be funded from internally generated cash (£'000)?</t>
  </si>
  <si>
    <t>How much is to be drawn down (£'000)?</t>
  </si>
  <si>
    <t>i) How much is to be drawn down (£'000)?</t>
  </si>
  <si>
    <t>ii) How large is the new facility (£'000)?</t>
  </si>
  <si>
    <t>a) Through the use of internally generated cash (Yes/No)</t>
  </si>
  <si>
    <t>b) Through the drawdown of EXISTING debt facilities (Yes/No)</t>
  </si>
  <si>
    <t>c) Through the draw down of NEW debt facilities (Yes/No)</t>
  </si>
  <si>
    <t>How much is to be drawn down(£'000)?</t>
  </si>
  <si>
    <t>Simon Stone</t>
  </si>
  <si>
    <t>Approver</t>
  </si>
  <si>
    <t>VARCHAR2(100)</t>
  </si>
  <si>
    <t>Approver job title</t>
  </si>
  <si>
    <t>DERIVED
SUM(Rounded FYFPPA554 1 dp - Rounded FYFPPA169 1 dp)</t>
  </si>
  <si>
    <t>DERIVED
SUM(Rounded FYFPPA586 1 dp - Rounded FYFPPA199 1 dp)</t>
  </si>
  <si>
    <t>DERIVED
SUM(Rounded FYFPPA618 1 dp - Rounded FYFPPA229 1 dp)</t>
  </si>
  <si>
    <t>DERIVED
SUM(Rounded FYFPPA650 1 dp - Rounded FYFPPA259 1 dp)</t>
  </si>
  <si>
    <t>DERIVED
SUM(Rounded FYFPPA682 1 dp - Rounded FYFPPA289 1 dp)</t>
  </si>
  <si>
    <t>DERIVED
SUM(Rounded FYFPPA714 1 dp - Rounded FYFPPA319 1 dp)</t>
  </si>
  <si>
    <t>DERIVED
SUM(FYFPPA577 + FYFPPA582).  
Must equal (FYFPPA199-FYFPPA169) OR Comments field is not NULL</t>
  </si>
  <si>
    <t>DERIVED
SUM(FYFPPA673 + FYFPPA678).    
Must equal (FYFPPA289-FYFPPA259) OR Comments field is not NULL</t>
  </si>
  <si>
    <t>DERIVED
SUM(FYFPPA641 + FYFPPA646).    
Must equal (FYFPPA259-FYFPPA229) OR Comments field is not NULL</t>
  </si>
  <si>
    <t>DERIVED
SUM(FYFPPA609 + FYFPPA614).    
Must equal (FYFPPA229-FYFPPA199) OR Comments field is not NULL</t>
  </si>
  <si>
    <t>Initial draft created from FYFP Spec Ver 1.24</t>
  </si>
  <si>
    <t>Date of Last Survey</t>
  </si>
  <si>
    <t>LAST_SVY_DATE</t>
  </si>
  <si>
    <t>DATE(MM/YYYY)</t>
  </si>
  <si>
    <t>Null value allowed</t>
  </si>
  <si>
    <t>Please enter date of last stock condition survey.</t>
  </si>
  <si>
    <t>This is an archived field.  It is not required for FYFP 2015 or onwards.</t>
  </si>
  <si>
    <t>Change</t>
  </si>
  <si>
    <t>Existing Field - No Change</t>
  </si>
  <si>
    <t>Change of Field Name</t>
  </si>
  <si>
    <t>Change of Text</t>
  </si>
  <si>
    <t>New Field</t>
  </si>
  <si>
    <t>Change of Formula</t>
  </si>
  <si>
    <t>Deleted Field</t>
  </si>
  <si>
    <t>FYFPPA951</t>
  </si>
  <si>
    <t>FYFPPA952</t>
  </si>
  <si>
    <t>FYFPPA953</t>
  </si>
  <si>
    <t>Grants released from deferred income</t>
  </si>
  <si>
    <t>Grants from Scottish Ministers</t>
  </si>
  <si>
    <t>Other Grants</t>
  </si>
  <si>
    <t>Gain/(Loss) on disposal of PPE</t>
  </si>
  <si>
    <t>FYFPPA969</t>
  </si>
  <si>
    <t>Other Gains / (Losses)</t>
  </si>
  <si>
    <t>FYFPPA958</t>
  </si>
  <si>
    <t>FYFPPA964</t>
  </si>
  <si>
    <t>FYFPPA957</t>
  </si>
  <si>
    <t>FYFPPA963</t>
  </si>
  <si>
    <t xml:space="preserve">Gain/(Loss) on disposal of PPE - Forecast Current Year +1 </t>
  </si>
  <si>
    <t>Grants released from deferred income - Forecast Current Yr +1</t>
  </si>
  <si>
    <t>Grants from Scottish Ministers - Forecast Current Yr +1</t>
  </si>
  <si>
    <t>Other Grants - Forecast Current Yr +1</t>
  </si>
  <si>
    <t>FYFPPA970</t>
  </si>
  <si>
    <t>Other Gains / (Losses) - Forecast Current Yr +1</t>
  </si>
  <si>
    <t>Statement of Comprehensive Income Items</t>
  </si>
  <si>
    <t>FYFPPA959</t>
  </si>
  <si>
    <t>FYFPPA965</t>
  </si>
  <si>
    <t>Grants released from deferred income - Forecast Current Yr +2</t>
  </si>
  <si>
    <t>Grants from Scottish Ministers - Forecast Current Yr +2</t>
  </si>
  <si>
    <t>Other Grants - Forecast Current Yr +2</t>
  </si>
  <si>
    <t xml:space="preserve">Gain/(Loss) on disposal of PPE - Forecast Current Year +2 </t>
  </si>
  <si>
    <t>FYFPPA971</t>
  </si>
  <si>
    <t>Other Gains / (Losses) - Forecast Current Yr +2</t>
  </si>
  <si>
    <t>FYFPPA954</t>
  </si>
  <si>
    <t>FYFPPA960</t>
  </si>
  <si>
    <t>FYFPPA966</t>
  </si>
  <si>
    <t>Grants released from deferred income - Forecast Current Yr +3</t>
  </si>
  <si>
    <t>Grants from Scottish Ministers - Forecast Current Yr +3</t>
  </si>
  <si>
    <t>Other Grants - Forecast Current Yr +3</t>
  </si>
  <si>
    <t xml:space="preserve">Gain/(Loss) on disposal of PPE - Forecast Current Year +3 </t>
  </si>
  <si>
    <t>FYFPPA972</t>
  </si>
  <si>
    <t>Other Gains / (Losses) - Forecast Current Yr +3</t>
  </si>
  <si>
    <t>FYFPPA955</t>
  </si>
  <si>
    <t>FYFPPA961</t>
  </si>
  <si>
    <t>FYFPPA967</t>
  </si>
  <si>
    <t>Grants released from deferred income - Forecast Current Yr +4</t>
  </si>
  <si>
    <t>Grants from Scottish Ministers - Forecast Current Yr +4</t>
  </si>
  <si>
    <t>Other Grants - Forecast Current Yr +4</t>
  </si>
  <si>
    <t xml:space="preserve">Gain/(Loss) on disposal of PPE - Forecast Current Year +4 </t>
  </si>
  <si>
    <t>FYFPPA973</t>
  </si>
  <si>
    <t>Other Gains / (Losses) - Forecast Current Yr +4</t>
  </si>
  <si>
    <t>FYFPPA956</t>
  </si>
  <si>
    <t>FYFPPA962</t>
  </si>
  <si>
    <t>FYFPPA968</t>
  </si>
  <si>
    <t>Grants released from deferred income - Forecast Current Yr +5</t>
  </si>
  <si>
    <t>Grants from Scottish Ministers - Forecast Current Yr +5</t>
  </si>
  <si>
    <t>Other Grants - Forecast Current Yr +5</t>
  </si>
  <si>
    <t xml:space="preserve">Gain/(Loss) on disposal of PPE - Forecast Current Year +5 </t>
  </si>
  <si>
    <t>FYFPPA974</t>
  </si>
  <si>
    <t>Other Gains / (Losses) - Forecast Current Yr +5</t>
  </si>
  <si>
    <t>Non-Current Assets</t>
  </si>
  <si>
    <t>Intangible Assets &amp; Goodwill</t>
  </si>
  <si>
    <t>DERIVED
SUM(FYFPPA158-FYFPPA159-FYFPPA180)</t>
  </si>
  <si>
    <t>Non-Current Investments</t>
  </si>
  <si>
    <t>TOTAL NON-CURRENT ASSETS</t>
  </si>
  <si>
    <t>Net rental receivables</t>
  </si>
  <si>
    <t>Other receivables, stock &amp; WIP</t>
  </si>
  <si>
    <t>Other short-term payables</t>
  </si>
  <si>
    <t>Other long-term payables</t>
  </si>
  <si>
    <t>FYFPPA975</t>
  </si>
  <si>
    <t>Grants to be released</t>
  </si>
  <si>
    <t>DERIVED
SUM(FYFPPA175+FYFPPA176+FYFPPA975)</t>
  </si>
  <si>
    <t>DERIVED
SUM(FYFPPA179+FYFPPA181+FYFPPA182+FYFPPA840)</t>
  </si>
  <si>
    <t>Intra Group Receivables - as included above</t>
  </si>
  <si>
    <t>Intra Group Payables - as included above</t>
  </si>
  <si>
    <t xml:space="preserve">Intangible Assets &amp; Goodwill - Forecast Current Year +1 </t>
  </si>
  <si>
    <t>DERIVED
SUM(FYFPPA188-FYFPPA189-FYFPPA210)</t>
  </si>
  <si>
    <t xml:space="preserve">Non-Current Investments - Forecast Current Year +1 </t>
  </si>
  <si>
    <t xml:space="preserve">TOTAL NON CURRENT ASSETS - Forecast Current Year +1 </t>
  </si>
  <si>
    <t>Net rental receivables - Forecast Current Year +1</t>
  </si>
  <si>
    <t>Other receivables, stock &amp; WIP - Forecast Current Year +1</t>
  </si>
  <si>
    <t>Overdrafts due within one year - Forecast Current Year +1</t>
  </si>
  <si>
    <t>Other short-term payables - Forecast Current Year +1</t>
  </si>
  <si>
    <t xml:space="preserve">Other long-term payables - Forecast Current Year +1 </t>
  </si>
  <si>
    <t xml:space="preserve">Grants to be released - Forecast Current Year +1 </t>
  </si>
  <si>
    <t>FYFPPA976</t>
  </si>
  <si>
    <t>DERIVED
SUM(FYFPPA205+FYFPPA206+FYFPPA976)</t>
  </si>
  <si>
    <t>DERIVED
SUM(FYFPFA209+FYFPFA211+FYFPFA212+FYFPFA843)</t>
  </si>
  <si>
    <t xml:space="preserve">Intra Group Receivables - as included above - Forecast Current Year +1 </t>
  </si>
  <si>
    <t xml:space="preserve">Intra Group Payables - as included above - Forecast Current Year +1 </t>
  </si>
  <si>
    <t xml:space="preserve">Intangible Assets &amp; Goodwill - Forecast Current Year +2 </t>
  </si>
  <si>
    <t>DERIVED
SUM(FYFPPA218-FYFPPA219-FYFPPA240)</t>
  </si>
  <si>
    <t xml:space="preserve">Non-Current Investments - Forecast Current Year +2 </t>
  </si>
  <si>
    <t xml:space="preserve">TOTAL NON CURRENT ASSETS - Forecast Current Year +2 </t>
  </si>
  <si>
    <t>Net rental receivables - Forecast Current Year +2</t>
  </si>
  <si>
    <t>Other receivables, stock &amp; WIP - Forecast Current Year +2</t>
  </si>
  <si>
    <t>Other short-term payables - Forecast Current Year +2</t>
  </si>
  <si>
    <t xml:space="preserve">Other long-term payables - Forecast Current Year +2 </t>
  </si>
  <si>
    <t>FYFPPA977</t>
  </si>
  <si>
    <t xml:space="preserve">Grants to be released - Forecast Current Year +2 </t>
  </si>
  <si>
    <t>DERIVED
SUM(FYFPPA235+FYFPPA236+FYFPPA977)</t>
  </si>
  <si>
    <t>DERIVED
SUM(FYFPPA239+FYFPPA241+FYFPPA242+FYFPPA846)</t>
  </si>
  <si>
    <t xml:space="preserve">Intra Group Receivables - as included above - Forecast Current Year +2 </t>
  </si>
  <si>
    <t xml:space="preserve">Intra Group Payables - as included above - Forecast Current Year +2 </t>
  </si>
  <si>
    <t xml:space="preserve">Intangible Assets &amp; Goodwill - Forecast Current Year +3 </t>
  </si>
  <si>
    <t>DERIVED
SUM(FYFPPA248-FYFPPA249-FYFPPA270)</t>
  </si>
  <si>
    <t xml:space="preserve">Non-Current Investments - Forecast Current Year +3 </t>
  </si>
  <si>
    <t xml:space="preserve">TOTAL NON CURRENT ASSETS - Forecast Current Year +3 </t>
  </si>
  <si>
    <t>Net rental receivables - Forecast Current Year +3</t>
  </si>
  <si>
    <t>Other receivables, stock &amp; WIP - Forecast Current Year +3</t>
  </si>
  <si>
    <t>Other short-term payables - Forecast Current Year +3</t>
  </si>
  <si>
    <t>FYFPPA978</t>
  </si>
  <si>
    <t xml:space="preserve">Other long-term payables - Forecast Current Year +3 </t>
  </si>
  <si>
    <t xml:space="preserve">Grants to be released - Forecast Current Year +3 </t>
  </si>
  <si>
    <t>DERIVED
SUM(FYFPPA265+FYFPPA266+FYFPPA978)</t>
  </si>
  <si>
    <t>DERIVED
SUM(FYFPPA269+FYFPPA271+FYFPPA272+FYFPPA849)</t>
  </si>
  <si>
    <t xml:space="preserve">Intra Group Receivables - as included above - Forecast Current Year +3 </t>
  </si>
  <si>
    <t xml:space="preserve">Intra Group Payables - as included above - Forecast Current Year +3 </t>
  </si>
  <si>
    <t xml:space="preserve">Intangible Assets &amp; Goodwill - Forecast Current Year +4 </t>
  </si>
  <si>
    <t>DERIVED
SUM(FYFPPA278-FYFPPA279-FYFPPA300)</t>
  </si>
  <si>
    <t xml:space="preserve">Non-Current Investments - Forecast Current Year +4 </t>
  </si>
  <si>
    <t xml:space="preserve">TOTAL NON CURRENT ASSETS - Forecast Current Year +4 </t>
  </si>
  <si>
    <t>Net rental receivables - Forecast Current Year +4</t>
  </si>
  <si>
    <t>Other receivables, stock &amp; WIP - Forecast Current Year +4</t>
  </si>
  <si>
    <t>Other short-term payables - Forecast Current Year +4</t>
  </si>
  <si>
    <t>FYFPPA979</t>
  </si>
  <si>
    <t>DERIVED
SUM(FYFPPA295+FYFPPA296+FYFPPA979)</t>
  </si>
  <si>
    <t>DERIVED
SUM(FYFPPA299+FYFPPA301+FYFPPA302+FYFPPA852)</t>
  </si>
  <si>
    <t xml:space="preserve">Intra Group Receivables - as included above - Forecast Current Year +4 </t>
  </si>
  <si>
    <t xml:space="preserve">Intra Group Payables - as included above - Forecast Current Year +4 </t>
  </si>
  <si>
    <t xml:space="preserve">Intangible Assets &amp; Goodwill - Forecast Current Year +5 </t>
  </si>
  <si>
    <t>DERIVED
SUM(FYFPPA308-FYFPPA309-FYFPPA330)</t>
  </si>
  <si>
    <t xml:space="preserve">Non-Current Investments - Forecast Current Year +5 </t>
  </si>
  <si>
    <t xml:space="preserve">TOTAL NON CURRENT ASSETS - Forecast Current Year +5 </t>
  </si>
  <si>
    <t>Net rental receivables - Forecast Current Year +5</t>
  </si>
  <si>
    <t>Other receivables, stock &amp; WIP - Forecast Current Year +5</t>
  </si>
  <si>
    <t>Other short-term payables - Forecast Current Year +5</t>
  </si>
  <si>
    <t>FYFPPA980</t>
  </si>
  <si>
    <t>DERIVED
SUM(FYFPPA325+FYFPPA326+FYFPPA980)</t>
  </si>
  <si>
    <t>DERIVED
SUM(FYFPPA329+FYFPPA331+FYFPPA332+FYFPPA855)</t>
  </si>
  <si>
    <t xml:space="preserve">Intra Group Receivables - as included above - Forecast Current Year +5 </t>
  </si>
  <si>
    <t xml:space="preserve">Intra Group Payables - as included above - Forecast Current Year +5 </t>
  </si>
  <si>
    <t>Statement of Cashflows</t>
  </si>
  <si>
    <t>Increase / (Decrease) in Payables</t>
  </si>
  <si>
    <t>(Increase) / Decrease in Receivabes</t>
  </si>
  <si>
    <t>Gain / (Loss) on sale of non-current assets</t>
  </si>
  <si>
    <t>Sale of Other Non-Current Assets</t>
  </si>
  <si>
    <t>Construction or acquisition of Other Non-Current Assets</t>
  </si>
  <si>
    <t>Increase / (Decrease) in Payables - Current Year + 1</t>
  </si>
  <si>
    <t>(Increase) / Decrease in Receivables - Current Year + 1</t>
  </si>
  <si>
    <t>Gain / (Loss) on sale of non-current assets - Current Year + 1</t>
  </si>
  <si>
    <t>Construction or acquisition of Other Non_Current Assets - Current Year + 1</t>
  </si>
  <si>
    <t>Sale of Other Non_Current Assets - Current Year + 1</t>
  </si>
  <si>
    <t>Construction or acquisition of Other Non_Current Assets - Current Year +2</t>
  </si>
  <si>
    <t>Sale of Social Housing Properties - Current Year +2</t>
  </si>
  <si>
    <t>Sale of Other Land &amp; Buildings - Current Year +2</t>
  </si>
  <si>
    <t>Sale of Other Non_Current Assets - Current Year +2</t>
  </si>
  <si>
    <t>Increase / (Decrease) in Payables - Current Year +2</t>
  </si>
  <si>
    <t>(Increase) / Decrease in Receivables - Current Year +2</t>
  </si>
  <si>
    <t>(Increase) / Decrease in Stock &amp; WIP - Current Year +2</t>
  </si>
  <si>
    <t>Gain / (Loss) on sale of non-current assets - Current Year +2</t>
  </si>
  <si>
    <t>Increase / (Decrease) in Payables - Current Year +4</t>
  </si>
  <si>
    <t>(Increase) / Decrease in Receivables - Current Year +4</t>
  </si>
  <si>
    <t>(Increase) / Decrease in Stock &amp; WIP - Current Year +4</t>
  </si>
  <si>
    <t>Gain / (Loss) on sale of non-current assets - Current Year +4</t>
  </si>
  <si>
    <t>Construction or acquisition of Other Non_Current Assets - Current Year +4</t>
  </si>
  <si>
    <t>Sale of Social Housing Properties - Current Year +4</t>
  </si>
  <si>
    <t>Sale of Other Land &amp; Buildings - Current Year +4</t>
  </si>
  <si>
    <t>Sale of Other Non_Current Assets - Current Year +4</t>
  </si>
  <si>
    <t>Increase / (Decrease) in Payables - Current Year +5</t>
  </si>
  <si>
    <t>(Increase) / Decrease in Receivables - Current Year +5</t>
  </si>
  <si>
    <t>(Increase) / Decrease in Stock &amp; WIP - Current Year +5</t>
  </si>
  <si>
    <t>Gain / (Loss) on sale of non-current assets - Current Year +5</t>
  </si>
  <si>
    <t>Construction or acquisition of Other Non_Current Assets - Current Year +5</t>
  </si>
  <si>
    <t>Sale of Social Housing Properties - Current Year +5</t>
  </si>
  <si>
    <t>Sale of Other Land &amp; Buildings - Current Year +5</t>
  </si>
  <si>
    <t>Sale of Other Non_Current Assets - Current Year +5</t>
  </si>
  <si>
    <t>FYFPPA981</t>
  </si>
  <si>
    <t>FYFPPA982</t>
  </si>
  <si>
    <t>FYFPPA983</t>
  </si>
  <si>
    <t>FYFPPA984</t>
  </si>
  <si>
    <t>FYFPPA985</t>
  </si>
  <si>
    <t>FYFPPA986</t>
  </si>
  <si>
    <t>EESSH</t>
  </si>
  <si>
    <t>FYFPEESSH001</t>
  </si>
  <si>
    <t>FYFPEESSH002</t>
  </si>
  <si>
    <t>FYFPEESSH003</t>
  </si>
  <si>
    <t>FYFPEESSH004</t>
  </si>
  <si>
    <t>FYFPEESSH005</t>
  </si>
  <si>
    <t>FYFPEESSH006</t>
  </si>
  <si>
    <t>FYFPEESSH007</t>
  </si>
  <si>
    <t>FYFPEESSH008</t>
  </si>
  <si>
    <t>FYFPEESSH009</t>
  </si>
  <si>
    <t>FYFPEESSH010</t>
  </si>
  <si>
    <t>FYFPEESSH011</t>
  </si>
  <si>
    <t>FYFPEESSH012</t>
  </si>
  <si>
    <t>FYFPEESSH013</t>
  </si>
  <si>
    <t>FYFPEESSH014</t>
  </si>
  <si>
    <t>FYFPEESSH015</t>
  </si>
  <si>
    <t>FYFPEESSH016</t>
  </si>
  <si>
    <t>FYFPEESSH017</t>
  </si>
  <si>
    <t>FYFPEESSH018</t>
  </si>
  <si>
    <t>FYFPEESSH022</t>
  </si>
  <si>
    <t>Cost_projections_reqd_EESSH</t>
  </si>
  <si>
    <t>EESSH Expenditure in current year not completed</t>
  </si>
  <si>
    <t>How are you funding your EESSH obligations?</t>
  </si>
  <si>
    <t>EESSH_obligation_internally_generated</t>
  </si>
  <si>
    <t>Use of existing funds for EESSH not completed</t>
  </si>
  <si>
    <t>EESSH_obligations</t>
  </si>
  <si>
    <t>Use of existing borrowing for EESSH not completed</t>
  </si>
  <si>
    <t>EESSH_obligations_drawdown</t>
  </si>
  <si>
    <t>EESSH_obligations_new_debt</t>
  </si>
  <si>
    <t>Use of new borrowing for EESSH not completed</t>
  </si>
  <si>
    <t>EESSH_obligations_new_debtdrawdown</t>
  </si>
  <si>
    <t>Total investment in EESSH</t>
  </si>
  <si>
    <t>Total_investment_in_EESSH</t>
  </si>
  <si>
    <t>EESSH_obligation_internally_generated_+1</t>
  </si>
  <si>
    <t>EESSH_obligations_+1</t>
  </si>
  <si>
    <t>EESSH_obligations_drawdown_+1</t>
  </si>
  <si>
    <t>EESSH_obligations_new_debt_+1</t>
  </si>
  <si>
    <t>EESSH_obligations_new_debtdrawdown_+1</t>
  </si>
  <si>
    <t>Total investment in EESSH - Projected</t>
  </si>
  <si>
    <t>Total_investment_in_EESSH_+1</t>
  </si>
  <si>
    <t>Do the projections include all costs that will be required to meet the EESSH by 2020?</t>
  </si>
  <si>
    <t>Value must be Y or N. Null values not allowed. 
If [FYFPEESSH003] = 'Y' then show field [FYFPEESSH004], else hide field [FYFPSQ004]</t>
  </si>
  <si>
    <t>If FYFPEESSH003 is "Y", then null values not allowed</t>
  </si>
  <si>
    <t>Value must be Y or N. Null values not allowed
If [FYFPEESSH005] = 'Y' then show field [FYFPEESSH006], else hide field [FYFPSQ006]</t>
  </si>
  <si>
    <t>If FYFPEESSH005 is "Y", then null values not allowed</t>
  </si>
  <si>
    <t>Value must be Y or N. Null values not allowed
If [FYFPEESSH007] = 'Y' then show fields [FYFPEESSH008],[FYFPEESSH009] else hide fields [FYFPSQ008],[FYFPEESSH009]</t>
  </si>
  <si>
    <t>If FYFPEESSH007 is "Y", then null values not allowed</t>
  </si>
  <si>
    <t>Value must be Y or N. Null values not allowed
If [FYFPEESSH011] = 'Y' then show field [FYFPEESSH012], else hide field [FYFPSQ012]</t>
  </si>
  <si>
    <t>If FYFPEESSH0011 is "Y", then null values not allowed</t>
  </si>
  <si>
    <t>Value must be Y or N. Null values not allowed
If [FYFPEESSH013] = 'Y' then show field [FYFPEESSH014], else hide field [FYFPSQ014]</t>
  </si>
  <si>
    <t>If FYFPEESSH0013 is "Y", then null values not allowed</t>
  </si>
  <si>
    <t>Value must be Y or N. Null values not allowed
If [FYFPEESSH015] = 'Y' then show fields [FYFPEESSH016],[FYFPEESSH017] else hide fields [FYFPSQ016],[FYFPEESSH017]</t>
  </si>
  <si>
    <t>If FYFPEESSH0015 is "Y", then null values not allowed</t>
  </si>
  <si>
    <t>Changes</t>
  </si>
  <si>
    <t>FYFPEESSH030</t>
  </si>
  <si>
    <t>d) Through the use of subsidy (Yes/No)</t>
  </si>
  <si>
    <t>EESSH_obligations_subsidy</t>
  </si>
  <si>
    <t>Value must be Y or N. Null values not allowed
If [FYFPEESSH030] = 'Y' then show field [FYFPEESSH031], else hide field [FYFPSQ031]</t>
  </si>
  <si>
    <t>FYFPEESSH031</t>
  </si>
  <si>
    <t>How much subsidy is to be drawn (£'000)?</t>
  </si>
  <si>
    <t>EESSH_obligations_subsidy_amt</t>
  </si>
  <si>
    <t>If FYFPEESSH030 is "Y", then null values not allowed</t>
  </si>
  <si>
    <t>Please enter value of subsidy received</t>
  </si>
  <si>
    <t>New Field based on old SHQS field</t>
  </si>
  <si>
    <t>DERIVED
SUM(FYFPEESSH004 + FYFPEESSH006 + FYFPEESSH008+FYFPEESSH031)</t>
  </si>
  <si>
    <t>FYFPEESSH032</t>
  </si>
  <si>
    <t>FYFPEESSH033</t>
  </si>
  <si>
    <t>Value must be Y or N. Null values not allowed
If [FYFPEESSH032] = 'Y' then show field [FYFPEESSH033], else hide field [FYFPSQ033]</t>
  </si>
  <si>
    <t>If FYFPEESSH032 is "Y", then null values not allowed</t>
  </si>
  <si>
    <t>DERIVED
SUM(FYFPEESSH012 + FYFPEESSH014 + FYFPEESSH016+FYFPEESSH033)</t>
  </si>
  <si>
    <t>2.0</t>
  </si>
  <si>
    <t>Whole Tab to be deleted</t>
  </si>
  <si>
    <t>FYFPPA987</t>
  </si>
  <si>
    <t>FYFPPA988</t>
  </si>
  <si>
    <t>FYFPPA989</t>
  </si>
  <si>
    <t>FYFPPA990</t>
  </si>
  <si>
    <t>FYFPPA991</t>
  </si>
  <si>
    <t>FYFPPA992</t>
  </si>
  <si>
    <t>Updated for EESSH (Remove tab add additional line to P&amp;A) and expand descriptors for FTE Fields.  Delete "Capitalised . . " fields.</t>
  </si>
  <si>
    <t>EESSH Capital Expenditure included above</t>
  </si>
  <si>
    <t>EESSH Revenue Expenditure included above</t>
  </si>
  <si>
    <t>FYFPPA993</t>
  </si>
  <si>
    <t>FYFPPA994</t>
  </si>
  <si>
    <t>FYFPPA995</t>
  </si>
  <si>
    <t>FYFPPA996</t>
  </si>
  <si>
    <t>FYFPPA997</t>
  </si>
  <si>
    <t>FYFPPA998</t>
  </si>
  <si>
    <t>DERIVED
SUM(FYFPPA307+SUM(FYFPPA312:FYFPPA314))</t>
  </si>
  <si>
    <t>Ross Williamson</t>
  </si>
  <si>
    <t>Statement of Financial Position Items</t>
  </si>
  <si>
    <t>Other Non Current Assets</t>
  </si>
  <si>
    <t xml:space="preserve">Other non current assets - Forecast Current Year +1 </t>
  </si>
  <si>
    <t xml:space="preserve">Other non current assets - Forecast Current Year +2 </t>
  </si>
  <si>
    <t xml:space="preserve">Other non current assets - Forecast Current Year +3 </t>
  </si>
  <si>
    <t xml:space="preserve">Other non current assets - Forecast Current Year +4 </t>
  </si>
  <si>
    <t xml:space="preserve">Other non current assets - Forecast Current Year +5 </t>
  </si>
  <si>
    <t>Full check of specification and amendments and updated to incorporate new Ratios</t>
  </si>
  <si>
    <t>Current ratio</t>
  </si>
  <si>
    <t>DERIVED
SUM(FYFPPA705 + FYFPPA710).    
Must equal (FYFPPA319-FYFPPA289) OR Comments field is not NULL</t>
  </si>
  <si>
    <t>Minor errors identified by Wan Fui Chan in e-mail of 17 Dec 2015 corrected.</t>
  </si>
  <si>
    <t>Update all validation messages with year references.</t>
  </si>
  <si>
    <t>Further changes to year references</t>
  </si>
  <si>
    <t>Increase / (Decrease) in Payables - Current Year +3</t>
  </si>
  <si>
    <t>Construction or acquisition of other Land &amp; Buildings - Current Year +3</t>
  </si>
  <si>
    <t>Interest Paid - Current Year +3</t>
  </si>
  <si>
    <t>Depreciation &amp; Amortisation - Current Year +3</t>
  </si>
  <si>
    <t>Interest Received - Current Year +3</t>
  </si>
  <si>
    <t>Improvement of Housing - Current Year +3</t>
  </si>
  <si>
    <t>Sale of Social Housing Properties - Current Year +3</t>
  </si>
  <si>
    <t>Sale of Other Land &amp; Buildings - Current Year +3</t>
  </si>
  <si>
    <t>Sale of Other non_Current Assets - Current Year +3</t>
  </si>
  <si>
    <t>Equity Drawdown - Current Year +3</t>
  </si>
  <si>
    <t>Debt Drawdown - Current Year +3</t>
  </si>
  <si>
    <t>Debt Repayment - Current Year +3</t>
  </si>
  <si>
    <t>Overdrafts due within one year - Forecast Current Year +2</t>
  </si>
  <si>
    <t>Overdrafts due within one year - Forecast Current Year +3</t>
  </si>
  <si>
    <t>Overdrafts due within one year - Forecast Current Year +4</t>
  </si>
  <si>
    <t>Overdrafts due within one year - Forecast Current Year +5</t>
  </si>
  <si>
    <t>(Increase) / Decrease in Receivables - Current Year +3</t>
  </si>
  <si>
    <t>(Increase) / Decrease in Stock/WIP - Current Year +3</t>
  </si>
  <si>
    <t>Construction or Acquisition of Housing Properties - Current Year +3</t>
  </si>
  <si>
    <t>Working Capital (Cash) Drawn / (Repaid) - Current Year +3</t>
  </si>
  <si>
    <t>Full time Equivalent Staff - Forecast Current Year+1</t>
  </si>
  <si>
    <t>EESSH Capital Expenditure included above - Forecast Current Year +1</t>
  </si>
  <si>
    <t>EESSH Revenue Expenditure included above - Forecast Current Year +1</t>
  </si>
  <si>
    <t>Full time Equivalent Staff - Forecast Current Year+2</t>
  </si>
  <si>
    <t>EESSH Capital Expenditure included above - Forecast Current Year +2</t>
  </si>
  <si>
    <t>EESSH Revenue Expenditure included above - Forecast Current Year +2</t>
  </si>
  <si>
    <t>Full time Equivalent Staff - Forecast Current Year+3</t>
  </si>
  <si>
    <t>EESSH Capital Expenditure included above - Forecast Current Year +3</t>
  </si>
  <si>
    <t>EESSH Revenue Expenditure included above - Forecast Current Year +3</t>
  </si>
  <si>
    <t>Full time Equivalent Staff - Forecast Current Year+4</t>
  </si>
  <si>
    <t>EESSH Capital Expenditure included above - Forecast Current Year +4</t>
  </si>
  <si>
    <t>EESSH Revenue Expenditure included above - Forecast Current Year +4</t>
  </si>
  <si>
    <t>Full time Equivalent Staff Forecast Current Year+5</t>
  </si>
  <si>
    <t>EESSH Capital Expenditure included above - Forecast Current Year +5</t>
  </si>
  <si>
    <t>EESSH Revenue Expenditure included above - Forecast Current Year +5</t>
  </si>
  <si>
    <t>Robert Stokes</t>
  </si>
  <si>
    <t>Payables : Amounts falling due within One Year</t>
  </si>
  <si>
    <t>Payables : Amounts falling due After One Year</t>
  </si>
  <si>
    <t>New Social Rent Properties added</t>
  </si>
  <si>
    <t>New MMR Properties added</t>
  </si>
  <si>
    <t>New Low Costs Home Ownership Properties added</t>
  </si>
  <si>
    <t>New Properties - Other Tenures added</t>
  </si>
  <si>
    <t>Number of units lost during year from:</t>
  </si>
  <si>
    <t>New Social Rent Properties added +1</t>
  </si>
  <si>
    <t>New MMR Properties added +1</t>
  </si>
  <si>
    <t>New Low Costs Home Ownership Properties added +1</t>
  </si>
  <si>
    <t>New Properties - Other Tenures added +1</t>
  </si>
  <si>
    <t>New Social Rent Properties added +2</t>
  </si>
  <si>
    <t>New MMR Properties added +2</t>
  </si>
  <si>
    <t>New Low Costs Home Ownership Properties added +2</t>
  </si>
  <si>
    <t>New Properties - Other Tenures added +2</t>
  </si>
  <si>
    <t>New Social Rent Properties added +3</t>
  </si>
  <si>
    <t>New MMR Properties added +3</t>
  </si>
  <si>
    <t>New Low Costs Home Ownership Properties added +3</t>
  </si>
  <si>
    <t>New Properties - Other Tenures added +3</t>
  </si>
  <si>
    <t>New Social Rent Properties added +4</t>
  </si>
  <si>
    <t>New MMR Properties added +4</t>
  </si>
  <si>
    <t>New Low Costs Home Ownership Properties added +4</t>
  </si>
  <si>
    <t>New Properties - Other Tenures added +4</t>
  </si>
  <si>
    <t>New Social Rent Properties added +5</t>
  </si>
  <si>
    <t>New MMR Properties added +5</t>
  </si>
  <si>
    <t>New Low Costs Home Ownership Properties added +5</t>
  </si>
  <si>
    <t>New Properties - Other Tenures added +5</t>
  </si>
  <si>
    <t>Other long-term payables - Forecast Current Year +5</t>
  </si>
  <si>
    <t>Grants to be released - Forecast Current Year +5</t>
  </si>
  <si>
    <t>Other long-term payables - Forecast Current Year +4</t>
  </si>
  <si>
    <t>Grants to be released - Forecast Current Year +4</t>
  </si>
  <si>
    <t>DERIVED
SUM(FYFPPA005+FYFPPA006+FYFPPA951+FYFPPA957+FYFPPA963+FYFPPA007)</t>
  </si>
  <si>
    <t>FYFPPA720</t>
  </si>
  <si>
    <t>DERIVED
SUM(FYFPPA031+FYFPPA032+FYFPPA952+FYFPPA958+FYFPPA964+FYFPPA033)</t>
  </si>
  <si>
    <t>FYFPPA721</t>
  </si>
  <si>
    <t>DERIVED
SUM(FYFPPA057+FYFPPA058+FYFPPA953+FYFPPA959+FYFPPA965+FYFPPA059)</t>
  </si>
  <si>
    <t>FYFPPA722</t>
  </si>
  <si>
    <t>DERIVED
SUM(FYFPPA083+FYFPPA084+FYFPPA954+FYFPPA960+FYFPPA966+FYFPPA085)</t>
  </si>
  <si>
    <t>FYFPPA723</t>
  </si>
  <si>
    <t>DERIVED
SUM(FYFPPA109+FYFPPA110+FYFPPA955+FYFPPA961+FYFPPA967+FYFPPA111)</t>
  </si>
  <si>
    <t>FYFPPA724</t>
  </si>
  <si>
    <t>DERIVED
SUM(FYFPPA135+FYFPPA136+FYFPPA956+FYFPPA962+FYFPPA968+FYFPPA137)</t>
  </si>
  <si>
    <t>FYFPPA725</t>
  </si>
  <si>
    <t>FYFPPA730</t>
  </si>
  <si>
    <t>FYFPPA731</t>
  </si>
  <si>
    <t>FYFPPA732</t>
  </si>
  <si>
    <t>FYFPPA740</t>
  </si>
  <si>
    <t>FYFPPA750</t>
  </si>
  <si>
    <t>FYFPPA760</t>
  </si>
  <si>
    <t>FYFPPA770</t>
  </si>
  <si>
    <t>DERIVED
SUM(FYFPPA730+FYFPPA740+FYFPPA750+FYFPPA760)</t>
  </si>
  <si>
    <t>FYFPPA741</t>
  </si>
  <si>
    <t>FYFPPA751</t>
  </si>
  <si>
    <t>FYFPPA761</t>
  </si>
  <si>
    <t>FYFPPA771</t>
  </si>
  <si>
    <t>DERIVED
SUM(FYFPPA731+FYFPPA741+FYFPPA751+FYFPPA761)</t>
  </si>
  <si>
    <t>FYFPPA742</t>
  </si>
  <si>
    <t>FYFPPA752</t>
  </si>
  <si>
    <t>FYFPPA762</t>
  </si>
  <si>
    <t>FYFPPA772</t>
  </si>
  <si>
    <t>DERIVED
SUM(FYFPPA732+FYFPPA742+FYFPPA752+FYFPPA762)</t>
  </si>
  <si>
    <t>FYFPPA733</t>
  </si>
  <si>
    <t>FYFPPA743</t>
  </si>
  <si>
    <t>FYFPPA753</t>
  </si>
  <si>
    <t>FYFPPA763</t>
  </si>
  <si>
    <t>FYFPPA773</t>
  </si>
  <si>
    <t>DERIVED
SUM(FYFPPA733+FYFPPA743+FYFPPA753+FYFPPA763)</t>
  </si>
  <si>
    <t>FYFPPA734</t>
  </si>
  <si>
    <t>FYFPPA744</t>
  </si>
  <si>
    <t>FYFPPA754</t>
  </si>
  <si>
    <t>FYFPPA764</t>
  </si>
  <si>
    <t>FYFPPA774</t>
  </si>
  <si>
    <t>DERIVED
SUM(FYFPPA734+FYFPPA744+FYFPPA754+FYFPPA764)</t>
  </si>
  <si>
    <t>FYFPPA735</t>
  </si>
  <si>
    <t>FYFPPA745</t>
  </si>
  <si>
    <t>FYFPPA755</t>
  </si>
  <si>
    <t>FYFPPA765</t>
  </si>
  <si>
    <t>FYFPPA775</t>
  </si>
  <si>
    <t>DERIVED
SUM(FYFPPA735+FYFPPA745+FYFPPA755+FYFPPA765)</t>
  </si>
  <si>
    <t>Total number of new affordable housing units added during year</t>
  </si>
  <si>
    <t>Total number of new affordable housing units added during year +1</t>
  </si>
  <si>
    <t>Total number of new affordable housing units added during year +3</t>
  </si>
  <si>
    <t>Total number of new affordable housing units added during year +5</t>
  </si>
  <si>
    <t xml:space="preserve">Forecast Current Year +5 </t>
  </si>
  <si>
    <t>Gain or (Loss) on sale of non-current assets - Current Year +3</t>
  </si>
  <si>
    <t>Total number of new affordable housing units added during year +2</t>
  </si>
  <si>
    <t>Total number of new affordable housing units added during year +4</t>
  </si>
  <si>
    <t>Amendments for 2017</t>
  </si>
  <si>
    <t>Other activity costs</t>
  </si>
  <si>
    <t>Other activity costs - Forecast Current Year +2</t>
  </si>
  <si>
    <t>Other activity costs - Forecast Current Year +1</t>
  </si>
  <si>
    <t>Other activity costs - Forecast Current Year +3</t>
  </si>
  <si>
    <t>Other activity costs - Forecast Current Year +4</t>
  </si>
  <si>
    <t>Other activity costs - Forecast Current Year +5</t>
  </si>
  <si>
    <t>Other non-cash adjustments - Current Year +3</t>
  </si>
  <si>
    <t>'Curr Staff' not required</t>
  </si>
  <si>
    <t>We would expect that RSLs would always have a positive Revenue Reserve, and the validation message suggests that.  However we have left the field able to take negative numbers “just in case”.</t>
  </si>
  <si>
    <t>Negative allowed for timing differences.  Some RSLs would show a drawdown of funds in one year, and then the use of cash reserves the next, or vice versa, and show the reversal as a negative number.</t>
  </si>
  <si>
    <t xml:space="preserve">Tax (Paid) / Refunded - Current Year +3 </t>
  </si>
  <si>
    <t>Remove request for previous years' ratios</t>
  </si>
  <si>
    <t>DERIVED
SUM(FYFPPA545 + FYFPPA550).</t>
  </si>
  <si>
    <t>Change (Current Year n) to [Year n]</t>
  </si>
  <si>
    <t>Amend FYFP Ratios with 'Overdrafts due within 1 yr' &amp; FYFP 'Other activities surplus to operating surplus'</t>
  </si>
  <si>
    <t>Amendments after UAT on 2017 changes</t>
  </si>
  <si>
    <t>Amendments when creating Test plan</t>
  </si>
  <si>
    <t>IE_Gross_Rents</t>
  </si>
  <si>
    <t>IE_Service_Charges</t>
  </si>
  <si>
    <t>IE_Rent_Loss_From_Voids</t>
  </si>
  <si>
    <t>IE_Developments_For_Sale_Income</t>
  </si>
  <si>
    <t>IE_Grants_Deferred_Income</t>
  </si>
  <si>
    <t>IE_Grants_Scottish_Ministers</t>
  </si>
  <si>
    <t>IE_Other_Grants</t>
  </si>
  <si>
    <t>IE_Other_Income</t>
  </si>
  <si>
    <t>IE_Less_Housing_Depreciation</t>
  </si>
  <si>
    <t>IE_Less_Impairment_Written_Off_Back</t>
  </si>
  <si>
    <t>IE_Less_Management_Costs</t>
  </si>
  <si>
    <t>IE_Less_Planned_Maintenance_Direct_Costs</t>
  </si>
  <si>
    <t>IE_Less_Reactive_And_Voids_Maintenance_Direct_Costs</t>
  </si>
  <si>
    <t>IE_Less_Maintenance_Overhead_Costs</t>
  </si>
  <si>
    <t>IE_Less_Bad_Debts_Written_Off_Back</t>
  </si>
  <si>
    <t>IE_Less_Developments_For_Sale_Costs</t>
  </si>
  <si>
    <t>IE_Other_Activity_Costs</t>
  </si>
  <si>
    <t>IE_Less_Other_Costs</t>
  </si>
  <si>
    <t>IE_Operating_Costs_Exceptional_Items_Income_Expense</t>
  </si>
  <si>
    <t>IE_Profit_Loss_On_Sale_Of_Fixed_Assets</t>
  </si>
  <si>
    <t>IE_Interest_Receivable_And_Other_Income</t>
  </si>
  <si>
    <t>IE_Interest_Payable_And_Similar_Charges</t>
  </si>
  <si>
    <t>IE_Increase_Decrease_In_Negative_Goodwill</t>
  </si>
  <si>
    <t>IE_Other_Gains_Losses</t>
  </si>
  <si>
    <t>BS_Intangible_Fixed_Assets</t>
  </si>
  <si>
    <t>BS_Tangible_Fixed_Assets_Housing_Properties_Gross_Cost_Or_Valuation</t>
  </si>
  <si>
    <t>BS_Tangible_Fixed_Assets_Less_Housing_Depreciation</t>
  </si>
  <si>
    <t>BS_Tangible_Fixed_Assets_Less_Negative_Goodwill</t>
  </si>
  <si>
    <t>BS_NET_HOUSING_ASSETS_Investments</t>
  </si>
  <si>
    <t>BS_NET_HOUSING_ASSETS_Other_Fixed_Assets</t>
  </si>
  <si>
    <t>BS_Current_Assets_Net_Rental_Debtors</t>
  </si>
  <si>
    <t>BS_Current_Assets_Other_Debtors_Stock_And_WIP</t>
  </si>
  <si>
    <t>BS_Current_Assets_Investments_Non_Cash</t>
  </si>
  <si>
    <t>BS_Current_Assets_Cash_At_Bank_And_In_Hand</t>
  </si>
  <si>
    <t>BS_Creditors_Amounts_Falling_Due_Within_One_Year_Loans_Due_Within_One_Year</t>
  </si>
  <si>
    <t>BS_Creditors_Amounts_Falling_Due_Within_One_Year_Overdrafts_Due_Within_One_Year</t>
  </si>
  <si>
    <t>BS_Creditors_Amounts_Falling_Due_Within_One_Year_Other_Short_Term_Creditors</t>
  </si>
  <si>
    <t>BS_Creditors_Ampunts_Falling_Due_After_One_Year_Loans_Due_After_One_Year</t>
  </si>
  <si>
    <t>BS_Creditors_Amounts_Falling_Due_After_One_Year_Other_Long_Term_Creditors</t>
  </si>
  <si>
    <t>IE_Grants_To_Be_Released</t>
  </si>
  <si>
    <t>BS_Creditors_Amounts_Falling_Due_After_One_Year_Provisions_For_Liabilities_And_Charges</t>
  </si>
  <si>
    <t>BS_Capital_And_Reserves_Share_Capital</t>
  </si>
  <si>
    <t>BS_Capital_And_Reserves_Revaluation_Reserve</t>
  </si>
  <si>
    <t>BS_Capital_And_Reserves_Restricted_Reserves</t>
  </si>
  <si>
    <t>BS_Capital_And_Reserves_Revenue_Reserves</t>
  </si>
  <si>
    <t>BS_Pension_Liability_As_Included_Above</t>
  </si>
  <si>
    <t>BS_Intra_Group_Debtors_As_Included_Above</t>
  </si>
  <si>
    <t>BS_Intra_Group_Creditors_As_Included_Above</t>
  </si>
  <si>
    <t>CF_Net_Cash_From_Operating_Activities_Depreciation_And_Amortisation</t>
  </si>
  <si>
    <t>CF_Net_Cash_From_Operating_Activities_Impairments_Revaluation_Enhancements</t>
  </si>
  <si>
    <t>CF_Net_Cash_From_Operating_Activities_Increase_Decrease_In_Creditors</t>
  </si>
  <si>
    <t>CF_Net_Cash_From_Operating_Activities_Increase_Decrease_In_Debtors</t>
  </si>
  <si>
    <t>CF_Net_Cash_From_Operating_Activities_Increase_Decrease_In_Stock_And_WIP</t>
  </si>
  <si>
    <t>CF_Net_Cash_From_Operating_Activities_Gain_Loss_On_Sale_Of_Fixed_Assets</t>
  </si>
  <si>
    <t>CF_Net_Cash_From_Operating_Activities_Other_Non_Cash_Adjustments</t>
  </si>
  <si>
    <t>CF_Tax_Paid_Refunded</t>
  </si>
  <si>
    <t>CF_Return_On_Investment_And_Servicing_Of_Finance_Interest_Received</t>
  </si>
  <si>
    <t>CF_Return_On_Investment_And_Servicing_Of_Finance_Interest_Paid</t>
  </si>
  <si>
    <t>CF_Capital_Expenditure_And_Financial_Investments_Construction_Or_Acquisition_Of_Housing_Properties</t>
  </si>
  <si>
    <t>CF_Capital_Expenditure_And_Financial_Investments_Improvement_Of_Housing</t>
  </si>
  <si>
    <t>CF_Capital_Expenditure_And_Financial_Investments_Construction_Or_Acquisition_Of_Other_Fixed_Assets</t>
  </si>
  <si>
    <t>CF_Capital_Expenditure_And_Financial_Investments_Construction_Or_Acquisition_Of_Other_Land_And_Buildings</t>
  </si>
  <si>
    <t>CF_Capital_Expenditure_And_Financial_Investments_Sale_Of_Social_Housing_Properties</t>
  </si>
  <si>
    <t>CF_Capital_Expenditure_And_Financial_Investments_Sale_Of_Other_Land_And_Buildings</t>
  </si>
  <si>
    <t>CF_Capital_Expenditure_And_Financial_Investments_Sale_Of_Other_Fixed_Assets</t>
  </si>
  <si>
    <t>CF_Capital_Expenditure_And_Financial_Investments_Grants_Repaid_Received</t>
  </si>
  <si>
    <t>CF_Financing_Equity_Drawdown</t>
  </si>
  <si>
    <t>CF_Financing_Debt_Drawdown</t>
  </si>
  <si>
    <t>CF_Financing_Debt_Repayment</t>
  </si>
  <si>
    <t>CF_Financing_Working_Capital_Cash_Drawn_Repaid</t>
  </si>
  <si>
    <t>CF_Cash_Balance_Balance_Brought_Forward</t>
  </si>
  <si>
    <t>CF_CLOSING_BALANCE_Difference_Between_Closing_Balance_And_Cash_At_Bank_And_In_Hand</t>
  </si>
  <si>
    <t>AI_New_Social_Rent</t>
  </si>
  <si>
    <t>AI_New_MMR_Properties</t>
  </si>
  <si>
    <t>AI_New_Low_Costs_Home</t>
  </si>
  <si>
    <t>AI_New_Properties_Other_Tenures</t>
  </si>
  <si>
    <t>AI_Financed_By_Scottish_Housing_Grants</t>
  </si>
  <si>
    <t>AI_Financed_By_Other_Public_Subsidy</t>
  </si>
  <si>
    <t>AI_Financed_By_Private_Finance</t>
  </si>
  <si>
    <t>AI_Financed_By_Sales</t>
  </si>
  <si>
    <t>AI_Financed_By_Cash_Reserves</t>
  </si>
  <si>
    <t>AI_Financed_By_Other</t>
  </si>
  <si>
    <t>AI_Number_Of_Units_Lost_During_Year_From</t>
  </si>
  <si>
    <t>AI_Number_Of_Units_Lost_During_Year_From_Demolition</t>
  </si>
  <si>
    <t>AI_Number_Of_Units_Lost_During_Year_From_Other</t>
  </si>
  <si>
    <t>AI_Assumptions_General_Inflation_Percentage</t>
  </si>
  <si>
    <t>AI_Assumptions_Rent_Increase_Margin_Above_General_Inflation_Percentage</t>
  </si>
  <si>
    <t>AI_Assumptions_Operating_Cost_Increase_Margin_Above_General_Inflation_Percentage</t>
  </si>
  <si>
    <t>AI_Assumptions_Direct_Maintenance_Cost_Increase_Margin_Above_General_Inflation_Percentage</t>
  </si>
  <si>
    <t>AI_Assumptions_Average_Cost_Of_Borrowing_Percentage</t>
  </si>
  <si>
    <t>AI_Assumptions_Employers_Contributions_For_Pensions_Percentage</t>
  </si>
  <si>
    <t>AI_Assumptions_Employers_Contributions_For_Pensions_Pounds</t>
  </si>
  <si>
    <t>AI_Assumptions_SHAPS_Pensions_Deficit_Contributions_Pounds</t>
  </si>
  <si>
    <t>AI_Assumptions_Total_Staff_Costs_Including_NI_And_Pension_Costs</t>
  </si>
  <si>
    <t>IE_Full_Time_Equivalent_Staff</t>
  </si>
  <si>
    <t>IE_EESH_Capital_Expend_Included_Above</t>
  </si>
  <si>
    <t>IE_EESH_Revenue_Expend_Above</t>
  </si>
  <si>
    <t>Add Field IDs for Comments and amend hidden fields to CCT</t>
  </si>
  <si>
    <t>Remove link for AFS previous years</t>
  </si>
  <si>
    <t>Full time Equivalent Staff Curr Year</t>
  </si>
  <si>
    <t>Add changes for 2018</t>
  </si>
  <si>
    <t>AI_Dev_Funding_Size</t>
  </si>
  <si>
    <t>IE_Tax_On_Surplus_On_Ordinary_Activities</t>
  </si>
  <si>
    <t>Remove fix #204 and hide previous years ratios</t>
  </si>
  <si>
    <t>Existing Formula - No Change</t>
  </si>
  <si>
    <t>New Formula</t>
  </si>
  <si>
    <t>Deleted Formula</t>
  </si>
  <si>
    <t>Field &amp; formula count</t>
  </si>
  <si>
    <t>Add 1DP sections</t>
  </si>
  <si>
    <t>Amend Lines 171, 198, 199 to 'FALSE', 'TRUE'</t>
  </si>
  <si>
    <t>DERIVED
SUM(FYFPPA008-FYFPPA018+FYFPPA020-FYFPPA800)</t>
  </si>
  <si>
    <t>DERIVED
SUM(FYFPPA034-FYFPPA044+FYFPPA046-FYFPPA801)</t>
  </si>
  <si>
    <t>DERIVED
SUM(FYFPPA060-FYFPPA070+FYFPPA072-FYFPPA802)</t>
  </si>
  <si>
    <t>DERIVED
SUM(FYFPPA086-FYFPPA096+FYFPPA098-FYFPPA803)</t>
  </si>
  <si>
    <t>DERIVED
SUM(FYFPPA112-FYFPPA122+FYFPPA124-FYFPPA804)</t>
  </si>
  <si>
    <t>DERIVED
SUM(FYFPPA138-FYFPPA148+FYFPPA150-FYFPPA805)</t>
  </si>
  <si>
    <t>Changes for 2019</t>
  </si>
  <si>
    <t>FYFPPA1000</t>
  </si>
  <si>
    <t>FYFPPA1001</t>
  </si>
  <si>
    <t>FYFPPA1002</t>
  </si>
  <si>
    <t>FYFPPA1003</t>
  </si>
  <si>
    <t>FYFPPA1004</t>
  </si>
  <si>
    <t>FYFPPA1005</t>
  </si>
  <si>
    <t>Changes after review with SS</t>
  </si>
  <si>
    <t>DERIVED
SUM(FYFPPA1000+FYFPPA021-FYFPPA022+FYFPPA818+FYFPPA969)</t>
  </si>
  <si>
    <t>DERIVED
SUM(FYFPPA023-FYFPPA024)</t>
  </si>
  <si>
    <t>DERIVED
SUM(FYFPPA1001+FYFPPA047-FYFPPA048+FYFPPA819+FYFPPA970)</t>
  </si>
  <si>
    <t>DERIVED
SUM(FYFPPA049-FYFPPA050)</t>
  </si>
  <si>
    <t>DERIVED
SUM(FYFPPA1002+FYFPPA073-FYFPPA074+FYFPPA820+FYFPPA971)</t>
  </si>
  <si>
    <t>DERIVED
SUM(FYFPPA075-FYFPPA076)</t>
  </si>
  <si>
    <t>DERIVED
SUM(FYFPPA1003+FYFPPA099-FYFPPA100+FYFPPA821+FYFPPA972)</t>
  </si>
  <si>
    <t>DERIVED
SUM(FYFPPA1004+FYFPPA125-FYFPPA126+FYFPPA822+FYFPPA973)</t>
  </si>
  <si>
    <t>DERIVED
SUM(FYFPPA127-FYFPPA128)</t>
  </si>
  <si>
    <t>DERIVED
SUM(FYFPPA1005+FYFPPA151-FYFPPA152+FYFPPA823+FYFPPA974)</t>
  </si>
  <si>
    <t>DERIVED
SUM(FYFPPA153-FYFPPA154)</t>
  </si>
  <si>
    <t>DERIVED
SUM(FYFPPA101-FYFPPA102)</t>
  </si>
  <si>
    <t>Changes after system testing</t>
  </si>
  <si>
    <t>Amend ratio formulas</t>
  </si>
  <si>
    <t>Changes for 2020</t>
  </si>
  <si>
    <t>Actuarial (loss) / gain in respect of pension schemes</t>
  </si>
  <si>
    <t>Change in Fair Value of hedged financial instruments</t>
  </si>
  <si>
    <t>TOTAL COMPREHENSIVE INCOME FOR THE YEAR</t>
  </si>
  <si>
    <t>Actuarial (loss) / gain in respect of pension schemes +1</t>
  </si>
  <si>
    <t>Change in Fair Value of hedged financial instruments +1</t>
  </si>
  <si>
    <t>TOTAL COMPREHENSIVE INCOME FOR THE YEAR +1</t>
  </si>
  <si>
    <t>DERIVED
SUM(FYFPA026+FYFPA1006+FYFPA1007)</t>
  </si>
  <si>
    <t>Actuarial (loss) / gain in respect of pension schemes +2</t>
  </si>
  <si>
    <t>Change in Fair Value of hedged financial instruments +2</t>
  </si>
  <si>
    <t>TOTAL COMPREHENSIVE INCOME FOR THE YEAR +2</t>
  </si>
  <si>
    <t>DERIVED
SUM(FYFPA052+FYFPA1009+FYFPA1010)</t>
  </si>
  <si>
    <t>DERIVED
SUM(FYFPA078+FYFPA1012+FYFPA1013)</t>
  </si>
  <si>
    <t>Actuarial (loss) / gain in respect of pension schemes +3</t>
  </si>
  <si>
    <t>Change in Fair Value of hedged financial instruments +3</t>
  </si>
  <si>
    <t>TOTAL COMPREHENSIVE INCOME FOR THE YEAR +3</t>
  </si>
  <si>
    <t>DERIVED
SUM(FYFPA104+FYFPA1015+FYFPA1016)</t>
  </si>
  <si>
    <t>Actuarial (loss) / gain in respect of pension schemes +4</t>
  </si>
  <si>
    <t>Change in Fair Value of hedged financial instruments +4</t>
  </si>
  <si>
    <t>TOTAL COMPREHENSIVE INCOME FOR THE YEAR +4</t>
  </si>
  <si>
    <t>DERIVED
SUM(FYFPA130+FYFPA1018+FYFPA1019)</t>
  </si>
  <si>
    <t>Actuarial (loss) / gain in respect of pension schemes +5</t>
  </si>
  <si>
    <t>Change in Fair Value of hedged financial instruments +5</t>
  </si>
  <si>
    <t>TOTAL COMPREHENSIVE INCOME FOR THE YEAR +5</t>
  </si>
  <si>
    <t>DERIVED
SUM(FYFPA156+FYFPA1021+FYFPA1022)</t>
  </si>
  <si>
    <t>Change in Fair Value of hedged financial instruments.</t>
  </si>
  <si>
    <t>IE_Actuarial_loss_gain_pension_schemes</t>
  </si>
  <si>
    <t>IE_Change_Fair_Value_Hedged_Financial_Instruments</t>
  </si>
  <si>
    <t>Units owned:</t>
  </si>
  <si>
    <t>Social Rent Properties</t>
  </si>
  <si>
    <t>MMR Properties</t>
  </si>
  <si>
    <t>Low Costs Home Ownership Properties</t>
  </si>
  <si>
    <t>Properties - Other Tenures</t>
  </si>
  <si>
    <t>DERIVED
SUM(FYFPPA1024+FYFPPA1025+FYFPPA1026+FYFPPA1027)</t>
  </si>
  <si>
    <t>Social Rent Properties +1</t>
  </si>
  <si>
    <t>MMR Properties +1</t>
  </si>
  <si>
    <t>Low Costs Home Ownership Properties +1</t>
  </si>
  <si>
    <t>Properties - Other Tenures +1</t>
  </si>
  <si>
    <t>Social Rent Properties +2</t>
  </si>
  <si>
    <t>MMR Properties +2</t>
  </si>
  <si>
    <t>Low Costs Home Ownership Properties +2</t>
  </si>
  <si>
    <t>Properties - Other Tenures +2</t>
  </si>
  <si>
    <t>Social Rent Properties +3</t>
  </si>
  <si>
    <t>MMR Properties +3</t>
  </si>
  <si>
    <t>Low Costs Home Ownership Properties +3</t>
  </si>
  <si>
    <t>Properties - Other Tenures +3</t>
  </si>
  <si>
    <t>Social Rent Properties +4</t>
  </si>
  <si>
    <t>MMR Properties +4</t>
  </si>
  <si>
    <t>Low Costs Home Ownership Properties +4</t>
  </si>
  <si>
    <t>Properties - Other Tenures +4</t>
  </si>
  <si>
    <t>Social Rent Properties +5</t>
  </si>
  <si>
    <t>MMR Properties +5</t>
  </si>
  <si>
    <t>Low Costs Home Ownership Properties +5</t>
  </si>
  <si>
    <t>Properties - Other Tenures +5</t>
  </si>
  <si>
    <t>Actual / Assumed average salary increase (%)</t>
  </si>
  <si>
    <t>Total capital and revenue expenditure on maintenance of pre-1919 properties</t>
  </si>
  <si>
    <t>Total capital and revenue expenditure on maintenance of all other properties</t>
  </si>
  <si>
    <t>Actual / Assumed average salary increase (%) +1</t>
  </si>
  <si>
    <t>Actual / Assumed average salary increase (%) +2</t>
  </si>
  <si>
    <t>Actual / Assumed average salary increase (%) +3</t>
  </si>
  <si>
    <t>Actual / Assumed average salary increase (%) +4</t>
  </si>
  <si>
    <t>Actual / Assumed average salary increase (%) +5</t>
  </si>
  <si>
    <t>FYFPPA1057</t>
  </si>
  <si>
    <t>FYFPPA1058</t>
  </si>
  <si>
    <t>FYFPPA1059</t>
  </si>
  <si>
    <t>FYFPPA1060</t>
  </si>
  <si>
    <t>Total capital and revenue expenditure on maintenance of pre-1919 properties +1</t>
  </si>
  <si>
    <t>Total capital and revenue expenditure on maintenance of all other properties +1</t>
  </si>
  <si>
    <t>FYFPPA1061</t>
  </si>
  <si>
    <t>FYFPPA1062</t>
  </si>
  <si>
    <t>Total capital and revenue expenditure on maintenance of pre-1919 properties +2</t>
  </si>
  <si>
    <t>Total capital and revenue expenditure on maintenance of all other properties +2</t>
  </si>
  <si>
    <t>FYFPPA1063</t>
  </si>
  <si>
    <t>FYFPPA1064</t>
  </si>
  <si>
    <t>Total capital and revenue expenditure on maintenance of pre-1919 properties +3</t>
  </si>
  <si>
    <t>Total capital and revenue expenditure on maintenance of all other properties +3</t>
  </si>
  <si>
    <t>FYFPPA1065</t>
  </si>
  <si>
    <t>FYFPPA1066</t>
  </si>
  <si>
    <t>Total capital and revenue expenditure on maintenance of all other properties +4</t>
  </si>
  <si>
    <t>FYFPPA1067</t>
  </si>
  <si>
    <t>FYFPPA1068</t>
  </si>
  <si>
    <t>Total capital and revenue expenditure on maintenance of all other properties +5</t>
  </si>
  <si>
    <t>FYFPA1069</t>
  </si>
  <si>
    <t>FYFPA1070</t>
  </si>
  <si>
    <t>Development Assumption</t>
  </si>
  <si>
    <t>Development Assumption Comment</t>
  </si>
  <si>
    <t>Total capital and revenue expenditure on maintenance of pre-1919 properties +4</t>
  </si>
  <si>
    <t>Total capital and revenue expenditure on maintenance of pre-1919 properties +5</t>
  </si>
  <si>
    <t>CF_Closing_Balance</t>
  </si>
  <si>
    <t>FYFPPA1054</t>
  </si>
  <si>
    <t>FYFPPA1006</t>
  </si>
  <si>
    <t>FYFPPA1007</t>
  </si>
  <si>
    <t>FYFPPA1008</t>
  </si>
  <si>
    <t>FYFPPA1009</t>
  </si>
  <si>
    <t>FYFPPA1010</t>
  </si>
  <si>
    <t>FYFPPA1011</t>
  </si>
  <si>
    <t>FYFPPA1012</t>
  </si>
  <si>
    <t>FYFPPA1013</t>
  </si>
  <si>
    <t>FYFPPA1014</t>
  </si>
  <si>
    <t>FYFPPA1015</t>
  </si>
  <si>
    <t>FYFPPA1016</t>
  </si>
  <si>
    <t>FYFPPA1017</t>
  </si>
  <si>
    <t>FYFPPA1018</t>
  </si>
  <si>
    <t>FYFPPA1019</t>
  </si>
  <si>
    <t>FYFPPA1020</t>
  </si>
  <si>
    <t>FYFPPA1021</t>
  </si>
  <si>
    <t>FYFPPA1022</t>
  </si>
  <si>
    <t>FYFPPA1023</t>
  </si>
  <si>
    <t>FYFPPA1024</t>
  </si>
  <si>
    <t>FYFPPA1025</t>
  </si>
  <si>
    <t>FYFPPA1026</t>
  </si>
  <si>
    <t>FYFPPA1027</t>
  </si>
  <si>
    <t>FYFPPA1051</t>
  </si>
  <si>
    <t>FYFPPA1028</t>
  </si>
  <si>
    <t>FYFPPA1029</t>
  </si>
  <si>
    <t>FYFPPA1030</t>
  </si>
  <si>
    <t>FYFPPA1031</t>
  </si>
  <si>
    <t>FYFPPA1052</t>
  </si>
  <si>
    <t>FYFPPA1032</t>
  </si>
  <si>
    <t>FYFPPA1033</t>
  </si>
  <si>
    <t>FYFPPA1034</t>
  </si>
  <si>
    <t>FYFPPA1035</t>
  </si>
  <si>
    <t>FYFPPA1053</t>
  </si>
  <si>
    <t>FYFPPA1036</t>
  </si>
  <si>
    <t>FYFPPA1037</t>
  </si>
  <si>
    <t>FYFPPA1038</t>
  </si>
  <si>
    <t>FYFPPA1039</t>
  </si>
  <si>
    <t>FYFPPA1040</t>
  </si>
  <si>
    <t>FYFPPA1041</t>
  </si>
  <si>
    <t>FYFPPA1042</t>
  </si>
  <si>
    <t>FYFPPA1043</t>
  </si>
  <si>
    <t>FYFPPA1055</t>
  </si>
  <si>
    <t>FYFPPA1044</t>
  </si>
  <si>
    <t>FYFPPA1045</t>
  </si>
  <si>
    <t>FYFPPA1046</t>
  </si>
  <si>
    <t>FYFPPA1047</t>
  </si>
  <si>
    <t>FYFPPA1056</t>
  </si>
  <si>
    <t>AI_Actual_Assumed_Average_Salary_Increase_Percentage</t>
  </si>
  <si>
    <t>AI_Total_Capital_Revenue_Expenditure_Pre_1919_Properties</t>
  </si>
  <si>
    <t>AI_Total_Capital_Revenue_Expenditure_All_Other_Properties</t>
  </si>
  <si>
    <t>AI_Units_Social_Rent_Properties</t>
  </si>
  <si>
    <t>AI_Units_MMR_Properties</t>
  </si>
  <si>
    <t>AI_Units_Low_Costs_Home_Ownership_Properties</t>
  </si>
  <si>
    <t>AI_Units_Properties_Other_Tenures</t>
  </si>
  <si>
    <t>Amend after build</t>
  </si>
  <si>
    <t>(Number of units owned at end of period [Year 0] + Total number of new affordable housing units added during year [Year 1] - Number of units lost during year [Year 1]) must = Number of units owned at end of period [Year 1]</t>
  </si>
  <si>
    <t>DERIVED
SUM(FYFPPA1028+FYFPPA1029-FYFPPA1030-FYFPPA1031)
(FYFPPA337 + FYFPPA771 - (FYFPPA383 + FYFPPA384 + FYFPPA385))  = FYFPPA368</t>
  </si>
  <si>
    <t>(Number of units owned at end of period [Year 1] + Total number of new affordable housing units added during year [Year 2] - Number of units lost during year [Year 2]) must = Number of units owned at end of period [Year 2]</t>
  </si>
  <si>
    <t>DERIVED
SUM(FYFPPA1032+FYFPPA1033-FYFPPA1034-FYFPPA1035)
(FYFPPA368 + FYFPPA772 - (FYFPPA414 + FYFPPA415 + FYFPPA416))  = FYFPPA399</t>
  </si>
  <si>
    <t>DERIVED
SUM(FYFPPA1036+FYFPPA1037-FYFPPA1038-FYFPPA1039)
(FYFPPA399 + FYFPPA773 - (FYFPPA445 + FYFPPA446 + FYFPPA447))  = FYFPPA430</t>
  </si>
  <si>
    <t>DERIVED
SUM(FYFPPA1044+FYFPPA1045-FYFPPA1046-FYFPPA1047)
(FYFPPA461 + FYFPPA775 - (FYFPPA507 + FYFPPA508 + FYFPPA509))  = FYFPP492</t>
  </si>
  <si>
    <t>DERIVED
SUM(FYFPPA1040+FYFPPA1041-FYFPPA1042-FYFPPA1043)
(FYFPPA430 + FYFPPA774 - (FYFPPA476 + FYFPPA477 + FYFPPA478))  = FYFPPA461</t>
  </si>
  <si>
    <t>Amend Approval screen</t>
  </si>
  <si>
    <t>Question for data capture display</t>
  </si>
  <si>
    <t>Field Status</t>
  </si>
  <si>
    <t>Calculation</t>
  </si>
  <si>
    <t>Sample Value</t>
  </si>
  <si>
    <t>Formula</t>
  </si>
  <si>
    <t>STATEMENT OF COMPREHENSIVE INCOME</t>
  </si>
  <si>
    <t>Year 0</t>
  </si>
  <si>
    <t>Year 1</t>
  </si>
  <si>
    <t>Year 2</t>
  </si>
  <si>
    <t>Year 3</t>
  </si>
  <si>
    <t>Year 4</t>
  </si>
  <si>
    <t>Year 5</t>
  </si>
  <si>
    <t>Other grants</t>
  </si>
  <si>
    <t>Impairment written off / (back)</t>
  </si>
  <si>
    <t>Bad debts written off / (back)</t>
  </si>
  <si>
    <t>SURPLUS/(DEFICIT) ON ORDINARY ACTIVITIES BEFORE TAX</t>
  </si>
  <si>
    <t xml:space="preserve">Currency(9,1, positive) </t>
  </si>
  <si>
    <t>Currency(9,1)</t>
  </si>
  <si>
    <t>Help</t>
  </si>
  <si>
    <t>Validation #1 message</t>
  </si>
  <si>
    <t>Required value</t>
  </si>
  <si>
    <t>Validation #2 Formula</t>
  </si>
  <si>
    <t>Validation #2 message</t>
  </si>
  <si>
    <t>Comment</t>
  </si>
  <si>
    <t>Service charges comment</t>
  </si>
  <si>
    <t>Rent loss from voids comment</t>
  </si>
  <si>
    <t>Developments for sale income comment</t>
  </si>
  <si>
    <t>Grants released from deferred income comment</t>
  </si>
  <si>
    <t>Grants from Scottish Ministers comment</t>
  </si>
  <si>
    <t>Other Grants comment</t>
  </si>
  <si>
    <t>Other income comment</t>
  </si>
  <si>
    <t>Housing depreciation comment</t>
  </si>
  <si>
    <t>Impairment written off/(back) comment</t>
  </si>
  <si>
    <t>Management costs comment</t>
  </si>
  <si>
    <t>Planned maintenance - direct costs comment</t>
  </si>
  <si>
    <t>Re-active &amp; voids maintenance - direct costs comment</t>
  </si>
  <si>
    <t>Maintenance overhead costs comment</t>
  </si>
  <si>
    <t>Bad debts written off/(back) comment</t>
  </si>
  <si>
    <t>Developments for sale costs comment</t>
  </si>
  <si>
    <t>Other activity costs comment</t>
  </si>
  <si>
    <t>Other costs comment</t>
  </si>
  <si>
    <t>Gain/(Loss) on disposal of PPE comment</t>
  </si>
  <si>
    <t>Exceptional Items - (Income) / Expense comment</t>
  </si>
  <si>
    <t>Interest receivable and other income comment</t>
  </si>
  <si>
    <t>Interest payable and similar charges comment</t>
  </si>
  <si>
    <t>Increase / (Decrease) in Negative Goodwill comment</t>
  </si>
  <si>
    <t>Other Gains / (Losses) comment</t>
  </si>
  <si>
    <t>Tax on surplus on ordinary activities comment</t>
  </si>
  <si>
    <t>Actuarial (loss) / gain in respect of pension schemes comment</t>
  </si>
  <si>
    <t>Change in Fair Value of hedged financial instruments comment</t>
  </si>
  <si>
    <t>Validation #3 Formula</t>
  </si>
  <si>
    <t>Validation #3 message</t>
  </si>
  <si>
    <t>Validation #4 Formula</t>
  </si>
  <si>
    <t>Validation #4 message</t>
  </si>
  <si>
    <t>Apply Thresholds</t>
  </si>
  <si>
    <t>Activation</t>
  </si>
  <si>
    <t>Tooltip</t>
  </si>
  <si>
    <t>CSV column name</t>
  </si>
  <si>
    <t>STATEMENT OF FINANCIAL POSITION</t>
  </si>
  <si>
    <t>Less</t>
  </si>
  <si>
    <t>Housing Depreciation</t>
  </si>
  <si>
    <t>Negative Goodwill</t>
  </si>
  <si>
    <t>Intangible Assets &amp; Goodwill comment</t>
  </si>
  <si>
    <t>Housing properties - Gross cost or valuation comment</t>
  </si>
  <si>
    <t>Negative goodwill comment</t>
  </si>
  <si>
    <t>Non-Current Investments comment</t>
  </si>
  <si>
    <t>Other Non Current Assets comment</t>
  </si>
  <si>
    <t>Net rental receivables comment</t>
  </si>
  <si>
    <t>Other receivables, stock &amp; WIP comment</t>
  </si>
  <si>
    <t>Investments (non-cash) comment</t>
  </si>
  <si>
    <t>Cash at bank and in hand comment</t>
  </si>
  <si>
    <t>Loans due within one year comment</t>
  </si>
  <si>
    <t>Overdrafts due within one year comment</t>
  </si>
  <si>
    <t>Other short-term payables comment</t>
  </si>
  <si>
    <t>Loans due after one year comment</t>
  </si>
  <si>
    <t>Other long-term payables comment</t>
  </si>
  <si>
    <t>Grants to be released comment</t>
  </si>
  <si>
    <t>Provisions for liabilities &amp; charges comment</t>
  </si>
  <si>
    <t>Share capital comment</t>
  </si>
  <si>
    <t>Revaluation reserve comment</t>
  </si>
  <si>
    <t>Restricted reserves comment</t>
  </si>
  <si>
    <t>Revenue reserves comment</t>
  </si>
  <si>
    <t>Pension Liability comment</t>
  </si>
  <si>
    <t>Intra Group Receivables comment</t>
  </si>
  <si>
    <t>Intra Group Payables comment</t>
  </si>
  <si>
    <t xml:space="preserve">Currency(9,1) </t>
  </si>
  <si>
    <t>Please enter a numeric value less than or equal to Payables due after one year [Year 0], using “0” for zero values</t>
  </si>
  <si>
    <t xml:space="preserve">Please enter a numeric value less than or equal to total Receivables value [Year 0], using “0” for zero values </t>
  </si>
  <si>
    <t>Please enter a numeric value less than or equal to total Payables value [Year 0], using “0” for zero values</t>
  </si>
  <si>
    <t>Please enter a numeric value less than or equal to Payables due after one year [Year 1], using “0” for zero values</t>
  </si>
  <si>
    <t xml:space="preserve">Please enter a numeric value less than or equal to total Receivables value [Year 1], using “0” for zero values </t>
  </si>
  <si>
    <t>Please enter a numeric value less than or equal to total Payables value [Year 1], using “0” for zero values</t>
  </si>
  <si>
    <t>Please enter a numeric value less than or equal to Payables due after one year [Year 2], using “0” for zero values</t>
  </si>
  <si>
    <t xml:space="preserve">Please enter a numeric value less than or equal to total Receivables value [Year 2], using “0” for zero values </t>
  </si>
  <si>
    <t>Please enter a numeric value less than or equal to total Payables value [Year 2], using “0” for zero values</t>
  </si>
  <si>
    <t>Please enter a numeric value less than or equal to Payables due after one year [Year 3], using “0” for zero values</t>
  </si>
  <si>
    <t xml:space="preserve">Please enter a numeric value less than or equal to total Receivables value [Year 3], using “0” for zero values </t>
  </si>
  <si>
    <t>Please enter a numeric value less than or equal to total Payables value [Year 3], using “0” for zero values</t>
  </si>
  <si>
    <t>Please enter a numeric value less than or equal to Payables due after one year [Year 4], using “0” for zero values</t>
  </si>
  <si>
    <t xml:space="preserve">Please enter a numeric value less than or equal to total Receivables value [Year 4], using “0” for zero values </t>
  </si>
  <si>
    <t>Please enter a numeric value less than or equal to total Payables value [Year 4], using “0” for zero values</t>
  </si>
  <si>
    <t>Please enter a numeric value less than or equal to Payables due after one year [Year 5], using “0” for zero values</t>
  </si>
  <si>
    <t xml:space="preserve">Please enter a numeric value less than or equal to total Receivables value [Year 5], using “0” for zero values </t>
  </si>
  <si>
    <t>Please enter a numeric value less than or equal to total Payables value [Year 5], using “0” for zero values</t>
  </si>
  <si>
    <t>STATEMENT OF CASHFLOWS</t>
  </si>
  <si>
    <t>Operating Surplus/(Deficit)</t>
  </si>
  <si>
    <t>(Increase) / Decrease in Receivables</t>
  </si>
  <si>
    <t>Improvement of Housing</t>
  </si>
  <si>
    <t>Construction or acquisition of other Non-Current Assets</t>
  </si>
  <si>
    <t>NET CASH BEFORE FINANCING</t>
  </si>
  <si>
    <t>Grants (Repaid) / Received - Current Year +3</t>
  </si>
  <si>
    <t>Depreciation &amp; Amortisation comment</t>
  </si>
  <si>
    <t>Impairments / (Revaluation Enhancements) comment</t>
  </si>
  <si>
    <t>Increase / (Decrease) in Payables comment</t>
  </si>
  <si>
    <t>(Increase) / Decrease in Receivabes comment</t>
  </si>
  <si>
    <t>(Increase) / Decrease in Stock &amp; WIP comment</t>
  </si>
  <si>
    <t>Gain / (Loss) on sale of non-current assets comment</t>
  </si>
  <si>
    <t>Other non-cash adjustments comment</t>
  </si>
  <si>
    <t>Tax (Paid) / Refunded comment</t>
  </si>
  <si>
    <t>Interest Received comment</t>
  </si>
  <si>
    <t>Interest (Paid) comment</t>
  </si>
  <si>
    <t>Construction or acquisition of Housing properties comment</t>
  </si>
  <si>
    <t>Improvement of Housing comment</t>
  </si>
  <si>
    <t>Construction or acquisition of other Land &amp; Buildings comment</t>
  </si>
  <si>
    <t>Construction or acquisition of Other Non-Current Assets comment</t>
  </si>
  <si>
    <t>Sale of Social Housing Properties comment</t>
  </si>
  <si>
    <t>Sale of Other Land &amp; Buildings comment</t>
  </si>
  <si>
    <t>Sale of Other Non-Current Assets comment</t>
  </si>
  <si>
    <t>Grants (Repaid) / Received comment</t>
  </si>
  <si>
    <t>Equity drawdown comment</t>
  </si>
  <si>
    <t>Debt drawndown comment</t>
  </si>
  <si>
    <t>Debt repayment comment</t>
  </si>
  <si>
    <t>Working Capital (Cash) - Drawn / (Repaid) comment</t>
  </si>
  <si>
    <t>Balance Brought Forward comment</t>
  </si>
  <si>
    <t>Difference between Closing Balance and Cash at bank and in hand comment</t>
  </si>
  <si>
    <t>Currency(9,1, positive) .</t>
  </si>
  <si>
    <t>Currency(9,1, negative).</t>
  </si>
  <si>
    <t>Currency(9,1, negative)</t>
  </si>
  <si>
    <t>Currency(9,1, positive)</t>
  </si>
  <si>
    <t>Full time equivalent staff</t>
  </si>
  <si>
    <t>CLOSING BALANCE comment</t>
  </si>
  <si>
    <t>Refers to Row 52 - Net Assets [Year 0] must = Total Capital and Reserves [Year 0]</t>
  </si>
  <si>
    <t>Refers to Row 52 - Net Assets [Year 2] must = Total Capital and Reserves [Year 2]</t>
  </si>
  <si>
    <t>Refers to Row 52 - Net Assets [Year 1] must = Total Capital and Reserves [Year 1]</t>
  </si>
  <si>
    <t>Refers to Row 52 - Net Assets [Year 3] must = Total Capital and Reserves [Year 3]</t>
  </si>
  <si>
    <t>Refers to Row 52 - Net Assets [Year 4] must = Total Capital and Reserves [Year 4]</t>
  </si>
  <si>
    <t>Refers to Row 52 - Net Assets [Year 5] must = Total Capital and Reserves [Year 5]</t>
  </si>
  <si>
    <t>Number of units managed at end of period (exclude factored units) comment</t>
  </si>
  <si>
    <t>New Social Rent Properties added comment</t>
  </si>
  <si>
    <t>New MMR Properties added comment</t>
  </si>
  <si>
    <t>New Low Costs Home Ownership Properties added comment</t>
  </si>
  <si>
    <t>New Properties - Other Tenures added comment</t>
  </si>
  <si>
    <t>Scottish Housing Grants comment</t>
  </si>
  <si>
    <t>Other public subsidy comment</t>
  </si>
  <si>
    <t>Private finance comment</t>
  </si>
  <si>
    <t xml:space="preserve"> ‘Total cost of new units’ / ‘Total number of new affordable housing units added during year’</t>
  </si>
  <si>
    <t>‘Total cost of new units’ / ‘Total number of new affordable housing units added during year’ comment</t>
  </si>
  <si>
    <t>Sales including right to buy comment</t>
  </si>
  <si>
    <t>Demolition comment</t>
  </si>
  <si>
    <t>General Inflation (%) comment</t>
  </si>
  <si>
    <t>Rent increase - Margin above General Inflation (%) comment</t>
  </si>
  <si>
    <t>Operating cost increase - Margin above General Inflation (%) comment</t>
  </si>
  <si>
    <t>Direct maintenance cost increase - Margin above General Inflation (%) comment</t>
  </si>
  <si>
    <t>Average cost of borrowing (%) comment</t>
  </si>
  <si>
    <t>Employers Contributions for pensions (%) comment</t>
  </si>
  <si>
    <t>Employers Contributions for pensions (£'000) comment</t>
  </si>
  <si>
    <t>SHAPS Pensions deficit contributions (£'000) comment</t>
  </si>
  <si>
    <t>Total staff costs (including NI &amp; pension costs) comment</t>
  </si>
  <si>
    <t>Full time Equivalent Staff Curr Year comment</t>
  </si>
  <si>
    <t>EESSH Capital Expenditure included above comment</t>
  </si>
  <si>
    <t>EESSH Revenue Expenditure included above comment</t>
  </si>
  <si>
    <t xml:space="preserve">Numeric(9,0,positive) </t>
  </si>
  <si>
    <t>number(9,0)</t>
  </si>
  <si>
    <t>Average cost of borrowing (%) - Forecast Current Year +2</t>
  </si>
  <si>
    <t>Social Rent Properties comment</t>
  </si>
  <si>
    <t>MMR Properties comment</t>
  </si>
  <si>
    <t>Properties - Other Tenures comment</t>
  </si>
  <si>
    <t>Low Costs Home Ownership Properties comment</t>
  </si>
  <si>
    <t>Total capital and revenue expenditure on maintenance of pre-1919 properties comment</t>
  </si>
  <si>
    <t>Total capital and revenue expenditure on maintenance of all other properties comment</t>
  </si>
  <si>
    <t>Total Number of units owned at end of period [Year 2] + Total number of new affordable housing units added during year [Year 3] - Number of units lost during year [Year 3]) must = Number of units owned at end of period [Year 3]</t>
  </si>
  <si>
    <t>Total Number of units owned at end of period [Year 3] + Total number of new affordable housing units added during year [Year 4] - Number of units lost during year [Year 4]) must = Number of units owned at end of period [Year 4]</t>
  </si>
  <si>
    <t>Total Number of units owned at end of period [Year 4] + Total number of new affordable housing units added during year [Year 5] - Number of units lost during year [Year 5]) must = Number of units owned at end of period [Year 5]</t>
  </si>
  <si>
    <t>Financial capacity</t>
  </si>
  <si>
    <t>Efficiency</t>
  </si>
  <si>
    <t>Liquidity</t>
  </si>
  <si>
    <t>Profitability</t>
  </si>
  <si>
    <t>Diversification</t>
  </si>
  <si>
    <t>RATIOS</t>
  </si>
  <si>
    <t>Amended for PFO</t>
  </si>
  <si>
    <t>Section</t>
  </si>
  <si>
    <t>Section intro</t>
  </si>
  <si>
    <t>Sub-section</t>
  </si>
  <si>
    <t>Sub-section intro</t>
  </si>
  <si>
    <t>Indicator</t>
  </si>
  <si>
    <t>LH Menu description</t>
  </si>
  <si>
    <t>Indicator intro</t>
  </si>
  <si>
    <t>Introduction</t>
  </si>
  <si>
    <t>F1</t>
  </si>
  <si>
    <t>Statement of Comprehensive Income</t>
  </si>
  <si>
    <t>soci</t>
  </si>
  <si>
    <t>SOCI</t>
  </si>
  <si>
    <t>Statement of Financial Position</t>
  </si>
  <si>
    <t>sofp</t>
  </si>
  <si>
    <t>SOFP</t>
  </si>
  <si>
    <t>socf</t>
  </si>
  <si>
    <t>SOCF</t>
  </si>
  <si>
    <t>Ratios</t>
  </si>
  <si>
    <t>ratios</t>
  </si>
  <si>
    <t>Approval</t>
  </si>
  <si>
    <t>A1</t>
  </si>
  <si>
    <t>{label} does not equal Previous Year {comparator_label} value of {prior_year}. Please provide a comment to explain the variance.</t>
  </si>
  <si>
    <t>PY_Balance_2</t>
  </si>
  <si>
    <t>PY_Balance_1</t>
  </si>
  <si>
    <t>{label} variance is greater than lower limit (50%) of last year’s value of {prior_year}.  Please provide a comment to explain the variance.</t>
  </si>
  <si>
    <t>50_limit</t>
  </si>
  <si>
    <t>{label} value is greater than lower limit (30%) of last year’s value of {prior_year}.  Please provide a comment to explain the increase.</t>
  </si>
  <si>
    <t>30_limit</t>
  </si>
  <si>
    <t>{label} variance is greater than lower limit (20%) of last year’s value of {prior_year}.  Please provide a comment to explain the variance.</t>
  </si>
  <si>
    <t>20_limit</t>
  </si>
  <si>
    <t>{label} variance is greater than lower limit (15%) of last year’s value of {prior_year}.  Please provide a comment to explain the variance.</t>
  </si>
  <si>
    <t>15_limit</t>
  </si>
  <si>
    <t>{label} variance is greater than lower limit (10%) of last year’s value of {prior_year}.  Please provide a comment to explain the variance.</t>
  </si>
  <si>
    <t>10_limit</t>
  </si>
  <si>
    <t>{label} variance is greater than 100% of last year’s value of {prior_year}.  If the variance is correct then please enter a comment.  Otherwise correct the value entered.</t>
  </si>
  <si>
    <t>100_limit</t>
  </si>
  <si>
    <t>Message</t>
  </si>
  <si>
    <t>Comparator</t>
  </si>
  <si>
    <t>Negative</t>
  </si>
  <si>
    <t>Positive</t>
  </si>
  <si>
    <t>Percentage</t>
  </si>
  <si>
    <t>Name</t>
  </si>
  <si>
    <t>Additional Information</t>
  </si>
  <si>
    <t>ai</t>
  </si>
  <si>
    <t>Welcome to the portal for the Annual Return on Five Year Financial Projections (FYFP)</t>
  </si>
  <si>
    <t>Field1</t>
  </si>
  <si>
    <t>Field2</t>
  </si>
  <si>
    <t>APPROVALS</t>
  </si>
  <si>
    <t>A1.1</t>
  </si>
  <si>
    <t>date</t>
  </si>
  <si>
    <t>Date approved cannot be a date in the future.</t>
  </si>
  <si>
    <t>A1.2</t>
  </si>
  <si>
    <t>A N Other</t>
  </si>
  <si>
    <t>A1.3</t>
  </si>
  <si>
    <t>Finance Manager</t>
  </si>
  <si>
    <t>A1.4</t>
  </si>
  <si>
    <t>submit</t>
  </si>
  <si>
    <t>Form data</t>
  </si>
  <si>
    <t>F1.1</t>
  </si>
  <si>
    <t>Form type</t>
  </si>
  <si>
    <t>Varchar2(4)</t>
  </si>
  <si>
    <t>hidden</t>
  </si>
  <si>
    <t>F1.2</t>
  </si>
  <si>
    <t>Financial year</t>
  </si>
  <si>
    <t>Varchar2(10)</t>
  </si>
  <si>
    <t>readonly</t>
  </si>
  <si>
    <t>F1.3</t>
  </si>
  <si>
    <t>Landlord name</t>
  </si>
  <si>
    <t>Varchar2(160)</t>
  </si>
  <si>
    <t>Abbeyfield Scotland Ltd</t>
  </si>
  <si>
    <t>F1.4</t>
  </si>
  <si>
    <t>RSL Registration Number</t>
  </si>
  <si>
    <t>Number(4)</t>
  </si>
  <si>
    <t>F1.5</t>
  </si>
  <si>
    <t>Social Landlord ID</t>
  </si>
  <si>
    <t>Varchar2(100)</t>
  </si>
  <si>
    <t>ED6CA976-CFA9-E311-93F1-005056B555E6</t>
  </si>
  <si>
    <t>F1.6</t>
  </si>
  <si>
    <t>F1.7</t>
  </si>
  <si>
    <t>F1.8</t>
  </si>
  <si>
    <t>F1.9</t>
  </si>
  <si>
    <t>Yes</t>
  </si>
  <si>
    <t>Welcome</t>
  </si>
  <si>
    <t>Static</t>
  </si>
  <si>
    <t>Validation Summary</t>
  </si>
  <si>
    <t>Buttons</t>
  </si>
  <si>
    <t>About the online FYFP return</t>
  </si>
  <si>
    <t>2020/2021</t>
  </si>
  <si>
    <t>fyfp</t>
  </si>
  <si>
    <t>I confirm that this organisation has completed the Five Year Financial Projections return in accordance with the Scottish Housing Regulator’s policy document “Financial Viability of Registered Social Landlords Information Requirements” and that this report accurately reflects the financial statements approved by the Governing Body at its meeting on:
Date approved</t>
  </si>
  <si>
    <t>This page on the form is only visible when form is 100% complete. The page can only be accessed by a RSL contact that has a web role of 'FYFP Approver'</t>
  </si>
  <si>
    <t xml:space="preserve">Development Assumption Comment must be between 15-2000 characters.
</t>
  </si>
  <si>
    <t>Varchar2(2000)</t>
  </si>
  <si>
    <t>This is sample test for Development Assumption.</t>
  </si>
  <si>
    <t>Choice(yes_no.csv)</t>
  </si>
  <si>
    <t>FYFPR031</t>
  </si>
  <si>
    <t xml:space="preserve">Interest cover </t>
  </si>
  <si>
    <t>DERIVED
(
(
 [FYFPPA531]
+[FYFPPA533]
)
/
(
  [-FYFPPA534]
) * 100
)</t>
  </si>
  <si>
    <t>Multiplied by 100 to convert to a percentage</t>
  </si>
  <si>
    <t>FYFPR032</t>
  </si>
  <si>
    <t>Gearing</t>
  </si>
  <si>
    <t>DERIVED
(
(
 [FYFPPA171]
+[FYFPPA824]
+[FYFPPA175]
-[FYFPPA169]
)
/
(
 [FYFPPA183]
) * 100
)</t>
  </si>
  <si>
    <t>FYFPR033</t>
  </si>
  <si>
    <t>Voids</t>
  </si>
  <si>
    <t>DERIVED
(
[FYFPPA004]
/
[FYFPPA003]
) * 100</t>
  </si>
  <si>
    <t>FYFPR034</t>
  </si>
  <si>
    <t>Arrears</t>
  </si>
  <si>
    <t xml:space="preserve">DERIVED
(
[FYFPPA166]
/
[FYFPPA005]
) * 100
</t>
  </si>
  <si>
    <t>FYFPR035</t>
  </si>
  <si>
    <t>Bad debts</t>
  </si>
  <si>
    <t xml:space="preserve">DERIVED
(
[FYFPPA015]
/
[FYFPPA005]
) * 100
</t>
  </si>
  <si>
    <t>FYFPR036</t>
  </si>
  <si>
    <t>Staff costs / turnover</t>
  </si>
  <si>
    <t xml:space="preserve">DERIVED
(
[FYFPPA367]
/
(
 [FYFPPA008]
) * 100
)
</t>
  </si>
  <si>
    <t>FYFPR037</t>
  </si>
  <si>
    <t xml:space="preserve">Turnover per unit </t>
  </si>
  <si>
    <t>DERIVED
(
(
 [FYFPPA008]
)
/
(
 [FYFPPA337]     
) * 1000</t>
  </si>
  <si>
    <t>Multiplied by 1000 as inputs are to £000s in the FYFP form.</t>
  </si>
  <si>
    <t>FYFPR130</t>
  </si>
  <si>
    <t>DERIVED
(
(
FYFPPA012
-
FYFPPA537
)
/
FYFPPA013
)</t>
  </si>
  <si>
    <t>FYFPR038</t>
  </si>
  <si>
    <t>DERIVED
(
[FYFPPA170]
/
[FYFPPA806]
)</t>
  </si>
  <si>
    <t>FYFPR039</t>
  </si>
  <si>
    <t>Gross surplus / (deficit)</t>
  </si>
  <si>
    <t>DERIVED
(
(
 [FYFPPA1000]
)
/
(
 [FYFPPA008]
) * 100
)</t>
  </si>
  <si>
    <t>FYFPR040</t>
  </si>
  <si>
    <t>Net surplus / (deficit)</t>
  </si>
  <si>
    <t>DERIVED
(
(
 [FYFPPA026]
)
/
(
 [FYFPPA008]
) * 100
)</t>
  </si>
  <si>
    <t>FYFPR136</t>
  </si>
  <si>
    <t>EBITDA / revenue</t>
  </si>
  <si>
    <t>FYFPR041</t>
  </si>
  <si>
    <t>DERIVED
(
(
 [FYFPPA171]
+[FYFPPA824]
+[FYFPPA175]
)
/
(
 [FYFPPA008]
)
)</t>
  </si>
  <si>
    <t>FYFPR042</t>
  </si>
  <si>
    <t xml:space="preserve">Net Debt Per Unit </t>
  </si>
  <si>
    <t>DERIVED
(
(
 [FYFPPA171]
+[FYFPPA824]
+[FYFPPA175]
-[FYFPPA169]
)
/
(
  [FYFPPA337] 
) *1000</t>
  </si>
  <si>
    <t>FYFPR043</t>
  </si>
  <si>
    <t xml:space="preserve">Debt per unit </t>
  </si>
  <si>
    <t xml:space="preserve">DERIVED
(
(
 [FYFPPA171]
+[FYFPPA824]
+[FYFPPA175]
)
/
  [FYFPPA337]
] 
)
*1000
</t>
  </si>
  <si>
    <t>FYFPR044</t>
  </si>
  <si>
    <t>Income from non-rental activities</t>
  </si>
  <si>
    <t>FYFPR045</t>
  </si>
  <si>
    <t>Other Activities Surplus to Operating Surplus</t>
  </si>
  <si>
    <t xml:space="preserve">DERIVED
(
(
 [FYFPPA007 - FYFPPA720]
)
/
(
 [FYFPPA1000]
) * 100
)
</t>
  </si>
  <si>
    <t>FYFPR046</t>
  </si>
  <si>
    <t>Interest cover - Forecast Current Year +1</t>
  </si>
  <si>
    <t>DERIVED
(
(
 [FYFPPA563]
+[FYFPPA565]
)
/
(
  [-FYFPPA566]
) * 100
)</t>
  </si>
  <si>
    <t>FYFPR047</t>
  </si>
  <si>
    <t>Gearing - Forecast Current Year +1</t>
  </si>
  <si>
    <t>DERIVED
(
(
 [FYFPPA201]
+[FYFPPA825]
+[FYFPPA205]
-[FYFPPA199]
)
/
(
 [FYFPPA213]
) * 100
)</t>
  </si>
  <si>
    <t>FYFPR048</t>
  </si>
  <si>
    <t>Voids - Forecast Current Year +1</t>
  </si>
  <si>
    <t>DERIVED
(
[FYFPPA030]
/
[FYFPPA029]
) * 100</t>
  </si>
  <si>
    <t>FYFPR049</t>
  </si>
  <si>
    <t>Arrears - Forecast Current Year +1</t>
  </si>
  <si>
    <t xml:space="preserve">DERIVED
(
[FYFPPA196]
/
[FYFPPA031]
) * 100
</t>
  </si>
  <si>
    <t>FYFPR050</t>
  </si>
  <si>
    <t>Bad debts - Forecast Current Year +1</t>
  </si>
  <si>
    <t xml:space="preserve">DERIVED
(
[FYFPPA041]
/
[FYFPPA031]
) * 100
</t>
  </si>
  <si>
    <t>FYFPR051</t>
  </si>
  <si>
    <t>Staff costs / turnover - Forecast Current Year +1</t>
  </si>
  <si>
    <t xml:space="preserve">DERIVED
(
[FYFPPA398]
/
(
 [FYFPPA034]
) * 100
)
</t>
  </si>
  <si>
    <t>FYFPR052</t>
  </si>
  <si>
    <t>Turnover per unit Forecast Current Year + 1</t>
  </si>
  <si>
    <t>DERIVED
(
(
 [FYFPPA034]
)
/
(
 [FYFPPA368]     
) * 1000</t>
  </si>
  <si>
    <t>FYFPR131</t>
  </si>
  <si>
    <t>Responsive repairs to planned maintenance + 1</t>
  </si>
  <si>
    <t>DERIVED
(
(
FYFPPA038
-
FYFPPA569
)
/
FYFPPA039
)</t>
  </si>
  <si>
    <t>FYFPR053</t>
  </si>
  <si>
    <t>Current ratio - Forecast Current Year +1</t>
  </si>
  <si>
    <t>DERIVED
(
[FYFPPA200]
/
[FYFPPA832]
)</t>
  </si>
  <si>
    <t>FYFPR054</t>
  </si>
  <si>
    <t>Gross surplus / (deficit) - Forecast Current Year +1</t>
  </si>
  <si>
    <t>DERIVED
(
(
 [FYFPPA1001]
)
/
(
 [FYFPPA034]
) * 100
)</t>
  </si>
  <si>
    <t>FYFPR055</t>
  </si>
  <si>
    <t>Net surplus / (deficit) - Forecast Current Year +1</t>
  </si>
  <si>
    <t>DERIVED
(
(
 [FYFPPA052]
)
/
(
 [FYFPPA034]
) * 100
)</t>
  </si>
  <si>
    <t>FYFPR137</t>
  </si>
  <si>
    <t>EBITDA / revenue + 1</t>
  </si>
  <si>
    <t>FYFPR056</t>
  </si>
  <si>
    <t>Debt Burden Forecast Current Year +1</t>
  </si>
  <si>
    <t>DERIVED
(
(
 [FYFPPA201]
+[FYFPPA825]
+[FYFPPA205]
)
/
(
 [FYFPPA034]
)
)</t>
  </si>
  <si>
    <t>FYFPR057</t>
  </si>
  <si>
    <t>Net Debt Per Unit Forecast Current Year + 1</t>
  </si>
  <si>
    <t>DERIVED
(
(
 [FYFPPA201]
+[FYFPPA825]
+[FYFPPA205]
-[FYFPPA199]
)
/
(
 [FYFPPA368]    
) * 1000</t>
  </si>
  <si>
    <t>FYFPR058</t>
  </si>
  <si>
    <t>Debt per unit - Forecast Current Year +1</t>
  </si>
  <si>
    <t>DERIVED
(
(
 [FYFPPA201]
+[FYFPPA825]
+[FYFPPA205]
)
/
(
 [FYFPPA368]    
) * 1000</t>
  </si>
  <si>
    <t>FYFPR059</t>
  </si>
  <si>
    <t>Income from non-rental activities - Forecast Current Year +1</t>
  </si>
  <si>
    <t>FYFPR060</t>
  </si>
  <si>
    <t>Other Activities Surplus to Operating Surplus - Forecast Current Year + 1</t>
  </si>
  <si>
    <t xml:space="preserve">DERIVED
(
(
 [FYFPPA033 - FYFPPA721]
)
/
(
 [FYFPPA1001]
) * 100
)
</t>
  </si>
  <si>
    <t>FYFPR061</t>
  </si>
  <si>
    <t>Interest cover - Forecast Current Year +2</t>
  </si>
  <si>
    <t>DERIVED
(
(
 [FYFPPA595]
+[FYFPPA597]
)
/
(
  [-FYFPPA598]
) * 100
)</t>
  </si>
  <si>
    <t>FYFPR062</t>
  </si>
  <si>
    <t>Gearing - Forecast Current Year +2</t>
  </si>
  <si>
    <t>DERIVED
(
(
 [FYFPPA231]
+[FYFPPA826]
+[FYFPPA235]
-[FYFPPA229]
)
/
(
 [FYFPPA243]
) * 100
)</t>
  </si>
  <si>
    <t>FYFPR063</t>
  </si>
  <si>
    <t>Voids - Forecast Current Year +2</t>
  </si>
  <si>
    <t>DERIVED
(
[FYFPPA056]
/
[FYFPPA055]
) * 100</t>
  </si>
  <si>
    <t>FYFPR064</t>
  </si>
  <si>
    <t>Arrears - Forecast Current Year +2</t>
  </si>
  <si>
    <t xml:space="preserve">DERIVED
(
[FYFPPA226]
/
[FYFPPA057]
) * 100
</t>
  </si>
  <si>
    <t>FYFPR065</t>
  </si>
  <si>
    <t>Bad debts - Forecast Current Year +2</t>
  </si>
  <si>
    <t xml:space="preserve">DERIVED
(
[FYFPPA067]
/
[FYFPPA057]
) * 100
</t>
  </si>
  <si>
    <t>FYFPR066</t>
  </si>
  <si>
    <t>Staff costs / turnover - Forecast Current Year +2</t>
  </si>
  <si>
    <t xml:space="preserve">DERIVED
(
[FYFPPA429]
/
(
 [FYFPPA060]
) * 100
)
</t>
  </si>
  <si>
    <t>FYFPR067</t>
  </si>
  <si>
    <t>Turnover per unit Forecast Current Year + 2</t>
  </si>
  <si>
    <t>DERIVED
(
(
 [FYFPPA060]
)
/
(
 [FYFPPA399]     
) * 1000</t>
  </si>
  <si>
    <t>FYFPR132</t>
  </si>
  <si>
    <t>Responsive repairs to planned maintenance + 2</t>
  </si>
  <si>
    <t>DERIVED
(
(
FYFPPA064
-
FYFPPA601
)
/
FYFPPA065
)</t>
  </si>
  <si>
    <t>FYFPR068</t>
  </si>
  <si>
    <t>Current ratio - Forecast Current Year +2</t>
  </si>
  <si>
    <t>DERIVED
(
[FYFPPA230]
/
[FYFPPA808]
)</t>
  </si>
  <si>
    <t>FYFPR069</t>
  </si>
  <si>
    <t>Gross surplus / (deficit) - Forecast Current Year +2</t>
  </si>
  <si>
    <t>DERIVED
(
(
 [FYFPPA1002]
)
/
(
 [FYFPPA060]
) * 100
)</t>
  </si>
  <si>
    <t>FYFPR070</t>
  </si>
  <si>
    <t>Net surplus / (deficit) - Forecast Current Year +2</t>
  </si>
  <si>
    <t>DERIVED
(
(
 [FYFPPA078]
)
/
(
 [FYFPPA060]
) * 100
)</t>
  </si>
  <si>
    <t>FYFPR138</t>
  </si>
  <si>
    <t>EBITDA / revenue + 2</t>
  </si>
  <si>
    <t>FYFPR071</t>
  </si>
  <si>
    <t>Debt Burden Forecast Current Year +2</t>
  </si>
  <si>
    <t>DERIVED
(
(
 [FYFPPA231]
+[FYFPPA826]
+[FYFPPA235]
)
/
(
 [FYFPPA060]
) 
)</t>
  </si>
  <si>
    <t>FYFPR072</t>
  </si>
  <si>
    <t>Net Debt Per Unit Forecast Current Year + 2</t>
  </si>
  <si>
    <t>DERIVED
(
(
 [FYFPPA231]
+[FYFPPA826]
+[FYFPPA235]
-[FYFPPA229]
)
/
(
 [FYFPPA399]     
) * 1000</t>
  </si>
  <si>
    <t>FYFPR073</t>
  </si>
  <si>
    <t>Debt per unit (£) - Forecast Current Year +2</t>
  </si>
  <si>
    <t>DERIVED
(
(
 [FYFPPA231]
+[FYFPPA826]
+[FYFPPA235]
)
/
(
 [FYFPPA399]     
) * 1000</t>
  </si>
  <si>
    <t>FYFPR074</t>
  </si>
  <si>
    <t>Income from non-rental activities - Forecast Current Year +2</t>
  </si>
  <si>
    <t>FYFPR075</t>
  </si>
  <si>
    <t>Other Activities Surplus to Operating Surplus - Forecast Current Year + 2</t>
  </si>
  <si>
    <t xml:space="preserve">DERIVED
(
(
 [FYFPPA059 - FYFPPA722]
)
/
(
 [FYFPPA1002]
) * 100
)
</t>
  </si>
  <si>
    <t>FYFPR076</t>
  </si>
  <si>
    <t>Interest cover - Forecast Current Year +3</t>
  </si>
  <si>
    <t>DERIVED
(
(
 [FYFPPA627]
+[FYFPPA629]
)
/
(
  [-FYFPPA630]
) * 100
)</t>
  </si>
  <si>
    <t>FYFPR077</t>
  </si>
  <si>
    <t>Gearing - Forecast Current Year +3</t>
  </si>
  <si>
    <t>DERIVED
(
(
 [FYFPPA261]
+[FYFPPA827]
+[FYFPPA265]
-[FYFPPA259]
)
/
(
 [FYFPPA273]
) * 100
)</t>
  </si>
  <si>
    <t>FYFPR078</t>
  </si>
  <si>
    <t>Voids - Forecast Current Year +3</t>
  </si>
  <si>
    <t>DERIVED
(
[FYFPPA082]
/
[FYFPPA081]
) * 100</t>
  </si>
  <si>
    <t>FYFPR079</t>
  </si>
  <si>
    <t>Arrears - Forecast Current Year +3</t>
  </si>
  <si>
    <t xml:space="preserve">DERIVED
(
[FYFPPA256]
/
[FYFPPA083]
) * 100
</t>
  </si>
  <si>
    <t>FYFPR080</t>
  </si>
  <si>
    <t>Bad debts - Forecast Current Year +3</t>
  </si>
  <si>
    <t xml:space="preserve">DERIVED
(
[FYFPPA093]
/
[FYFPPA083]
) * 100
</t>
  </si>
  <si>
    <t>FYFPR081</t>
  </si>
  <si>
    <t>Staff costs / turnover - Forecast Current Year +3</t>
  </si>
  <si>
    <t xml:space="preserve">DERIVED
(
[FYFPPA460]
/
(
 [FYFPPA086]
) * 100
)
</t>
  </si>
  <si>
    <t>FYFPR082</t>
  </si>
  <si>
    <t>Turnover per unit Forecast Current Year + 3</t>
  </si>
  <si>
    <t>DERIVED
(
(
 [FYFPPA086]
)
/
(
 [FYFPPA430]     
) * 1000</t>
  </si>
  <si>
    <t>FYFPR133</t>
  </si>
  <si>
    <t>Responsive repairs to planned maintenance + 3</t>
  </si>
  <si>
    <t>DERIVED
(
(
FYFPPA090
-
FYFPPA633
)
/
FYFPPA091
)</t>
  </si>
  <si>
    <t>FYFPR083</t>
  </si>
  <si>
    <t>Current ratio - Forecast Current Year +3</t>
  </si>
  <si>
    <t>DERIVED
(
[FYFPPA260]
/
[FYFPPA809]
)</t>
  </si>
  <si>
    <t>FYFPR084</t>
  </si>
  <si>
    <t>Gross surplus / (deficit) - Forecast Current Year +3</t>
  </si>
  <si>
    <t>(
(
 [FYFPPA1003]
)
/
(
 [FYFPPA086]
) * 100
)</t>
  </si>
  <si>
    <t>FYFPR085</t>
  </si>
  <si>
    <t>Net surplus / (deficit) - Forecast Current Year +3</t>
  </si>
  <si>
    <t>DERIVED
(
(
 [FYFPPA104]
)
/
(
 [FYFPPA086]
) * 100
)</t>
  </si>
  <si>
    <t>FYFPR139</t>
  </si>
  <si>
    <t>EBITDA / revenue + 3</t>
  </si>
  <si>
    <t>FYFPR086</t>
  </si>
  <si>
    <t>Debt Burden Forecast Current Year +3</t>
  </si>
  <si>
    <t>DERIVED
(
(
 [FYFPPA261]
+[FYFPPA827]
+[FYFPPA265]
)
/
(
 [FYFPPA086]
)
)</t>
  </si>
  <si>
    <t>FYFPR087</t>
  </si>
  <si>
    <t>Net Debt Per Unit Forecast Current Year + 3</t>
  </si>
  <si>
    <t>DERIVED
(
(
  [FYFPPA261]
+[FYFPPA827]
+[FYFPPA265]
-[FYFPPA259]
)
/
(
 [FYFPPA430]   
) * 1000</t>
  </si>
  <si>
    <t>FYFPR088</t>
  </si>
  <si>
    <t>Debt per unit (£) - Forecast Current Year +3</t>
  </si>
  <si>
    <t>DERIVED
(
(
  [FYFPPA261]
+[FYFPPA827]
+[FYFPPA265]
)
/
(
 [FYFPPA430]   
) * 1000</t>
  </si>
  <si>
    <t>FYFPR089</t>
  </si>
  <si>
    <t>Income from non-rental activities - Forecast Current Year +3</t>
  </si>
  <si>
    <t>FYFPR090</t>
  </si>
  <si>
    <t>Other Activities Surplus to Operating Surplus - Forecast Current Year + 3</t>
  </si>
  <si>
    <t xml:space="preserve">DERIVED
(
(
 [FYFPPA085 - FYFPPA723]
)
/
(
 [FYFPPA1003]
) * 100
)
</t>
  </si>
  <si>
    <t>FYFPR091</t>
  </si>
  <si>
    <t>Interest cover - Forecast Current Year +4</t>
  </si>
  <si>
    <t>DERIVED
(
(
 [FYFPPA659]
+[FYFPPA661]
)
/
(
  [-FYFPPA662]
) * 100
)</t>
  </si>
  <si>
    <t>FYFPR092</t>
  </si>
  <si>
    <t>Gearing - Forecast Current Year +4</t>
  </si>
  <si>
    <t>DERIVED
(
(
 [FYFPPA291]
+[FYFPPA828]
+[FYFPPA295]
-[FYFPPA289]
)
/
(
 [FYFPPA303]
) * 100
)</t>
  </si>
  <si>
    <t>FYFPR093</t>
  </si>
  <si>
    <t>Voids - Forecast Current Year +4</t>
  </si>
  <si>
    <t>DERIVED
(
[FYFPPA108]
/
[FYFPPA107]
) * 100</t>
  </si>
  <si>
    <t>FYFPR094</t>
  </si>
  <si>
    <t>Arrears - Forecast Current Year +4</t>
  </si>
  <si>
    <t xml:space="preserve">DERIVED
(
[FYFPPA286]
/
[FYFPPA109]
) * 100
</t>
  </si>
  <si>
    <t>FYFPR095</t>
  </si>
  <si>
    <t>Bad debts - Forecast Current Year +4</t>
  </si>
  <si>
    <t xml:space="preserve">DERIVED
(
[FYFPPA119]
/
[FYFPPA109]
) * 100
</t>
  </si>
  <si>
    <t>FYFPR096</t>
  </si>
  <si>
    <t>Staff costs / turnover - Forecast Current Year +4</t>
  </si>
  <si>
    <t xml:space="preserve">DERIVED
(
[FYFPPA491]
/
(
 [FYFPPA112]
) * 100
)
</t>
  </si>
  <si>
    <t>FYFPR097</t>
  </si>
  <si>
    <t>Turnover per unit Forecast Current Year + 4</t>
  </si>
  <si>
    <t>DERIVED
(
(
 [FYFPPA112]
)
/
(
 [FYFPPA461]     
) * 1000</t>
  </si>
  <si>
    <t>FYFPR134</t>
  </si>
  <si>
    <t>Responsive repairs to planned maintenance + 4</t>
  </si>
  <si>
    <t>DERIVED
(
(
FYFPPA116
-
FYFPPA665
)
/
FYFPPA117
)</t>
  </si>
  <si>
    <t>FYFPR098</t>
  </si>
  <si>
    <t>Current ratio - Forecast Current Year +4</t>
  </si>
  <si>
    <t>DERIVED
(
[FYFPPA290]
/
[FYFPPA810]
)</t>
  </si>
  <si>
    <t>FYFPR099</t>
  </si>
  <si>
    <t>Gross surplus / (deficit) - Forecast Current Year +4</t>
  </si>
  <si>
    <t>DERIVED
(
(
 [FYFPPA1004]
)
/
(
 [FYFPPA112]
) * 100
)</t>
  </si>
  <si>
    <t>FYFPR100</t>
  </si>
  <si>
    <t>Net surplus / (deficit) - Forecast Current Year +4</t>
  </si>
  <si>
    <t>DERIVED
(
(
 [FYFPPA130]
)
/
(
 [FYFPPA112]
) * 100
)</t>
  </si>
  <si>
    <t>FYFPR140</t>
  </si>
  <si>
    <t>EBITDA / revenue + 4</t>
  </si>
  <si>
    <t>FYFPR101</t>
  </si>
  <si>
    <t>Debt Burden Forecast Current Year +4</t>
  </si>
  <si>
    <t>DERIVED
(
(
 [FYFPPA291]
+[FYFPPA828]
+[FYFPPA295]
)
/
(
 [FYFPPA112]
)
)</t>
  </si>
  <si>
    <t>FYFPR102</t>
  </si>
  <si>
    <t>Net Debt Per Unit Forecast Current Year + 4</t>
  </si>
  <si>
    <t>DERIVED
(
(
  [FYFPPA291]
+[FYFPPA828]
+[FYFPPA295]
-[FYFPPA289]
)
/
(
 [FYFPPA461]     
) * 1000</t>
  </si>
  <si>
    <t>FYFPR103</t>
  </si>
  <si>
    <t>Debt per unit (£) - Forecast Current Year +4</t>
  </si>
  <si>
    <t>DERIVED
(
(
  [FYFPPA291]
+[FYFPPA828]
+[FYFPPA295]
)
/
(
 [FYFPPA461]     
) * 1000</t>
  </si>
  <si>
    <t>FYFPR104</t>
  </si>
  <si>
    <t>Income from non-rental activities - Forecast Current Year +4</t>
  </si>
  <si>
    <t>FYFPR105</t>
  </si>
  <si>
    <t>Other Activities Surplus to Operating Surplus - Forecast Current Year + 4</t>
  </si>
  <si>
    <t xml:space="preserve">DERIVED
(
(
 [FYFPPA111 - FYFPPA724]
)
/
(
 [FYFPPA1004]
) * 100
)
</t>
  </si>
  <si>
    <t>FYFPR106</t>
  </si>
  <si>
    <t>Interest cover - Forecast Current Year +5</t>
  </si>
  <si>
    <t>DERIVED
(
(
 [FYFPPA691]
+[FYFPPA693]
)
/
(
  [-FYFPPA694]
) * 100
)</t>
  </si>
  <si>
    <t>FYFPR107</t>
  </si>
  <si>
    <t>Gearing - Forecast Current Year +5</t>
  </si>
  <si>
    <t>DERIVED
(
(
 [FYFPPA321]
+[FYFPPA829]
+[FYFPPA325]
-[FYFPPA319]
)
/
(
 [FYFPPA333]
) * 100
)</t>
  </si>
  <si>
    <t>FYFPR108</t>
  </si>
  <si>
    <t>Voids - Forecast Current Year +5</t>
  </si>
  <si>
    <t>DERIVED
(
[FYFPPA134]
/
[FYFPPA133]
) * 100</t>
  </si>
  <si>
    <t>FYFPR109</t>
  </si>
  <si>
    <t>Arrears - Forecast Current Year +5</t>
  </si>
  <si>
    <t xml:space="preserve">DERIVED
(
[FYFPPA316]
/
[FYFPPA135]
) * 100
</t>
  </si>
  <si>
    <t>FYFPR110</t>
  </si>
  <si>
    <t>Bad debts - Forecast Current Year +5</t>
  </si>
  <si>
    <t xml:space="preserve">DERIVED
(
[FYFPPA145]
/
[FYFPPA135]
) * 100
</t>
  </si>
  <si>
    <t>FYFPR111</t>
  </si>
  <si>
    <t>Staff costs / turnover - Forecast Current Year +5</t>
  </si>
  <si>
    <t xml:space="preserve">DERIVED
(
[FYFPPA522]
/
(
 [FYFPPA138]
) * 100
)
</t>
  </si>
  <si>
    <t>FYFPR112</t>
  </si>
  <si>
    <t>Turnover per unit Forecast Current Year + 5</t>
  </si>
  <si>
    <t>DERIVED
(
(
 [FYFPPA138]
)
/
(
 [FYFPPA492]     
) * 1000</t>
  </si>
  <si>
    <t>FYFPR135</t>
  </si>
  <si>
    <t>Responsive repairs to planned maintenance + 5</t>
  </si>
  <si>
    <t>DERIVED
(
(
FYFPPA142
-
FYFPPA697
)
/
FYFPPA143
)</t>
  </si>
  <si>
    <t>FYFPR113</t>
  </si>
  <si>
    <t>Current ratio - Forecast Current Year +5</t>
  </si>
  <si>
    <t>DERIVED
(
[FYFPPA320]
/
[FYFPPA836]
)</t>
  </si>
  <si>
    <t>FYFPR114</t>
  </si>
  <si>
    <t>Gross surplus / (deficit) - Forecast Current Year +5</t>
  </si>
  <si>
    <t>DERIVED
(
(
 [FYFPPA1005]
)
/
(
 [FYFPPA138]
) * 100
)</t>
  </si>
  <si>
    <t>FYFPR115</t>
  </si>
  <si>
    <t>Net surplus / (deficit) - Forecast Current Year +5</t>
  </si>
  <si>
    <t>DERIVED
(
(
 [FYFPPA156]
)
/
(
 [FYFPPA138]
) * 100
)</t>
  </si>
  <si>
    <t>FYFPR141</t>
  </si>
  <si>
    <t>EBITDA / revenue + 5</t>
  </si>
  <si>
    <t>FYFPR116</t>
  </si>
  <si>
    <t>Debt Burden Forecast Current Year +5</t>
  </si>
  <si>
    <t>DERIVED
(
(
 [FYFPPA321]
+[FYFPPA829]
+[FYFPPA325]
)
/
(
 [FYFPPA138]
)
)</t>
  </si>
  <si>
    <t>FYFPR117</t>
  </si>
  <si>
    <t>Net Debt Per Unit Forecast Current Year + 5</t>
  </si>
  <si>
    <t>DERIVED
(
(
  [FYFPPA321]
+[FYFPPA829]
+[FYFPPA325]
-[FYFPPA319]
)
/
( [FYFPPA492]     
)
* 1000</t>
  </si>
  <si>
    <t>FYFPR118</t>
  </si>
  <si>
    <t>Debt per unit (£) - Forecast Current Year +5</t>
  </si>
  <si>
    <t>DERIVED
(
(
  [FYFPPA321]
+[FYFPPA829]
+[FYFPPA325]
)
/
( [FYFPPA492]     
)
* 1000</t>
  </si>
  <si>
    <t>FYFPR119</t>
  </si>
  <si>
    <t>Income from non-rental activities - Forecast Current Year +5</t>
  </si>
  <si>
    <t>FYFPR120</t>
  </si>
  <si>
    <t>Other Activities Surplus to Operating Surplus - Forecast Current Year + 5</t>
  </si>
  <si>
    <t xml:space="preserve">DERIVED
(
(
 [FYFPPA137 - FYFPPA725]
)
/
(
 [FYFPPA1005]
) * 100
)
</t>
  </si>
  <si>
    <t>Currency(9,0)</t>
  </si>
  <si>
    <t>NUMBER(9,1)</t>
  </si>
  <si>
    <t>Responsive repairs to planned maintenance ratio</t>
  </si>
  <si>
    <t>Debt Burden ratio</t>
  </si>
  <si>
    <t>Interest cover</t>
  </si>
  <si>
    <t>Turnover per unit</t>
  </si>
  <si>
    <t>Gross surplus / Deficit</t>
  </si>
  <si>
    <t>Net surplus / Deficit</t>
  </si>
  <si>
    <t>Net debt per unit</t>
  </si>
  <si>
    <t>Debt per unit</t>
  </si>
  <si>
    <t>FYFPA001</t>
  </si>
  <si>
    <t>FYFPA002</t>
  </si>
  <si>
    <t>FYFPA003</t>
  </si>
  <si>
    <t>FYFPA004</t>
  </si>
  <si>
    <t>FYFPF001</t>
  </si>
  <si>
    <t>FYFPF002</t>
  </si>
  <si>
    <t>FYFPF003</t>
  </si>
  <si>
    <t>FYFPF004</t>
  </si>
  <si>
    <t>FYFPF005</t>
  </si>
  <si>
    <t>FYFPF006</t>
  </si>
  <si>
    <t>FYFPF007</t>
  </si>
  <si>
    <t>FYFPF008</t>
  </si>
  <si>
    <t>FYFPF009</t>
  </si>
  <si>
    <t>_</t>
  </si>
  <si>
    <t>Alan Slater</t>
  </si>
  <si>
    <t>Amended with Finance CRs</t>
  </si>
  <si>
    <t>Amended for PFO build</t>
  </si>
  <si>
    <t>Net Assets [Year 0] must = Total Capital and Reserves [Year 0]</t>
  </si>
  <si>
    <t>Net Assets [Year 1] must = Total Capital and Reserves [Year 1]</t>
  </si>
  <si>
    <t>Net Assets [Year 2] must = Total Capital and Reserves [Year 2]</t>
  </si>
  <si>
    <t>Net Assets [Year 3] must = Total Capital and Reserves [Year 3]</t>
  </si>
  <si>
    <t>Net Assets [Year 4] must = Total Capital and Reserves [Year 4]</t>
  </si>
  <si>
    <t>Net Assets [Year 5] must = Total Capital and Reserves [Year 5]</t>
  </si>
  <si>
    <t>Closing Balance [Year 1] must =  Cash at bank and in hand [Year 1]. Please explain this in the Closing Balance comments field or amend values such that they are equal.</t>
  </si>
  <si>
    <t>Closing Balance [Year 2] must =  Cash at bank and in hand [Year 2]. Please explain this in the Closing Balance comments field or amend values such that they are equal.</t>
  </si>
  <si>
    <t>Closing Balance [Year 3] must =  Cash at bank and in hand [Year 3]. Please explain this in the Closing Balance comments field or amend values such that they are equal.</t>
  </si>
  <si>
    <t>Closing Balance [Year 4] must =  Cash at bank and in hand [Year 4]. Please explain this in the Closing Balance comments field or amend values such that they are equal.</t>
  </si>
  <si>
    <t>Closing Balance [Year 5] must =  Cash at bank and in hand [Year 5]. Please explain this in the Closing Balance comments field or amend values such that they are equal.</t>
  </si>
  <si>
    <t>Service costs</t>
  </si>
  <si>
    <t>FYFPPA1100</t>
  </si>
  <si>
    <t>FYFPPA1101</t>
  </si>
  <si>
    <t>Service costs - Forecast Current Year +1</t>
  </si>
  <si>
    <t>FYFPPA1102</t>
  </si>
  <si>
    <t>Service costs - Forecast Current Year +2</t>
  </si>
  <si>
    <t>FYFPPA1103</t>
  </si>
  <si>
    <t>Service costs - Forecast Current Year +3</t>
  </si>
  <si>
    <t>FYFPPA1104</t>
  </si>
  <si>
    <t>Service costs - Forecast Current Year +4</t>
  </si>
  <si>
    <t>FYFPPA1105</t>
  </si>
  <si>
    <t>Service costs - Forecast Current Year +5</t>
  </si>
  <si>
    <t>IE_Less_Service_Costs</t>
  </si>
  <si>
    <t>Service costs comment</t>
  </si>
  <si>
    <t>DERIVED
SUM(FYFPPA011+FYFPPA1100+FYFPPA012+FYFPPA013+FYFPPA014+FYFPPA015+FYFPPA016+FYFPPA017+FYFPPA720)</t>
  </si>
  <si>
    <t>DERIVED
=SUM(FYFPPA037+FYFPPA1101+FYFPPA038+FYFPPA039+FYFPPA040+FYFPPA041+FYFPPA042+FYFPPA043+FYFPPA721)</t>
  </si>
  <si>
    <t>DERIVED
=SUM(FYFPPA063+FYFPPA1102+FYFPPA064+FYFPPA065+FYFPPA066+FYFPPA067+FYFPPA068+FYFPPA069+FYFPPA722)</t>
  </si>
  <si>
    <t>DERIVED
SUM(FYFPPA089+FYFPPA1103+FYFPPA090+FYFPPA091+FYFPPA092+FYFPPA093+FYFPPA094+FYFPPA095+FYFPPA723)</t>
  </si>
  <si>
    <t>DERIVED
SUM(FYFPPA115+FYFPPA1104+FYFPPA116+FYFPPA117+FYFPPA118+FYFPPA119+FYFPPA120+FYFPPA121+FYFPPA724)</t>
  </si>
  <si>
    <t>DERIVED
SUM(FYFPPA141+FYFPPA1105+FYFPPA142+FYFPPA143+FYFPPA144+FYFPPA145+FYFPPA146+FYFPPA147+FYFPPA725)</t>
  </si>
  <si>
    <t>FYFPPA1106</t>
  </si>
  <si>
    <t>FYFPPA1107</t>
  </si>
  <si>
    <t>DERIVED
SUM(FYFPPA174-FYFPPA812-FYFPPA177-FYFPPA1106)</t>
  </si>
  <si>
    <t>FYFPPA1108</t>
  </si>
  <si>
    <t>DERIVED
SUM(FYFPPA234-FYFPPA833-FYFPPA237-FYFPPA1108)</t>
  </si>
  <si>
    <t>FYFPPA1109</t>
  </si>
  <si>
    <t>DERIVED
SUM(FYFPPA264-FYFPPA834-FYFPPA267-FYFPPA1109)</t>
  </si>
  <si>
    <t>FYFPPA1110</t>
  </si>
  <si>
    <t>DERIVED
SUM(FYFPPA294-FYFPPA835-FYFPPA297-FYFPPA1110)</t>
  </si>
  <si>
    <t>FYFPPA1111</t>
  </si>
  <si>
    <t>DERIVED
SUM(FYFPPA324-FYFPPA831-FYFPPA327-FYFPPA1111)</t>
  </si>
  <si>
    <t>BS_Creditors_Amounts_Falling_Due_After_One_Year_Pension_asset_liability</t>
  </si>
  <si>
    <t>Pension asset / (liability)</t>
  </si>
  <si>
    <t xml:space="preserve">Pension asset / (liability) </t>
  </si>
  <si>
    <t xml:space="preserve">Pension asset / (liability) - Forecast Current Year +1 </t>
  </si>
  <si>
    <t>Pension asset / (liability) - Forecast Current Year +2</t>
  </si>
  <si>
    <t>Pension asset / (liability) - Forecast Current Year +3</t>
  </si>
  <si>
    <t>Pension asset / (liability) - Forecast Current Year +4</t>
  </si>
  <si>
    <t>Pension asset / (liability) - Forecast Current Year +5</t>
  </si>
  <si>
    <t>Pension asset / (liability) comment</t>
  </si>
  <si>
    <t>Minimum headroom cover on tightest interest cover covenant (£’000)</t>
  </si>
  <si>
    <t xml:space="preserve">Minimum headroom cover on tightest gearing covenant (£’000) </t>
  </si>
  <si>
    <t>FYFPPA1112</t>
  </si>
  <si>
    <t>FYFPPA1113</t>
  </si>
  <si>
    <t>FYFPPA1114</t>
  </si>
  <si>
    <t>Minimum headroom cover on tightest asset cover covenant (£’000)</t>
  </si>
  <si>
    <t>Minimum headroom cover on tightest interest cover covenant (£’000) comment</t>
  </si>
  <si>
    <t>Minimum headroom cover on tightest gearing covenant (£’000) comment</t>
  </si>
  <si>
    <t>Minimum headroom cover on tightest asset cover covenant (£’000) comment</t>
  </si>
  <si>
    <t>If Minimum headroom cover on tightest interest cover covenant (£’000) [Year 0] is equal to 0, please enter a comment.</t>
  </si>
  <si>
    <t>If Minimum headroom cover on tightest gearing covenant (£’000) [Year 0] is equal to 0, please enter a comment.</t>
  </si>
  <si>
    <t>If Minimum headroom cover on tightest asset cover covenant (£’000) [Year 0] is equal to 0, please enter a comment.</t>
  </si>
  <si>
    <t>FYFPPA1115</t>
  </si>
  <si>
    <t>FYFPPA1116</t>
  </si>
  <si>
    <t>FYFPPA1117</t>
  </si>
  <si>
    <t>Minimum headroom cover on tightest interest cover covenant (£’000) - Forecast Current Year +1</t>
  </si>
  <si>
    <t>Minimum headroom cover on tightest gearing covenant (£’000) - Forecast Current Year +1</t>
  </si>
  <si>
    <t>Minimum headroom cover on tightest asset cover covenant (£’000) - Forecast Current Year +1</t>
  </si>
  <si>
    <t>If Minimum headroom cover on tightest interest cover covenant (£’000) [Year 1] is equal to 0, please enter a comment.</t>
  </si>
  <si>
    <t>If Minimum headroom cover on tightest gearing covenant (£’000) [Year 1] is equal to 0, please enter a comment.</t>
  </si>
  <si>
    <t>If Minimum headroom cover on tightest asset cover covenant (£’000) [Year 1] is equal to 0, please enter a comment.</t>
  </si>
  <si>
    <t>FYFPPA1118</t>
  </si>
  <si>
    <t>FYFPPA1119</t>
  </si>
  <si>
    <t>FYFPPA1120</t>
  </si>
  <si>
    <t>Minimum headroom cover on tightest interest cover covenant (£’000) - Forecast Current Year +2</t>
  </si>
  <si>
    <t>Minimum headroom cover on tightest gearing covenant (£’000) - Forecast Current Year +2</t>
  </si>
  <si>
    <t>Minimum headroom cover on tightest asset cover covenant (£’000) - Forecast Current Year +2</t>
  </si>
  <si>
    <t>If Minimum headroom cover on tightest interest cover covenant (£’000) [Year 2] is equal to 0, please enter a comment.</t>
  </si>
  <si>
    <t>If Minimum headroom cover on tightest gearing covenant (£’000) [Year 2] is equal to 0, please enter a comment.</t>
  </si>
  <si>
    <t>If Minimum headroom cover on tightest asset cover covenant (£’000) [Year 2] is equal to 0, please enter a comment.</t>
  </si>
  <si>
    <t>FYFPPA1121</t>
  </si>
  <si>
    <t>FYFPPA1122</t>
  </si>
  <si>
    <t>FYFPPA1123</t>
  </si>
  <si>
    <t>Minimum headroom cover on tightest interest cover covenant (£’000) - Forecast Current Year +3</t>
  </si>
  <si>
    <t>Minimum headroom cover on tightest gearing covenant (£’000) - Forecast Current Year +3</t>
  </si>
  <si>
    <t>Minimum headroom cover on tightest asset cover covenant (£’000) - Forecast Current Year +3</t>
  </si>
  <si>
    <t>If Minimum headroom cover on tightest interest cover covenant (£’000) [Year 3] is equal to 0, please enter a comment.</t>
  </si>
  <si>
    <t>If Minimum headroom cover on tightest gearing covenant (£’000) [Year 3] is equal to 0, please enter a comment.</t>
  </si>
  <si>
    <t>If Minimum headroom cover on tightest asset cover covenant (£’000) [Year 3] is equal to 0, please enter a comment.</t>
  </si>
  <si>
    <t>FYFPPA1124</t>
  </si>
  <si>
    <t>FYFPPA1125</t>
  </si>
  <si>
    <t>FYFPPA1126</t>
  </si>
  <si>
    <t>Minimum headroom cover on tightest interest cover covenant (£’000) - Forecast Current Year +4</t>
  </si>
  <si>
    <t>Minimum headroom cover on tightest gearing covenant (£’000) - Forecast Current Year +4</t>
  </si>
  <si>
    <t>Minimum headroom cover on tightest asset cover covenant (£’000) - Forecast Current Year +4</t>
  </si>
  <si>
    <t>If Minimum headroom cover on tightest interest cover covenant (£’000) [Year 4] is equal to 0, please enter a comment.</t>
  </si>
  <si>
    <t>If Minimum headroom cover on tightest gearing covenant (£’000) [Year 4] is equal to 0, please enter a comment.</t>
  </si>
  <si>
    <t>If Minimum headroom cover on tightest asset cover covenant (£’000) [Year 4] is equal to 0, please enter a comment.</t>
  </si>
  <si>
    <t>FYFPPA1127</t>
  </si>
  <si>
    <t>FYFPPA1128</t>
  </si>
  <si>
    <t>FYFPPA1129</t>
  </si>
  <si>
    <t>Minimum headroom cover on tightest interest cover covenant (£’000) - Forecast Current Year +5</t>
  </si>
  <si>
    <t>Minimum headroom cover on tightest gearing covenant (£’000) - Forecast Current Year +5</t>
  </si>
  <si>
    <t>Minimum headroom cover on tightest asset cover covenant (£’000) - Forecast Current Year +5</t>
  </si>
  <si>
    <t>If Minimum headroom cover on tightest interest cover covenant (£’000) [Year 5] is equal to 0, please enter a comment.</t>
  </si>
  <si>
    <t>If Minimum headroom cover on tightest gearing covenant (£’000) [Year 5] is equal to 0, please enter a comment.</t>
  </si>
  <si>
    <t>If Minimum headroom cover on tightest asset cover covenant (£’000) [Year 5] is equal to 0, please enter a comment.</t>
  </si>
  <si>
    <t>Field moved</t>
  </si>
  <si>
    <t>General Inflation (%) [Year 0] must be greater than or less than 0.</t>
  </si>
  <si>
    <t>F1.11</t>
  </si>
  <si>
    <t>FYFPF010</t>
  </si>
  <si>
    <t>F1.10</t>
  </si>
  <si>
    <t>FYFPF011</t>
  </si>
  <si>
    <t>If Working Capital (Cash) - Drawn / (Repaid) [Year 1] does not = 0, please enter a comment.</t>
  </si>
  <si>
    <t>If Working Capital (Cash) - Drawn / (Repaid) [Year 2] does not = 0, please enter a comment.</t>
  </si>
  <si>
    <t>If Working Capital (Cash) - Drawn / (Repaid) [Year 3] does not = 0, please enter a comment.</t>
  </si>
  <si>
    <t>If Working Capital (Cash) - Drawn / (Repaid) [Year 4] does not = 0, please enter a comment.</t>
  </si>
  <si>
    <t>If Working Capital (Cash) - Drawn / (Repaid) [Year 5] does not = 0, please enter a comment.</t>
  </si>
  <si>
    <t>Minimum headroom cover on tightest gearing covenant (£’000)</t>
  </si>
  <si>
    <t>,20_limit,</t>
  </si>
  <si>
    <t>FYFPPA1130</t>
  </si>
  <si>
    <t>DERIVED
SUM(FYFPPA770+FYFPPA771+FYFPPA772+FYFPPA773+FYFPPA774+FYFPPA775)</t>
  </si>
  <si>
    <t>FYFPF012</t>
  </si>
  <si>
    <t>F1.12</t>
  </si>
  <si>
    <t>FYFPF013</t>
  </si>
  <si>
    <t>F1.13</t>
  </si>
  <si>
    <t>Number(2)</t>
  </si>
  <si>
    <t>Depreciation threshold</t>
  </si>
  <si>
    <t>Gross rent threshold</t>
  </si>
  <si>
    <t>SOFP Housing depreciation [Year 1] movement is greater than 10% of SOCI Housing depreciation [Year 1]. If the movement is correct then please enter a comment in SOFP Housing depreciation. Otherwise correct the value entered.</t>
  </si>
  <si>
    <t>Gross rents [Year 3] movement is greater than 5% of Gross rents [Year 2]. If the movement is correct then please enter a comment. Otherwise correct the value entered.</t>
  </si>
  <si>
    <t>SOFP Housing depreciation [Year 2] movement is greater than 10% of SOCI Housing depreciation [Year 2]. If the movement is correct then please enter a comment in SOFP Housing depreciation. Otherwise correct the value entered.</t>
  </si>
  <si>
    <t>SOFP Housing depreciation [Year 3] movement is greater than 10% of SOCI Housing depreciation [Year 3]. If the movement is correct then please enter a comment in SOFP Housing depreciation. Otherwise correct the value entered.</t>
  </si>
  <si>
    <t>SOFP Housing depreciation [Year 4] movement is greater than 10% of SOCI Housing depreciation [Year 4]. If the movement is correct then please enter a comment in SOFP Housing depreciation. Otherwise correct the value entered.</t>
  </si>
  <si>
    <t>SOFP Housing depreciation [Year 5] movement is greater than 10% of SOCI Housing depreciation [Year 5]. If the movement is correct then please enter a comment in SOFP Housing depreciation. Otherwise correct the value entered.</t>
  </si>
  <si>
    <t>If Working Capital (Cash) - Drawn / (Repaid) [Year 0] does not = 0, please enter a comment.</t>
  </si>
  <si>
    <t>Debt threshold</t>
  </si>
  <si>
    <t>Number(1,3)</t>
  </si>
  <si>
    <t>FYFPPA1131</t>
  </si>
  <si>
    <t>FYFPPA1132</t>
  </si>
  <si>
    <t>Total Debt repayment</t>
  </si>
  <si>
    <t>DERIVED
SUM(FYFPPA547+FYFPPA579+FYFPPA611+FYFPPA643+FYFPPA675+FYFPPA707)</t>
  </si>
  <si>
    <t>DERIVED
SUM(FYFPPA548+FYFPPA580+FYFPPA612+FYFPPA644+FYFPPA676+FYFPPA708)</t>
  </si>
  <si>
    <t>FYFPPA1133</t>
  </si>
  <si>
    <t>Total Private finance</t>
  </si>
  <si>
    <t>DERIVED
SUM(FYFPPA342+FYFPPA373+FYFPPA404+FYFPPA435+FYFPPA466+FYFPPA497)</t>
  </si>
  <si>
    <t>The cumulative difference between Private finance and Debt drawndown plus Debt repayment cannot be greater than 10%. Please amend or provide a brief explanation in the Private finance comments section.</t>
  </si>
  <si>
    <t>FYFPF014</t>
  </si>
  <si>
    <t>F1.14</t>
  </si>
  <si>
    <t>Cashflow threshold</t>
  </si>
  <si>
    <t>FYFPPA1134</t>
  </si>
  <si>
    <t>FYFPPA1135</t>
  </si>
  <si>
    <t>Total Scottish Housing Grants</t>
  </si>
  <si>
    <t>Total Grants (Repaid) / Received</t>
  </si>
  <si>
    <t>DERIVED
SUM(FYFPPA543+FYFPPA575+FYFPPA607+FYFPPA639+FYFPPA671+FYFPPA703)</t>
  </si>
  <si>
    <t>DERIVED
SUM(FYFPPA340+FYFPPA371+FYFPPA402+FYFPPA433+FYFPPA464+FYFPPA495)</t>
  </si>
  <si>
    <t>FYFPPA1136</t>
  </si>
  <si>
    <t>Total Construction or acquisition of Housing properties</t>
  </si>
  <si>
    <t>DERIVED
SUM(FYFPPA536+FYFPPA568+FYFPPA600+FYFPPA632+FYFPPA664+FYFPPA696)</t>
  </si>
  <si>
    <t>FYFPF015</t>
  </si>
  <si>
    <t>F1.15</t>
  </si>
  <si>
    <t>The movement in Loans due after one year [Year 1] and Loans due within one year [Year 1] is &gt; 20%. If the movement is correct then please enter a comment in Loans due after one year. Otherwise correct the value entered.</t>
  </si>
  <si>
    <t>The movement in Loans due after one year [Year 2] and Loans due within one year [Year 2] is &gt; 20%. If the movement is correct then please enter a comment in Loans due after one year. Otherwise correct the value entered.</t>
  </si>
  <si>
    <t>The movement in Loans due after one year [Year 3] and Loans due within one year [Year 3] is &gt; 20%. If the movement is correct then please enter a comment in Loans due after one year. Otherwise correct the value entered.</t>
  </si>
  <si>
    <t>The movement in Loans due after one year [Year 4] and Loans due within one year [Year 4] is &gt; 20%. If the movement is correct then please enter a comment in Loans due after one year. Otherwise correct the value entered.</t>
  </si>
  <si>
    <t>The movement in Loans due after one year [Year 5] and Loans due within one year [Year 5] is &gt; 20%. If the movement is correct then please enter a comment in Loans due after one year. Otherwise correct the value entered.</t>
  </si>
  <si>
    <t>Debt reconciliation movement to Year 3 from Year 2 is greater than 10%. If the movement is correct then please enter a comment under Debt repayment. Otherwise correct the values entered.</t>
  </si>
  <si>
    <t>Debt reconciliation movement to Year 1 from Year 0 is greater than 10%. If the movement is correct then please enter a comment under Debt repayment. Otherwise correct the values entered.</t>
  </si>
  <si>
    <t>Debt reconciliation movement to Year 2 from Year 1 is greater than 10%. If the movement is correct then please enter a comment under Debt repayment. Otherwise correct the values entered.</t>
  </si>
  <si>
    <t>Debt reconciliation movement to Year 4 from Year 3 is greater than 10%. If the movement is correct then please enter a comment under Debt repayment. Otherwise correct the values entered.</t>
  </si>
  <si>
    <t>Debt reconciliation movement to Year 5 from Year 4 is greater than 10%. If the movement is correct then please enter a comment under Debt repayment. Otherwise correct the values entered.</t>
  </si>
  <si>
    <t>Staff cost increase</t>
  </si>
  <si>
    <t>Average staff cost movement to Year 1 from Year 0 is greater than 1%. If the movement is correct then please enter a comment under Full Time Equivalent Staff. Otherwise correct the values entered.</t>
  </si>
  <si>
    <t>Average staff cost movement to Year 2 from Year 1 is greater than 1%. If the movement is correct then please enter a comment under Full Time Equivalent Staff. Otherwise correct the values entered.</t>
  </si>
  <si>
    <t>Average staff cost movement to Year 3 from Year 2 is greater than 1%. If the movement is correct then please enter a comment under Full Time Equivalent Staff. Otherwise correct the values entered.</t>
  </si>
  <si>
    <t>Average staff cost movement to Year 4 from Year 3 is greater than 1%. If the movement is correct then please enter a comment under Full Time Equivalent Staff. Otherwise correct the values entered.</t>
  </si>
  <si>
    <t>Average staff cost movement to Year 5 from Year 4 is greater than 1%. If the movement is correct then please enter a comment under Full Time Equivalent Staff. Otherwise correct the values entered.</t>
  </si>
  <si>
    <t>The cumulative difference between Scottish Housing Grants / Grants (Repaid) / Received and Grants (Repaid) / Received cannot be greater than 10%. Please amend or provide a brief explanation in the Scottish Housing Grants comments section.</t>
  </si>
  <si>
    <t>Average Rent variation based on average units to Year 2 from Year 1 is greater than 1%. If the movement is correct then please enter a comment under Rent Increase Margin. Otherwise correct the values entered.</t>
  </si>
  <si>
    <t>Rent increase threshold</t>
  </si>
  <si>
    <t>Average Rent variation based on average units to Year 3 from Year 2 is greater than 1%. If the movement is correct then please enter a comment under Rent Increase Margin. Otherwise correct the values entered.</t>
  </si>
  <si>
    <t>Average Rent variation based on average units to Year 4 from Year 3 is greater than 1%. If the movement is correct then please enter a comment under Rent Increase Margin. Otherwise correct the values entered.</t>
  </si>
  <si>
    <t>Review Finance CRs</t>
  </si>
  <si>
    <t>Welcome to the Landlord Portal for the Five Year Financial Projections return (FYFP).
FYFP is an online form designed to collate information on the projections of RSLs in Scotland.  This information must be submitted by the 31st May each year.
Please make sure that the return is approved by the governing body and is signed off by the relevant senior officer in your organisation.
We will use the information to inform our annual financial risk assessment.  Where we publish any information, this will be at the aggregate level and not at individual RSL level as the information provided is commercially sensitive.</t>
  </si>
  <si>
    <t>The online FYFP has six sections:
* SOCI – Statement of Comprehensive Income
* SOFP – Statement of Financial Position
* SOCF – Statement of Cash Flows
* Additional Information
* Validation Summary
* Approval
Each section is accessed via the menu on the left hand side of the screen.  Once in a section, you will be able to use the navigation buttons on the input screens to move between screens.
Full details of how to complete the return is available in the FYFP User Guide which can be found &lt;hyperlink&gt;.  We encourage users to read this and refer to it in the first instance where they have any queries relating to the FYFP.
Every data entry field requires a value.  Blank fields are not permitted and will produce a validation error.  There is no requirement for the information in year 0 to match the information in your audited financial statements.  It is sufficient for this to be based on your outturn figures.
You will be able to generate a PDF version of the FYFP form.  This will include all the data entered along with the ratio calculations.  The PDF can be generated at any time and will only include the information that is input at that stage.</t>
  </si>
  <si>
    <t>The Validation Summary identifies any fields where you need to take further action e.g. because some information is missing or certain fields do not add up to match a field elsewhere in the form.
The form includes real-time validation to help you enter the data correctly e.g. to check data is entered in £’000 as opposed to £.
New validation for this year will compare the information entered in the assumptions with the relevant data entered to ensure that there is consistency across the form.  The validation is cleared by entering a comment to briefly explain any differences.  This will significantly reduce the number of RSLs we have to contact post submission to understand what such movements represent.</t>
  </si>
  <si>
    <t>Button|Action
--------|--------
Previous|This button will take you to the previous available page and save all content on the current page 
Next|This button will take you to the next available page and save all content on the current page
Save|This button will save all content within the form and allow further editing
PDF|This button will download a pdf document of the FYFP return form
Close|This button will take you to a Close screen</t>
  </si>
  <si>
    <t>Introduction added</t>
  </si>
  <si>
    <t>AI_Assumptions_Minimum_Headroom_Cover_Tightest_Interest_Cover_Covenant_Pounds</t>
  </si>
  <si>
    <t>There is a difference between the Increase / (Decrease) in Net Cash [Year 1] and (Cash on Balance Sheet for [Year 1]) minus (Cash on Balance Sheet for [Year 0]). Please explain this in the Increase / (Decrease) in Net Cash comments field or amend values such that they are equal.</t>
  </si>
  <si>
    <t>CF_Increase_Decrease_In_Net_Cash</t>
  </si>
  <si>
    <t>Increase / (Decrease) in Net Cash comment</t>
  </si>
  <si>
    <t>There is a difference between the Increase / (Decrease) in Net Cash [Year 2] and (Cash on Balance Sheet for [Year 2]) minus (Cash on Balance Sheet for [Year 1]). Please explain this in the Increase / (Decrease) in Net Cash comments field or amend values such that they are equal.</t>
  </si>
  <si>
    <t>There is a difference between the Increase / (Decrease) in Net Cash [Year 3] and (Cash on Balance Sheet for [Year 3]) minus (Cash on Balance Sheet for [Year 2]). Please explain this in the Increase / (Decrease) in Net Cash comments field or amend values such that they are equal.</t>
  </si>
  <si>
    <t>There is a difference between the Increase / (Decrease) in Net Cash [Year 4] and (Cash on Balance Sheet for [Year 4]) minus (Cash on Balance Sheet for [Year 3]). Please explain this in the Increase / (Decrease) in Net Cash comments field or amend values such that they are equal.</t>
  </si>
  <si>
    <t>There is a difference between the Increase / (Decrease) in Net Cash [Year 5] and (Cash on Balance Sheet for [Year 5]) minus (Cash on Balance Sheet for [Year 4]). Please explain this in the Increase / (Decrease) in Net Cash comments field or amend values such that they are equal.</t>
  </si>
  <si>
    <t>FYFPPA1137</t>
  </si>
  <si>
    <t>If Actual / Assumed average salary increase (%) [Year 0] is less than or equal to 0, please enter a comment.</t>
  </si>
  <si>
    <t>If Actual / Assumed average salary increase (%) [Year 1] is less than or equal to 0, please enter a comment.</t>
  </si>
  <si>
    <t>If Number of units lost during year from 'Other' [Year 1] is greater than 0, please enter a comment.</t>
  </si>
  <si>
    <t>If Number of units lost during year from 'Other' [Year 0] is greater than 0, please enter a comment.</t>
  </si>
  <si>
    <t>If Number of units lost during year from 'Other' [Year 2] is greater than 0, please enter a comment.</t>
  </si>
  <si>
    <t>If Number of units lost during year from 'Other' [Year 3] is greater than 0, please enter a comment.</t>
  </si>
  <si>
    <t>If Number of units lost during year from 'Other' [Year 5] is greater than 0, please enter a comment.</t>
  </si>
  <si>
    <t>Average Rent variation based on average units to Year 5 from Year 4 is greater than 1%. If the movement is correct then please enter a comment under Rent Increase Margin. Otherwise correct the values entered.</t>
  </si>
  <si>
    <t>If Number of units lost during year from 'Other' [Year 4] is greater than 0, please enter a comment.</t>
  </si>
  <si>
    <t>Fix Field IDs</t>
  </si>
  <si>
    <t xml:space="preserve">DERIVED
(
(
  [FYFPPA008]
-[FYFPPA006]
-[FYFPPA005]
)
/
(
 [FYFPPA008]
-[FYFPPA006]
) * 100
)
</t>
  </si>
  <si>
    <t xml:space="preserve">DERIVED
(
(
  [FYFPPA034]
-[FYFPPA032]
-[FYFPPA031]
)
/
(
 [FYFPPA034]
-[FYFPPA032]
) * 100
)
</t>
  </si>
  <si>
    <t>DERIVED
(
(
  [FYFPPA060]
-[FYFPPA058]
-[FYFPPA057]
)
/
(
 [FYFPPA060]
-[FYFPPA058]
) * 100
)</t>
  </si>
  <si>
    <t xml:space="preserve">DERIVED
(
(
  [FYFPPA086]
-[FYFPPA084]
-[FYFPPA083]
)
/
(
 [FYFPPA086]
-[FYFPPA084]
) * 100
)
</t>
  </si>
  <si>
    <t xml:space="preserve">DERIVED
(
(
  [FYFPPA112]
-[FYFPPA110]
-[FYFPPA109]
)
/
(
 [FYFPPA112]
-[FYFPPA110]
) * 100
)
</t>
  </si>
  <si>
    <t xml:space="preserve">DERIVED
(
(
  [FYFPPA138]
-[FYFPPA136]
-[FYFPPA135]
)
/
(
 [FYFPPA138]
-[FYFPPA136]
) * 100
)
</t>
  </si>
  <si>
    <t>If Closing Balance [Year 0] and Balance Brought Forward [Year 1] are different. please enter a comment under 'Balance Brought Forward'.</t>
  </si>
  <si>
    <t>FYFPF016</t>
  </si>
  <si>
    <t>F1.16</t>
  </si>
  <si>
    <t>Debt reconciliation</t>
  </si>
  <si>
    <t>FYFPF017</t>
  </si>
  <si>
    <t>F1.17</t>
  </si>
  <si>
    <t>Average Rent Increase</t>
  </si>
  <si>
    <t>AI_Total_Cost_of_New_Units</t>
  </si>
  <si>
    <t>Tot l Cost of New Units</t>
  </si>
  <si>
    <t>Number of units added during year to:</t>
  </si>
  <si>
    <t>AI_Units_Number_Of_Units_Managed_At_End_Of_Period_Exclude_Factored_Units</t>
  </si>
  <si>
    <t>Amend after desk review</t>
  </si>
  <si>
    <t>Add CSV column headers</t>
  </si>
  <si>
    <t>SOCI - Gross rents</t>
  </si>
  <si>
    <t>SOCI - Service charges</t>
  </si>
  <si>
    <t>SOCI - Gross rents &amp; service charges</t>
  </si>
  <si>
    <t>SOCI - Rent loss from voids</t>
  </si>
  <si>
    <t>SOCI - Net rent &amp; service charges</t>
  </si>
  <si>
    <t>SOCI - Developments for sale income</t>
  </si>
  <si>
    <t>SOCI - Grants released from deferred income</t>
  </si>
  <si>
    <t>SOCI - Grants from Scottish Ministers</t>
  </si>
  <si>
    <t>SOCI - Other Grants</t>
  </si>
  <si>
    <t>SOCI - Other income</t>
  </si>
  <si>
    <t>SOCI - TURNOVER</t>
  </si>
  <si>
    <t>SOCI - Housing depreciation</t>
  </si>
  <si>
    <t>SOCI - Impairment written off/(back)</t>
  </si>
  <si>
    <t>SOCI - Management costs</t>
  </si>
  <si>
    <t>SOCI - Service costs</t>
  </si>
  <si>
    <t>SOCI - Planned maintenance - direct costs</t>
  </si>
  <si>
    <t>SOCI - Re-active &amp; voids maintenance - direct costs</t>
  </si>
  <si>
    <t>SOCI - Maintenance overhead costs</t>
  </si>
  <si>
    <t>SOCI - Bad debts written off/(back)</t>
  </si>
  <si>
    <t>SOCI - Developments for sale costs</t>
  </si>
  <si>
    <t>SOCI - Other activity costs</t>
  </si>
  <si>
    <t>SOCI - Other costs</t>
  </si>
  <si>
    <t>SOCI - Operating Costs</t>
  </si>
  <si>
    <t>SOCI - Gain/(Loss) on disposal of PPE</t>
  </si>
  <si>
    <t>SOCI - Exceptional Items - (Income) / Expense</t>
  </si>
  <si>
    <t>SOCI - OPERATING SURPLUS/(DEFICIT)</t>
  </si>
  <si>
    <t>SOCI - Interest receivable and other income</t>
  </si>
  <si>
    <t>SOCI - Interest payable and similar charges</t>
  </si>
  <si>
    <t>SOCI - Increase / (Decrease) in Negative Goodwill</t>
  </si>
  <si>
    <t>SOCI - Other Gains / (Losses)</t>
  </si>
  <si>
    <t>SOCI - SURPLUS(DEFICIT) ON ORDINARY ACTIVITIES BEFORE TAX</t>
  </si>
  <si>
    <t>SOCI - Tax on surplus on ordinary activities</t>
  </si>
  <si>
    <t>SOCI - SURPLUS/(DEFICIT) FOR THE YEAR AFTER TAX</t>
  </si>
  <si>
    <t>SOCI - Actuarial (loss) / gain in respect of pension schemes</t>
  </si>
  <si>
    <t>SOCI - Change in Fair Value of hedged financial instruments</t>
  </si>
  <si>
    <t>SOCI - TOTAL COMPREHENSIVE INCOME FOR THE YEAR</t>
  </si>
  <si>
    <t xml:space="preserve">SOCI - Gross rents - Forecast Current Year +1 </t>
  </si>
  <si>
    <t xml:space="preserve">SOCI - Service charges - Forecast Current Year +1 </t>
  </si>
  <si>
    <t xml:space="preserve">SOCI - Gross rents &amp; service charges - Forecast Current Year +1 </t>
  </si>
  <si>
    <t xml:space="preserve">SOCI - Rent loss from voids - Forecast Current Year +1 </t>
  </si>
  <si>
    <t xml:space="preserve">SOCI - Net rent &amp; service charges - Forecast Current Year +1 </t>
  </si>
  <si>
    <t xml:space="preserve">SOCI - Developments for sale income - Forecast Current Year +1 </t>
  </si>
  <si>
    <t>SOCI - Grants released from deferred income - Forecast Current Yr +1</t>
  </si>
  <si>
    <t>SOCI - Grants from Scottish Ministers - Forecast Current Yr +1</t>
  </si>
  <si>
    <t>SOCI - Other Grants - Forecast Current Yr +1</t>
  </si>
  <si>
    <t xml:space="preserve">SOCI - Other income - Forecast Current Year +1 </t>
  </si>
  <si>
    <t xml:space="preserve">SOCI - TURNOVER - Forecast Current Year +1 </t>
  </si>
  <si>
    <t xml:space="preserve">SOCI - Housing depreciation - Forecast Current Year +1 </t>
  </si>
  <si>
    <t xml:space="preserve">SOCI - Impairment written off (back) - Forecast Current Year +1 </t>
  </si>
  <si>
    <t xml:space="preserve">SOCI - Management costs - Forecast Current Year +1 </t>
  </si>
  <si>
    <t>SOCI - Service costs - Forecast Current Year +1</t>
  </si>
  <si>
    <t xml:space="preserve">SOCI - Planned maintenance - direct costs - Forecast Current Year +1 </t>
  </si>
  <si>
    <t xml:space="preserve">SOCI - Re-active &amp; voids maintenance - direct costs - Forecast Current Year +1 </t>
  </si>
  <si>
    <t xml:space="preserve">SOCI - Maintenance overhead costs - Forecast Current Year +1 </t>
  </si>
  <si>
    <t>SOCI - Bad debts written off/(back) - Forecast Current Year +1</t>
  </si>
  <si>
    <t xml:space="preserve">SOCI - Developments for sale costs - Forecast Current Year +1 </t>
  </si>
  <si>
    <t>SOCI - Other activity costs - Forecast Current Year +1</t>
  </si>
  <si>
    <t xml:space="preserve">SOCI - Other costs - Forecast Current Year +1 </t>
  </si>
  <si>
    <t xml:space="preserve">SOCI - Operating Costs - Forecast Current Year +1 </t>
  </si>
  <si>
    <t xml:space="preserve">SOCI - Gain/(Loss) on disposal of PPE - Forecast Current Year +1 </t>
  </si>
  <si>
    <t>SOCI - Exceptional Items - (Income) / Expense - Forecast Current Year +1</t>
  </si>
  <si>
    <t xml:space="preserve">SOCI - OPERATING SURPLUS/(DEFICIT) - Forecast Current Year +1 </t>
  </si>
  <si>
    <t xml:space="preserve">SOCI - Interest receivable and other income - Forecast Current Year +1 </t>
  </si>
  <si>
    <t xml:space="preserve">SOCI - Interest payable and similar charges - Forecast Current Year +1 </t>
  </si>
  <si>
    <t>SOCI - Increase / (Decrease) in Negative Goodwill - Forecast Current Year +1</t>
  </si>
  <si>
    <t>SOCI - Other Gains / (Losses) - Forecast Current Yr +1</t>
  </si>
  <si>
    <t xml:space="preserve">SOCI - SURPLUS(DEFICIT) ON ORDINARY ACTIVITIES BEFORE TAX - Forecast Current Year +1 </t>
  </si>
  <si>
    <t xml:space="preserve">SOCI - Tax on surplus on ordinary activities - Forecast Current Year +1 </t>
  </si>
  <si>
    <t xml:space="preserve">SOCI - SURPLUS/(DEFICIT) FOR THE YEAR AFTER TAX - Forecast Current Year +1 </t>
  </si>
  <si>
    <t>SOCI - Actuarial (loss) / gain in respect of pension schemes +1</t>
  </si>
  <si>
    <t>SOCI - Change in Fair Value of hedged financial instruments +1</t>
  </si>
  <si>
    <t>SOCI - TOTAL COMPREHENSIVE INCOME FOR THE YEAR +1</t>
  </si>
  <si>
    <t xml:space="preserve">SOCI - Gross rents - Forecast Current Year +2 </t>
  </si>
  <si>
    <t xml:space="preserve">SOCI - Service charges - Forecast Current Year +2 </t>
  </si>
  <si>
    <t xml:space="preserve">SOCI - Gross rents &amp; service charges - Forecast Current Year +2 </t>
  </si>
  <si>
    <t xml:space="preserve">SOCI - Rent loss from voids - Forecast Current Year +2 </t>
  </si>
  <si>
    <t xml:space="preserve">SOCI - Net rent &amp; service charges - Forecast Current Year +2 </t>
  </si>
  <si>
    <t xml:space="preserve">SOCI - Developments for sale income - Forecast Current Year +2 </t>
  </si>
  <si>
    <t>SOCI - Grants released from deferred income - Forecast Current Yr +2</t>
  </si>
  <si>
    <t>SOCI - Grants from Scottish Ministers - Forecast Current Yr +2</t>
  </si>
  <si>
    <t>SOCI - Other Grants - Forecast Current Yr +2</t>
  </si>
  <si>
    <t xml:space="preserve">SOCI - Other income - Forecast Current Year +2 </t>
  </si>
  <si>
    <t xml:space="preserve">SOCI - TURNOVER - Forecast Current Year +2 </t>
  </si>
  <si>
    <t xml:space="preserve">SOCI - Housing depreciation - Forecast Current Year +2 </t>
  </si>
  <si>
    <t xml:space="preserve">SOCI - Impairment written off/(back) - Forecast Current Year +2 </t>
  </si>
  <si>
    <t xml:space="preserve">SOCI - Management costs - Forecast Current Year +2 </t>
  </si>
  <si>
    <t>SOCI - Service costs - Forecast Current Year +2</t>
  </si>
  <si>
    <t xml:space="preserve">SOCI - Planned maintenance - direct costs - Forecast Current Year +2 </t>
  </si>
  <si>
    <t xml:space="preserve">SOCI - Re-active &amp; voids maintenance - direct costs - Forecast Current Year +2 </t>
  </si>
  <si>
    <t xml:space="preserve">SOCI - Maintenance overhead costs - Forecast Current Year +2 </t>
  </si>
  <si>
    <t>SOCI - Bad debts written off/(back) - Forecast Current Year +2</t>
  </si>
  <si>
    <t xml:space="preserve">SOCI - Developments for sale costs - Forecast Current Year +2 </t>
  </si>
  <si>
    <t>SOCI - Other activity costs - Forecast Current Year +2</t>
  </si>
  <si>
    <t xml:space="preserve">SOCI - Other costs - Forecast Current Year +2 </t>
  </si>
  <si>
    <t xml:space="preserve">SOCI - Operating Costs - Forecast Current Year +2 </t>
  </si>
  <si>
    <t xml:space="preserve">SOCI - Gain/(Loss) on disposal of PPE - Forecast Current Year +2 </t>
  </si>
  <si>
    <t>SOCI - Exceptional Items - (Income) / Expense - Forecast Current Year +2</t>
  </si>
  <si>
    <t xml:space="preserve">SOCI - OPERATING SURPLUS/(DEFICIT) - Forecast Current Year +2 </t>
  </si>
  <si>
    <t xml:space="preserve">SOCI - Interest receivable and other income - Forecast Current Year +2 </t>
  </si>
  <si>
    <t xml:space="preserve">SOCI - Interest payable and similar charges - Forecast Current Year +2 </t>
  </si>
  <si>
    <t>SOCI - Increase / (Decrease) in Negative Goodwill - Forecast Current Year +2</t>
  </si>
  <si>
    <t>SOCI - Other Gains / (Losses) - Forecast Current Yr +2</t>
  </si>
  <si>
    <t xml:space="preserve">SOCI - SURPLUS(DEFICIT) ON ORDINARY ACTIVITIES BEFORE TAX - Forecast Current Year +2 </t>
  </si>
  <si>
    <t xml:space="preserve">SOCI - Tax on surplus on ordinary activities - Forecast Current Year +2 </t>
  </si>
  <si>
    <t xml:space="preserve">SOCI - SURPLUS/(DEFICIT) FOR THE YEAR AFTER TAX - Forecast Current Year +2 </t>
  </si>
  <si>
    <t>SOCI - Actuarial (loss) / gain in respect of pension schemes +2</t>
  </si>
  <si>
    <t>SOCI - Change in Fair Value of hedged financial instruments +2</t>
  </si>
  <si>
    <t>SOCI - TOTAL COMPREHENSIVE INCOME FOR THE YEAR +2</t>
  </si>
  <si>
    <t xml:space="preserve">SOCI - Gross rents - Forecast Current Year +3 </t>
  </si>
  <si>
    <t xml:space="preserve">SOCI - Service charges - Forecast Current Year +3 </t>
  </si>
  <si>
    <t xml:space="preserve">SOCI - Gross rents &amp; service charges - Forecast Current Year +3 </t>
  </si>
  <si>
    <t xml:space="preserve">SOCI - Rent loss from voids - Forecast Current Year +3 </t>
  </si>
  <si>
    <t xml:space="preserve">SOCI - Net rent &amp; service charges - Forecast Current Year +3 </t>
  </si>
  <si>
    <t xml:space="preserve">SOCI - Developments for sale income - Forecast Current Year +3 </t>
  </si>
  <si>
    <t>SOCI - Grants released from deferred income - Forecast Current Yr +3</t>
  </si>
  <si>
    <t>SOCI - Grants from Scottish Ministers - Forecast Current Yr +3</t>
  </si>
  <si>
    <t>SOCI - Other Grants - Forecast Current Yr +3</t>
  </si>
  <si>
    <t xml:space="preserve">SOCI - Other income - Forecast Current Year +3 </t>
  </si>
  <si>
    <t xml:space="preserve">SOCI - TURNOVER - Forecast Current Year +3 </t>
  </si>
  <si>
    <t xml:space="preserve">SOCI - Housing depreciation - Forecast Current Year +3 </t>
  </si>
  <si>
    <t xml:space="preserve">SOCI - Impairment written off/(back) - Forecast Current Year +3 </t>
  </si>
  <si>
    <t xml:space="preserve">SOCI - Management costs - Forecast Current Year +3 </t>
  </si>
  <si>
    <t>SOCI - Service costs - Forecast Current Year +3</t>
  </si>
  <si>
    <t xml:space="preserve">SOCI - Planned maintenance - direct costs - Forecast Current Year +3 </t>
  </si>
  <si>
    <t xml:space="preserve">SOCI - Re-active &amp; voids maintenance - direct costs - Forecast Current Year +3 </t>
  </si>
  <si>
    <t xml:space="preserve">SOCI - Maintenance overhead costs - Forecast Current Year +3 </t>
  </si>
  <si>
    <t>SOCI - Bad debts written off/(back) - Forecast Current Year +3</t>
  </si>
  <si>
    <t xml:space="preserve">SOCI - Developments for sale costs - Forecast Current Year +3 </t>
  </si>
  <si>
    <t>SOCI - Other activity costs - Forecast Current Year +3</t>
  </si>
  <si>
    <t xml:space="preserve">SOCI - Other costs - Forecast Current Year +3 </t>
  </si>
  <si>
    <t xml:space="preserve">SOCI - Operating Costs - Forecast Current Year +3 </t>
  </si>
  <si>
    <t xml:space="preserve">SOCI - Gain/(Loss) on disposal of PPE - Forecast Current Year +3 </t>
  </si>
  <si>
    <t>SOCI - Exceptional Items - (Income) / Expense - Forecast Current Year +3</t>
  </si>
  <si>
    <t xml:space="preserve">SOCI - OPERATING SURPLUS/(DEFICIT) - Forecast Current Year +3 </t>
  </si>
  <si>
    <t xml:space="preserve">SOCI - Interest receivable and other income - Forecast Current Year +3 </t>
  </si>
  <si>
    <t xml:space="preserve">SOCI - Interest payable and similar charges - Forecast Current Year +3 </t>
  </si>
  <si>
    <t>SOCI - Increase / (Decrease) in Negative Goodwill - Forecast Current Year +3</t>
  </si>
  <si>
    <t>SOCI - Other Gains / (Losses) - Forecast Current Yr +3</t>
  </si>
  <si>
    <t xml:space="preserve">SOCI - SURPLUS(DEFICIT) ON ORDINARY ACTIVITIES BEFORE TAX - Forecast Current Year +3 </t>
  </si>
  <si>
    <t xml:space="preserve">SOCI - Tax on surplus on ordinary activities - Forecast Current Year +3 </t>
  </si>
  <si>
    <t xml:space="preserve">SOCI - SURPLUS/(DEFICIT) FOR THE YEAR AFTER TAX - Forecast Current Year +3 </t>
  </si>
  <si>
    <t>SOCI - Actuarial (loss) / gain in respect of pension schemes +3</t>
  </si>
  <si>
    <t>SOCI - Change in Fair Value of hedged financial instruments +3</t>
  </si>
  <si>
    <t>SOCI - TOTAL COMPREHENSIVE INCOME FOR THE YEAR +3</t>
  </si>
  <si>
    <t xml:space="preserve">SOCI - Gross rents - Forecast Current Year +4 </t>
  </si>
  <si>
    <t xml:space="preserve">SOCI - Service charges - Forecast Current Year +4 </t>
  </si>
  <si>
    <t xml:space="preserve">SOCI - Gross rents &amp; service charges - Forecast Current Year +4 </t>
  </si>
  <si>
    <t xml:space="preserve">SOCI - Rent loss from voids - Forecast Current Year +4 </t>
  </si>
  <si>
    <t xml:space="preserve">SOCI - Net rent &amp; service charges - Forecast Current Year +4 </t>
  </si>
  <si>
    <t xml:space="preserve">SOCI - Developments for sale income - Forecast Current Year +4 </t>
  </si>
  <si>
    <t>SOCI - Grants released from deferred income - Forecast Current Yr +4</t>
  </si>
  <si>
    <t>SOCI - Grants from Scottish Ministers - Forecast Current Yr +4</t>
  </si>
  <si>
    <t>SOCI - Other Grants - Forecast Current Yr +4</t>
  </si>
  <si>
    <t xml:space="preserve">SOCI - Other income - Forecast Current Year +4 </t>
  </si>
  <si>
    <t xml:space="preserve">SOCI - TURNOVER - Forecast Current Year +4 </t>
  </si>
  <si>
    <t xml:space="preserve">SOCI - Housing depreciation - Forecast Current Year +4 </t>
  </si>
  <si>
    <t xml:space="preserve">SOCI - Impairment written off/(back) - Forecast Current Year +4 </t>
  </si>
  <si>
    <t xml:space="preserve">SOCI - Management costs - Forecast Current Year +4 </t>
  </si>
  <si>
    <t>SOCI - Service costs - Forecast Current Year +4</t>
  </si>
  <si>
    <t xml:space="preserve">SOCI - Planned maintenance - direct costs - Forecast Current Year +4 </t>
  </si>
  <si>
    <t xml:space="preserve">SOCI - Re-active &amp; voids maintenance - direct costs - Forecast Current Year +4 </t>
  </si>
  <si>
    <t xml:space="preserve">SOCI - Maintenance overhead costs - Forecast Current Year +4 </t>
  </si>
  <si>
    <t>SOCI - Bad debts written off/(back) - Forecast Current Year +4</t>
  </si>
  <si>
    <t xml:space="preserve">SOCI - Developments for sale costs - Forecast Current Year +4 </t>
  </si>
  <si>
    <t>SOCI - Other activity costs - Forecast Current Year +4</t>
  </si>
  <si>
    <t xml:space="preserve">SOCI - Other costs - Forecast Current Year +4 </t>
  </si>
  <si>
    <t xml:space="preserve">SOCI - Operating Costs - Forecast Current Year +4 </t>
  </si>
  <si>
    <t xml:space="preserve">SOCI - Gain/(Loss) on disposal of PPE - Forecast Current Year +4 </t>
  </si>
  <si>
    <t>SOCI - Exceptional Items - (Income) / Expense - Forecast Current Year +4</t>
  </si>
  <si>
    <t xml:space="preserve">SOCI - OPERATING SURPLUS/(DEFICIT) - Forecast Current Year +4 </t>
  </si>
  <si>
    <t xml:space="preserve">SOCI - Interest receivable and other income - Forecast Current Year +4 </t>
  </si>
  <si>
    <t xml:space="preserve">SOCI - Interest payable and similar charges - Forecast Current Year +4 </t>
  </si>
  <si>
    <t>SOCI - Increase / (Decrease) in Negative Goodwill - Forecast Current Year +4</t>
  </si>
  <si>
    <t>SOCI - Other Gains / (Losses) - Forecast Current Yr +4</t>
  </si>
  <si>
    <t xml:space="preserve">SOCI - SURPLUS(DEFICIT) ON ORDINARY ACTIVITIES BEFORE TAX - Forecast Current Year +4 </t>
  </si>
  <si>
    <t xml:space="preserve">SOCI - Tax on surplus on ordinary activities - Forecast Current Year +4 </t>
  </si>
  <si>
    <t xml:space="preserve">SOCI - SURPLUS/(DEFICIT) FOR THE YEAR AFTER TAX - Forecast Current Year +4 </t>
  </si>
  <si>
    <t>SOCI - Actuarial (loss) / gain in respect of pension schemes +4</t>
  </si>
  <si>
    <t>SOCI - Change in Fair Value of hedged financial instruments +4</t>
  </si>
  <si>
    <t>SOCI - TOTAL COMPREHENSIVE INCOME FOR THE YEAR +4</t>
  </si>
  <si>
    <t xml:space="preserve">SOCI - Gross rents - Forecast Current Year +5 </t>
  </si>
  <si>
    <t xml:space="preserve">SOCI - Service charges - Forecast Current Year +5 </t>
  </si>
  <si>
    <t xml:space="preserve">SOCI - Gross rents &amp; service charges - Forecast Current Year +5 </t>
  </si>
  <si>
    <t xml:space="preserve">SOCI - Rent loss from voids - Forecast Current Year +5 </t>
  </si>
  <si>
    <t xml:space="preserve">SOCI - Net rent &amp; service charges - Forecast Current Year +5 </t>
  </si>
  <si>
    <t xml:space="preserve">SOCI - Developments for sale income - Forecast Current Year +5 </t>
  </si>
  <si>
    <t>SOCI - Grants released from deferred income - Forecast Current Yr +5</t>
  </si>
  <si>
    <t>SOCI - Grants from Scottish Ministers - Forecast Current Yr +5</t>
  </si>
  <si>
    <t>SOCI - Other Grants - Forecast Current Yr +5</t>
  </si>
  <si>
    <t xml:space="preserve">SOCI - Other income - Forecast Current Year +5 </t>
  </si>
  <si>
    <t xml:space="preserve">SOCI - TURNOVER - Forecast Current Year +5 </t>
  </si>
  <si>
    <t xml:space="preserve">SOCI - Housing depreciation - Forecast Current Year +5 </t>
  </si>
  <si>
    <t xml:space="preserve">SOCI - Impairment written off/(back) - Forecast Current Year +5 </t>
  </si>
  <si>
    <t xml:space="preserve">SOCI - Management costs - Forecast Current Year +5 </t>
  </si>
  <si>
    <t>SOCI - Service costs - Forecast Current Year +5</t>
  </si>
  <si>
    <t xml:space="preserve">SOCI - Planned maintenance - direct costs - Forecast Current Year +5 </t>
  </si>
  <si>
    <t xml:space="preserve">SOCI - Re-active &amp; voids maintenance - direct costs - Forecast Current Year +5 </t>
  </si>
  <si>
    <t xml:space="preserve">SOCI - Maintenance overhead costs - Forecast Current Year +5 </t>
  </si>
  <si>
    <t>SOCI - Bad debts written off/(back) - Forecast Current Year +5</t>
  </si>
  <si>
    <t xml:space="preserve">SOCI - Developments for sale costs - Forecast Current Year +5 </t>
  </si>
  <si>
    <t>SOCI - Other activity costs - Forecast Current Year +5</t>
  </si>
  <si>
    <t xml:space="preserve">SOCI - Other costs - Forecast Current Year +5 </t>
  </si>
  <si>
    <t xml:space="preserve">SOCI - Operating Costs - Forecast Current Year +5 </t>
  </si>
  <si>
    <t xml:space="preserve">SOCI - Gain/(Loss) on disposal of PPE - Forecast Current Year +5 </t>
  </si>
  <si>
    <t>SOCI - Exceptional Items - (Income) / Expense - Forecast Current Year +5</t>
  </si>
  <si>
    <t xml:space="preserve">SOCI - OPERATING SURPLUS/(DEFICIT) - Forecast Current Year +5 </t>
  </si>
  <si>
    <t xml:space="preserve">SOCI - Interest receivable and other income - Forecast Current Year +5 </t>
  </si>
  <si>
    <t xml:space="preserve">SOCI - Interest payable and similar charges - Forecast Current Year +5 </t>
  </si>
  <si>
    <t>SOCI - Increase / (Decrease) in Negative Goodwill - Forecast Current Year +5</t>
  </si>
  <si>
    <t>SOCI - Other Gains / (Losses) - Forecast Current Yr +5</t>
  </si>
  <si>
    <t xml:space="preserve">SOCI - SURPLUS(DEFICIT) ON ORDINARY ACTIVITIES BEFORE TAX - Forecast Current Year +5 </t>
  </si>
  <si>
    <t xml:space="preserve">SOCI - Tax on surplus on ordinary activities - Forecast Current Year +5 </t>
  </si>
  <si>
    <t xml:space="preserve">SOCI - SURPLUS/(DEFICIT) FOR THE YEAR AFTER TAX - Forecast Current Year +5 </t>
  </si>
  <si>
    <t>SOCI - Actuarial (loss) / gain in respect of pension schemes +5</t>
  </si>
  <si>
    <t>SOCI - Change in Fair Value of hedged financial instruments +5</t>
  </si>
  <si>
    <t>SOCI - TOTAL COMPREHENSIVE INCOME FOR THE YEAR +5</t>
  </si>
  <si>
    <t>SOCI - Gross rents Comment</t>
  </si>
  <si>
    <t>SOCI - Service charges Comment</t>
  </si>
  <si>
    <t>SOCI - Rent loss from voids Comment</t>
  </si>
  <si>
    <t>SOCI - Developments for sale income Comment</t>
  </si>
  <si>
    <t>SOCI - Grants released from deferred income Comment</t>
  </si>
  <si>
    <t>SOCI - Grants from Scottish Ministers Comment</t>
  </si>
  <si>
    <t>SOCI - Other Grants Comment</t>
  </si>
  <si>
    <t>SOCI - Other income Comment</t>
  </si>
  <si>
    <t>SOCI - Housing depreciation Comment</t>
  </si>
  <si>
    <t>SOCI - Impairment written off/(back) Comment</t>
  </si>
  <si>
    <t>SOCI - Management costs Comment</t>
  </si>
  <si>
    <t>SOCI - Service costs Comment</t>
  </si>
  <si>
    <t>SOCI - Planned maintenance - direct costs Comment</t>
  </si>
  <si>
    <t>SOCI - Re-active &amp; voids maintenance - direct costs Comment</t>
  </si>
  <si>
    <t>SOCI - Maintenance overhead costs Comment</t>
  </si>
  <si>
    <t>SOCI - Bad debts written off/(back) Comment</t>
  </si>
  <si>
    <t>SOCI - Developments for sale costs Comment</t>
  </si>
  <si>
    <t>SOCI - Other activity costs Comment</t>
  </si>
  <si>
    <t>SOCI - Other costs Comment</t>
  </si>
  <si>
    <t>SOCI - Gain/(Loss) on disposal of PPE Comment</t>
  </si>
  <si>
    <t>SOCI - Exceptional Items - (Income) / Expense Comment</t>
  </si>
  <si>
    <t>SOCI - Interest receivable and other income Comment</t>
  </si>
  <si>
    <t>SOCI - Interest payable and similar charges Comment</t>
  </si>
  <si>
    <t>SOCI - Increase / (Decrease) in Negative Goodwill Comment</t>
  </si>
  <si>
    <t>SOCI - Other Gains / (Losses) Comment</t>
  </si>
  <si>
    <t>SOCI - Tax on surplus on ordinary activities Comment</t>
  </si>
  <si>
    <t>SOCI - Actuarial (loss) / gain in respect of pension schemes Comment</t>
  </si>
  <si>
    <t>SOCI - Change in Fair Value of hedged financial instruments. Comment</t>
  </si>
  <si>
    <t>SOFP - Intangible Assets &amp; Goodwill</t>
  </si>
  <si>
    <t>SOFP - Housing properties - Gross cost or valuation</t>
  </si>
  <si>
    <t>SOFP - Housing depreciation</t>
  </si>
  <si>
    <t>SOFP - Negative goodwill</t>
  </si>
  <si>
    <t>SOFP - NET HOUSING ASSETS</t>
  </si>
  <si>
    <t>SOFP - Non-Current Investments</t>
  </si>
  <si>
    <t>SOFP - Other Non Current Assets</t>
  </si>
  <si>
    <t>SOFP - TOTAL NON-CURRENT ASSETS</t>
  </si>
  <si>
    <t>SOFP - Current Assets</t>
  </si>
  <si>
    <t>SOFP - Net rental receivables</t>
  </si>
  <si>
    <t>SOFP - Other receivables, stock &amp; WIP</t>
  </si>
  <si>
    <t>SOFP - Investments (non-cash)</t>
  </si>
  <si>
    <t>SOFP - Cash at bank and in hand</t>
  </si>
  <si>
    <t>SOFP - TOTAL CURRENT ASSETS</t>
  </si>
  <si>
    <t>SOFP - Loans due within one year</t>
  </si>
  <si>
    <t>SOFP - Overdrafts due within one year</t>
  </si>
  <si>
    <t>SOFP - Other short-term payables</t>
  </si>
  <si>
    <t>SOFP - TOTAL CURRENT LIABILITIES</t>
  </si>
  <si>
    <t>SOFP - NET CURRENT ASSETS/(LIABILITIES)</t>
  </si>
  <si>
    <t>SOFP - TOTAL ASSETS LESS CURRENT LIABILITIES</t>
  </si>
  <si>
    <t>SOFP - Loans due after one year</t>
  </si>
  <si>
    <t>SOFP - Other long-term payables</t>
  </si>
  <si>
    <t>SOFP - Grants to be released</t>
  </si>
  <si>
    <t>SOFP - Provisions for liabilities &amp; charges</t>
  </si>
  <si>
    <t xml:space="preserve">SOFP - Pension asset / (liability) </t>
  </si>
  <si>
    <t>SOFP - NET ASSETS</t>
  </si>
  <si>
    <t>SOFP - Share capital</t>
  </si>
  <si>
    <t>SOFP - Revaluation reserve</t>
  </si>
  <si>
    <t>SOFP - Restricted reserves</t>
  </si>
  <si>
    <t>SOFP - Revenue reserves</t>
  </si>
  <si>
    <t>SOFP - TOTAL CAPITAL &amp; RESERVES</t>
  </si>
  <si>
    <t>SOFP - Intra Group Receivables - as included above</t>
  </si>
  <si>
    <t>SOFP - Intra Group Payables - as included above</t>
  </si>
  <si>
    <t xml:space="preserve">SOFP - Intangible Assets &amp; Goodwill - Forecast Current Year +1 </t>
  </si>
  <si>
    <t xml:space="preserve">SOFP - Housing properties - Gross cost or valuation - Forecast Current Year +1 </t>
  </si>
  <si>
    <t xml:space="preserve">SOFP - Housing depreciation - Forecast Current Year +1 </t>
  </si>
  <si>
    <t xml:space="preserve">SOFP - Negative goodwill - Forecast Current Year +1 </t>
  </si>
  <si>
    <t>SOFP - NET HOUSING ASSETS - Forecast Current Year +1</t>
  </si>
  <si>
    <t xml:space="preserve">SOFP - Non-Current Investments - Forecast Current Year +1 </t>
  </si>
  <si>
    <t xml:space="preserve">SOFP - Other non current assets - Forecast Current Year +1 </t>
  </si>
  <si>
    <t xml:space="preserve">SOFP - TOTAL NON CURRENT ASSETS - Forecast Current Year +1 </t>
  </si>
  <si>
    <t>SOFP - Net rental receivables - Forecast Current Year +1</t>
  </si>
  <si>
    <t>SOFP - Other receivables, stock &amp; WIP - Forecast Current Year +1</t>
  </si>
  <si>
    <t xml:space="preserve">SOFP - Investments (non-cash) - Forecast Current Year +1 </t>
  </si>
  <si>
    <t xml:space="preserve">SOFP - Cash at bank and in hand - Forecast Current Year +1 </t>
  </si>
  <si>
    <t xml:space="preserve">SOFP - TOTAL CURRENT ASSETS - Forecast Current Year +1 </t>
  </si>
  <si>
    <t xml:space="preserve">SOFP - Loans due within one year - Forecast Current Year +1 </t>
  </si>
  <si>
    <t>SOFP - Overdrafts due within one year - Forecast Current Year +1</t>
  </si>
  <si>
    <t>SOFP - Other short-term payables - Forecast Current Year +1</t>
  </si>
  <si>
    <t xml:space="preserve">SOFP - TOTAL CURRENT LIABILITIES - Forecast Current Year +1 </t>
  </si>
  <si>
    <t xml:space="preserve">SOFP - NET CURRENT ASSETS/(LIABILITIES) - Forecast Current Year +1 </t>
  </si>
  <si>
    <t xml:space="preserve">SOFP - TOTAL ASSETS LESS CURRENT LIABILITIES - Forecast Current Year +1 </t>
  </si>
  <si>
    <t xml:space="preserve">SOFP - Loans due after one year - Forecast Current Year +1 </t>
  </si>
  <si>
    <t xml:space="preserve">SOFP - Other long-term payables - Forecast Current Year +1 </t>
  </si>
  <si>
    <t xml:space="preserve">SOFP - Grants to be released - Forecast Current Year +1 </t>
  </si>
  <si>
    <t>SOFP - Forecast Current Year +1</t>
  </si>
  <si>
    <t xml:space="preserve">SOFP - Provisions for liabilities &amp; charges - Forecast Current Year +1 </t>
  </si>
  <si>
    <t xml:space="preserve">SOFP - Pension asset / (liability) - Forecast Current Year +1 </t>
  </si>
  <si>
    <t xml:space="preserve">SOFP - NET ASSETS - Forecast Current Year +1 </t>
  </si>
  <si>
    <t xml:space="preserve">SOFP - Revaluation reserve - Forecast Current Year +1 </t>
  </si>
  <si>
    <t xml:space="preserve">SOFP - Restricted reserves - Forecast Current Year +1 </t>
  </si>
  <si>
    <t>SOFP - Revenue reserves - Forecast Current Year +1</t>
  </si>
  <si>
    <t xml:space="preserve">SOFP - TOTAL CAPITAL &amp; RESERVES - Forecast Current Year +1 </t>
  </si>
  <si>
    <t xml:space="preserve">SOFP - Intra Group Receivables - as included above - Forecast Current Year +1 </t>
  </si>
  <si>
    <t xml:space="preserve">SOFP - Intra Group Payables - as included above - Forecast Current Year +1 </t>
  </si>
  <si>
    <t xml:space="preserve">SOFP - Intangible Assets &amp; Goodwill - Forecast Current Year +2 </t>
  </si>
  <si>
    <t xml:space="preserve">SOFP - Housing properties - Gross cost or valuation - Forecast Current Year +2 </t>
  </si>
  <si>
    <t xml:space="preserve">SOFP - Housing depreciation - Forecast Current Year +2 </t>
  </si>
  <si>
    <t xml:space="preserve">SOFP - Negative goodwill - Forecast Current Year +2 </t>
  </si>
  <si>
    <t>SOFP - NET HOUSING ASSETS - Forecast Current Year +2</t>
  </si>
  <si>
    <t xml:space="preserve">SOFP - Non-Current Investments - Forecast Current Year +2 </t>
  </si>
  <si>
    <t xml:space="preserve">SOFP - Other non current assets - Forecast Current Year +2 </t>
  </si>
  <si>
    <t xml:space="preserve">SOFP - TOTAL NON CURRENT ASSETS - Forecast Current Year +2 </t>
  </si>
  <si>
    <t>SOFP - Net rental receivables - Forecast Current Year +2</t>
  </si>
  <si>
    <t>SOFP - Other receivables, stock &amp; WIP - Forecast Current Year +2</t>
  </si>
  <si>
    <t xml:space="preserve">SOFP - Investments (non-cash) - Forecast Current Year +2 </t>
  </si>
  <si>
    <t xml:space="preserve">SOFP - Cash at bank and in hand - Forecast Current Year +2 </t>
  </si>
  <si>
    <t xml:space="preserve">SOFP - TOTAL CURRENT ASSETS - Forecast Current Year +2 </t>
  </si>
  <si>
    <t xml:space="preserve">SOFP - Loans due within one year - Forecast Current Year +2 </t>
  </si>
  <si>
    <t>SOFP - Overdrafts due within one year - Forecast Current Year +2</t>
  </si>
  <si>
    <t>SOFP - Other short-term payables - Forecast Current Year +2</t>
  </si>
  <si>
    <t>SOFP - TOTAL CURRENT LIABILITIES - Forecast Current Year +2</t>
  </si>
  <si>
    <t xml:space="preserve">SOFP - NET CURRENT ASSETS/(LIABILITIES) - Forecast Current Year +2 </t>
  </si>
  <si>
    <t xml:space="preserve">SOFP - TOTAL ASSETS LESS CURRENT LIABILITIES - Forecast Current Year +2 </t>
  </si>
  <si>
    <t xml:space="preserve">SOFP - Loans due after one year - Forecast Current Year +2 </t>
  </si>
  <si>
    <t xml:space="preserve">SOFP - Other long-term payables - Forecast Current Year +2 </t>
  </si>
  <si>
    <t xml:space="preserve">SOFP - Grants to be released - Forecast Current Year +2 </t>
  </si>
  <si>
    <t>SOFP - Forecast Current Year +2</t>
  </si>
  <si>
    <t xml:space="preserve">SOFP - Provisions for liabilities &amp; charges - Forecast Current Year +2 </t>
  </si>
  <si>
    <t>SOFP - Pension asset / (liability) - Forecast Current Year +2</t>
  </si>
  <si>
    <t xml:space="preserve">SOFP - NET ASSETS - Forecast Current Year +2 </t>
  </si>
  <si>
    <t xml:space="preserve">SOFP - Share capital - Forecast Current Year +2 </t>
  </si>
  <si>
    <t xml:space="preserve">SOFP - Revaluation reserve - Forecast Current Year +2 </t>
  </si>
  <si>
    <t xml:space="preserve">SOFP - Restricted reserves - Forecast Current Year +2 </t>
  </si>
  <si>
    <t>SOFP - Revenue reserves - Forecast Current Year +2</t>
  </si>
  <si>
    <t xml:space="preserve">SOFP - TOTAL CAPITAL &amp; RESERVES - Forecast Current Year +2 </t>
  </si>
  <si>
    <t xml:space="preserve">SOFP - Intra Group Receivables - as included above - Forecast Current Year +2 </t>
  </si>
  <si>
    <t xml:space="preserve">SOFP - Intra Group Payables - as included above - Forecast Current Year +2 </t>
  </si>
  <si>
    <t xml:space="preserve">SOFP - Intangible Assets &amp; Goodwill - Forecast Current Year +3 </t>
  </si>
  <si>
    <t xml:space="preserve">SOFP - Housing properties - Gross cost or valuation - Forecast Current Year +3 </t>
  </si>
  <si>
    <t xml:space="preserve">SOFP - Housing depreciation - Forecast Current Year +3 </t>
  </si>
  <si>
    <t xml:space="preserve">SOFP - Negative goodwill - Forecast Current Year +3 </t>
  </si>
  <si>
    <t>SOFP - NET HOUSING ASSETS - Forecase Current Year +3</t>
  </si>
  <si>
    <t xml:space="preserve">SOFP - Non-Current Investments - Forecast Current Year +3 </t>
  </si>
  <si>
    <t xml:space="preserve">SOFP - Other non current assets - Forecast Current Year +3 </t>
  </si>
  <si>
    <t xml:space="preserve">SOFP - TOTAL NON CURRENT ASSETS - Forecast Current Year +3 </t>
  </si>
  <si>
    <t>SOFP - Net rental receivables - Forecast Current Year +3</t>
  </si>
  <si>
    <t>SOFP - Other receivables, stock &amp; WIP - Forecast Current Year +3</t>
  </si>
  <si>
    <t xml:space="preserve">SOFP - Investments (non-cash) - Forecast Current Year +3 </t>
  </si>
  <si>
    <t xml:space="preserve">SOFP - Cash at bank and in hand - Forecast Current Year +3 </t>
  </si>
  <si>
    <t xml:space="preserve">SOFP - TOTAL CURRENT ASSETS - Forecast Current Year +3 </t>
  </si>
  <si>
    <t xml:space="preserve">SOFP - Loans due within one year - Forecast Current Year +3 </t>
  </si>
  <si>
    <t>SOFP - Overdrafts due within one year - Forecast Current Year +3</t>
  </si>
  <si>
    <t>SOFP - Other short-term payables - Forecast Current Year +3</t>
  </si>
  <si>
    <t>SOFP - TOTAL CURRENT LIABILITIES - Forecast Current Year +3</t>
  </si>
  <si>
    <t xml:space="preserve">SOFP - NET CURRENT ASSETS/(LIABILITIES) - Forecast Current Year +3 </t>
  </si>
  <si>
    <t xml:space="preserve">SOFP - TOTAL ASSETS LESS CURRENT LIABILITIES - Forecast Current Year +3 </t>
  </si>
  <si>
    <t xml:space="preserve">SOFP - Loans due after one year - Forecast Current Year +3 </t>
  </si>
  <si>
    <t xml:space="preserve">SOFP - Other long-term payables - Forecast Current Year +3 </t>
  </si>
  <si>
    <t xml:space="preserve">SOFP - Grants to be released - Forecast Current Year +3 </t>
  </si>
  <si>
    <t>SOFP - Forecast Current Year +3</t>
  </si>
  <si>
    <t xml:space="preserve">SOFP - Provisions for liabilities &amp; charges - Forecast Current Year +3 </t>
  </si>
  <si>
    <t>SOFP - Pension asset / (liability) - Forecast Current Year +3</t>
  </si>
  <si>
    <t xml:space="preserve">SOFP - NET ASSETS - Forecast Current Year +3 </t>
  </si>
  <si>
    <t xml:space="preserve">SOFP - Share capital - Forecast Current Year +3 </t>
  </si>
  <si>
    <t xml:space="preserve">SOFP - Revaluation reserve - Forecast Current Year +3 </t>
  </si>
  <si>
    <t xml:space="preserve">SOFP - Restricted reserves - Forecast Current Year +3 </t>
  </si>
  <si>
    <t>SOFP - Revenue reserves - Forecast Current Year +3</t>
  </si>
  <si>
    <t xml:space="preserve">SOFP - TOTAL CAPITAL &amp; RESERVES - Forecast Current Year +3 </t>
  </si>
  <si>
    <t xml:space="preserve">SOFP - Intra Group Receivables - as included above - Forecast Current Year +3 </t>
  </si>
  <si>
    <t xml:space="preserve">SOFP - Intra Group Payables - as included above - Forecast Current Year +3 </t>
  </si>
  <si>
    <t xml:space="preserve">SOFP - Intangible Assets &amp; Goodwill - Forecast Current Year +4 </t>
  </si>
  <si>
    <t xml:space="preserve">SOFP - Housing properties - Gross cost or valuation - Forecast Current Year +4 </t>
  </si>
  <si>
    <t xml:space="preserve">SOFP - Housing depreciation - Forecast Current Year +4 </t>
  </si>
  <si>
    <t xml:space="preserve">SOFP - Negative goodwill - Forecast Current Year +4 </t>
  </si>
  <si>
    <t>SOFP - NET HOUSING ASSETS - Forecast Current Year +4</t>
  </si>
  <si>
    <t xml:space="preserve">SOFP - Non-Current Investments - Forecast Current Year +4 </t>
  </si>
  <si>
    <t xml:space="preserve">SOFP - Other non current assets - Forecast Current Year +4 </t>
  </si>
  <si>
    <t xml:space="preserve">SOFP - TOTAL NON CURRENT ASSETS - Forecast Current Year +4 </t>
  </si>
  <si>
    <t>SOFP - Net rental receivables - Forecast Current Year +4</t>
  </si>
  <si>
    <t>SOFP - Other receivables, stock &amp; WIP - Forecast Current Year +4</t>
  </si>
  <si>
    <t xml:space="preserve">SOFP - Investments (non-cash) - Forecast Current Year +4 </t>
  </si>
  <si>
    <t xml:space="preserve">SOFP - Cash at bank and in hand - Forecast Current Year +4 </t>
  </si>
  <si>
    <t xml:space="preserve">SOFP - TOTAL CURRENT ASSETS - Forecast Current Year +4 </t>
  </si>
  <si>
    <t xml:space="preserve">SOFP - Loans due within one year - Forecast Current Year +4 </t>
  </si>
  <si>
    <t>SOFP - Overdrafts due within one year - Forecast Current Year +4</t>
  </si>
  <si>
    <t>SOFP - Other short-term payables - Forecast Current Year +4</t>
  </si>
  <si>
    <t>SOFP - TOTAL CURRENT LIABILITIES - Forecast Current Year +4</t>
  </si>
  <si>
    <t xml:space="preserve">SOFP - NET CURRENT ASSETS/(LIABILITIES) - Forecast Current Year +4 </t>
  </si>
  <si>
    <t xml:space="preserve">SOFP - TOTAL ASSETS LESS CURRENT LIABILITIES - Forecast Current Year +4 </t>
  </si>
  <si>
    <t xml:space="preserve">SOFP - Loans due after one year - Forecast Current Year +4 </t>
  </si>
  <si>
    <t>SOFP - Other long-term payables - Forecast Current Year +4</t>
  </si>
  <si>
    <t>SOFP - Grants to be released - Forecast Current Year +4</t>
  </si>
  <si>
    <t>SOFP - Forecast Current Year +4</t>
  </si>
  <si>
    <t xml:space="preserve">SOFP - Provisions for liabilities &amp; charges - Forecast Current Year +4 </t>
  </si>
  <si>
    <t>SOFP - Pension asset / (liability) - Forecast Current Year +4</t>
  </si>
  <si>
    <t xml:space="preserve">SOFP - NET ASSETS - Forecast Current Year +4 </t>
  </si>
  <si>
    <t xml:space="preserve">SOFP - Share capital - Forecast Current Year +4 </t>
  </si>
  <si>
    <t xml:space="preserve">SOFP - Revaluation reserve - Forecast Current Year +4 </t>
  </si>
  <si>
    <t xml:space="preserve">SOFP - Restricted reserves - Forecast Current Year +4 </t>
  </si>
  <si>
    <t>SOFP - Revenue reserves - Forecast Current Year +4</t>
  </si>
  <si>
    <t xml:space="preserve">SOFP - TOTAL CAPITAL &amp; RESERVES - Forecast Current Year +4 </t>
  </si>
  <si>
    <t xml:space="preserve">SOFP - Intra Group Receivables - as included above - Forecast Current Year +4 </t>
  </si>
  <si>
    <t xml:space="preserve">SOFP - Intra Group Payables - as included above - Forecast Current Year +4 </t>
  </si>
  <si>
    <t xml:space="preserve">SOFP - Intangible Assets &amp; Goodwill - Forecast Current Year +5 </t>
  </si>
  <si>
    <t xml:space="preserve">SOFP - Housing properties - Gross cost or valuation - Forecast Current Year +5 </t>
  </si>
  <si>
    <t xml:space="preserve">SOFP - Housing depreciation - Forecast Current Year +5 </t>
  </si>
  <si>
    <t xml:space="preserve">SOFP - Negative goodwill - Forecast Current Year +5 </t>
  </si>
  <si>
    <t>SOFP - NET HOUSING ASSETS - Forecast Current Year  +5</t>
  </si>
  <si>
    <t xml:space="preserve">SOFP - Non-Current Investments - Forecast Current Year +5 </t>
  </si>
  <si>
    <t xml:space="preserve">SOFP - Other non current assets - Forecast Current Year +5 </t>
  </si>
  <si>
    <t xml:space="preserve">SOFP - TOTAL NON CURRENT ASSETS - Forecast Current Year +5 </t>
  </si>
  <si>
    <t>SOFP - Net rental receivables - Forecast Current Year +5</t>
  </si>
  <si>
    <t>SOFP - Other receivables, stock &amp; WIP - Forecast Current Year +5</t>
  </si>
  <si>
    <t xml:space="preserve">SOFP - Investments (non-cash) - Forecast Current Year +5 </t>
  </si>
  <si>
    <t xml:space="preserve">SOFP - Cash at bank and in hand - Forecast Current Year +5 </t>
  </si>
  <si>
    <t xml:space="preserve">SOFP - TOTAL CURRENT ASSETS - Forecast Current Year +5 </t>
  </si>
  <si>
    <t xml:space="preserve">SOFP - Loans due within one year - Forecast Current Year +5 </t>
  </si>
  <si>
    <t>SOFP - Overdrafts due within one year - Forecast Current Year +5</t>
  </si>
  <si>
    <t>SOFP - Other short-term payables - Forecast Current Year +5</t>
  </si>
  <si>
    <t>SOFP - TOTAL CURRENT LIABILITIES - Forecast Current Year +5</t>
  </si>
  <si>
    <t xml:space="preserve">SOFP - NET CURRENT ASSETS/(LIABILITIES) - Forecast Current Year +5 </t>
  </si>
  <si>
    <t xml:space="preserve">SOFP - TOTAL ASSETS LESS CURRENT LIABILITIES - Forecast Current Year +5 </t>
  </si>
  <si>
    <t xml:space="preserve">SOFP - Loans due after one year - Forecast Current Year +5 </t>
  </si>
  <si>
    <t>SOFP - Other long-term payables - Forecast Current Year +5</t>
  </si>
  <si>
    <t>SOFP - Grants to be released - Forecast Current Year +5</t>
  </si>
  <si>
    <t xml:space="preserve">SOFP - Forecast Current Year +5 </t>
  </si>
  <si>
    <t xml:space="preserve">SOFP - Provisions for liabilities &amp; charges - Forecast Current Year +5 </t>
  </si>
  <si>
    <t>SOFP - Pension asset / (liability) - Forecast Current Year +5</t>
  </si>
  <si>
    <t xml:space="preserve">SOFP - NET ASSETS - Forecast Current Year +5 </t>
  </si>
  <si>
    <t xml:space="preserve">SOFP - Share capital - Forecast Current Year +5 </t>
  </si>
  <si>
    <t xml:space="preserve">SOFP - Revaluation reserve - Forecast Current Year +5 </t>
  </si>
  <si>
    <t xml:space="preserve">SOFP - Restricted reserves - Forecast Current Year +5 </t>
  </si>
  <si>
    <t>SOFP - Revenue reserves - Forecast Current Year +5</t>
  </si>
  <si>
    <t xml:space="preserve">SOFP - TOTAL CAPITAL &amp; RESERVES - Forecast Current Year +5 </t>
  </si>
  <si>
    <t xml:space="preserve">SOFP - Intra Group Receivables - as included above - Forecast Current Year +5 </t>
  </si>
  <si>
    <t xml:space="preserve">SOFP - Intra Group Payables - as included above - Forecast Current Year +5 </t>
  </si>
  <si>
    <t>SOFP - Intangible Assets &amp; Goodwill Comment</t>
  </si>
  <si>
    <t>SOFP - Housing properties - Gross cost or valuation Comment</t>
  </si>
  <si>
    <t>SOFP - Housing depreciation Comment</t>
  </si>
  <si>
    <t>SOFP - Negative goodwill Comment</t>
  </si>
  <si>
    <t>SOFP - Non-Current Investments Comment</t>
  </si>
  <si>
    <t>SOFP - Other Non Current Assets Comment</t>
  </si>
  <si>
    <t>SOFP - Net rental receivables Comment</t>
  </si>
  <si>
    <t>SOFP - Other receivables, stock &amp; WIP Comment</t>
  </si>
  <si>
    <t>SOFP - Investments (non-cash) Comment</t>
  </si>
  <si>
    <t>SOFP - Cash at bank and in hand Comment</t>
  </si>
  <si>
    <t>SOFP - Loans due within one year Comment</t>
  </si>
  <si>
    <t>SOFP - Overdrafts due within one year Comment</t>
  </si>
  <si>
    <t>SOFP - Other short-term payables Comment</t>
  </si>
  <si>
    <t>SOFP - Loans due after one year Comment</t>
  </si>
  <si>
    <t>SOFP - Other long-term payables Comment</t>
  </si>
  <si>
    <t>SOFP - Grants to be released Comment</t>
  </si>
  <si>
    <t>SOFP - Provisions for liabilities &amp; charges Comment</t>
  </si>
  <si>
    <t>SOFP - Pension asset / (liability) Comment</t>
  </si>
  <si>
    <t>SOFP - Share capital Comment</t>
  </si>
  <si>
    <t>SOFP - Revaluation reserve Comment</t>
  </si>
  <si>
    <t>SOFP - Restricted reserves Comment</t>
  </si>
  <si>
    <t>SOFP - Revenue reserves Comment</t>
  </si>
  <si>
    <t>SOFP - Intra Group Receivables - as included above Comment</t>
  </si>
  <si>
    <t>SOFP - Intra Group Payables - as included above Comment</t>
  </si>
  <si>
    <t>SOCF - Operating Surplus (Deficit)</t>
  </si>
  <si>
    <t>SOCF - Depreciation &amp; Amortisation</t>
  </si>
  <si>
    <t>SOCF - Impairments / (Revaluation Enhancements)</t>
  </si>
  <si>
    <t>SOCF - Increase / (Decrease) in Payables</t>
  </si>
  <si>
    <t>SOCF - (Increase) / Decrease in Receivabes</t>
  </si>
  <si>
    <t>SOCF - (Increase) / Decrease in Stock &amp; WIP</t>
  </si>
  <si>
    <t>SOCF - Gain / (Loss) on sale of non-current assets</t>
  </si>
  <si>
    <t>SOCF - Other non-cash adjustments</t>
  </si>
  <si>
    <t>SOCF - NET CASH FROM OPERATING ACTIVITIES</t>
  </si>
  <si>
    <t>SOCF - Tax (Paid) / Refunded</t>
  </si>
  <si>
    <t>SOCF - Return on Investment and Servicing of Finance</t>
  </si>
  <si>
    <t>SOCF - Interest Received</t>
  </si>
  <si>
    <t>SOCF - Interest (Paid)</t>
  </si>
  <si>
    <t>SOCF - RETURNS ON INVESTMENT AND SERVICING OF FINANCE</t>
  </si>
  <si>
    <t>SOCF - Capital Expenditure &amp; Financial Investment</t>
  </si>
  <si>
    <t>SOCF - Construction or acquisition of Housing properties</t>
  </si>
  <si>
    <t xml:space="preserve">SOCF - Improvement of Housing </t>
  </si>
  <si>
    <t>SOCF - Construction or acquisition of other Land &amp; Buildings</t>
  </si>
  <si>
    <t>SOCF - Construction or acquisition of Other Non-Current Assets</t>
  </si>
  <si>
    <t>SOCF - Sale of Social Housing Properties</t>
  </si>
  <si>
    <t>SOCF - Sale of Other Land &amp; Buildings</t>
  </si>
  <si>
    <t>SOCF - Sale of Other Non-Current Assets</t>
  </si>
  <si>
    <t>SOCF - Grants (Repaid) / Received</t>
  </si>
  <si>
    <t>SOCF - CAPITAL EXPENDITURE AND FINANCIAL INVESTMENT</t>
  </si>
  <si>
    <t xml:space="preserve">SOCF - NET CASH BEFORE FINANCING </t>
  </si>
  <si>
    <t>SOCF - Financing</t>
  </si>
  <si>
    <t>SOCF - Equity drawdown</t>
  </si>
  <si>
    <t>SOCF - Debt drawndown</t>
  </si>
  <si>
    <t>SOCF - Debt repayment</t>
  </si>
  <si>
    <t>SOCF - Working Capital (Cash) - Drawn / (Repaid)</t>
  </si>
  <si>
    <t>SOCF - NET CASH FROM FINANCING</t>
  </si>
  <si>
    <t>SOCF - INCREASE / (DECREASE) IN NET CASH</t>
  </si>
  <si>
    <t>SOCF - Cash Balance</t>
  </si>
  <si>
    <t>SOCF - Balance Brought Forward</t>
  </si>
  <si>
    <t>SOCF - Increase / (Decrease) in Net Cash</t>
  </si>
  <si>
    <t>SOCF - CLOSING BALANCE</t>
  </si>
  <si>
    <t>SOCF - Operating Surplus (Deficit) - Current Year + 1</t>
  </si>
  <si>
    <t>SOCF - Depreciation &amp; Amortisation - Current Year + 1</t>
  </si>
  <si>
    <t>SOCF - Impairments / (Revaluation Enhancements) - Current Year + 1</t>
  </si>
  <si>
    <t>SOCF - Increase / (Decrease) in Payables - Current Year + 1</t>
  </si>
  <si>
    <t>SOCF - (Increase) / Decrease in Receivables - Current Year + 1</t>
  </si>
  <si>
    <t>SOCF - (Increase) / Decrease in Stock &amp; WIP - Current Year + 1</t>
  </si>
  <si>
    <t>SOCF - Gain / (Loss) on sale of non-current assets - Current Year + 1</t>
  </si>
  <si>
    <t>SOCF - Other non-cash adjustments - Current Year + 1</t>
  </si>
  <si>
    <t>SOCF - NET CASH FROM OPERATING ACTIVITIES - Current Year + 1</t>
  </si>
  <si>
    <t>SOCF - Tax (Paid) / Refunded - Current Year + 1</t>
  </si>
  <si>
    <t>SOCF - Interest Received - Current Year + 1</t>
  </si>
  <si>
    <t>SOCF - Interest (Paid) - Current Year + 1</t>
  </si>
  <si>
    <t>SOCF - RETURNS ON INVESTMENT AND SERVICING OF FINANCE - Current Year + 1</t>
  </si>
  <si>
    <t>SOCF - Construction or acquisition of Housing properties - Current Year + 1</t>
  </si>
  <si>
    <t>SOCF - Improvement of Housing  - Current Year + 1</t>
  </si>
  <si>
    <t>SOCF - Construction or acquisition of other Land &amp; Buildings - Current Year + 1</t>
  </si>
  <si>
    <t>SOCF - Construction or acquisition of Other Non_Current Assets - Current Year + 1</t>
  </si>
  <si>
    <t>SOCF - Sale of Social Housing Properties - Current Year + 1</t>
  </si>
  <si>
    <t>SOCF - Sale of Other Land &amp; Buildings - Current Year + 1</t>
  </si>
  <si>
    <t>SOCF - Sale of Other Non_Current Assets - Current Year + 1</t>
  </si>
  <si>
    <t>SOCF - Grants (Repaid) / Received - Current Year + 1</t>
  </si>
  <si>
    <t>SOCF - CAPITAL EXPENDITURE AND FINANCIAL INVESTMENT - Current Year + 1</t>
  </si>
  <si>
    <t>SOCF - NET CASH BEFORE FINANCING  - Current Year + 1</t>
  </si>
  <si>
    <t>SOCF - Equity drawdown - Current Year + 1</t>
  </si>
  <si>
    <t>SOCF - Debt drawndown - Current Year + 1</t>
  </si>
  <si>
    <t>SOCF - Debt repayment - Current Year + 1</t>
  </si>
  <si>
    <t>SOCF - Working Capital (Cash) - Drawn / (Repaid) - Current Year + 1</t>
  </si>
  <si>
    <t>SOCF - NET CASH FROM FINANCING - Current Year + 1</t>
  </si>
  <si>
    <t>SOCF - INCREASE / (DECREASE) IN NET CASH - Current Year + 1</t>
  </si>
  <si>
    <t>SOCF - Balance Brought Forward - Current Year + 1</t>
  </si>
  <si>
    <t>SOCF - Increase / (Decrease) in Net Cash - Current Year + 1</t>
  </si>
  <si>
    <t>SOCF - CLOSING BALANCE - Current Year + 1</t>
  </si>
  <si>
    <t>SOCF - Operating Surplus (Deficit) - Current Year + 2</t>
  </si>
  <si>
    <t>SOCF - Depreciation &amp; Amortisation - Current Year + 2</t>
  </si>
  <si>
    <t>SOCF - Impairments / (Revaluation Enhancements) - Current Year + 2</t>
  </si>
  <si>
    <t>SOCF - Increase / (Decrease) in Payables - Current Year +2</t>
  </si>
  <si>
    <t>SOCF - (Increase) / Decrease in Receivables - Current Year +2</t>
  </si>
  <si>
    <t>SOCF - (Increase) / Decrease in Stock &amp; WIP - Current Year +2</t>
  </si>
  <si>
    <t>SOCF - Gain / (Loss) on sale of non-current assets - Current Year +2</t>
  </si>
  <si>
    <t>SOCF - Other non-cash adjustments - Current Year + 2</t>
  </si>
  <si>
    <t>SOCF - NET CASH FROM OPERATING ACTIVITIES - Current Year + 2</t>
  </si>
  <si>
    <t>SOCF - Tax (Paid) / Refunded - Current Year + 2</t>
  </si>
  <si>
    <t>SOCF - Interest Received - Current Year + 2</t>
  </si>
  <si>
    <t>SOCF - Interest (Paid) - Current Year + 2</t>
  </si>
  <si>
    <t>SOCF - RETURNS ON INVESTMENT AND SERVICING OF FINANCE - Current Year + 2</t>
  </si>
  <si>
    <t>SOCF - Construction or acquisition of Housing properties - Current Year + 2</t>
  </si>
  <si>
    <t>SOCF - Improvement of Housing  - Current Year + 2</t>
  </si>
  <si>
    <t>SOCF - Construction or acquisition of other Land &amp; Buildings - Current Year + 2</t>
  </si>
  <si>
    <t>SOCF - Construction or acquisition of Other Non_Current Assets - Current Year +2</t>
  </si>
  <si>
    <t>SOCF - Sale of Social Housing Properties - Current Year +2</t>
  </si>
  <si>
    <t>SOCF - Sale of Other Land &amp; Buildings - Current Year +2</t>
  </si>
  <si>
    <t>SOCF - Sale of Other Non_Current Assets - Current Year +2</t>
  </si>
  <si>
    <t>SOCF - Grants (Repaid) / Received - Current Year + 2</t>
  </si>
  <si>
    <t>SOCF - CAPITAL EXPENDITURE AND FINANCIAL INVESTMENT - Current Year + 2</t>
  </si>
  <si>
    <t>SOCF - NET CASH BEFORE FINANCING  - Current Year + 2</t>
  </si>
  <si>
    <t>SOCF - Equity drawdown - Current Year + 2</t>
  </si>
  <si>
    <t>SOCF - Debt drawndown - Current Year + 2</t>
  </si>
  <si>
    <t>SOCF - Debt repayment - Current Year + 2</t>
  </si>
  <si>
    <t>SOCF - Working Capital (Cash) - Drawn / (Repaid) - Current Year + 2</t>
  </si>
  <si>
    <t>SOCF - NET CASH FROM FINANCING - Current Year + 2</t>
  </si>
  <si>
    <t>SOCF - INCREASE / (DECREASE) IN NET CASH - Current Year + 2</t>
  </si>
  <si>
    <t>SOCF - Balance Brought Forward - Current Year + 2</t>
  </si>
  <si>
    <t>SOCF - Increase / (Decrease) in Net Cash - Current Year + 2</t>
  </si>
  <si>
    <t>SOCF - CLOSING BALANCE - Current Year + 2</t>
  </si>
  <si>
    <t>SOCF - Operating Surplus (Deficit) - Current Year + 3</t>
  </si>
  <si>
    <t>SOCF - Depreciation &amp; Amortisation - Current Year +3</t>
  </si>
  <si>
    <t>SOCF - Impairments / (Revaluation Enhancements) - Current Year + 3</t>
  </si>
  <si>
    <t>SOCF - Increase / (Decrease) in Payables - Current Year +3</t>
  </si>
  <si>
    <t>SOCF - (Increase) / Decrease in Receivables - Current Year +3</t>
  </si>
  <si>
    <t>SOCF - (Increase) / Decrease in Stock/WIP - Current Year +3</t>
  </si>
  <si>
    <t>SOCF - Gain or (Loss) on sale of non-current assets - Current Year +3</t>
  </si>
  <si>
    <t>SOCF - Other non-cash adjustments - Current Year +3</t>
  </si>
  <si>
    <t>SOCF - NET CASH FROM OPERATING ACTIVITIES - Current Year + 3</t>
  </si>
  <si>
    <t xml:space="preserve">SOCF - Tax (Paid) / Refunded - Current Year +3 </t>
  </si>
  <si>
    <t>SOCF - Interest Received - Current Year +3</t>
  </si>
  <si>
    <t>SOCF - Interest Paid - Current Year +3</t>
  </si>
  <si>
    <t>SOCF - RETURNS ON INVESTMENT AND SERVICING OF FINANCE - Current Year + 3</t>
  </si>
  <si>
    <t>SOCF - Construction or Acquisition of Housing Properties - Current Year +3</t>
  </si>
  <si>
    <t>SOCF - Improvement of Housing - Current Year +3</t>
  </si>
  <si>
    <t>SOCF - Construction or acquisition of other Land &amp; Buildings - Current Year +3</t>
  </si>
  <si>
    <t>SOCF - Sale of Social Housing Properties - Current Year +3</t>
  </si>
  <si>
    <t>SOCF - Sale of Other Land &amp; Buildings - Current Year +3</t>
  </si>
  <si>
    <t>SOCF - Sale of Other non_Current Assets - Current Year +3</t>
  </si>
  <si>
    <t>SOCF - Grants (Repaid) / Received - Current Year +3</t>
  </si>
  <si>
    <t>SOCF - CAPITAL EXPENDITURE AND FINANCIAL INVESTMENT - Current Year + 3</t>
  </si>
  <si>
    <t>SOCF - NET CASH BEFORE FINANCING  - Current Year + 3</t>
  </si>
  <si>
    <t>SOCF - Equity Drawdown - Current Year +3</t>
  </si>
  <si>
    <t>SOCF - Debt Drawdown - Current Year +3</t>
  </si>
  <si>
    <t>SOCF - Debt Repayment - Current Year +3</t>
  </si>
  <si>
    <t>SOCF - Working Capital (Cash) Drawn / (Repaid) - Current Year +3</t>
  </si>
  <si>
    <t>SOCF - NET CASH FROM FINANCING - Current Year + 3</t>
  </si>
  <si>
    <t>SOCF - INCREASE / (DECREASE) IN NET CASH - Current Year + 3</t>
  </si>
  <si>
    <t>SOCF - Balance Brought Forward - Current Year + 3</t>
  </si>
  <si>
    <t>SOCF - Increase / (Decrease) in Net Cash - Current Year + 3</t>
  </si>
  <si>
    <t>SOCF - CLOSING BALANCE - Current Year + 3</t>
  </si>
  <si>
    <t>SOCF - Operating Surplus (Deficit) - Current Year + 4</t>
  </si>
  <si>
    <t>SOCF - Depreciation &amp; Amortisation - Current Year + 4</t>
  </si>
  <si>
    <t>SOCF - Impairments / (Revaluation Enhancements) - Current Year + 4</t>
  </si>
  <si>
    <t>SOCF - Increase / (Decrease) in Payables - Current Year +4</t>
  </si>
  <si>
    <t>SOCF - (Increase) / Decrease in Receivables - Current Year +4</t>
  </si>
  <si>
    <t>SOCF - (Increase) / Decrease in Stock &amp; WIP - Current Year +4</t>
  </si>
  <si>
    <t>SOCF - Gain / (Loss) on sale of non-current assets - Current Year +4</t>
  </si>
  <si>
    <t>SOCF - Other non-cash adjustments - Current Year + 4</t>
  </si>
  <si>
    <t>SOCF - NET CASH FROM OPERATING ACTIVITIES - Current Year + 4</t>
  </si>
  <si>
    <t>SOCF - Tax (Paid) / Refunded - Current Year + 4</t>
  </si>
  <si>
    <t>SOCF - Interest Received - Current Year + 4</t>
  </si>
  <si>
    <t>SOCF - Interest (Paid) - Current Year + 4</t>
  </si>
  <si>
    <t>SOCF - RETURNS ON INVESTMENT AND SERVICING OF FINANCE - Current Year + 4</t>
  </si>
  <si>
    <t>SOCF - Construction or acquisition of Housing properties - Current Year + 4</t>
  </si>
  <si>
    <t>SOCF - Improvement of Housing  - Current Year + 4</t>
  </si>
  <si>
    <t>SOCF - Construction or acquisition of other Land &amp; Buildings - Current Year + 4</t>
  </si>
  <si>
    <t>SOCF - Construction or acquisition of Other Non_Current Assets - Current Year +4</t>
  </si>
  <si>
    <t>SOCF - Sale of Social Housing Properties - Current Year +4</t>
  </si>
  <si>
    <t>SOCF - Sale of Other Land &amp; Buildings - Current Year +4</t>
  </si>
  <si>
    <t>SOCF - Sale of Other Non_Current Assets - Current Year +4</t>
  </si>
  <si>
    <t>SOCF - Grants (Repaid) / Received - Current Year + 4</t>
  </si>
  <si>
    <t>SOCF - CAPITAL EXPENDITURE AND FINANCIAL INVESTMENT - Current Year + 4</t>
  </si>
  <si>
    <t>SOCF - NET CASH BEFORE FINANCING  - Current Year + 4</t>
  </si>
  <si>
    <t>SOCF - Equity drawdown - Current Year + 4</t>
  </si>
  <si>
    <t>SOCF - Debt drawndown - Current Year + 4</t>
  </si>
  <si>
    <t>SOCF - Debt repayment - Current Year + 4</t>
  </si>
  <si>
    <t>SOCF - Working Capital (Cash) - Drawn / (Repaid) - Current Year + 4</t>
  </si>
  <si>
    <t>SOCF - NET CASH FROM FINANCING - Current Year + 4</t>
  </si>
  <si>
    <t>SOCF - INCREASE / (DECREASE) IN NET CASH - Current Year + 4</t>
  </si>
  <si>
    <t>SOCF - Balance Brought Forward - Current Year + 4</t>
  </si>
  <si>
    <t>SOCF - Increase / (Decrease) in Net Cash - Current Year + 4</t>
  </si>
  <si>
    <t>SOCF - CLOSING BALANCE - Current Year + 4</t>
  </si>
  <si>
    <t>SOCF - Operating Surplus (Deficit) - Current Year + 5</t>
  </si>
  <si>
    <t>SOCF - Depreciation &amp; Amortisation - Current Year + 5</t>
  </si>
  <si>
    <t>SOCF - Impairments / (Revaluation Enhancements) - Current Year + 5</t>
  </si>
  <si>
    <t>SOCF - Increase / (Decrease) in Payables - Current Year +5</t>
  </si>
  <si>
    <t>SOCF - (Increase) / Decrease in Receivables - Current Year +5</t>
  </si>
  <si>
    <t>SOCF - (Increase) / Decrease in Stock &amp; WIP - Current Year +5</t>
  </si>
  <si>
    <t>SOCF - Gain / (Loss) on sale of non-current assets - Current Year +5</t>
  </si>
  <si>
    <t>SOCF - Other non-cash adjustments - Current Year + 5</t>
  </si>
  <si>
    <t>SOCF - NET CASH FROM OPERATING ACTIVITIES - Current Year + 5</t>
  </si>
  <si>
    <t>SOCF - Tax (Paid) / Refunded - Current Year + 5</t>
  </si>
  <si>
    <t>SOCF - Interest Received - Current Year + 5</t>
  </si>
  <si>
    <t>SOCF - Interest (Paid) - Current Year + 5</t>
  </si>
  <si>
    <t>SOCF - RETURNS ON INVESTMENT AND SERVICING OF FINANCE - Current Year + 5</t>
  </si>
  <si>
    <t>SOCF - Construction or acquisition of Housing properties - Current Year + 5</t>
  </si>
  <si>
    <t>SOCF - Improvement of Housing  - Current Year + 5</t>
  </si>
  <si>
    <t>SOCF - Construction or acquisition of other Land &amp; Buildings - Current Year + 5</t>
  </si>
  <si>
    <t>SOCF - Construction or acquisition of Other Non_Current Assets - Current Year +5</t>
  </si>
  <si>
    <t>SOCF - Sale of Social Housing Properties - Current Year +5</t>
  </si>
  <si>
    <t>SOCF - Sale of Other Land &amp; Buildings - Current Year +5</t>
  </si>
  <si>
    <t>SOCF - Sale of Other Non_Current Assets - Current Year +5</t>
  </si>
  <si>
    <t>SOCF - Grants (Repaid) / Received - Current Year + 5</t>
  </si>
  <si>
    <t>SOCF - CAPITAL EXPENDITURE AND FINANCIAL INVESTMENT - Current Year + 5</t>
  </si>
  <si>
    <t>SOCF - NET CASH BEFORE FINANCING  - Current Year + 5</t>
  </si>
  <si>
    <t>SOCF - Equity drawdown - Current Year + 5</t>
  </si>
  <si>
    <t>SOCF - Debt drawndown - Current Year + 5</t>
  </si>
  <si>
    <t>SOCF - Debt repayment - Current Year + 5</t>
  </si>
  <si>
    <t>SOCF - Working Capital (Cash) - Drawn / (Repaid) - Current Year + 5</t>
  </si>
  <si>
    <t>SOCF - NET CASH FROM FINANCING - Current Year + 5</t>
  </si>
  <si>
    <t>SOCF - INCREASE / (DECREASE) IN NET CASH - Current Year + 5</t>
  </si>
  <si>
    <t>SOCF - Balance Brought Forward - Current Year + 5</t>
  </si>
  <si>
    <t>SOCF - Increase / (Decrease) in Net Cash - Current Year + 5</t>
  </si>
  <si>
    <t>SOCF - CLOSING BALANCE - Current Year + 5</t>
  </si>
  <si>
    <t>SOCF - Depreciation &amp; Amortisation Comment</t>
  </si>
  <si>
    <t>SOCF - Impairments / (Revaluation Enhancements) Comment</t>
  </si>
  <si>
    <t>SOCF - Increase / (Decrease) in Payables Comment</t>
  </si>
  <si>
    <t>SOCF - (Increase) / Decrease in Receivabes Comment</t>
  </si>
  <si>
    <t>SOCF - (Increase) / Decrease in Stock &amp; WIP Comment</t>
  </si>
  <si>
    <t>SOCF - Gain / (Loss) on sale of non-current assets Comment</t>
  </si>
  <si>
    <t>SOCF - Other non-cash adjustments Comment</t>
  </si>
  <si>
    <t>SOCF - Tax (Paid) / Refunded Comment</t>
  </si>
  <si>
    <t>SOCF - Interest Received Comment</t>
  </si>
  <si>
    <t>SOCF - Interest (Paid) Comment</t>
  </si>
  <si>
    <t>SOCF - Construction or acquisition of Housing properties Comment</t>
  </si>
  <si>
    <t>SOCF - Improvement of Housing  Comment</t>
  </si>
  <si>
    <t>SOCF - Construction or acquisition of other Land &amp; Buildings Comment</t>
  </si>
  <si>
    <t>SOCF - Construction or acquisition of Other Non-Current Assets Comment</t>
  </si>
  <si>
    <t>SOCF - Sale of Social Housing Properties Comment</t>
  </si>
  <si>
    <t>SOCF - Sale of Other Land &amp; Buildings Comment</t>
  </si>
  <si>
    <t>SOCF - Sale of Other Non-Current Assets Comment</t>
  </si>
  <si>
    <t>SOCF - Grants (Repaid) / Received Comment</t>
  </si>
  <si>
    <t>SOCF - Equity drawdown Comment</t>
  </si>
  <si>
    <t>SOCF - Debt drawndown Comment</t>
  </si>
  <si>
    <t>SOCF - Debt repayment Comment</t>
  </si>
  <si>
    <t>SOCF - Working Capital (Cash) - Drawn / (Repaid) Comment</t>
  </si>
  <si>
    <t>SOCF - Balance Brought Forward Comment</t>
  </si>
  <si>
    <t>SOCF - Increase / (Decrease) in Net Cash Comment</t>
  </si>
  <si>
    <t>SOCF - CLOSING BALANCE Comment</t>
  </si>
  <si>
    <t>Additional Information - New Social Rent Properties added</t>
  </si>
  <si>
    <t>Additional Information - New MMR Properties added</t>
  </si>
  <si>
    <t>Additional Information - New Low Costs Home Ownership Properties added</t>
  </si>
  <si>
    <t>Additional Information - New Properties - Other Tenures added</t>
  </si>
  <si>
    <t>Additional Information - Total number of new affordable housing units added during year</t>
  </si>
  <si>
    <t xml:space="preserve">Additional Information - </t>
  </si>
  <si>
    <t>Additional Information - Number of units lost during year from:</t>
  </si>
  <si>
    <t>Additional Information - Sales including right to buy</t>
  </si>
  <si>
    <t>Additional Information - Demolition</t>
  </si>
  <si>
    <t>Additional Information - Other</t>
  </si>
  <si>
    <t>Additional Information - Social Rent Properties</t>
  </si>
  <si>
    <t>Additional Information - MMR Properties</t>
  </si>
  <si>
    <t>Additional Information - Low Costs Home Ownership Properties</t>
  </si>
  <si>
    <t>Additional Information - Properties - Other Tenures</t>
  </si>
  <si>
    <t>Additional Information - Number of units owned at end of period</t>
  </si>
  <si>
    <t>Additional Information - Number of units managed at end of period (exclude factored units)</t>
  </si>
  <si>
    <t>Additional Information - Financed by:</t>
  </si>
  <si>
    <t>Additional Information - Scottish Housing Grants</t>
  </si>
  <si>
    <t>Additional Information - Other public subsidy</t>
  </si>
  <si>
    <t>Additional Information - Private finance</t>
  </si>
  <si>
    <t>Additional Information - Sales</t>
  </si>
  <si>
    <t>Additional Information - Cash reserves</t>
  </si>
  <si>
    <t>Additional Information - Total cost of new units</t>
  </si>
  <si>
    <t>Additional Information - General Inflation (%)</t>
  </si>
  <si>
    <t>Additional Information - Rent increase - Margin above General Inflation (%)</t>
  </si>
  <si>
    <t>Additional Information - Operating cost increase - Margin above General Inflation (%)</t>
  </si>
  <si>
    <t>Additional Information - Direct maintenance cost increase - Margin above General Inflation (%)</t>
  </si>
  <si>
    <t>Additional Information - Actual / Assumed average salary increase (%)</t>
  </si>
  <si>
    <t>Additional Information - Average cost of borrowing (%)</t>
  </si>
  <si>
    <t>Additional Information - Employers Contributions for pensions (%)</t>
  </si>
  <si>
    <t>Additional Information - Employers Contributions for pensions (£'000)</t>
  </si>
  <si>
    <t>Additional Information - SHAPS Pensions deficit contributions (£'000)</t>
  </si>
  <si>
    <t>Additional Information - Minimum headroom cover on tightest interest cover covenant (£’000)</t>
  </si>
  <si>
    <t xml:space="preserve">Additional Information - Minimum headroom cover on tightest gearing covenant (£’000) </t>
  </si>
  <si>
    <t>Additional Information - Minimum headroom cover on tightest asset cover covenant (£’000)</t>
  </si>
  <si>
    <t>Additional Information - Total staff costs (including NI &amp; pension costs)</t>
  </si>
  <si>
    <t>Additional Information - Full time Equivalent Staff Curr Year</t>
  </si>
  <si>
    <t>Additional Information - EESSH Revenue Expenditure included above</t>
  </si>
  <si>
    <t>Additional Information - EESSH Capital Expenditure included above</t>
  </si>
  <si>
    <t>Additional Information - Total capital and revenue expenditure on maintenance of pre-1919 properties</t>
  </si>
  <si>
    <t>Additional Information - Total capital and revenue expenditure on maintenance of all other properties</t>
  </si>
  <si>
    <t>Additional Information - New Social Rent Properties added +1</t>
  </si>
  <si>
    <t>Additional Information - New MMR Properties added +1</t>
  </si>
  <si>
    <t>Additional Information - New Low Costs Home Ownership Properties added +1</t>
  </si>
  <si>
    <t>Additional Information - New Properties - Other Tenures added +1</t>
  </si>
  <si>
    <t>Additional Information - Total number of new affordable housing units added during year +1</t>
  </si>
  <si>
    <t xml:space="preserve">Additional Information - Sales including right to buy - Forecast Current Year +1 </t>
  </si>
  <si>
    <t xml:space="preserve">Additional Information - Demolition - Forecast Current Year +1 </t>
  </si>
  <si>
    <t xml:space="preserve">Additional Information - Other - Forecast Current Year +1 </t>
  </si>
  <si>
    <t>Additional Information - Social Rent Properties +1</t>
  </si>
  <si>
    <t>Additional Information - MMR Properties +1</t>
  </si>
  <si>
    <t>Additional Information - Low Costs Home Ownership Properties +1</t>
  </si>
  <si>
    <t>Additional Information - Properties - Other Tenures +1</t>
  </si>
  <si>
    <t xml:space="preserve">Additional Information - Number of units owned at end of period  - Forecast Current Year +1 </t>
  </si>
  <si>
    <t xml:space="preserve">Additional Information - Number of units managed at end of period (exclude factored units)  - Forecast Current Year +1 </t>
  </si>
  <si>
    <t xml:space="preserve">Additional Information - Scottish Housing Grants  - Forecast Current Year +1 </t>
  </si>
  <si>
    <t xml:space="preserve">Additional Information - Other public subsidy  - Forecast Current Year +1 </t>
  </si>
  <si>
    <t xml:space="preserve">Additional Information - Private finance  - Forecast Current Year +1 </t>
  </si>
  <si>
    <t xml:space="preserve">Additional Information - Sales  - Forecast Current Year +1 </t>
  </si>
  <si>
    <t xml:space="preserve">Additional Information - Cash reserves - Forecast Current Year +1 </t>
  </si>
  <si>
    <t xml:space="preserve">Additional Information - Total cost of new units - Forecast Current Year +1 </t>
  </si>
  <si>
    <t xml:space="preserve">Additional Information - General Inflation (%) - Forecast Current Year +1 </t>
  </si>
  <si>
    <t xml:space="preserve">Additional Information - Rent increase -Margin above General Inflation (%) - Forecast Current Year +1 </t>
  </si>
  <si>
    <t xml:space="preserve">Additional Information - Operating cost increase -Margin above General Inflation (%) - Forecast Current Year +1 </t>
  </si>
  <si>
    <t xml:space="preserve">Additional Information - Direct maintenance cost increase -Margin above General Inflation (%) - Forecast Current Year +1 </t>
  </si>
  <si>
    <t>Additional Information - Actual / Assumed average salary increase (%) +1</t>
  </si>
  <si>
    <t xml:space="preserve">Additional Information - Average cost of borrowing (%) - Forecast Current Year +1 </t>
  </si>
  <si>
    <t xml:space="preserve">Additional Information - Employers Contributions for pensions (%) - Forecast Current Year +1 </t>
  </si>
  <si>
    <t xml:space="preserve">Additional Information - Employers Contributions for pensions (£'000) - Forecast Current Year +1 </t>
  </si>
  <si>
    <t xml:space="preserve">Additional Information - SHAPS Pensions deficit contributions (£'000) - Forecast Current Year +1 </t>
  </si>
  <si>
    <t>Additional Information - Minimum headroom cover on tightest interest cover covenant (£’000) - Forecast Current Year +1</t>
  </si>
  <si>
    <t>Additional Information - Minimum headroom cover on tightest gearing covenant (£’000) - Forecast Current Year +1</t>
  </si>
  <si>
    <t>Additional Information - Minimum headroom cover on tightest asset cover covenant (£’000) - Forecast Current Year +1</t>
  </si>
  <si>
    <t xml:space="preserve">Additional Information - Total staff costs (including NI &amp; pension costs) - Forecast Current Year +1 </t>
  </si>
  <si>
    <t>Additional Information - Full time Equivalent Staff - Forecast Current Year+1</t>
  </si>
  <si>
    <t>Additional Information - EESSH Revenue Expenditure included above - Forecast Current Year +1</t>
  </si>
  <si>
    <t>Additional Information - EESSH Capital Expenditure included above - Forecast Current Year +1</t>
  </si>
  <si>
    <t>Additional Information - Total capital and revenue expenditure on maintenance of pre-1919 properties +1</t>
  </si>
  <si>
    <t>Additional Information - Total capital and revenue expenditure on maintenance of all other properties +1</t>
  </si>
  <si>
    <t>Additional Information - New Social Rent Properties added +2</t>
  </si>
  <si>
    <t>Additional Information - New MMR Properties added +2</t>
  </si>
  <si>
    <t>Additional Information - New Low Costs Home Ownership Properties added +2</t>
  </si>
  <si>
    <t>Additional Information - New Properties - Other Tenures added +2</t>
  </si>
  <si>
    <t>Additional Information - Total number of new affordable housing units added during year +2</t>
  </si>
  <si>
    <t xml:space="preserve">Additional Information - Sales including right to buy - Forecast Current Year +2 </t>
  </si>
  <si>
    <t xml:space="preserve">Additional Information - Demolition - Forecast Current Year +2 </t>
  </si>
  <si>
    <t xml:space="preserve">Additional Information - Other - Forecast Current Year +2 </t>
  </si>
  <si>
    <t>Additional Information - Social Rent Properties +2</t>
  </si>
  <si>
    <t>Additional Information - MMR Properties +2</t>
  </si>
  <si>
    <t>Additional Information - Low Costs Home Ownership Properties +2</t>
  </si>
  <si>
    <t>Additional Information - Properties - Other Tenures +2</t>
  </si>
  <si>
    <t xml:space="preserve">Additional Information - Number of units owned at end of period  - Forecast Current Year +2 </t>
  </si>
  <si>
    <t xml:space="preserve">Additional Information - Number of units managed at end of period (exclude factored units)  - Forecast Current Year +2 </t>
  </si>
  <si>
    <t>Additional Information - Scottish Housing Grants  - Forecast Current Year +2</t>
  </si>
  <si>
    <t xml:space="preserve">Additional Information - Other public subsidy  - Forecast Current Year +2 </t>
  </si>
  <si>
    <t xml:space="preserve">Additional Information - Private finance  - Forecast Current Year +2 </t>
  </si>
  <si>
    <t xml:space="preserve">Additional Information - Sales  - Forecast Current Year +2 </t>
  </si>
  <si>
    <t xml:space="preserve">Additional Information - Cash reserves - Forecast Current Year +2 </t>
  </si>
  <si>
    <t xml:space="preserve">Additional Information - Total cost of new units - Forecast Current Year +2 </t>
  </si>
  <si>
    <t xml:space="preserve">Additional Information - General Inflation (%) - Forecast Current Year +2 </t>
  </si>
  <si>
    <t>Additional Information - Rent increase - Margin above General Inflation (%) - Forecast Current Year +2</t>
  </si>
  <si>
    <t>Additional Information - Operating cost increase - Margin above General Inflation (%) - Forecast Current Year +2</t>
  </si>
  <si>
    <t>Additional Information - Direct maintenance cost increase - Margin above General Inflation (%) - Forecast Current Year +2</t>
  </si>
  <si>
    <t>Additional Information - Actual / Assumed average salary increase (%) +2</t>
  </si>
  <si>
    <t>Additional Information - Average cost of borrowing (%) - Forecast Current Year +2</t>
  </si>
  <si>
    <t xml:space="preserve">Additional Information - Employers Contributions for pensions (%) - Forecast Current Year +2 </t>
  </si>
  <si>
    <t xml:space="preserve">Additional Information - Employers Contributions for pensions (£'000) - Forecast Current Year +2 </t>
  </si>
  <si>
    <t>Additional Information - SHAPS Pensions deficit contributions (£'000) - Forecast Current Year +2</t>
  </si>
  <si>
    <t>Additional Information - Minimum headroom cover on tightest interest cover covenant (£’000) - Forecast Current Year +2</t>
  </si>
  <si>
    <t>Additional Information - Minimum headroom cover on tightest gearing covenant (£’000) - Forecast Current Year +2</t>
  </si>
  <si>
    <t>Additional Information - Minimum headroom cover on tightest asset cover covenant (£’000) - Forecast Current Year +2</t>
  </si>
  <si>
    <t xml:space="preserve">Additional Information - Total staff costs (including NI &amp; pension costs) - Forecast Current Year +2 </t>
  </si>
  <si>
    <t>Additional Information - Full time Equivalent Staff - Forecast Current Year+2</t>
  </si>
  <si>
    <t>Additional Information - EESSH Revenue Expenditure included above - Forecast Current Year +2</t>
  </si>
  <si>
    <t>Additional Information - EESSH Capital Expenditure included above - Forecast Current Year +2</t>
  </si>
  <si>
    <t>Additional Information - Total capital and revenue expenditure on maintenance of pre-1919 properties +2</t>
  </si>
  <si>
    <t>Additional Information - Total capital and revenue expenditure on maintenance of all other properties +2</t>
  </si>
  <si>
    <t>Additional Information - New Social Rent Properties added +3</t>
  </si>
  <si>
    <t>Additional Information - New MMR Properties added +3</t>
  </si>
  <si>
    <t>Additional Information - New Low Costs Home Ownership Properties added +3</t>
  </si>
  <si>
    <t>Additional Information - New Properties - Other Tenures added +3</t>
  </si>
  <si>
    <t>Additional Information - Total number of new affordable housing units added during year +3</t>
  </si>
  <si>
    <t xml:space="preserve">Additional Information - Sales including right to buy - Forecast Current Year +3 </t>
  </si>
  <si>
    <t xml:space="preserve">Additional Information - Demolition - Forecast Current Year +3 </t>
  </si>
  <si>
    <t xml:space="preserve">Additional Information - Other - Forecast Current Year +3 </t>
  </si>
  <si>
    <t>Additional Information - Social Rent Properties +3</t>
  </si>
  <si>
    <t>Additional Information - MMR Properties +3</t>
  </si>
  <si>
    <t>Additional Information - Low Costs Home Ownership Properties +3</t>
  </si>
  <si>
    <t>Additional Information - Properties - Other Tenures +3</t>
  </si>
  <si>
    <t xml:space="preserve">Additional Information - Number of units owned at end of period  - Forecast Current Year +3 </t>
  </si>
  <si>
    <t xml:space="preserve">Additional Information - Number of units managed at end of period (exclude factored units)  - Forecast Current Year +3 </t>
  </si>
  <si>
    <t>Additional Information - Scottish Housing Grants  - Forecast Current Year +3</t>
  </si>
  <si>
    <t xml:space="preserve">Additional Information - Other public subsidy  - Forecast Current Year +3 </t>
  </si>
  <si>
    <t xml:space="preserve">Additional Information - Private finance  - Forecast Current Year +3 </t>
  </si>
  <si>
    <t xml:space="preserve">Additional Information - Sales  - Forecast Current Year +3 </t>
  </si>
  <si>
    <t xml:space="preserve">Additional Information - Cash reserves - Forecast Current Year +3 </t>
  </si>
  <si>
    <t xml:space="preserve">Additional Information - Total cost of new units - Forecast Current Year +3 </t>
  </si>
  <si>
    <t>Additional Information - General Inflation (%) - Forecast Current Year +3</t>
  </si>
  <si>
    <t xml:space="preserve">Additional Information - Rent increase - Margin above General Inflation (%) - Forecast Current Year +3 </t>
  </si>
  <si>
    <t>Additional Information - Operating cost increase - Margin above General Inflation (%) - Forecast Current Year +3</t>
  </si>
  <si>
    <t>Additional Information - Direct maintenance cost increase - Margin above General Inflation (%) - Forecast Current Year +3</t>
  </si>
  <si>
    <t>Additional Information - Actual / Assumed average salary increase (%) +3</t>
  </si>
  <si>
    <t xml:space="preserve">Additional Information - Average cost of borrowing (%) - Forecast Current Year +3 </t>
  </si>
  <si>
    <t xml:space="preserve">Additional Information - Employers Contributions for pensions (%) - Forecast Current Year +3 </t>
  </si>
  <si>
    <t xml:space="preserve">Additional Information - Employers Contributions for pensions (£'000) - Forecast Current Year +3 </t>
  </si>
  <si>
    <t>Additional Information - SHAPS Pensions deficit contributions (£'000) - Forecast Current Year +3</t>
  </si>
  <si>
    <t>Additional Information - Minimum headroom cover on tightest interest cover covenant (£’000) - Forecast Current Year +3</t>
  </si>
  <si>
    <t>Additional Information - Minimum headroom cover on tightest gearing covenant (£’000) - Forecast Current Year +3</t>
  </si>
  <si>
    <t>Additional Information - Minimum headroom cover on tightest asset cover covenant (£’000) - Forecast Current Year +3</t>
  </si>
  <si>
    <t xml:space="preserve">Additional Information - Total staff costs (including NI &amp; pension costs) - Forecast Current Year +3 </t>
  </si>
  <si>
    <t>Additional Information - Full time Equivalent Staff - Forecast Current Year+3</t>
  </si>
  <si>
    <t>Additional Information - EESSH Revenue Expenditure included above - Forecast Current Year +3</t>
  </si>
  <si>
    <t>Additional Information - EESSH Capital Expenditure included above - Forecast Current Year +3</t>
  </si>
  <si>
    <t>Additional Information - Total capital and revenue expenditure on maintenance of pre-1919 properties +3</t>
  </si>
  <si>
    <t>Additional Information - Total capital and revenue expenditure on maintenance of all other properties +3</t>
  </si>
  <si>
    <t>Additional Information - New Social Rent Properties added +4</t>
  </si>
  <si>
    <t>Additional Information - New MMR Properties added +4</t>
  </si>
  <si>
    <t>Additional Information - New Low Costs Home Ownership Properties added +4</t>
  </si>
  <si>
    <t>Additional Information - New Properties - Other Tenures added +4</t>
  </si>
  <si>
    <t>Additional Information - Total number of new affordable housing units added during year +4</t>
  </si>
  <si>
    <t xml:space="preserve">Additional Information - Sales including right to buy - Forecast Current Year +4 </t>
  </si>
  <si>
    <t xml:space="preserve">Additional Information - Demolition - Forecast Current Year +4 </t>
  </si>
  <si>
    <t xml:space="preserve">Additional Information - Other - Forecast Current Year +4 </t>
  </si>
  <si>
    <t>Additional Information - Social Rent Properties +4</t>
  </si>
  <si>
    <t>Additional Information - MMR Properties +4</t>
  </si>
  <si>
    <t>Additional Information - Low Costs Home Ownership Properties +4</t>
  </si>
  <si>
    <t>Additional Information - Properties - Other Tenures +4</t>
  </si>
  <si>
    <t xml:space="preserve">Additional Information - Number of units owned at end of period  - Forecast Current Year +4 </t>
  </si>
  <si>
    <t xml:space="preserve">Additional Information - Number of units managed at end of period (exclude factored units)  - Forecast Current Year +4 </t>
  </si>
  <si>
    <t>Additional Information - Scottish Housing Grants  - Forecast Current Year +4</t>
  </si>
  <si>
    <t xml:space="preserve">Additional Information - Other public subsidy  - Forecast Current Year +4 </t>
  </si>
  <si>
    <t xml:space="preserve">Additional Information - Private finance  - Forecast Current Year +4 </t>
  </si>
  <si>
    <t xml:space="preserve">Additional Information - Sales  - Forecast Current Year +4 </t>
  </si>
  <si>
    <t xml:space="preserve">Additional Information - Cash reserves - Forecast Current Year +4 </t>
  </si>
  <si>
    <t xml:space="preserve">Additional Information - Total cost of new units - Forecast Current Year +4 </t>
  </si>
  <si>
    <t xml:space="preserve">Additional Information - General Inflation (%) - Forecast Current Year +4 </t>
  </si>
  <si>
    <t>Additional Information - Rent increase - Margin above General Inflation (%) - Forecast Current Year +4</t>
  </si>
  <si>
    <t xml:space="preserve">Additional Information - Operating cost increase - Margin above General Inflation (%) - Forecast Current Year +4 </t>
  </si>
  <si>
    <t>Additional Information - Direct maintenance cost increase - Margin above General Inflation (%) - Forecast Current Year +4</t>
  </si>
  <si>
    <t>Additional Information - Actual / Assumed average salary increase (%) +4</t>
  </si>
  <si>
    <t xml:space="preserve">Additional Information - Average cost of borrowing (%) - Forecast Current Year +4 </t>
  </si>
  <si>
    <t xml:space="preserve">Additional Information - Employers Contributions for pensions (%) - Forecast Current Year +4 </t>
  </si>
  <si>
    <t xml:space="preserve">Additional Information - Employers Contributions for pensions (£'000) - Forecast Current Year +4 </t>
  </si>
  <si>
    <t>Additional Information - SHAPS Pensions deficit contributions (£'000) - Forecast Current Year +4</t>
  </si>
  <si>
    <t>Additional Information - Minimum headroom cover on tightest interest cover covenant (£’000) - Forecast Current Year +4</t>
  </si>
  <si>
    <t>Additional Information - Minimum headroom cover on tightest gearing covenant (£’000) - Forecast Current Year +4</t>
  </si>
  <si>
    <t>Additional Information - Minimum headroom cover on tightest asset cover covenant (£’000) - Forecast Current Year +4</t>
  </si>
  <si>
    <t xml:space="preserve">Additional Information - Total staff costs (including NI &amp; pension costs) - Forecast Current Year +4 </t>
  </si>
  <si>
    <t>Additional Information - Full time Equivalent Staff - Forecast Current Year+4</t>
  </si>
  <si>
    <t>Additional Information - EESSH Revenue Expenditure included above - Forecast Current Year +4</t>
  </si>
  <si>
    <t>Additional Information - EESSH Capital Expenditure included above - Forecast Current Year +4</t>
  </si>
  <si>
    <t>Additional Information - Total capital and revenue expenditure on maintenance of pre-1919 properties +4</t>
  </si>
  <si>
    <t>Additional Information - Total capital and revenue expenditure on maintenance of all other properties +4</t>
  </si>
  <si>
    <t>Additional Information - New Social Rent Properties added +5</t>
  </si>
  <si>
    <t>Additional Information - New MMR Properties added +5</t>
  </si>
  <si>
    <t>Additional Information - New Low Costs Home Ownership Properties added +5</t>
  </si>
  <si>
    <t>Additional Information - New Properties - Other Tenures added +5</t>
  </si>
  <si>
    <t>Additional Information - Total number of new affordable housing units added during year +5</t>
  </si>
  <si>
    <t xml:space="preserve">Additional Information - Sales including right to buy - Forecast Current Year +5 </t>
  </si>
  <si>
    <t xml:space="preserve">Additional Information - Demolition - Forecast Current Year +5 </t>
  </si>
  <si>
    <t xml:space="preserve">Additional Information - Other - Forecast Current Year +5 </t>
  </si>
  <si>
    <t>Additional Information - Social Rent Properties +5</t>
  </si>
  <si>
    <t>Additional Information - MMR Properties +5</t>
  </si>
  <si>
    <t>Additional Information - Low Costs Home Ownership Properties +5</t>
  </si>
  <si>
    <t>Additional Information - Properties - Other Tenures +5</t>
  </si>
  <si>
    <t xml:space="preserve">Additional Information - Number of units owned at end of period  - Forecast Current Year +5 </t>
  </si>
  <si>
    <t xml:space="preserve">Additional Information - Number of units managed at end of period (exclude factored units)  - Forecast Current Year +5 </t>
  </si>
  <si>
    <t>Additional Information - Scottish Housing Grants  - Forecast Current Year +5</t>
  </si>
  <si>
    <t xml:space="preserve">Additional Information - Other public subsidy  - Forecast Current Year +5 </t>
  </si>
  <si>
    <t xml:space="preserve">Additional Information - Private finance  - Forecast Current Year +5 </t>
  </si>
  <si>
    <t xml:space="preserve">Additional Information - Sales  - Forecast Current Year +5 </t>
  </si>
  <si>
    <t xml:space="preserve">Additional Information - Cash reserves - Forecast Current Year +5 </t>
  </si>
  <si>
    <t xml:space="preserve">Additional Information - Total cost of new units - Forecast Current Year +5 </t>
  </si>
  <si>
    <t xml:space="preserve">Additional Information - General Inflation (%) - Forecast Current Year +5 </t>
  </si>
  <si>
    <t>Additional Information - Rent increase - Margin above General Inflation (%) - Forecast Current Year +5</t>
  </si>
  <si>
    <t>Additional Information - Operating cost increase - Margin above General Inflation (%) - Forecast Current Year +5</t>
  </si>
  <si>
    <t xml:space="preserve">Additional Information - Direct maintenance cost increase - Margin above General Inflation (%) - Forecast Current Year +5 </t>
  </si>
  <si>
    <t>Additional Information - Actual / Assumed average salary increase (%) +5</t>
  </si>
  <si>
    <t xml:space="preserve">Additional Information - Average cost of borrowing (%) - Forecast Current Year +5 </t>
  </si>
  <si>
    <t xml:space="preserve">Additional Information - Employers Contributions for pensions (%) - Forecast Current Year +5 </t>
  </si>
  <si>
    <t xml:space="preserve">Additional Information - Employers Contributions for pensions (£'000) - Forecast Current Year +5 </t>
  </si>
  <si>
    <t xml:space="preserve">Additional Information - SHAPS Pensions deficit contributions (£'000) - Forecast Current Year +5 </t>
  </si>
  <si>
    <t>Additional Information - Minimum headroom cover on tightest interest cover covenant (£’000) - Forecast Current Year +5</t>
  </si>
  <si>
    <t>Additional Information - Minimum headroom cover on tightest gearing covenant (£’000) - Forecast Current Year +5</t>
  </si>
  <si>
    <t>Additional Information - Minimum headroom cover on tightest asset cover covenant (£’000) - Forecast Current Year +5</t>
  </si>
  <si>
    <t xml:space="preserve">Additional Information - Total staff costs (including NI &amp; pension costs) - Forecast Current Year +5 </t>
  </si>
  <si>
    <t>Additional Information - Full time Equivalent Staff Forecast Current Year+5</t>
  </si>
  <si>
    <t>Additional Information - EESSH Revenue Expenditure included above - Forecast Current Year +5</t>
  </si>
  <si>
    <t>Additional Information - EESSH Capital Expenditure included above - Forecast Current Year +5</t>
  </si>
  <si>
    <t>Additional Information - Total capital and revenue expenditure on maintenance of pre-1919 properties +5</t>
  </si>
  <si>
    <t>Additional Information - Total capital and revenue expenditure on maintenance of all other properties +5</t>
  </si>
  <si>
    <t>Additional Information - Grand Total number of new affordable housing units added during year</t>
  </si>
  <si>
    <t>Additional Information - Total Scottish Housing Grants</t>
  </si>
  <si>
    <t>Additional Information - Total Private finance</t>
  </si>
  <si>
    <t>Additional Information - New Social Rent Properties added Comment</t>
  </si>
  <si>
    <t>Additional Information - New MMR Properties added Comment</t>
  </si>
  <si>
    <t>Additional Information - New Low Costs Home Ownership Properties added Comment</t>
  </si>
  <si>
    <t>Additional Information - New Properties - Other Tenures added Comment</t>
  </si>
  <si>
    <t>Additional Information - Sales including right to buy Comment</t>
  </si>
  <si>
    <t>Additional Information - Demolition Comment</t>
  </si>
  <si>
    <t>Additional Information - Other Comment</t>
  </si>
  <si>
    <t>Additional Information - Social Rent Properties Comment</t>
  </si>
  <si>
    <t>Additional Information - MMR Properties Comment</t>
  </si>
  <si>
    <t>Additional Information - Low Costs Home Ownership Properties Comment</t>
  </si>
  <si>
    <t>Additional Information - Properties - Other Tenures Comment</t>
  </si>
  <si>
    <t>Additional Information -  ‘Total cost of new units’ / ‘Total number of new affordable housing units added during year’ Comment</t>
  </si>
  <si>
    <t>Additional Information - Number of units managed at end of period (exclude factored units) Comment</t>
  </si>
  <si>
    <t>Additional Information - Scottish Housing Grants Comment</t>
  </si>
  <si>
    <t>Additional Information - Other public subsidy Comment</t>
  </si>
  <si>
    <t>Additional Information - Private finance Comment</t>
  </si>
  <si>
    <t>Additional Information - Sales Comment</t>
  </si>
  <si>
    <t>Additional Information - Cash reserves Comment</t>
  </si>
  <si>
    <t>Additional Information - Tot l Cost of New Units Comment</t>
  </si>
  <si>
    <t>Additional Information - General Inflation (%) Comment</t>
  </si>
  <si>
    <t>Additional Information - Rent increase - Margin above General Inflation (%) Comment</t>
  </si>
  <si>
    <t>Additional Information - Operating cost increase - Margin above General Inflation (%) Comment</t>
  </si>
  <si>
    <t>Additional Information - Direct maintenance cost increase - Margin above General Inflation (%) Comment</t>
  </si>
  <si>
    <t>Additional Information - Actual / Assumed average salary increase (%) Comment</t>
  </si>
  <si>
    <t>Additional Information - Average cost of borrowing (%) Comment</t>
  </si>
  <si>
    <t>Additional Information - Employers Contributions for pensions (%) Comment</t>
  </si>
  <si>
    <t>Additional Information - Employers Contributions for pensions (£'000) Comment</t>
  </si>
  <si>
    <t>Additional Information - SHAPS Pensions deficit contributions (£'000) Comment</t>
  </si>
  <si>
    <t>Additional Information - Minimum headroom cover on tightest interest cover covenant (£’000) Comment</t>
  </si>
  <si>
    <t>Additional Information - Minimum headroom cover on tightest gearing covenant (£’000) Comment</t>
  </si>
  <si>
    <t>Additional Information - Minimum headroom cover on tightest asset cover covenant (£’000) Comment</t>
  </si>
  <si>
    <t>Additional Information - Total staff costs (including NI &amp; pension costs) Comment</t>
  </si>
  <si>
    <t>Additional Information - Full time Equivalent Staff Curr Year Comment</t>
  </si>
  <si>
    <t>Additional Information - EESSH Revenue Expenditure included above Comment</t>
  </si>
  <si>
    <t>Additional Information - EESSH Capital Expenditure included above Comment</t>
  </si>
  <si>
    <t>Additional Information - Total capital and revenue expenditure on maintenance of pre-1919 properties Comment</t>
  </si>
  <si>
    <t>Additional Information - Total capital and revenue expenditure on maintenance of all other properties Comment</t>
  </si>
  <si>
    <t xml:space="preserve">Ratios - Interest cover </t>
  </si>
  <si>
    <t>Ratios - Gearing</t>
  </si>
  <si>
    <t>Ratios - Voids</t>
  </si>
  <si>
    <t>Ratios - Arrears</t>
  </si>
  <si>
    <t>Ratios - Bad debts</t>
  </si>
  <si>
    <t>Ratios - Staff costs / turnover</t>
  </si>
  <si>
    <t xml:space="preserve">Ratios - Turnover per unit </t>
  </si>
  <si>
    <t>Ratios - Responsive repairs to planned maintenance ratio</t>
  </si>
  <si>
    <t>Ratios - Current ratio</t>
  </si>
  <si>
    <t>Ratios - Gross surplus / (deficit)</t>
  </si>
  <si>
    <t>Ratios - Net surplus / (deficit)</t>
  </si>
  <si>
    <t>Ratios - EBITDA / revenue</t>
  </si>
  <si>
    <t>Ratios - Debt Burden ratio</t>
  </si>
  <si>
    <t xml:space="preserve">Ratios - Net Debt Per Unit </t>
  </si>
  <si>
    <t xml:space="preserve">Ratios - Debt per unit </t>
  </si>
  <si>
    <t>Ratios - Income from non-rental activities</t>
  </si>
  <si>
    <t>Ratios - Interest cover - Forecast Current Year +1</t>
  </si>
  <si>
    <t>Ratios - Gearing - Forecast Current Year +1</t>
  </si>
  <si>
    <t>Ratios - Voids - Forecast Current Year +1</t>
  </si>
  <si>
    <t>Ratios - Arrears - Forecast Current Year +1</t>
  </si>
  <si>
    <t>Ratios - Bad debts - Forecast Current Year +1</t>
  </si>
  <si>
    <t>Ratios - Staff costs / turnover - Forecast Current Year +1</t>
  </si>
  <si>
    <t>Ratios - Turnover per unit Forecast Current Year + 1</t>
  </si>
  <si>
    <t>Ratios - Responsive repairs to planned maintenance + 1</t>
  </si>
  <si>
    <t>Ratios - Current ratio - Forecast Current Year +1</t>
  </si>
  <si>
    <t>Ratios - Gross surplus / (deficit) - Forecast Current Year +1</t>
  </si>
  <si>
    <t>Ratios - Net surplus / (deficit) - Forecast Current Year +1</t>
  </si>
  <si>
    <t>Ratios - EBITDA / revenue + 1</t>
  </si>
  <si>
    <t>Ratios - Debt Burden Forecast Current Year +1</t>
  </si>
  <si>
    <t>Ratios - Net Debt Per Unit Forecast Current Year + 1</t>
  </si>
  <si>
    <t>Ratios - Debt per unit - Forecast Current Year +1</t>
  </si>
  <si>
    <t>Ratios - Income from non-rental activities - Forecast Current Year +1</t>
  </si>
  <si>
    <t>Ratios - Interest cover - Forecast Current Year +2</t>
  </si>
  <si>
    <t>Ratios - Gearing - Forecast Current Year +2</t>
  </si>
  <si>
    <t>Ratios - Voids - Forecast Current Year +2</t>
  </si>
  <si>
    <t>Ratios - Arrears - Forecast Current Year +2</t>
  </si>
  <si>
    <t>Ratios - Bad debts - Forecast Current Year +2</t>
  </si>
  <si>
    <t>Ratios - Staff costs / turnover - Forecast Current Year +2</t>
  </si>
  <si>
    <t>Ratios - Turnover per unit Forecast Current Year + 2</t>
  </si>
  <si>
    <t>Ratios - Responsive repairs to planned maintenance + 2</t>
  </si>
  <si>
    <t>Ratios - Current ratio - Forecast Current Year +2</t>
  </si>
  <si>
    <t>Ratios - Gross surplus / (deficit) - Forecast Current Year +2</t>
  </si>
  <si>
    <t>Ratios - Net surplus / (deficit) - Forecast Current Year +2</t>
  </si>
  <si>
    <t>Ratios - EBITDA / revenue + 2</t>
  </si>
  <si>
    <t>Ratios - Debt Burden Forecast Current Year +2</t>
  </si>
  <si>
    <t>Ratios - Net Debt Per Unit Forecast Current Year + 2</t>
  </si>
  <si>
    <t>Ratios - Debt per unit (£) - Forecast Current Year +2</t>
  </si>
  <si>
    <t>Ratios - Income from non-rental activities - Forecast Current Year +2</t>
  </si>
  <si>
    <t>Ratios - Interest cover - Forecast Current Year +3</t>
  </si>
  <si>
    <t>Ratios - Gearing - Forecast Current Year +3</t>
  </si>
  <si>
    <t>Ratios - Voids - Forecast Current Year +3</t>
  </si>
  <si>
    <t>Ratios - Arrears - Forecast Current Year +3</t>
  </si>
  <si>
    <t>Ratios - Bad debts - Forecast Current Year +3</t>
  </si>
  <si>
    <t>Ratios - Staff costs / turnover - Forecast Current Year +3</t>
  </si>
  <si>
    <t>Ratios - Turnover per unit Forecast Current Year + 3</t>
  </si>
  <si>
    <t>Ratios - Responsive repairs to planned maintenance + 3</t>
  </si>
  <si>
    <t>Ratios - Current ratio - Forecast Current Year +3</t>
  </si>
  <si>
    <t>Ratios - Gross surplus / (deficit) - Forecast Current Year +3</t>
  </si>
  <si>
    <t>Ratios - Net surplus / (deficit) - Forecast Current Year +3</t>
  </si>
  <si>
    <t>Ratios - EBITDA / revenue + 3</t>
  </si>
  <si>
    <t>Ratios - Debt Burden Forecast Current Year +3</t>
  </si>
  <si>
    <t>Ratios - Net Debt Per Unit Forecast Current Year + 3</t>
  </si>
  <si>
    <t>Ratios - Debt per unit (£) - Forecast Current Year +3</t>
  </si>
  <si>
    <t>Ratios - Income from non-rental activities - Forecast Current Year +3</t>
  </si>
  <si>
    <t>Ratios - Interest cover - Forecast Current Year +4</t>
  </si>
  <si>
    <t>Ratios - Gearing - Forecast Current Year +4</t>
  </si>
  <si>
    <t>Ratios - Voids - Forecast Current Year +4</t>
  </si>
  <si>
    <t>Ratios - Arrears - Forecast Current Year +4</t>
  </si>
  <si>
    <t>Ratios - Bad debts - Forecast Current Year +4</t>
  </si>
  <si>
    <t>Ratios - Staff costs / turnover - Forecast Current Year +4</t>
  </si>
  <si>
    <t>Ratios - Turnover per unit Forecast Current Year + 4</t>
  </si>
  <si>
    <t>Ratios - Responsive repairs to planned maintenance + 4</t>
  </si>
  <si>
    <t>Ratios - Current ratio - Forecast Current Year +4</t>
  </si>
  <si>
    <t>Ratios - Gross surplus / (deficit) - Forecast Current Year +4</t>
  </si>
  <si>
    <t>Ratios - Net surplus / (deficit) - Forecast Current Year +4</t>
  </si>
  <si>
    <t>Ratios - EBITDA / revenue + 4</t>
  </si>
  <si>
    <t>Ratios - Debt Burden Forecast Current Year +4</t>
  </si>
  <si>
    <t>Ratios - Net Debt Per Unit Forecast Current Year + 4</t>
  </si>
  <si>
    <t>Ratios - Debt per unit (£) - Forecast Current Year +4</t>
  </si>
  <si>
    <t>Ratios - Income from non-rental activities - Forecast Current Year +4</t>
  </si>
  <si>
    <t>Ratios - Interest cover - Forecast Current Year +5</t>
  </si>
  <si>
    <t>Ratios - Gearing - Forecast Current Year +5</t>
  </si>
  <si>
    <t>Ratios - Voids - Forecast Current Year +5</t>
  </si>
  <si>
    <t>Ratios - Arrears - Forecast Current Year +5</t>
  </si>
  <si>
    <t>Ratios - Bad debts - Forecast Current Year +5</t>
  </si>
  <si>
    <t>Ratios - Staff costs / turnover - Forecast Current Year +5</t>
  </si>
  <si>
    <t>Ratios - Turnover per unit Forecast Current Year + 5</t>
  </si>
  <si>
    <t>Ratios - Responsive repairs to planned maintenance + 5</t>
  </si>
  <si>
    <t>Ratios - Current ratio - Forecast Current Year +5</t>
  </si>
  <si>
    <t>Ratios - Gross surplus / (deficit) - Forecast Current Year +5</t>
  </si>
  <si>
    <t>Ratios - Net surplus / (deficit) - Forecast Current Year +5</t>
  </si>
  <si>
    <t>Ratios - EBITDA / revenue + 5</t>
  </si>
  <si>
    <t>Ratios - Debt Burden Forecast Current Year +5</t>
  </si>
  <si>
    <t>Ratios - Net Debt Per Unit Forecast Current Year + 5</t>
  </si>
  <si>
    <t>Ratios - Debt per unit (£) - Forecast Current Year +5</t>
  </si>
  <si>
    <t>Ratios - Income from non-rental activities - Forecast Current Year +5</t>
  </si>
  <si>
    <t>If 'Total number of new affordable housing units added during year' [Year 0] = 0 then 'Total cost of new units' [Year 0] must be 0</t>
  </si>
  <si>
    <t>If 'Total number of new affordable housing units added during year' [Year 0] greater than 0 then 'Total cost of new units' [Year 0] must be greater than 0.</t>
  </si>
  <si>
    <t>If 'Total number of new affordable housing units added during year' [Year 1] = 0 then 'Total cost of new units' [Year 1] must be 0</t>
  </si>
  <si>
    <t>If 'Total number of new affordable housing units added during year' [Year 1] greater than 0 then 'Total cost of new units' [Year 1] must be greater than 0.</t>
  </si>
  <si>
    <t>If 'Total number of new affordable housing units added during year' [Year 2] = 0 then 'Total cost of new units' [Year 2] must be 0</t>
  </si>
  <si>
    <t>If 'Total number of new affordable housing units added during year' [Year 2] greater than 0 then 'Total cost of new units' [Year 2] must be greater than 0.</t>
  </si>
  <si>
    <t>If 'Total number of new affordable housing units added during year' [Year 3] = 0 then 'Total cost of new units' [Year 3] must be 0</t>
  </si>
  <si>
    <t>If 'Total number of new affordable housing units added during year' [Year 3] greater than 0 then 'Total cost of new units' [Year 3] must be greater than 0.</t>
  </si>
  <si>
    <t>If 'Total number of new affordable housing units added during year' [Year 4] = 0 then 'Total cost of new units' [Year 4] must be 0</t>
  </si>
  <si>
    <t>If 'Total number of new affordable housing units added during year' [Year 4] greater than 0 then 'Total cost of new units' [Year 4] must be greater than 0.</t>
  </si>
  <si>
    <t>If 'Total number of new affordable housing units added during year' [Year 5] = 0 then 'Total cost of new units' [Year 5] must be 0</t>
  </si>
  <si>
    <t>If 'Total number of new affordable housing units added during year' [Year 5] greater than 0 then 'Total cost of new units' [Year 5] must be greater than 0.</t>
  </si>
  <si>
    <t>Add '-' to SOCI screen</t>
  </si>
  <si>
    <t>APPROVAL</t>
  </si>
  <si>
    <t>I confirm that this organisation has completed the Annual Five Year Financial Projections Return in accordance with the Scottish Housing Regulator's policy document "Financial Viability of Registered Social Landlords : Statutory Guidance - February 2019" and that this summary sheet and attached annex of financial data and projections, based on the circumstances at the time of preparing the financial plans and the assumptions, have been approved by the Governing Body at its meeting on:</t>
  </si>
  <si>
    <t>Date of Approval</t>
  </si>
  <si>
    <t>This return is provided to the Scottish Housing Regulator, in confidence, solely in connection with its annual financial information requirements and in order to assist the Scottish Housing Regulator in its role as regulator. The information contained herein must not be disclosed to any third party without the explicit consent of the RSL.</t>
  </si>
  <si>
    <t>Name of Approver</t>
  </si>
  <si>
    <t>Job Role of Apprower</t>
  </si>
  <si>
    <t>Please select “No” if these projections do not include all developments identified for this RSL in Local Authorities’ Strategic Housing Investment Plans and add a comment.</t>
  </si>
  <si>
    <t>Construction or Acquisition of other Non-Current Assets - Current Year +3</t>
  </si>
  <si>
    <t>SOCF - Construction or Acquisition of other Non-Current Assets - Current Year +3</t>
  </si>
  <si>
    <t>Total Debt drawndown</t>
  </si>
  <si>
    <t>Percentage(9,3)</t>
  </si>
  <si>
    <t>Amend after system testing</t>
  </si>
  <si>
    <t>Remove hidden column</t>
  </si>
  <si>
    <t>Sales finance comment</t>
  </si>
  <si>
    <t>Cash finance reserves comment</t>
  </si>
  <si>
    <t>Other finance comment</t>
  </si>
  <si>
    <t>Total Cost of New Units comment</t>
  </si>
  <si>
    <t>Set hidden values to rj</t>
  </si>
  <si>
    <t>FYFPF018</t>
  </si>
  <si>
    <t>Cost of new unit threshold</t>
  </si>
  <si>
    <t>Number(3)</t>
  </si>
  <si>
    <t>‘Total cost of new units’ / ‘Total number of new affordable housing units added during year’ [Year 0] is greater than 500. Please amend or provide a brief explanation in the 'Total number of new affordable housing units added during year' comment.</t>
  </si>
  <si>
    <t>‘Total cost of new units’ / ‘Total number of new affordable housing units added during year’ [Year 1] is greater than 500. Please amend or provide a brief explanation in the 'Total number of new affordable housing units added during year' comment.</t>
  </si>
  <si>
    <t>‘Total cost of new units’ / ‘Total number of new affordable housing units added during year’ [Year 2] is greater than 500. Please amend or provide a brief explanation in the 'Total number of new affordable housing units added during year' comment.</t>
  </si>
  <si>
    <t>‘Total cost of new units’ / ‘Total number of new affordable housing units added during year’ [Year 3] is greater than 500. Please amend or provide a brief explanation in the 'Total number of new affordable housing units added during year' comment.</t>
  </si>
  <si>
    <t>‘Total cost of new units’ / ‘Total number of new affordable housing units added during year’ [Year 4] is greater than 500. Please amend or provide a brief explanation in the 'Total number of new affordable housing units added during year' comment.</t>
  </si>
  <si>
    <t>‘Total cost of new units’ / ‘Total number of new affordable housing units added during year’ [Year 5] is greater than 500. Please amend or provide a brief explanation in the 'Total number of new affordable housing units added during year' comment.</t>
  </si>
  <si>
    <t>Other units lostcomment</t>
  </si>
  <si>
    <t>Gross rents comment</t>
  </si>
  <si>
    <t>AI_Assumptions_Minimum_Headroom_Cover_Tightest_Gearing_Covenant_Pounds</t>
  </si>
  <si>
    <t>AI_Assumptions_Minimum_Headroom_Cover_Tightest_Asset_Cover_Covenant_Pounds</t>
  </si>
  <si>
    <t>FYFPTA001</t>
  </si>
  <si>
    <t>Trends TURNOVER</t>
  </si>
  <si>
    <t>DERIVED
SUM(FYFPPA008-FYFPPA005)</t>
  </si>
  <si>
    <t>FYFPTA002</t>
  </si>
  <si>
    <t>DERIVED
SUM(FYFPPA034-FYFPPA032)</t>
  </si>
  <si>
    <t>FYFPTA003</t>
  </si>
  <si>
    <t>DERIVED
SUM(FYFPPA060-FYFPPA058)</t>
  </si>
  <si>
    <t>FYFPTA004</t>
  </si>
  <si>
    <t>DERIVED
SUM(FYFPPA086-FYFPPA084)</t>
  </si>
  <si>
    <t>DERIVED
SUM(FYFPPA112-FYFPPA110)</t>
  </si>
  <si>
    <t>FYFPTA005</t>
  </si>
  <si>
    <t>FYFPTA006</t>
  </si>
  <si>
    <t>DERIVED
SUM(FYFPPA138-FYFPPA136)</t>
  </si>
  <si>
    <t>FYFPTA007</t>
  </si>
  <si>
    <t>Trends Operating Costs</t>
  </si>
  <si>
    <t>DERIVED
SUM(FYFPPA011+FYFPPA1100+FYFPPA012+FYFPPA013+FYFPPA014+FYFPPA015+FYFPPA016+FYFPPA720+FYFPPA017)</t>
  </si>
  <si>
    <t>DERIVED
SUM(FYFPPA037+FYFPPA1101+FYFPPA038+FYFPPA039+FYFPPA040+FYFPPA041+FYFPPA042+FYFPPA721+FYFPPA043)</t>
  </si>
  <si>
    <t>FYFPTA008</t>
  </si>
  <si>
    <t>FYFPTA009</t>
  </si>
  <si>
    <t>DERIVED
SUM(FYFPPA063+FYFPPA1102+FYFPPA064+FYFPPA065+FYFPPA066+FYFPPA067+FYFPPA068+FYFPPA722+FYFPPA069)</t>
  </si>
  <si>
    <t>FYFPTA010</t>
  </si>
  <si>
    <t>DERIVED
SUM(FYFPPA089+FYFPPA1103+FYFPPA090+FYFPPA091+FYFPPA092+FYFPPA093+FYFPPA094+FYFPPA723+FYFPPA095)</t>
  </si>
  <si>
    <t>FYFPTA011</t>
  </si>
  <si>
    <t>DERIVED
SUM(FYFPPA115+FYFPPA1104+FYFPPA116+FYFPPA117+FYFPPA118+FYFPPA119+FYFPPA120+FYFPPA724+FYFPPA121)</t>
  </si>
  <si>
    <t>FYFPTA012</t>
  </si>
  <si>
    <t>DERIVED
SUM(FYFPPA141+FYFPPA1105+FYFPPA142+FYFPPA143+FYFPPA144+FYFPPA145+FYFPPA146+FYFPPA725+FYFPPA147)</t>
  </si>
  <si>
    <t>FYFPTA013</t>
  </si>
  <si>
    <t>Trends NET HOUSING ASSETS</t>
  </si>
  <si>
    <t>Trends TURNOVER - Forecast Current Year +1</t>
  </si>
  <si>
    <t>Trends TURNOVER - Forecast Current Year +2</t>
  </si>
  <si>
    <t>Trends TURNOVER - Forecast Current Year +3</t>
  </si>
  <si>
    <t>Trends TURNOVER - Forecast Current Year +4</t>
  </si>
  <si>
    <t>Trends TURNOVER - Forecast Current Year +5</t>
  </si>
  <si>
    <t>Trends Operating Costs - Forecast Current Year +1</t>
  </si>
  <si>
    <t>Trends Operating Costs - Forecast Current Year +2</t>
  </si>
  <si>
    <t>Trends Operating Costs - Forecast Current Year +3</t>
  </si>
  <si>
    <t>Trends Operating Costs - Forecast Current Year +4</t>
  </si>
  <si>
    <t>Trends Operating Costs - Forecast Current Year +5</t>
  </si>
  <si>
    <t>FYFPTA014</t>
  </si>
  <si>
    <t>Trends NET HOUSING ASSETS - Forecast Current Year +1</t>
  </si>
  <si>
    <t>FYFPTA015</t>
  </si>
  <si>
    <t>Trends NET HOUSING ASSETS - Forecast Current Year +2</t>
  </si>
  <si>
    <t>FYFPTA016</t>
  </si>
  <si>
    <t>Trends NET HOUSING ASSETS - Forecast Current Year +3</t>
  </si>
  <si>
    <t>DERIVED
SUM(FYFPPA246-FYFPPA249-FYFPPA270)</t>
  </si>
  <si>
    <t>FYFPTA017</t>
  </si>
  <si>
    <t>Trends NET HOUSING ASSETS - Forecast Current Year +4</t>
  </si>
  <si>
    <t>FYFPTA018</t>
  </si>
  <si>
    <t>Trends NET HOUSING ASSETS - Forecast Current Year +5</t>
  </si>
  <si>
    <t>FYFPTA019</t>
  </si>
  <si>
    <t>DERIVED
SUM(FYFPPA168:FYFPPA169)</t>
  </si>
  <si>
    <t>FYFPTA020</t>
  </si>
  <si>
    <t>DERIVED
SUM(FYFPPA198:FYFPPA199)</t>
  </si>
  <si>
    <t>FYFPTA021</t>
  </si>
  <si>
    <t>DERIVED
SUM(FYFPPA228:FYFPPA229)</t>
  </si>
  <si>
    <t>FYFPTA022</t>
  </si>
  <si>
    <t>DERIVED
SUM(FYFPPA258:FYFPPA259)</t>
  </si>
  <si>
    <t>FYFPTA023</t>
  </si>
  <si>
    <t>DERIVED
SUM(FYFPPA288:FYFPPA289)</t>
  </si>
  <si>
    <t>FYFPTA024</t>
  </si>
  <si>
    <t>DERIVED
SUM(FYFPPA318:FYFPPA319)</t>
  </si>
  <si>
    <t>FYFPTA025</t>
  </si>
  <si>
    <t>Trends Debt</t>
  </si>
  <si>
    <t>DERIVED
SUM(FYFPPA171+FYFPPA824+FYFPPA175)</t>
  </si>
  <si>
    <t>FYFPTA026</t>
  </si>
  <si>
    <t>Trends Debt - Forecast Current Year +1</t>
  </si>
  <si>
    <t>DERIVED
SUM(FYFPPA201+FYFPPA825+FYFPPA205)</t>
  </si>
  <si>
    <t>FYFPTA031</t>
  </si>
  <si>
    <t>Trends NET ASSETS</t>
  </si>
  <si>
    <t>FYFPTA032</t>
  </si>
  <si>
    <t>Trends NET ASSETS - Forecast Current Year +1</t>
  </si>
  <si>
    <t>FYFPTA033</t>
  </si>
  <si>
    <t>Trends NET ASSETS - Forecast Current Year +2</t>
  </si>
  <si>
    <t>FYFPTA034</t>
  </si>
  <si>
    <t>Trends NET ASSETS - Forecast Current Year +3</t>
  </si>
  <si>
    <t>FYFPTA035</t>
  </si>
  <si>
    <t>Trends NET ASSETS - Forecast Current Year +4</t>
  </si>
  <si>
    <t>FYFPTA036</t>
  </si>
  <si>
    <t>Trends NET ASSETS - Forecast Current Year +5</t>
  </si>
  <si>
    <t>Sector Interest cover</t>
  </si>
  <si>
    <t>Percentage(9,1)</t>
  </si>
  <si>
    <t xml:space="preserve">                                       404.8 </t>
  </si>
  <si>
    <t>Sector Gearing</t>
  </si>
  <si>
    <t xml:space="preserve">                                         57.1 </t>
  </si>
  <si>
    <t>F1.18</t>
  </si>
  <si>
    <t>Sector Voids</t>
  </si>
  <si>
    <t xml:space="preserve">                                            0.6 </t>
  </si>
  <si>
    <t>F1.19</t>
  </si>
  <si>
    <t>Sector Arrears</t>
  </si>
  <si>
    <t xml:space="preserve">                                            2.2 </t>
  </si>
  <si>
    <t>F1.20</t>
  </si>
  <si>
    <t>Sector Bad Debts</t>
  </si>
  <si>
    <t xml:space="preserve">                                            0.7 </t>
  </si>
  <si>
    <t>F1.21</t>
  </si>
  <si>
    <t>Sector Staff costs/turnover</t>
  </si>
  <si>
    <t xml:space="preserve">                                         20.2 </t>
  </si>
  <si>
    <t>F1.22</t>
  </si>
  <si>
    <t>F1.23</t>
  </si>
  <si>
    <t>Sector Turnover per unit</t>
  </si>
  <si>
    <t xml:space="preserve">                                   5,120.5 </t>
  </si>
  <si>
    <t>F1.24</t>
  </si>
  <si>
    <t>Sector Responsive repairs to planned maintenance</t>
  </si>
  <si>
    <t xml:space="preserve">                                            1.8 </t>
  </si>
  <si>
    <t>F1.25</t>
  </si>
  <si>
    <t>Sector Current ratio</t>
  </si>
  <si>
    <t>F1.26</t>
  </si>
  <si>
    <t>Sector Gross surplus/(deficit)</t>
  </si>
  <si>
    <t xml:space="preserve">                                         19.9 </t>
  </si>
  <si>
    <t>F1.27</t>
  </si>
  <si>
    <t>Sector Net surplus/(deficit)</t>
  </si>
  <si>
    <t xml:space="preserve">                                         12.6 </t>
  </si>
  <si>
    <t>F1.28</t>
  </si>
  <si>
    <t>Sector EBITDA / revenue (%)</t>
  </si>
  <si>
    <t xml:space="preserve">                                         30.0 </t>
  </si>
  <si>
    <t>F1.29</t>
  </si>
  <si>
    <t>Sector Debt burden</t>
  </si>
  <si>
    <t xml:space="preserve">                                            2.1 </t>
  </si>
  <si>
    <t>F1.30</t>
  </si>
  <si>
    <t>Sector Net debt per unit</t>
  </si>
  <si>
    <t xml:space="preserve">                                   6,784.0 </t>
  </si>
  <si>
    <t>F1.31</t>
  </si>
  <si>
    <t>Sector Debt per unit</t>
  </si>
  <si>
    <t xml:space="preserve">                                 10,311.0 </t>
  </si>
  <si>
    <t>F1.32</t>
  </si>
  <si>
    <t>Sector Inc from non-rental activities</t>
  </si>
  <si>
    <t xml:space="preserve">                                         18.0 </t>
  </si>
  <si>
    <t>FYFPF019</t>
  </si>
  <si>
    <t>FYFPF020</t>
  </si>
  <si>
    <t>FYFPF021</t>
  </si>
  <si>
    <t>FYFPF022</t>
  </si>
  <si>
    <t>FYFPF023</t>
  </si>
  <si>
    <t>FYFPF024</t>
  </si>
  <si>
    <t>FYFPF025</t>
  </si>
  <si>
    <t>FYFPF026</t>
  </si>
  <si>
    <t>FYFPF027</t>
  </si>
  <si>
    <t>FYFPF028</t>
  </si>
  <si>
    <t>FYFPF029</t>
  </si>
  <si>
    <t>FYFPF030</t>
  </si>
  <si>
    <t>FYFPF031</t>
  </si>
  <si>
    <t>FYFPF032</t>
  </si>
  <si>
    <t>FYFPF033</t>
  </si>
  <si>
    <t>FYFPF034</t>
  </si>
  <si>
    <t>F1.33</t>
  </si>
  <si>
    <t>F1.34</t>
  </si>
  <si>
    <t>Trends Cash &amp; current investments</t>
  </si>
  <si>
    <t>Trends Cash &amp; current investments - Forecast Current Year +1</t>
  </si>
  <si>
    <t>Trends Cash &amp; current investments - Forecast Current Year +2</t>
  </si>
  <si>
    <t>Trends Cash &amp; current investments - Forecast Current Year +3</t>
  </si>
  <si>
    <t>Trends Cash &amp; current investments - Forecast Current Year +4</t>
  </si>
  <si>
    <t>Trends Cash &amp; current investments - Forecast Current Year +5</t>
  </si>
  <si>
    <t>FYFPTA027</t>
  </si>
  <si>
    <t>Trends Debt - Forecast Current Year +2</t>
  </si>
  <si>
    <t>FYFPTA028</t>
  </si>
  <si>
    <t>Trends Debt - Forecast Current Year +3</t>
  </si>
  <si>
    <t>FYFPTA029</t>
  </si>
  <si>
    <t>Trends Debt - Forecast Current Year +4</t>
  </si>
  <si>
    <t>FYFPTA030</t>
  </si>
  <si>
    <t>Trends Debt - Forecast Current Year +5</t>
  </si>
  <si>
    <t>DERIVED
SUM(FYFPPA231+FYFPPA826+FYFPPA235)</t>
  </si>
  <si>
    <t>DERIVED
SUM(FYFPPA261+FYFPPA827+FYFPPA265)</t>
  </si>
  <si>
    <t>DERIVED
SUM(FYFPPA291+FYFPPA828+FYFPPA295)</t>
  </si>
  <si>
    <t>DERIVED
SUM(FYFPPA321+FYFPPA829+FYFPPA325)</t>
  </si>
  <si>
    <t>Amend Ratios page to Trends &amp; Comparators</t>
  </si>
  <si>
    <t xml:space="preserve">SOFP - Share capital - Forecast Current Year +1 </t>
  </si>
  <si>
    <t>Restore missing Line 356</t>
  </si>
  <si>
    <t>Amend Line 356 description</t>
  </si>
  <si>
    <t>Share capital - Forecast Current Year +1</t>
  </si>
  <si>
    <t>Add 'hidden' to 6 rows</t>
  </si>
  <si>
    <t>DERIVED
(
(
(
[FYFPPA1000]
+[FYFPPA009]
+[FYFPPA010]
+[FYFPPA537]
)
/
[FYFPPA008]
) * 100
)</t>
  </si>
  <si>
    <t>DERIVED
(
(
(
[FYFPPA1001]
+[FYFPPA035]
+[FYFPPA036]
+[FYFPPA569]
)
/
[FYFPPA034]
) * 100
)</t>
  </si>
  <si>
    <t>DERIVED
(
(
(
[FYFPPA1002]
+[FYFPPA061]
+[FYFPPA062]
+FYFPPA601]
)
/
[FYFPPA060]
) * 100 
)</t>
  </si>
  <si>
    <t>DERIVED
(
(
(
[FYFPPA1004]
+[FYFPPA113]
+[FYFPPA114]
+[FYFPPA665]
)
/
[FYFPPA112]
) * 100 
)</t>
  </si>
  <si>
    <t>DERIVED
(
(
(
[FYFPPA1005]
+[FYFPPA139]
+[FYFPPA140]
+[FYFPPA697]
)
/
[FYFPPA138]
) * 100
)</t>
  </si>
  <si>
    <t>Amend EBITDA ratio, change sample values</t>
  </si>
  <si>
    <t>DERIVED
(
(
(
[FYFPPA1003]
+[FYFPPA087]
+[FYFPPA088]
+[FYFPPA633]
)
/
[FYFPPA086]
) * 100
)</t>
  </si>
  <si>
    <t>A1.5</t>
  </si>
  <si>
    <t>A1.6</t>
  </si>
  <si>
    <t>Remove Trends &amp; Comparators, fix EBITDA, Dev Assumption</t>
  </si>
  <si>
    <t>Add fields to Additional Information</t>
  </si>
  <si>
    <t>SYSTEM USE</t>
  </si>
  <si>
    <t>Values</t>
  </si>
  <si>
    <t>Amend grand totals</t>
  </si>
  <si>
    <t>The cumulative movement of Total cost of new units /  Construction or acquisition of Housing properties cannot be greater than 20% of the cumulative amount of Total cost of new units. Please amend or provide a brief explanation in the Construction or acquisition of Housing properties comment.</t>
  </si>
  <si>
    <t>FYFPPA1138</t>
  </si>
  <si>
    <t>Grand Total number of new affordable housing units added during year PY</t>
  </si>
  <si>
    <t>Grand Total number of new affordable housing units added during year CY</t>
  </si>
  <si>
    <t>DERIVED
CY SUM(FYFPPA770+FYFPPA771+FYFPPA772+FYFPPA773+FYFPPA774+FYFPPA775)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</si>
</sst>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
    <numFmt numFmtId="165" formatCode="[$£-809]#,##0.00;[Red]&quot;-&quot;[$£-809]#,##0.00"/>
    <numFmt numFmtId="166" formatCode="#,##0.0;\(#,##0.0\)"/>
    <numFmt numFmtId="167" formatCode="0.00000000000000000"/>
    <numFmt numFmtId="168" formatCode="#,##0;\(#,##0\)"/>
    <numFmt numFmtId="169" formatCode="#,##0.0"/>
    <numFmt numFmtId="170" formatCode="&quot;£&quot;#,##0.00"/>
  </numFmts>
  <fonts count="52" x14ac:knownFonts="1">
    <font>
      <sz val="10"/>
      <name val="Arial"/>
    </font>
    <font>
      <sz val="11"/>
      <color theme="1"/>
      <name val="Calibri"/>
      <family val="2"/>
      <scheme val="minor"/>
    </font>
    <font>
      <sz val="10"/>
      <color theme="1"/>
      <name val="Arial"/>
      <family val="2"/>
    </font>
    <font>
      <sz val="8"/>
      <name val="Arial"/>
      <family val="2"/>
    </font>
    <font>
      <sz val="10"/>
      <color indexed="9"/>
      <name val="Tahoma"/>
      <family val="2"/>
    </font>
    <font>
      <sz val="10"/>
      <name val="Tahoma"/>
      <family val="2"/>
    </font>
    <font>
      <b/>
      <sz val="10"/>
      <name val="Tahoma"/>
      <family val="2"/>
    </font>
    <font>
      <b/>
      <sz val="10"/>
      <color indexed="9"/>
      <name val="Tahoma"/>
      <family val="2"/>
    </font>
    <font>
      <sz val="10"/>
      <name val="Arial"/>
      <family val="2"/>
    </font>
    <font>
      <b/>
      <i/>
      <sz val="16"/>
      <color rgb="FF000000"/>
      <name val="Arial"/>
      <family val="2"/>
    </font>
    <font>
      <sz val="11"/>
      <color rgb="FF000000"/>
      <name val="Arial"/>
      <family val="2"/>
    </font>
    <font>
      <b/>
      <i/>
      <u/>
      <sz val="11"/>
      <color rgb="FF000000"/>
      <name val="Arial"/>
      <family val="2"/>
    </font>
    <font>
      <sz val="10"/>
      <color rgb="FFFF0000"/>
      <name val="Tahoma"/>
      <family val="2"/>
    </font>
    <font>
      <sz val="10"/>
      <color theme="1"/>
      <name val="Tahoma"/>
      <family val="2"/>
    </font>
    <font>
      <sz val="10"/>
      <color theme="0"/>
      <name val="Tahoma"/>
      <family val="2"/>
    </font>
    <font>
      <b/>
      <sz val="10"/>
      <name val="Arial"/>
      <family val="2"/>
    </font>
    <font>
      <sz val="9.75"/>
      <color indexed="8"/>
      <name val="Arial"/>
      <family val="2"/>
    </font>
    <font>
      <sz val="9.75"/>
      <color theme="1"/>
      <name val="Calibri"/>
      <family val="2"/>
      <scheme val="minor"/>
    </font>
    <font>
      <b/>
      <sz val="9.9499999999999993"/>
      <color theme="1"/>
      <name val="Arial"/>
      <family val="2"/>
    </font>
    <font>
      <sz val="9.9499999999999993"/>
      <color theme="1"/>
      <name val="Arial"/>
      <family val="2"/>
    </font>
    <font>
      <b/>
      <sz val="9.9499999999999993"/>
      <color indexed="9"/>
      <name val="Arial"/>
      <family val="2"/>
    </font>
    <font>
      <sz val="9.9499999999999993"/>
      <color rgb="FFB7274C"/>
      <name val="Arial"/>
      <family val="2"/>
    </font>
    <font>
      <sz val="9.75"/>
      <color rgb="FFA7B2BE"/>
      <name val="Arial"/>
      <family val="2"/>
    </font>
    <font>
      <sz val="9.75"/>
      <name val="Arial"/>
      <family val="2"/>
    </font>
    <font>
      <b/>
      <sz val="9.85"/>
      <color rgb="FF891635"/>
      <name val="Arial"/>
      <family val="2"/>
    </font>
    <font>
      <sz val="9.75"/>
      <color theme="1"/>
      <name val="Arial"/>
      <family val="2"/>
    </font>
    <font>
      <b/>
      <sz val="9.75"/>
      <color theme="1"/>
      <name val="Arial"/>
      <family val="2"/>
    </font>
    <font>
      <sz val="9.75"/>
      <color rgb="FFB7274C"/>
      <name val="Arial"/>
      <family val="2"/>
    </font>
    <font>
      <b/>
      <sz val="9.85"/>
      <color rgb="FFB7274C"/>
      <name val="Arial"/>
      <family val="2"/>
    </font>
    <font>
      <b/>
      <sz val="9.75"/>
      <color indexed="8"/>
      <name val="Arial"/>
      <family val="2"/>
    </font>
    <font>
      <sz val="11"/>
      <name val="Calibri"/>
      <family val="2"/>
    </font>
    <font>
      <b/>
      <sz val="14"/>
      <color indexed="8"/>
      <name val="Arial"/>
      <family val="2"/>
    </font>
    <font>
      <sz val="8.25"/>
      <color rgb="FFA7B2BE"/>
      <name val="Arial"/>
      <family val="2"/>
    </font>
    <font>
      <sz val="8"/>
      <color rgb="FFA7B2BE"/>
      <name val="Arial"/>
      <family val="2"/>
    </font>
    <font>
      <sz val="9.9499999999999993"/>
      <color indexed="8"/>
      <name val="Arial"/>
      <family val="2"/>
    </font>
    <font>
      <b/>
      <sz val="9.75"/>
      <color rgb="FF891635"/>
      <name val="Arial"/>
      <family val="2"/>
    </font>
    <font>
      <b/>
      <sz val="9.75"/>
      <color rgb="FFB7274C"/>
      <name val="Arial"/>
      <family val="2"/>
    </font>
    <font>
      <sz val="11.25"/>
      <color indexed="8"/>
      <name val="Calibri"/>
      <family val="2"/>
    </font>
    <font>
      <sz val="9.9499999999999993"/>
      <color indexed="9"/>
      <name val="Arial"/>
      <family val="2"/>
    </font>
    <font>
      <sz val="14.25"/>
      <color indexed="8"/>
      <name val="Arial"/>
      <family val="2"/>
    </font>
    <font>
      <sz val="9.75"/>
      <color rgb="FF891635"/>
      <name val="Arial"/>
      <family val="2"/>
    </font>
    <font>
      <sz val="9.9499999999999993"/>
      <color rgb="FF891635"/>
      <name val="Arial"/>
      <family val="2"/>
    </font>
    <font>
      <sz val="11"/>
      <color rgb="FFFF0000"/>
      <name val="Calibri"/>
      <family val="2"/>
      <scheme val="minor"/>
    </font>
    <font>
      <b/>
      <sz val="11"/>
      <color theme="1"/>
      <name val="Calibri"/>
      <family val="2"/>
      <scheme val="minor"/>
    </font>
    <font>
      <sz val="10"/>
      <color indexed="8"/>
      <name val="Tahoma"/>
      <family val="2"/>
    </font>
    <font>
      <b/>
      <sz val="10"/>
      <color rgb="FFFF0000"/>
      <name val="Tahoma"/>
      <family val="2"/>
    </font>
    <font>
      <sz val="10"/>
      <color rgb="FF333333"/>
      <name val="Arial"/>
      <family val="2"/>
    </font>
    <font>
      <b/>
      <sz val="10"/>
      <color rgb="FF333333"/>
      <name val="Arial"/>
      <family val="2"/>
    </font>
    <font>
      <sz val="9"/>
      <color rgb="FF222222"/>
      <name val="Arial"/>
      <family val="2"/>
    </font>
    <font>
      <sz val="6"/>
      <color rgb="FF333333"/>
      <name val="Arial"/>
      <family val="2"/>
    </font>
    <font>
      <sz val="10"/>
      <color rgb="FFFF0000"/>
      <name val="Arial"/>
      <family val="2"/>
    </font>
    <font>
      <sz val="8"/>
      <name val="Arial"/>
      <family val="2"/>
    </font>
  </fonts>
  <fills count="21">
    <fill>
      <patternFill patternType="none"/>
    </fill>
    <fill>
      <patternFill patternType="gray125"/>
    </fill>
    <fill>
      <patternFill patternType="solid">
        <fgColor indexed="17"/>
        <bgColor indexed="64"/>
      </patternFill>
    </fill>
    <fill>
      <patternFill patternType="solid">
        <fgColor indexed="43"/>
        <bgColor indexed="64"/>
      </patternFill>
    </fill>
    <fill>
      <patternFill patternType="solid">
        <fgColor indexed="42"/>
        <bgColor indexed="64"/>
      </patternFill>
    </fill>
    <fill>
      <patternFill patternType="solid">
        <fgColor indexed="43"/>
        <bgColor indexed="26"/>
      </patternFill>
    </fill>
    <fill>
      <patternFill patternType="solid">
        <fgColor theme="0"/>
        <bgColor indexed="64"/>
      </patternFill>
    </fill>
    <fill>
      <patternFill patternType="solid">
        <fgColor rgb="FFCCFFCC"/>
        <bgColor indexed="6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rgb="FF7030A0"/>
        <bgColor indexed="64"/>
      </patternFill>
    </fill>
    <fill>
      <patternFill patternType="solid">
        <fgColor theme="0" tint="-0.14999847407452621"/>
        <bgColor indexed="64"/>
      </patternFill>
    </fill>
    <fill>
      <patternFill patternType="solid">
        <fgColor indexed="9"/>
        <bgColor indexed="64"/>
      </patternFill>
    </fill>
    <fill>
      <patternFill patternType="solid">
        <fgColor rgb="FF891635"/>
        <bgColor indexed="64"/>
      </patternFill>
    </fill>
    <fill>
      <patternFill patternType="solid">
        <fgColor theme="0" tint="-4.9989318521683403E-2"/>
        <bgColor indexed="64"/>
      </patternFill>
    </fill>
    <fill>
      <patternFill patternType="solid">
        <fgColor indexed="17"/>
        <bgColor indexed="21"/>
      </patternFill>
    </fill>
    <fill>
      <patternFill patternType="solid">
        <fgColor indexed="42"/>
        <bgColor indexed="27"/>
      </patternFill>
    </fill>
    <fill>
      <patternFill patternType="solid">
        <fgColor theme="4"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medium">
        <color indexed="9"/>
      </left>
      <right style="medium">
        <color indexed="9"/>
      </right>
      <top/>
      <bottom style="medium">
        <color indexed="9"/>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diagonal/>
    </border>
  </borders>
  <cellStyleXfs count="13">
    <xf numFmtId="0" fontId="0" fillId="0" borderId="0"/>
    <xf numFmtId="0" fontId="9" fillId="0" borderId="0" applyNumberFormat="0" applyBorder="0" applyProtection="0">
      <alignment horizontal="center"/>
    </xf>
    <xf numFmtId="0" fontId="9" fillId="0" borderId="0" applyNumberFormat="0" applyBorder="0" applyProtection="0">
      <alignment horizontal="center" textRotation="90"/>
    </xf>
    <xf numFmtId="0" fontId="8" fillId="0" borderId="0"/>
    <xf numFmtId="0" fontId="10" fillId="0" borderId="0"/>
    <xf numFmtId="0" fontId="8" fillId="0" borderId="0"/>
    <xf numFmtId="0" fontId="11" fillId="0" borderId="0" applyNumberFormat="0" applyBorder="0" applyProtection="0"/>
    <xf numFmtId="165" fontId="11" fillId="0" borderId="0" applyBorder="0" applyProtection="0"/>
    <xf numFmtId="0" fontId="17" fillId="0" borderId="0"/>
    <xf numFmtId="0" fontId="30" fillId="0" borderId="0">
      <alignment vertical="top"/>
    </xf>
    <xf numFmtId="0" fontId="2" fillId="0" borderId="0"/>
    <xf numFmtId="0" fontId="1" fillId="0" borderId="0"/>
    <xf numFmtId="0" fontId="8" fillId="0" borderId="0"/>
  </cellStyleXfs>
  <cellXfs count="301">
    <xf numFmtId="0" fontId="0" fillId="0" borderId="0" xfId="0"/>
    <xf numFmtId="0" fontId="4" fillId="2" borderId="1" xfId="0" applyFont="1" applyFill="1" applyBorder="1"/>
    <xf numFmtId="0" fontId="5" fillId="0" borderId="0" xfId="0" applyFont="1"/>
    <xf numFmtId="0" fontId="5" fillId="0" borderId="1" xfId="0" applyFont="1" applyBorder="1" applyAlignment="1">
      <alignment horizontal="center" vertical="top"/>
    </xf>
    <xf numFmtId="0" fontId="5" fillId="0" borderId="1" xfId="0" applyFont="1" applyBorder="1" applyAlignment="1">
      <alignment vertical="top" wrapText="1"/>
    </xf>
    <xf numFmtId="0" fontId="6" fillId="0" borderId="0" xfId="0" applyFont="1" applyFill="1" applyAlignment="1">
      <alignment vertical="top" wrapText="1"/>
    </xf>
    <xf numFmtId="0" fontId="7" fillId="2" borderId="1" xfId="0" applyFont="1" applyFill="1" applyBorder="1" applyAlignment="1">
      <alignment horizontal="center" vertical="top" wrapText="1"/>
    </xf>
    <xf numFmtId="0" fontId="7" fillId="2" borderId="1" xfId="0" applyFont="1" applyFill="1" applyBorder="1" applyAlignment="1">
      <alignment vertical="top" wrapText="1"/>
    </xf>
    <xf numFmtId="0" fontId="7" fillId="2" borderId="1" xfId="0" applyFont="1" applyFill="1" applyBorder="1" applyAlignment="1">
      <alignment horizontal="left" vertical="top" wrapText="1"/>
    </xf>
    <xf numFmtId="0" fontId="5" fillId="0" borderId="0" xfId="0" applyFont="1" applyAlignment="1">
      <alignment vertical="top"/>
    </xf>
    <xf numFmtId="0" fontId="5" fillId="3" borderId="2" xfId="0" applyFont="1" applyFill="1" applyBorder="1" applyAlignment="1">
      <alignment horizontal="center" vertical="top"/>
    </xf>
    <xf numFmtId="0" fontId="5" fillId="3" borderId="1" xfId="0" applyFont="1" applyFill="1" applyBorder="1" applyAlignment="1">
      <alignment horizontal="center" vertical="top"/>
    </xf>
    <xf numFmtId="0" fontId="5" fillId="3" borderId="3" xfId="0" applyFont="1" applyFill="1" applyBorder="1" applyAlignment="1">
      <alignment vertical="top"/>
    </xf>
    <xf numFmtId="0" fontId="5" fillId="3" borderId="1" xfId="0" applyFont="1" applyFill="1" applyBorder="1" applyAlignment="1">
      <alignment vertical="top"/>
    </xf>
    <xf numFmtId="0" fontId="5" fillId="0" borderId="1" xfId="0" applyFont="1" applyFill="1" applyBorder="1" applyAlignment="1">
      <alignment wrapText="1"/>
    </xf>
    <xf numFmtId="0" fontId="5" fillId="0" borderId="1" xfId="0" applyFont="1" applyFill="1" applyBorder="1" applyAlignment="1">
      <alignment horizontal="center" vertical="top"/>
    </xf>
    <xf numFmtId="0" fontId="5" fillId="0" borderId="1" xfId="0" applyFont="1" applyFill="1" applyBorder="1" applyAlignment="1">
      <alignment vertical="top" wrapText="1"/>
    </xf>
    <xf numFmtId="0" fontId="5" fillId="3" borderId="1" xfId="0" applyFont="1" applyFill="1" applyBorder="1" applyAlignment="1">
      <alignment vertical="top" wrapText="1"/>
    </xf>
    <xf numFmtId="0" fontId="5" fillId="0" borderId="0" xfId="0" applyFont="1" applyAlignment="1">
      <alignment horizontal="center" vertical="top"/>
    </xf>
    <xf numFmtId="0" fontId="5" fillId="0" borderId="0" xfId="0" applyFont="1" applyAlignment="1">
      <alignment horizontal="left" vertical="top"/>
    </xf>
    <xf numFmtId="0" fontId="5" fillId="0" borderId="2" xfId="0" applyFont="1" applyFill="1" applyBorder="1" applyAlignment="1">
      <alignment horizontal="center" vertical="top"/>
    </xf>
    <xf numFmtId="0" fontId="5" fillId="0" borderId="1" xfId="0" applyFont="1" applyFill="1" applyBorder="1" applyAlignment="1">
      <alignment horizontal="left" vertical="top" wrapText="1"/>
    </xf>
    <xf numFmtId="0" fontId="5" fillId="0" borderId="1" xfId="0" applyFont="1" applyFill="1" applyBorder="1" applyAlignment="1">
      <alignment vertical="top"/>
    </xf>
    <xf numFmtId="0" fontId="6" fillId="3" borderId="1" xfId="0" applyFont="1" applyFill="1" applyBorder="1" applyAlignment="1">
      <alignment horizontal="left" vertical="top" wrapText="1"/>
    </xf>
    <xf numFmtId="49" fontId="5" fillId="3" borderId="1" xfId="0" applyNumberFormat="1" applyFont="1" applyFill="1" applyBorder="1" applyAlignment="1">
      <alignment horizontal="center" vertical="top"/>
    </xf>
    <xf numFmtId="0" fontId="5" fillId="4" borderId="1" xfId="0" applyFont="1" applyFill="1" applyBorder="1" applyAlignment="1">
      <alignment horizontal="left" vertical="top" wrapText="1"/>
    </xf>
    <xf numFmtId="0" fontId="5" fillId="4" borderId="2" xfId="0" applyFont="1" applyFill="1" applyBorder="1" applyAlignment="1">
      <alignment horizontal="center" vertical="top"/>
    </xf>
    <xf numFmtId="0" fontId="5" fillId="4" borderId="1" xfId="0" applyFont="1" applyFill="1" applyBorder="1" applyAlignment="1">
      <alignment horizontal="center" vertical="top"/>
    </xf>
    <xf numFmtId="0" fontId="5" fillId="4" borderId="3" xfId="0" applyFont="1" applyFill="1" applyBorder="1" applyAlignment="1">
      <alignment vertical="top"/>
    </xf>
    <xf numFmtId="0" fontId="5" fillId="4" borderId="1" xfId="0" applyFont="1" applyFill="1" applyBorder="1" applyAlignment="1">
      <alignment vertical="top"/>
    </xf>
    <xf numFmtId="0" fontId="5" fillId="4" borderId="1" xfId="0" applyFont="1" applyFill="1" applyBorder="1" applyAlignment="1">
      <alignment vertical="top" wrapText="1"/>
    </xf>
    <xf numFmtId="0" fontId="5" fillId="0" borderId="1" xfId="0" applyFont="1" applyBorder="1" applyAlignment="1">
      <alignment horizontal="right" vertical="top"/>
    </xf>
    <xf numFmtId="0" fontId="7" fillId="2" borderId="1" xfId="0" applyFont="1" applyFill="1" applyBorder="1" applyAlignment="1">
      <alignment horizontal="right" vertical="top" wrapText="1"/>
    </xf>
    <xf numFmtId="0" fontId="5" fillId="0" borderId="3" xfId="0" applyFont="1" applyFill="1" applyBorder="1" applyAlignment="1">
      <alignment horizontal="center" vertical="top"/>
    </xf>
    <xf numFmtId="0" fontId="5" fillId="4" borderId="3" xfId="0" applyFont="1" applyFill="1" applyBorder="1" applyAlignment="1">
      <alignment horizontal="center" vertical="top"/>
    </xf>
    <xf numFmtId="0" fontId="5" fillId="6" borderId="1" xfId="0" applyFont="1" applyFill="1" applyBorder="1" applyAlignment="1">
      <alignment vertical="top" wrapText="1"/>
    </xf>
    <xf numFmtId="0" fontId="5" fillId="7" borderId="1" xfId="0" applyFont="1" applyFill="1" applyBorder="1" applyAlignment="1">
      <alignment vertical="top" wrapText="1"/>
    </xf>
    <xf numFmtId="0" fontId="6" fillId="0" borderId="1" xfId="0" applyFont="1" applyFill="1" applyBorder="1" applyAlignment="1">
      <alignment horizontal="left" vertical="top" wrapText="1"/>
    </xf>
    <xf numFmtId="0" fontId="13" fillId="7" borderId="1" xfId="0" applyFont="1" applyFill="1" applyBorder="1" applyAlignment="1">
      <alignment vertical="top" wrapText="1"/>
    </xf>
    <xf numFmtId="0" fontId="4" fillId="2" borderId="1" xfId="0" applyFont="1" applyFill="1" applyBorder="1" applyAlignment="1">
      <alignment horizontal="center" vertical="center"/>
    </xf>
    <xf numFmtId="0" fontId="5" fillId="0" borderId="1" xfId="0" applyFont="1" applyBorder="1" applyAlignment="1">
      <alignment horizontal="center" vertical="center"/>
    </xf>
    <xf numFmtId="0" fontId="5" fillId="0" borderId="0" xfId="0" applyFont="1" applyAlignment="1">
      <alignment vertical="center"/>
    </xf>
    <xf numFmtId="0" fontId="5" fillId="0" borderId="0" xfId="0" applyFont="1" applyAlignment="1">
      <alignment horizontal="center" vertical="center"/>
    </xf>
    <xf numFmtId="14" fontId="5" fillId="0" borderId="1" xfId="0" applyNumberFormat="1" applyFont="1" applyBorder="1" applyAlignment="1">
      <alignment horizontal="center" vertical="center"/>
    </xf>
    <xf numFmtId="0" fontId="5" fillId="7" borderId="1" xfId="3" applyFont="1" applyFill="1" applyBorder="1" applyAlignment="1">
      <alignment horizontal="center" vertical="top"/>
    </xf>
    <xf numFmtId="0" fontId="5" fillId="7" borderId="1" xfId="3" applyFont="1" applyFill="1" applyBorder="1" applyAlignment="1">
      <alignment horizontal="left" vertical="top" wrapText="1"/>
    </xf>
    <xf numFmtId="0" fontId="5" fillId="7" borderId="1" xfId="3" applyFont="1" applyFill="1" applyBorder="1" applyAlignment="1">
      <alignment vertical="top" wrapText="1"/>
    </xf>
    <xf numFmtId="0" fontId="6" fillId="0" borderId="0" xfId="0" applyFont="1" applyAlignment="1">
      <alignment vertical="top"/>
    </xf>
    <xf numFmtId="0" fontId="5" fillId="12" borderId="1" xfId="0" applyFont="1" applyFill="1" applyBorder="1" applyAlignment="1">
      <alignment vertical="top"/>
    </xf>
    <xf numFmtId="0" fontId="5" fillId="8" borderId="1" xfId="0" applyFont="1" applyFill="1" applyBorder="1" applyAlignment="1">
      <alignment vertical="top"/>
    </xf>
    <xf numFmtId="0" fontId="14" fillId="13" borderId="1" xfId="0" applyFont="1" applyFill="1" applyBorder="1" applyAlignment="1">
      <alignment vertical="top"/>
    </xf>
    <xf numFmtId="0" fontId="5" fillId="11" borderId="1" xfId="0" applyFont="1" applyFill="1" applyBorder="1" applyAlignment="1">
      <alignment vertical="top"/>
    </xf>
    <xf numFmtId="0" fontId="5" fillId="9" borderId="1" xfId="0" applyFont="1" applyFill="1" applyBorder="1" applyAlignment="1">
      <alignment vertical="top"/>
    </xf>
    <xf numFmtId="0" fontId="5" fillId="0" borderId="0" xfId="3" applyFont="1" applyAlignment="1">
      <alignment vertical="top"/>
    </xf>
    <xf numFmtId="0" fontId="5" fillId="0" borderId="0" xfId="3" applyFont="1" applyAlignment="1">
      <alignment horizontal="center" vertical="top"/>
    </xf>
    <xf numFmtId="0" fontId="5" fillId="0" borderId="0" xfId="3" applyFont="1" applyAlignment="1">
      <alignment horizontal="left" vertical="top"/>
    </xf>
    <xf numFmtId="0" fontId="6" fillId="0" borderId="0" xfId="3" applyFont="1" applyFill="1" applyAlignment="1">
      <alignment vertical="top"/>
    </xf>
    <xf numFmtId="0" fontId="7" fillId="2" borderId="1" xfId="3" applyFont="1" applyFill="1" applyBorder="1" applyAlignment="1">
      <alignment horizontal="right" vertical="top" wrapText="1"/>
    </xf>
    <xf numFmtId="0" fontId="5" fillId="11" borderId="1" xfId="3" applyFont="1" applyFill="1" applyBorder="1" applyAlignment="1">
      <alignment vertical="top"/>
    </xf>
    <xf numFmtId="0" fontId="5" fillId="0" borderId="1" xfId="3" applyFont="1" applyBorder="1" applyAlignment="1">
      <alignment horizontal="right" vertical="top"/>
    </xf>
    <xf numFmtId="0" fontId="5" fillId="4" borderId="1" xfId="3" applyFont="1" applyFill="1" applyBorder="1" applyAlignment="1">
      <alignment vertical="top"/>
    </xf>
    <xf numFmtId="0" fontId="12" fillId="0" borderId="0" xfId="3" applyFont="1" applyFill="1" applyAlignment="1">
      <alignment horizontal="center" vertical="top"/>
    </xf>
    <xf numFmtId="0" fontId="5" fillId="8" borderId="1" xfId="3" applyFont="1" applyFill="1" applyBorder="1" applyAlignment="1">
      <alignment vertical="top"/>
    </xf>
    <xf numFmtId="0" fontId="5" fillId="3" borderId="1" xfId="3" applyFont="1" applyFill="1" applyBorder="1" applyAlignment="1">
      <alignment vertical="top"/>
    </xf>
    <xf numFmtId="0" fontId="5" fillId="10" borderId="1" xfId="3" applyFont="1" applyFill="1" applyBorder="1" applyAlignment="1">
      <alignment vertical="top"/>
    </xf>
    <xf numFmtId="0" fontId="5" fillId="12" borderId="1" xfId="3" applyFont="1" applyFill="1" applyBorder="1" applyAlignment="1">
      <alignment vertical="top"/>
    </xf>
    <xf numFmtId="0" fontId="5" fillId="9" borderId="1" xfId="3" applyFont="1" applyFill="1" applyBorder="1" applyAlignment="1">
      <alignment vertical="top"/>
    </xf>
    <xf numFmtId="0" fontId="14" fillId="13" borderId="1" xfId="3" applyFont="1" applyFill="1" applyBorder="1" applyAlignment="1">
      <alignment vertical="top"/>
    </xf>
    <xf numFmtId="0" fontId="6" fillId="0" borderId="0" xfId="3" applyFont="1" applyFill="1" applyAlignment="1">
      <alignment vertical="top" wrapText="1"/>
    </xf>
    <xf numFmtId="0" fontId="7" fillId="2" borderId="1" xfId="3" applyFont="1" applyFill="1" applyBorder="1" applyAlignment="1">
      <alignment horizontal="center" vertical="top" wrapText="1"/>
    </xf>
    <xf numFmtId="0" fontId="7" fillId="2" borderId="1" xfId="3" applyFont="1" applyFill="1" applyBorder="1" applyAlignment="1">
      <alignment vertical="top" wrapText="1"/>
    </xf>
    <xf numFmtId="0" fontId="5" fillId="3" borderId="2" xfId="3" applyFont="1" applyFill="1" applyBorder="1" applyAlignment="1">
      <alignment horizontal="center" vertical="top"/>
    </xf>
    <xf numFmtId="0" fontId="5" fillId="3" borderId="1" xfId="3" applyFont="1" applyFill="1" applyBorder="1" applyAlignment="1">
      <alignment horizontal="center" vertical="top"/>
    </xf>
    <xf numFmtId="0" fontId="6" fillId="3" borderId="1" xfId="3" applyFont="1" applyFill="1" applyBorder="1" applyAlignment="1">
      <alignment horizontal="left" vertical="top" wrapText="1"/>
    </xf>
    <xf numFmtId="0" fontId="5" fillId="6" borderId="2" xfId="3" applyFont="1" applyFill="1" applyBorder="1" applyAlignment="1">
      <alignment horizontal="center" vertical="top"/>
    </xf>
    <xf numFmtId="0" fontId="5" fillId="6" borderId="1" xfId="3" applyFont="1" applyFill="1" applyBorder="1" applyAlignment="1">
      <alignment horizontal="center" vertical="top"/>
    </xf>
    <xf numFmtId="0" fontId="5" fillId="6" borderId="1" xfId="3" applyFont="1" applyFill="1" applyBorder="1" applyAlignment="1">
      <alignment horizontal="left" vertical="top" wrapText="1"/>
    </xf>
    <xf numFmtId="0" fontId="5" fillId="6" borderId="1" xfId="3" applyFont="1" applyFill="1" applyBorder="1" applyAlignment="1">
      <alignment vertical="top" wrapText="1"/>
    </xf>
    <xf numFmtId="0" fontId="5" fillId="4" borderId="1" xfId="3" applyFont="1" applyFill="1" applyBorder="1" applyAlignment="1">
      <alignment horizontal="center" vertical="top"/>
    </xf>
    <xf numFmtId="0" fontId="5" fillId="0" borderId="2" xfId="3" applyFont="1" applyFill="1" applyBorder="1" applyAlignment="1">
      <alignment horizontal="center" vertical="top"/>
    </xf>
    <xf numFmtId="0" fontId="6" fillId="0" borderId="1" xfId="3" applyFont="1" applyFill="1" applyBorder="1" applyAlignment="1">
      <alignment horizontal="left" vertical="top"/>
    </xf>
    <xf numFmtId="0" fontId="5" fillId="0" borderId="1" xfId="3" applyFont="1" applyFill="1" applyBorder="1" applyAlignment="1">
      <alignment horizontal="center" vertical="top"/>
    </xf>
    <xf numFmtId="0" fontId="5" fillId="0" borderId="1" xfId="3" applyFont="1" applyFill="1" applyBorder="1" applyAlignment="1">
      <alignment vertical="top" wrapText="1"/>
    </xf>
    <xf numFmtId="0" fontId="13" fillId="0" borderId="2" xfId="3" applyFont="1" applyFill="1" applyBorder="1" applyAlignment="1">
      <alignment horizontal="center" vertical="top"/>
    </xf>
    <xf numFmtId="0" fontId="13" fillId="0" borderId="1" xfId="3" applyFont="1" applyFill="1" applyBorder="1" applyAlignment="1">
      <alignment horizontal="center" vertical="top"/>
    </xf>
    <xf numFmtId="0" fontId="13" fillId="0" borderId="1" xfId="3" applyFont="1" applyFill="1" applyBorder="1" applyAlignment="1">
      <alignment horizontal="left" vertical="top" wrapText="1"/>
    </xf>
    <xf numFmtId="0" fontId="13" fillId="0" borderId="1" xfId="3" applyFont="1" applyFill="1" applyBorder="1" applyAlignment="1">
      <alignment vertical="top" wrapText="1"/>
    </xf>
    <xf numFmtId="0" fontId="13" fillId="7" borderId="2" xfId="3" applyFont="1" applyFill="1" applyBorder="1" applyAlignment="1">
      <alignment horizontal="center" vertical="top"/>
    </xf>
    <xf numFmtId="0" fontId="13" fillId="7" borderId="1" xfId="3" applyFont="1" applyFill="1" applyBorder="1" applyAlignment="1">
      <alignment horizontal="center" vertical="top"/>
    </xf>
    <xf numFmtId="0" fontId="13" fillId="7" borderId="1" xfId="3" applyFont="1" applyFill="1" applyBorder="1" applyAlignment="1">
      <alignment horizontal="left" vertical="top" wrapText="1"/>
    </xf>
    <xf numFmtId="0" fontId="13" fillId="7" borderId="1" xfId="3" applyFont="1" applyFill="1" applyBorder="1" applyAlignment="1">
      <alignment vertical="top" wrapText="1"/>
    </xf>
    <xf numFmtId="0" fontId="5" fillId="7" borderId="0" xfId="3" applyFont="1" applyFill="1" applyAlignment="1">
      <alignment vertical="top"/>
    </xf>
    <xf numFmtId="0" fontId="5" fillId="0" borderId="1" xfId="3" applyFont="1" applyFill="1" applyBorder="1" applyAlignment="1">
      <alignment horizontal="left" vertical="top" wrapText="1"/>
    </xf>
    <xf numFmtId="0" fontId="6" fillId="0" borderId="1" xfId="3" applyFont="1" applyFill="1" applyBorder="1" applyAlignment="1">
      <alignment horizontal="left" vertical="top" wrapText="1"/>
    </xf>
    <xf numFmtId="0" fontId="5" fillId="0" borderId="1" xfId="3" applyFont="1" applyFill="1" applyBorder="1" applyAlignment="1">
      <alignment vertical="top"/>
    </xf>
    <xf numFmtId="0" fontId="5" fillId="6" borderId="1" xfId="3" applyFont="1" applyFill="1" applyBorder="1" applyAlignment="1">
      <alignment vertical="top"/>
    </xf>
    <xf numFmtId="0" fontId="6" fillId="6" borderId="1" xfId="3" applyFont="1" applyFill="1" applyBorder="1" applyAlignment="1">
      <alignment horizontal="left" vertical="top" wrapText="1"/>
    </xf>
    <xf numFmtId="0" fontId="5" fillId="6" borderId="0" xfId="3" applyFont="1" applyFill="1" applyAlignment="1">
      <alignment vertical="top"/>
    </xf>
    <xf numFmtId="0" fontId="5" fillId="0" borderId="0" xfId="3" applyFont="1" applyFill="1" applyAlignment="1">
      <alignment vertical="top"/>
    </xf>
    <xf numFmtId="0" fontId="6" fillId="3" borderId="1" xfId="3" applyFont="1" applyFill="1" applyBorder="1" applyAlignment="1">
      <alignment vertical="top"/>
    </xf>
    <xf numFmtId="0" fontId="6" fillId="0" borderId="1" xfId="3" applyFont="1" applyFill="1" applyBorder="1" applyAlignment="1">
      <alignment vertical="top"/>
    </xf>
    <xf numFmtId="0" fontId="6" fillId="0" borderId="1" xfId="3" applyFont="1" applyFill="1" applyBorder="1" applyAlignment="1">
      <alignment vertical="top" wrapText="1"/>
    </xf>
    <xf numFmtId="0" fontId="5" fillId="7" borderId="1" xfId="3" applyFont="1" applyFill="1" applyBorder="1" applyAlignment="1">
      <alignment vertical="top"/>
    </xf>
    <xf numFmtId="0" fontId="6" fillId="0" borderId="2" xfId="3" applyFont="1" applyFill="1" applyBorder="1" applyAlignment="1">
      <alignment vertical="top"/>
    </xf>
    <xf numFmtId="0" fontId="13" fillId="6" borderId="1" xfId="3" applyFont="1" applyFill="1" applyBorder="1" applyAlignment="1">
      <alignment vertical="top" wrapText="1"/>
    </xf>
    <xf numFmtId="0" fontId="5" fillId="6" borderId="1" xfId="3" quotePrefix="1" applyFont="1" applyFill="1" applyBorder="1" applyAlignment="1">
      <alignment vertical="top" wrapText="1"/>
    </xf>
    <xf numFmtId="0" fontId="13" fillId="7" borderId="1" xfId="3" applyFont="1" applyFill="1" applyBorder="1" applyAlignment="1">
      <alignment horizontal="center" vertical="top" wrapText="1"/>
    </xf>
    <xf numFmtId="0" fontId="5" fillId="7" borderId="1" xfId="3" applyFont="1" applyFill="1" applyBorder="1" applyAlignment="1">
      <alignment horizontal="center" vertical="top" wrapText="1"/>
    </xf>
    <xf numFmtId="166" fontId="5" fillId="14" borderId="1" xfId="0" applyNumberFormat="1" applyFont="1" applyFill="1" applyBorder="1" applyAlignment="1">
      <alignment horizontal="right" vertical="top" wrapText="1"/>
    </xf>
    <xf numFmtId="166" fontId="16" fillId="15" borderId="4" xfId="0" applyNumberFormat="1" applyFont="1" applyFill="1" applyBorder="1" applyAlignment="1" applyProtection="1">
      <alignment horizontal="right" vertical="center"/>
      <protection locked="0"/>
    </xf>
    <xf numFmtId="0" fontId="18" fillId="0" borderId="0" xfId="8" applyFont="1"/>
    <xf numFmtId="0" fontId="19" fillId="0" borderId="0" xfId="8" applyFont="1" applyAlignment="1">
      <alignment horizontal="center"/>
    </xf>
    <xf numFmtId="0" fontId="19" fillId="0" borderId="0" xfId="8" applyFont="1"/>
    <xf numFmtId="0" fontId="20" fillId="16" borderId="5" xfId="0" applyFont="1" applyFill="1" applyBorder="1" applyAlignment="1">
      <alignment horizontal="center" vertical="center" wrapText="1"/>
    </xf>
    <xf numFmtId="0" fontId="21" fillId="0" borderId="0" xfId="0" applyFont="1" applyAlignment="1">
      <alignment horizontal="left" vertical="center"/>
    </xf>
    <xf numFmtId="166" fontId="23" fillId="6" borderId="6" xfId="8" applyNumberFormat="1" applyFont="1" applyFill="1" applyBorder="1" applyAlignment="1" applyProtection="1">
      <alignment horizontal="right"/>
      <protection locked="0"/>
    </xf>
    <xf numFmtId="0" fontId="24" fillId="0" borderId="0" xfId="0" applyFont="1" applyAlignment="1">
      <alignment horizontal="left" vertical="center"/>
    </xf>
    <xf numFmtId="166" fontId="25" fillId="17" borderId="6" xfId="8" applyNumberFormat="1" applyFont="1" applyFill="1" applyBorder="1" applyAlignment="1">
      <alignment horizontal="right"/>
    </xf>
    <xf numFmtId="166" fontId="25" fillId="6" borderId="6" xfId="8" applyNumberFormat="1" applyFont="1" applyFill="1" applyBorder="1" applyAlignment="1" applyProtection="1">
      <alignment horizontal="right"/>
      <protection locked="0"/>
    </xf>
    <xf numFmtId="166" fontId="26" fillId="17" borderId="6" xfId="8" applyNumberFormat="1" applyFont="1" applyFill="1" applyBorder="1" applyAlignment="1">
      <alignment horizontal="right"/>
    </xf>
    <xf numFmtId="0" fontId="21" fillId="0" borderId="0" xfId="0" applyFont="1" applyAlignment="1">
      <alignment vertical="center"/>
    </xf>
    <xf numFmtId="0" fontId="21" fillId="0" borderId="0" xfId="0" applyFont="1" applyAlignment="1">
      <alignment horizontal="left" vertical="center" indent="4"/>
    </xf>
    <xf numFmtId="0" fontId="27" fillId="0" borderId="0" xfId="0" applyFont="1" applyAlignment="1">
      <alignment horizontal="left" vertical="center" indent="4"/>
    </xf>
    <xf numFmtId="0" fontId="28" fillId="0" borderId="0" xfId="0" applyFont="1" applyAlignment="1">
      <alignment vertical="center"/>
    </xf>
    <xf numFmtId="166" fontId="25" fillId="0" borderId="0" xfId="8" applyNumberFormat="1" applyFont="1" applyAlignment="1">
      <alignment horizontal="right"/>
    </xf>
    <xf numFmtId="0" fontId="24" fillId="0" borderId="0" xfId="0" applyFont="1" applyAlignment="1">
      <alignment vertical="center"/>
    </xf>
    <xf numFmtId="16" fontId="19" fillId="0" borderId="0" xfId="8" quotePrefix="1" applyNumberFormat="1" applyFont="1"/>
    <xf numFmtId="20" fontId="22" fillId="0" borderId="0" xfId="0" applyNumberFormat="1" applyFont="1" applyAlignment="1">
      <alignment horizontal="right" vertical="center"/>
    </xf>
    <xf numFmtId="0" fontId="5" fillId="3" borderId="1" xfId="3" applyFont="1" applyFill="1" applyBorder="1" applyAlignment="1">
      <alignment horizontal="left" vertical="top"/>
    </xf>
    <xf numFmtId="0" fontId="5" fillId="6" borderId="1" xfId="3" applyFont="1" applyFill="1" applyBorder="1" applyAlignment="1">
      <alignment horizontal="left" vertical="top"/>
    </xf>
    <xf numFmtId="0" fontId="5" fillId="6" borderId="1" xfId="3" applyFont="1" applyFill="1" applyBorder="1" applyAlignment="1">
      <alignment horizontal="center" vertical="top" wrapText="1"/>
    </xf>
    <xf numFmtId="0" fontId="13" fillId="0" borderId="1" xfId="3" applyFont="1" applyFill="1" applyBorder="1" applyAlignment="1">
      <alignment horizontal="center" vertical="top" wrapText="1"/>
    </xf>
    <xf numFmtId="0" fontId="5" fillId="0" borderId="1" xfId="3" applyFont="1" applyFill="1" applyBorder="1" applyAlignment="1">
      <alignment horizontal="center" vertical="top" wrapText="1"/>
    </xf>
    <xf numFmtId="0" fontId="6" fillId="3" borderId="1" xfId="3" applyFont="1" applyFill="1" applyBorder="1" applyAlignment="1">
      <alignment horizontal="center" vertical="top"/>
    </xf>
    <xf numFmtId="0" fontId="6" fillId="0" borderId="1" xfId="3" applyFont="1" applyFill="1" applyBorder="1" applyAlignment="1">
      <alignment horizontal="center" vertical="top"/>
    </xf>
    <xf numFmtId="166" fontId="5" fillId="14" borderId="0" xfId="0" applyNumberFormat="1" applyFont="1" applyFill="1" applyBorder="1" applyAlignment="1">
      <alignment horizontal="right" vertical="top" wrapText="1"/>
    </xf>
    <xf numFmtId="0" fontId="5" fillId="7" borderId="0" xfId="3" applyFont="1" applyFill="1" applyBorder="1" applyAlignment="1">
      <alignment horizontal="center" vertical="top"/>
    </xf>
    <xf numFmtId="0" fontId="13" fillId="7" borderId="0" xfId="3" applyFont="1" applyFill="1" applyBorder="1" applyAlignment="1">
      <alignment horizontal="center" vertical="top"/>
    </xf>
    <xf numFmtId="0" fontId="5" fillId="7" borderId="0" xfId="3" applyFont="1" applyFill="1" applyBorder="1" applyAlignment="1">
      <alignment horizontal="left" vertical="top" wrapText="1"/>
    </xf>
    <xf numFmtId="0" fontId="5" fillId="0" borderId="1" xfId="0" applyFont="1" applyFill="1" applyBorder="1" applyAlignment="1">
      <alignment horizontal="center" vertical="top" wrapText="1"/>
    </xf>
    <xf numFmtId="166" fontId="5" fillId="14" borderId="1" xfId="0" applyNumberFormat="1" applyFont="1" applyFill="1" applyBorder="1" applyAlignment="1">
      <alignment horizontal="left" vertical="top" wrapText="1"/>
    </xf>
    <xf numFmtId="0" fontId="5" fillId="14" borderId="1" xfId="0" applyFont="1" applyFill="1" applyBorder="1" applyAlignment="1">
      <alignment horizontal="left" vertical="top" wrapText="1"/>
    </xf>
    <xf numFmtId="0" fontId="13" fillId="0" borderId="0" xfId="3" applyFont="1" applyFill="1" applyBorder="1" applyAlignment="1">
      <alignment vertical="top" wrapText="1"/>
    </xf>
    <xf numFmtId="0" fontId="7" fillId="18" borderId="1" xfId="0" applyFont="1" applyFill="1" applyBorder="1" applyAlignment="1">
      <alignment horizontal="center" vertical="top" wrapText="1"/>
    </xf>
    <xf numFmtId="0" fontId="5" fillId="7" borderId="2" xfId="3" applyFont="1" applyFill="1" applyBorder="1" applyAlignment="1">
      <alignment horizontal="center" vertical="top"/>
    </xf>
    <xf numFmtId="0" fontId="5" fillId="6" borderId="3" xfId="3" applyFont="1" applyFill="1" applyBorder="1" applyAlignment="1">
      <alignment vertical="top" wrapText="1"/>
    </xf>
    <xf numFmtId="0" fontId="5" fillId="7" borderId="3" xfId="3" applyFont="1" applyFill="1" applyBorder="1" applyAlignment="1">
      <alignment vertical="top" wrapText="1"/>
    </xf>
    <xf numFmtId="0" fontId="5" fillId="0" borderId="3" xfId="3" applyFont="1" applyFill="1" applyBorder="1" applyAlignment="1">
      <alignment vertical="top" wrapText="1"/>
    </xf>
    <xf numFmtId="0" fontId="13" fillId="0" borderId="3" xfId="3" applyFont="1" applyFill="1" applyBorder="1" applyAlignment="1">
      <alignment vertical="top" wrapText="1"/>
    </xf>
    <xf numFmtId="0" fontId="13" fillId="7" borderId="3" xfId="3" applyFont="1" applyFill="1" applyBorder="1" applyAlignment="1">
      <alignment vertical="top" wrapText="1"/>
    </xf>
    <xf numFmtId="0" fontId="5" fillId="0" borderId="1" xfId="3" applyFont="1" applyBorder="1" applyAlignment="1">
      <alignment horizontal="center" vertical="top"/>
    </xf>
    <xf numFmtId="0" fontId="31" fillId="0" borderId="0" xfId="9" applyFont="1" applyAlignment="1">
      <alignment vertical="center"/>
    </xf>
    <xf numFmtId="0" fontId="32" fillId="0" borderId="0" xfId="9" applyFont="1" applyAlignment="1">
      <alignment horizontal="right" vertical="center"/>
    </xf>
    <xf numFmtId="0" fontId="33" fillId="0" borderId="0" xfId="9" applyFont="1" applyAlignment="1">
      <alignment horizontal="right" vertical="center"/>
    </xf>
    <xf numFmtId="0" fontId="30" fillId="0" borderId="0" xfId="9" applyFont="1" applyAlignment="1">
      <alignment vertical="top"/>
    </xf>
    <xf numFmtId="0" fontId="24" fillId="0" borderId="0" xfId="9" applyFont="1" applyAlignment="1">
      <alignment horizontal="left" vertical="center"/>
    </xf>
    <xf numFmtId="0" fontId="34" fillId="0" borderId="0" xfId="9" applyFont="1" applyAlignment="1"/>
    <xf numFmtId="0" fontId="21" fillId="0" borderId="0" xfId="9" applyFont="1" applyAlignment="1">
      <alignment horizontal="left" vertical="center" indent="4"/>
    </xf>
    <xf numFmtId="166" fontId="16" fillId="15" borderId="4" xfId="9" applyNumberFormat="1" applyFont="1" applyFill="1" applyBorder="1" applyAlignment="1" applyProtection="1">
      <alignment horizontal="right" vertical="center"/>
      <protection locked="0"/>
    </xf>
    <xf numFmtId="0" fontId="21" fillId="0" borderId="0" xfId="9" applyFont="1" applyAlignment="1">
      <alignment vertical="center"/>
    </xf>
    <xf numFmtId="20" fontId="22" fillId="0" borderId="0" xfId="9" applyNumberFormat="1" applyFont="1" applyAlignment="1">
      <alignment horizontal="right" vertical="center"/>
    </xf>
    <xf numFmtId="0" fontId="16" fillId="0" borderId="0" xfId="9" applyFont="1" applyAlignment="1"/>
    <xf numFmtId="0" fontId="24" fillId="0" borderId="0" xfId="9" applyFont="1" applyAlignment="1">
      <alignment vertical="center"/>
    </xf>
    <xf numFmtId="20" fontId="32" fillId="0" borderId="0" xfId="9" applyNumberFormat="1" applyFont="1" applyAlignment="1">
      <alignment horizontal="right" vertical="center"/>
    </xf>
    <xf numFmtId="0" fontId="21" fillId="0" borderId="0" xfId="9" applyFont="1" applyAlignment="1">
      <alignment horizontal="left" vertical="center" indent="2"/>
    </xf>
    <xf numFmtId="0" fontId="21" fillId="0" borderId="0" xfId="9" applyFont="1" applyAlignment="1">
      <alignment horizontal="left" vertical="center" indent="5"/>
    </xf>
    <xf numFmtId="166" fontId="29" fillId="17" borderId="4" xfId="9" applyNumberFormat="1" applyFont="1" applyFill="1" applyBorder="1" applyAlignment="1">
      <alignment horizontal="right" vertical="center"/>
    </xf>
    <xf numFmtId="0" fontId="16" fillId="0" borderId="0" xfId="9" quotePrefix="1" applyFont="1" applyAlignment="1">
      <alignment vertical="center"/>
    </xf>
    <xf numFmtId="0" fontId="35" fillId="0" borderId="0" xfId="9" applyFont="1" applyAlignment="1">
      <alignment vertical="center"/>
    </xf>
    <xf numFmtId="0" fontId="16" fillId="0" borderId="0" xfId="9" applyFont="1" applyAlignment="1">
      <alignment vertical="center"/>
    </xf>
    <xf numFmtId="0" fontId="21" fillId="0" borderId="0" xfId="9" applyFont="1" applyAlignment="1">
      <alignment horizontal="left" vertical="center"/>
    </xf>
    <xf numFmtId="166" fontId="5" fillId="14" borderId="1" xfId="0" applyNumberFormat="1" applyFont="1" applyFill="1" applyBorder="1" applyAlignment="1">
      <alignment horizontal="center" vertical="top" wrapText="1"/>
    </xf>
    <xf numFmtId="0" fontId="5" fillId="14" borderId="1" xfId="0" applyFont="1" applyFill="1" applyBorder="1" applyAlignment="1">
      <alignment horizontal="center" vertical="top" wrapText="1"/>
    </xf>
    <xf numFmtId="0" fontId="22" fillId="0" borderId="0" xfId="9" applyFont="1" applyAlignment="1">
      <alignment vertical="center"/>
    </xf>
    <xf numFmtId="166" fontId="16" fillId="17" borderId="4" xfId="9" applyNumberFormat="1" applyFont="1" applyFill="1" applyBorder="1" applyAlignment="1">
      <alignment horizontal="right" vertical="center"/>
    </xf>
    <xf numFmtId="0" fontId="16" fillId="0" borderId="0" xfId="9" applyFont="1" applyAlignment="1">
      <alignment horizontal="left" vertical="top"/>
    </xf>
    <xf numFmtId="0" fontId="16" fillId="0" borderId="0" xfId="9" applyFont="1" applyAlignment="1">
      <alignment horizontal="left" vertical="center"/>
    </xf>
    <xf numFmtId="167" fontId="5" fillId="14" borderId="1" xfId="0" applyNumberFormat="1" applyFont="1" applyFill="1" applyBorder="1" applyAlignment="1">
      <alignment horizontal="left" vertical="top" wrapText="1"/>
    </xf>
    <xf numFmtId="0" fontId="31" fillId="0" borderId="0" xfId="0" applyFont="1" applyAlignment="1">
      <alignment vertical="center"/>
    </xf>
    <xf numFmtId="20" fontId="33" fillId="0" borderId="0" xfId="0" applyNumberFormat="1" applyFont="1" applyAlignment="1">
      <alignment horizontal="right" vertical="center"/>
    </xf>
    <xf numFmtId="0" fontId="34" fillId="0" borderId="0" xfId="0" applyFont="1" applyAlignment="1"/>
    <xf numFmtId="168" fontId="16" fillId="15" borderId="4" xfId="0" applyNumberFormat="1" applyFont="1" applyFill="1" applyBorder="1" applyAlignment="1" applyProtection="1">
      <alignment horizontal="right" vertical="center"/>
      <protection locked="0"/>
    </xf>
    <xf numFmtId="0" fontId="16" fillId="0" borderId="0" xfId="0" applyFont="1" applyAlignment="1">
      <alignment vertical="center"/>
    </xf>
    <xf numFmtId="0" fontId="22" fillId="0" borderId="0" xfId="0" applyFont="1" applyAlignment="1">
      <alignment vertical="center"/>
    </xf>
    <xf numFmtId="20" fontId="32" fillId="0" borderId="0" xfId="0" applyNumberFormat="1" applyFont="1" applyAlignment="1">
      <alignment horizontal="right" vertical="center"/>
    </xf>
    <xf numFmtId="0" fontId="36" fillId="0" borderId="0" xfId="0" applyFont="1" applyAlignment="1"/>
    <xf numFmtId="0" fontId="34" fillId="0" borderId="0" xfId="0" applyFont="1" applyAlignment="1">
      <alignment vertical="center"/>
    </xf>
    <xf numFmtId="0" fontId="21" fillId="0" borderId="0" xfId="0" applyFont="1" applyAlignment="1">
      <alignment horizontal="left" vertical="center" indent="2"/>
    </xf>
    <xf numFmtId="0" fontId="16" fillId="0" borderId="0" xfId="0" applyFont="1" applyAlignment="1"/>
    <xf numFmtId="0" fontId="33" fillId="0" borderId="0" xfId="0" applyFont="1" applyAlignment="1">
      <alignment horizontal="right" vertical="center"/>
    </xf>
    <xf numFmtId="0" fontId="37" fillId="0" borderId="0" xfId="0" applyFont="1" applyAlignment="1">
      <alignment vertical="center"/>
    </xf>
    <xf numFmtId="0" fontId="8" fillId="0" borderId="4" xfId="0" applyFont="1" applyBorder="1" applyAlignment="1">
      <alignment horizontal="center" vertical="top" wrapText="1"/>
    </xf>
    <xf numFmtId="0" fontId="5" fillId="19" borderId="1" xfId="0" applyFont="1" applyFill="1" applyBorder="1" applyAlignment="1">
      <alignment horizontal="center" vertical="top"/>
    </xf>
    <xf numFmtId="1" fontId="29" fillId="17" borderId="4" xfId="0" applyNumberFormat="1" applyFont="1" applyFill="1" applyBorder="1" applyAlignment="1">
      <alignment horizontal="right" vertical="center"/>
    </xf>
    <xf numFmtId="168" fontId="29" fillId="17" borderId="4" xfId="0" applyNumberFormat="1" applyFont="1" applyFill="1" applyBorder="1" applyAlignment="1">
      <alignment horizontal="right" vertical="center"/>
    </xf>
    <xf numFmtId="166" fontId="29" fillId="17" borderId="4" xfId="0" applyNumberFormat="1" applyFont="1" applyFill="1" applyBorder="1" applyAlignment="1">
      <alignment horizontal="right" vertical="center"/>
    </xf>
    <xf numFmtId="168" fontId="16" fillId="14" borderId="4" xfId="0" applyNumberFormat="1" applyFont="1" applyFill="1" applyBorder="1" applyAlignment="1" applyProtection="1">
      <alignment horizontal="right" vertical="center"/>
      <protection locked="0"/>
    </xf>
    <xf numFmtId="0" fontId="5" fillId="6" borderId="2" xfId="3" applyFont="1" applyFill="1" applyBorder="1" applyAlignment="1">
      <alignment horizontal="left" vertical="top"/>
    </xf>
    <xf numFmtId="0" fontId="38" fillId="0" borderId="0" xfId="0" applyFont="1" applyAlignment="1">
      <alignment vertical="center"/>
    </xf>
    <xf numFmtId="0" fontId="39" fillId="0" borderId="0" xfId="0" applyFont="1" applyAlignment="1">
      <alignment vertical="center"/>
    </xf>
    <xf numFmtId="0" fontId="40" fillId="0" borderId="0" xfId="0" applyFont="1" applyAlignment="1">
      <alignment horizontal="left" vertical="center"/>
    </xf>
    <xf numFmtId="166" fontId="16" fillId="15" borderId="4" xfId="0" applyNumberFormat="1" applyFont="1" applyFill="1" applyBorder="1" applyAlignment="1">
      <alignment horizontal="right" vertical="center"/>
    </xf>
    <xf numFmtId="0" fontId="41" fillId="0" borderId="0" xfId="0" applyFont="1" applyAlignment="1">
      <alignment horizontal="left" vertical="center"/>
    </xf>
    <xf numFmtId="0" fontId="40" fillId="0" borderId="0" xfId="0" applyFont="1" applyAlignment="1">
      <alignment horizontal="left" vertical="center" indent="10"/>
    </xf>
    <xf numFmtId="168" fontId="16" fillId="15" borderId="4" xfId="0" applyNumberFormat="1" applyFont="1" applyFill="1" applyBorder="1" applyAlignment="1">
      <alignment horizontal="right" vertical="center"/>
    </xf>
    <xf numFmtId="0" fontId="15" fillId="14" borderId="0" xfId="3" applyFont="1" applyFill="1" applyBorder="1" applyAlignment="1">
      <alignment horizontal="left" wrapText="1"/>
    </xf>
    <xf numFmtId="0" fontId="8" fillId="0" borderId="0" xfId="3" applyFont="1" applyFill="1" applyBorder="1" applyAlignment="1">
      <alignment horizontal="left" wrapText="1"/>
    </xf>
    <xf numFmtId="0" fontId="8" fillId="0" borderId="0" xfId="10" applyFont="1" applyFill="1" applyBorder="1" applyAlignment="1">
      <alignment horizontal="left"/>
    </xf>
    <xf numFmtId="0" fontId="8" fillId="0" borderId="0" xfId="3" applyAlignment="1">
      <alignment horizontal="left"/>
    </xf>
    <xf numFmtId="0" fontId="8" fillId="0" borderId="0" xfId="3" applyFont="1" applyFill="1" applyBorder="1" applyAlignment="1">
      <alignment horizontal="left"/>
    </xf>
    <xf numFmtId="0" fontId="8" fillId="0" borderId="0" xfId="10" applyFont="1" applyFill="1" applyBorder="1" applyAlignment="1">
      <alignment horizontal="left" wrapText="1"/>
    </xf>
    <xf numFmtId="0" fontId="1" fillId="0" borderId="0" xfId="11"/>
    <xf numFmtId="0" fontId="1" fillId="0" borderId="0" xfId="11" applyAlignment="1">
      <alignment horizontal="center"/>
    </xf>
    <xf numFmtId="0" fontId="43" fillId="0" borderId="0" xfId="11" applyFont="1"/>
    <xf numFmtId="0" fontId="43" fillId="0" borderId="0" xfId="11" applyFont="1" applyAlignment="1">
      <alignment horizontal="center"/>
    </xf>
    <xf numFmtId="0" fontId="42" fillId="0" borderId="0" xfId="11" applyFont="1"/>
    <xf numFmtId="0" fontId="6" fillId="5" borderId="1" xfId="0" applyFont="1" applyFill="1" applyBorder="1" applyAlignment="1">
      <alignment horizontal="left" vertical="top" wrapText="1"/>
    </xf>
    <xf numFmtId="0" fontId="8" fillId="0" borderId="0" xfId="0" applyFont="1" applyFill="1" applyAlignment="1">
      <alignment vertical="top"/>
    </xf>
    <xf numFmtId="0" fontId="5" fillId="0" borderId="1" xfId="0" applyFont="1" applyFill="1" applyBorder="1" applyAlignment="1">
      <alignment horizontal="left" vertical="top"/>
    </xf>
    <xf numFmtId="0" fontId="44" fillId="0" borderId="1" xfId="0" applyFont="1" applyFill="1" applyBorder="1" applyAlignment="1">
      <alignment horizontal="left" vertical="top" wrapText="1"/>
    </xf>
    <xf numFmtId="14" fontId="5" fillId="14" borderId="1" xfId="0" applyNumberFormat="1" applyFont="1" applyFill="1" applyBorder="1" applyAlignment="1">
      <alignment horizontal="left" vertical="top" wrapText="1"/>
    </xf>
    <xf numFmtId="164" fontId="5" fillId="14" borderId="1" xfId="0" applyNumberFormat="1" applyFont="1" applyFill="1" applyBorder="1" applyAlignment="1">
      <alignment horizontal="right" vertical="top" wrapText="1"/>
    </xf>
    <xf numFmtId="0" fontId="6" fillId="0" borderId="1" xfId="0" applyFont="1" applyFill="1" applyBorder="1" applyAlignment="1">
      <alignment vertical="top" wrapText="1"/>
    </xf>
    <xf numFmtId="164" fontId="5" fillId="14" borderId="1" xfId="0" applyNumberFormat="1" applyFont="1" applyFill="1" applyBorder="1" applyAlignment="1">
      <alignment horizontal="left" vertical="top" wrapText="1"/>
    </xf>
    <xf numFmtId="0" fontId="5" fillId="6" borderId="1" xfId="12" applyFont="1" applyFill="1" applyBorder="1" applyAlignment="1">
      <alignment horizontal="left" vertical="top" wrapText="1"/>
    </xf>
    <xf numFmtId="0" fontId="45" fillId="3" borderId="1" xfId="0" applyFont="1" applyFill="1" applyBorder="1" applyAlignment="1">
      <alignment horizontal="center" vertical="top" wrapText="1"/>
    </xf>
    <xf numFmtId="0" fontId="5" fillId="3" borderId="1" xfId="0" applyFont="1" applyFill="1" applyBorder="1" applyAlignment="1">
      <alignment horizontal="center" vertical="top" wrapText="1"/>
    </xf>
    <xf numFmtId="0" fontId="5" fillId="3" borderId="1" xfId="0" applyFont="1" applyFill="1" applyBorder="1" applyAlignment="1">
      <alignment horizontal="left" vertical="top" wrapText="1"/>
    </xf>
    <xf numFmtId="0" fontId="5" fillId="7" borderId="1" xfId="0" applyFont="1" applyFill="1" applyBorder="1" applyAlignment="1">
      <alignment horizontal="center" vertical="top"/>
    </xf>
    <xf numFmtId="0" fontId="5" fillId="7" borderId="1" xfId="0" applyFont="1" applyFill="1" applyBorder="1" applyAlignment="1">
      <alignment horizontal="left" vertical="top"/>
    </xf>
    <xf numFmtId="0" fontId="5" fillId="7" borderId="2" xfId="0" applyFont="1" applyFill="1" applyBorder="1" applyAlignment="1">
      <alignment horizontal="left" vertical="top" wrapText="1"/>
    </xf>
    <xf numFmtId="0" fontId="12" fillId="7" borderId="2" xfId="0" applyFont="1" applyFill="1" applyBorder="1" applyAlignment="1">
      <alignment horizontal="left" vertical="top" wrapText="1"/>
    </xf>
    <xf numFmtId="0" fontId="5" fillId="7" borderId="1" xfId="0" applyFont="1" applyFill="1" applyBorder="1" applyAlignment="1">
      <alignment horizontal="left" vertical="top" wrapText="1"/>
    </xf>
    <xf numFmtId="1" fontId="5" fillId="14" borderId="1" xfId="0" applyNumberFormat="1" applyFont="1" applyFill="1" applyBorder="1" applyAlignment="1">
      <alignment horizontal="right" vertical="top" wrapText="1"/>
    </xf>
    <xf numFmtId="0" fontId="12" fillId="7" borderId="1" xfId="0" applyFont="1" applyFill="1" applyBorder="1" applyAlignment="1">
      <alignment horizontal="left" vertical="top" wrapText="1"/>
    </xf>
    <xf numFmtId="0" fontId="8" fillId="6" borderId="0" xfId="0" applyFont="1" applyFill="1" applyAlignment="1">
      <alignment vertical="top"/>
    </xf>
    <xf numFmtId="0" fontId="5" fillId="5" borderId="1" xfId="0" applyFont="1" applyFill="1" applyBorder="1" applyAlignment="1">
      <alignment horizontal="left" vertical="top" wrapText="1"/>
    </xf>
    <xf numFmtId="0" fontId="7" fillId="5" borderId="1" xfId="0" applyFont="1" applyFill="1" applyBorder="1" applyAlignment="1">
      <alignment horizontal="center" vertical="top" wrapText="1"/>
    </xf>
    <xf numFmtId="0" fontId="15" fillId="0" borderId="0" xfId="0" applyFont="1" applyFill="1" applyAlignment="1">
      <alignment vertical="top" wrapText="1"/>
    </xf>
    <xf numFmtId="0" fontId="6" fillId="5" borderId="1" xfId="0" applyFont="1" applyFill="1" applyBorder="1" applyAlignment="1">
      <alignment horizontal="left" vertical="top" wrapText="1"/>
    </xf>
    <xf numFmtId="0" fontId="7" fillId="2" borderId="0" xfId="3" applyFont="1" applyFill="1" applyBorder="1" applyAlignment="1">
      <alignment horizontal="right" vertical="top" wrapText="1"/>
    </xf>
    <xf numFmtId="0" fontId="5" fillId="0" borderId="1" xfId="5" applyFont="1" applyFill="1" applyBorder="1" applyAlignment="1">
      <alignment horizontal="center" vertical="top" wrapText="1"/>
    </xf>
    <xf numFmtId="0" fontId="13" fillId="9" borderId="1" xfId="3" applyFont="1" applyFill="1" applyBorder="1" applyAlignment="1">
      <alignment horizontal="center" vertical="top"/>
    </xf>
    <xf numFmtId="0" fontId="13" fillId="9" borderId="1" xfId="3" applyFont="1" applyFill="1" applyBorder="1" applyAlignment="1">
      <alignment horizontal="left" vertical="top" wrapText="1"/>
    </xf>
    <xf numFmtId="0" fontId="13" fillId="9" borderId="1" xfId="3" applyFont="1" applyFill="1" applyBorder="1" applyAlignment="1">
      <alignment vertical="top" wrapText="1"/>
    </xf>
    <xf numFmtId="166" fontId="5" fillId="9" borderId="1" xfId="0" applyNumberFormat="1" applyFont="1" applyFill="1" applyBorder="1" applyAlignment="1">
      <alignment horizontal="right" vertical="top" wrapText="1"/>
    </xf>
    <xf numFmtId="166" fontId="5" fillId="9" borderId="1" xfId="0" applyNumberFormat="1" applyFont="1" applyFill="1" applyBorder="1" applyAlignment="1">
      <alignment horizontal="center" vertical="top" wrapText="1"/>
    </xf>
    <xf numFmtId="0" fontId="13" fillId="9" borderId="0" xfId="3" applyFont="1" applyFill="1" applyBorder="1" applyAlignment="1">
      <alignment horizontal="center" vertical="top"/>
    </xf>
    <xf numFmtId="0" fontId="5" fillId="9" borderId="1" xfId="0" applyFont="1" applyFill="1" applyBorder="1" applyAlignment="1">
      <alignment horizontal="center" vertical="top" wrapText="1"/>
    </xf>
    <xf numFmtId="0" fontId="5" fillId="9" borderId="1" xfId="0" applyFont="1" applyFill="1" applyBorder="1" applyAlignment="1">
      <alignment horizontal="left" vertical="top" wrapText="1"/>
    </xf>
    <xf numFmtId="0" fontId="5" fillId="9" borderId="1" xfId="3" applyFont="1" applyFill="1" applyBorder="1" applyAlignment="1">
      <alignment vertical="top" wrapText="1"/>
    </xf>
    <xf numFmtId="0" fontId="5" fillId="19" borderId="1" xfId="0" applyFont="1" applyFill="1" applyBorder="1" applyAlignment="1">
      <alignment horizontal="left" vertical="top" wrapText="1"/>
    </xf>
    <xf numFmtId="0" fontId="5" fillId="9" borderId="1" xfId="3" applyFont="1" applyFill="1" applyBorder="1" applyAlignment="1">
      <alignment horizontal="center" vertical="top"/>
    </xf>
    <xf numFmtId="167" fontId="5" fillId="9" borderId="1" xfId="0" applyNumberFormat="1" applyFont="1" applyFill="1" applyBorder="1" applyAlignment="1">
      <alignment horizontal="left" vertical="top" wrapText="1"/>
    </xf>
    <xf numFmtId="0" fontId="5" fillId="9" borderId="2" xfId="3" applyFont="1" applyFill="1" applyBorder="1" applyAlignment="1">
      <alignment horizontal="left" vertical="top"/>
    </xf>
    <xf numFmtId="0" fontId="5" fillId="9" borderId="1" xfId="3" applyFont="1" applyFill="1" applyBorder="1" applyAlignment="1">
      <alignment horizontal="left" vertical="top" wrapText="1"/>
    </xf>
    <xf numFmtId="0" fontId="5" fillId="9" borderId="1" xfId="3" applyFont="1" applyFill="1" applyBorder="1" applyAlignment="1">
      <alignment horizontal="center" vertical="top" wrapText="1"/>
    </xf>
    <xf numFmtId="166" fontId="5" fillId="9" borderId="1" xfId="0" applyNumberFormat="1" applyFont="1" applyFill="1" applyBorder="1" applyAlignment="1">
      <alignment horizontal="left" vertical="top" wrapText="1"/>
    </xf>
    <xf numFmtId="0" fontId="21" fillId="8" borderId="0" xfId="0" applyFont="1" applyFill="1" applyAlignment="1">
      <alignment horizontal="left" vertical="center" indent="4"/>
    </xf>
    <xf numFmtId="166" fontId="23" fillId="8" borderId="6" xfId="8" applyNumberFormat="1" applyFont="1" applyFill="1" applyBorder="1" applyAlignment="1" applyProtection="1">
      <alignment horizontal="right"/>
      <protection locked="0"/>
    </xf>
    <xf numFmtId="166" fontId="25" fillId="8" borderId="6" xfId="8" applyNumberFormat="1" applyFont="1" applyFill="1" applyBorder="1" applyAlignment="1" applyProtection="1">
      <alignment horizontal="right"/>
      <protection locked="0"/>
    </xf>
    <xf numFmtId="0" fontId="19" fillId="8" borderId="0" xfId="8" applyFont="1" applyFill="1"/>
    <xf numFmtId="0" fontId="13" fillId="9" borderId="2" xfId="3" applyFont="1" applyFill="1" applyBorder="1" applyAlignment="1">
      <alignment horizontal="center" vertical="top"/>
    </xf>
    <xf numFmtId="0" fontId="21" fillId="8" borderId="0" xfId="9" applyFont="1" applyFill="1" applyAlignment="1">
      <alignment horizontal="left" vertical="center" indent="2"/>
    </xf>
    <xf numFmtId="166" fontId="16" fillId="8" borderId="4" xfId="9" applyNumberFormat="1" applyFont="1" applyFill="1" applyBorder="1" applyAlignment="1" applyProtection="1">
      <alignment horizontal="right" vertical="center"/>
      <protection locked="0"/>
    </xf>
    <xf numFmtId="0" fontId="30" fillId="8" borderId="0" xfId="9" applyFont="1" applyFill="1" applyAlignment="1">
      <alignment vertical="top"/>
    </xf>
    <xf numFmtId="0" fontId="5" fillId="20" borderId="0" xfId="3" applyFont="1" applyFill="1" applyAlignment="1">
      <alignment vertical="top"/>
    </xf>
    <xf numFmtId="0" fontId="5" fillId="11" borderId="1" xfId="3" applyFont="1" applyFill="1" applyBorder="1" applyAlignment="1">
      <alignment horizontal="left" vertical="top"/>
    </xf>
    <xf numFmtId="166" fontId="0" fillId="0" borderId="0" xfId="0" applyNumberFormat="1"/>
    <xf numFmtId="169" fontId="5" fillId="14" borderId="1" xfId="0" applyNumberFormat="1" applyFont="1" applyFill="1" applyBorder="1" applyAlignment="1">
      <alignment horizontal="center" vertical="top" wrapText="1"/>
    </xf>
    <xf numFmtId="0" fontId="21" fillId="8" borderId="0" xfId="0" applyFont="1" applyFill="1" applyAlignment="1">
      <alignment horizontal="left" vertical="center" indent="2"/>
    </xf>
    <xf numFmtId="166" fontId="16" fillId="8" borderId="4" xfId="0" applyNumberFormat="1" applyFont="1" applyFill="1" applyBorder="1" applyAlignment="1" applyProtection="1">
      <alignment horizontal="right" vertical="center"/>
      <protection locked="0"/>
    </xf>
    <xf numFmtId="0" fontId="16" fillId="8" borderId="0" xfId="0" applyFont="1" applyFill="1" applyAlignment="1"/>
    <xf numFmtId="0" fontId="0" fillId="8" borderId="0" xfId="0" applyFill="1"/>
    <xf numFmtId="0" fontId="12" fillId="14" borderId="1" xfId="0" applyFont="1" applyFill="1" applyBorder="1" applyAlignment="1">
      <alignment horizontal="right" vertical="top" wrapText="1"/>
    </xf>
    <xf numFmtId="0" fontId="5" fillId="7" borderId="1" xfId="0" quotePrefix="1" applyFont="1" applyFill="1" applyBorder="1" applyAlignment="1">
      <alignment horizontal="left" vertical="top"/>
    </xf>
    <xf numFmtId="170" fontId="5" fillId="14" borderId="1" xfId="0" applyNumberFormat="1" applyFont="1" applyFill="1" applyBorder="1" applyAlignment="1">
      <alignment horizontal="center" vertical="top" wrapText="1"/>
    </xf>
    <xf numFmtId="169" fontId="13" fillId="0" borderId="1" xfId="3" applyNumberFormat="1" applyFont="1" applyFill="1" applyBorder="1" applyAlignment="1">
      <alignment vertical="top" wrapText="1"/>
    </xf>
    <xf numFmtId="168" fontId="5" fillId="14" borderId="1" xfId="0" applyNumberFormat="1" applyFont="1" applyFill="1" applyBorder="1" applyAlignment="1">
      <alignment horizontal="left" vertical="top" wrapText="1"/>
    </xf>
    <xf numFmtId="169" fontId="5" fillId="14" borderId="1" xfId="0" applyNumberFormat="1" applyFont="1" applyFill="1" applyBorder="1" applyAlignment="1">
      <alignment horizontal="left" vertical="top" wrapText="1"/>
    </xf>
    <xf numFmtId="0" fontId="5" fillId="6" borderId="2" xfId="3" applyFont="1" applyFill="1" applyBorder="1" applyAlignment="1">
      <alignment horizontal="left" vertical="top" wrapText="1"/>
    </xf>
    <xf numFmtId="0" fontId="15" fillId="0" borderId="0" xfId="0" applyFont="1"/>
    <xf numFmtId="0" fontId="47" fillId="0" borderId="7" xfId="0" applyFont="1" applyBorder="1"/>
    <xf numFmtId="0" fontId="46" fillId="0" borderId="7" xfId="0" applyFont="1" applyBorder="1"/>
    <xf numFmtId="0" fontId="43" fillId="0" borderId="7" xfId="0" applyFont="1" applyBorder="1"/>
    <xf numFmtId="0" fontId="48" fillId="0" borderId="7" xfId="0" applyFont="1" applyBorder="1" applyAlignment="1"/>
    <xf numFmtId="14" fontId="0" fillId="0" borderId="0" xfId="0" applyNumberFormat="1"/>
    <xf numFmtId="0" fontId="49" fillId="0" borderId="0" xfId="0" applyFont="1"/>
    <xf numFmtId="0" fontId="23" fillId="0" borderId="0" xfId="0" applyFont="1" applyAlignment="1"/>
    <xf numFmtId="0" fontId="12" fillId="6" borderId="1" xfId="3" applyFont="1" applyFill="1" applyBorder="1" applyAlignment="1">
      <alignment horizontal="center" vertical="top" wrapText="1"/>
    </xf>
    <xf numFmtId="0" fontId="12" fillId="0" borderId="1" xfId="3" applyFont="1" applyFill="1" applyBorder="1" applyAlignment="1">
      <alignment horizontal="left" vertical="top" wrapText="1"/>
    </xf>
    <xf numFmtId="0" fontId="50" fillId="0" borderId="4" xfId="0" applyFont="1" applyBorder="1" applyAlignment="1">
      <alignment horizontal="center" vertical="top" wrapText="1"/>
    </xf>
    <xf numFmtId="166" fontId="12" fillId="14" borderId="1" xfId="0" applyNumberFormat="1" applyFont="1" applyFill="1" applyBorder="1" applyAlignment="1">
      <alignment horizontal="right" vertical="top" wrapText="1"/>
    </xf>
    <xf numFmtId="2" fontId="5" fillId="14" borderId="1" xfId="0" applyNumberFormat="1" applyFont="1" applyFill="1" applyBorder="1" applyAlignment="1">
      <alignment horizontal="right" vertical="top" wrapText="1"/>
    </xf>
    <xf numFmtId="169" fontId="5" fillId="14" borderId="1" xfId="0" applyNumberFormat="1" applyFont="1" applyFill="1" applyBorder="1" applyAlignment="1">
      <alignment horizontal="right" vertical="top" wrapText="1"/>
    </xf>
    <xf numFmtId="0" fontId="5" fillId="14" borderId="1" xfId="0" applyFont="1" applyFill="1" applyBorder="1" applyAlignment="1">
      <alignment horizontal="right" vertical="top" wrapText="1"/>
    </xf>
    <xf numFmtId="0" fontId="12" fillId="7" borderId="1" xfId="3" applyFont="1" applyFill="1" applyBorder="1" applyAlignment="1">
      <alignment horizontal="center" vertical="top"/>
    </xf>
    <xf numFmtId="2" fontId="5" fillId="0" borderId="1" xfId="0" quotePrefix="1" applyNumberFormat="1" applyFont="1" applyBorder="1" applyAlignment="1">
      <alignment horizontal="center" vertical="center"/>
    </xf>
    <xf numFmtId="2" fontId="5" fillId="0" borderId="1" xfId="0" applyNumberFormat="1" applyFont="1" applyBorder="1" applyAlignment="1">
      <alignment horizontal="center" vertical="center"/>
    </xf>
    <xf numFmtId="168" fontId="16" fillId="8" borderId="4" xfId="0" applyNumberFormat="1" applyFont="1" applyFill="1" applyBorder="1" applyAlignment="1">
      <alignment horizontal="right" vertical="center"/>
    </xf>
    <xf numFmtId="0" fontId="6" fillId="5" borderId="1" xfId="0" applyFont="1" applyFill="1" applyBorder="1" applyAlignment="1">
      <alignment horizontal="left" vertical="top" wrapText="1"/>
    </xf>
  </cellXfs>
  <cellStyles count="13">
    <cellStyle name="Heading" xfId="1" xr:uid="{00000000-0005-0000-0000-000000000000}"/>
    <cellStyle name="Heading1" xfId="2" xr:uid="{00000000-0005-0000-0000-000001000000}"/>
    <cellStyle name="Normal" xfId="0" builtinId="0"/>
    <cellStyle name="Normal 2" xfId="3" xr:uid="{00000000-0005-0000-0000-000003000000}"/>
    <cellStyle name="Normal 3" xfId="4" xr:uid="{00000000-0005-0000-0000-000004000000}"/>
    <cellStyle name="Normal 3 3" xfId="10" xr:uid="{00000000-0005-0000-0000-000005000000}"/>
    <cellStyle name="Normal 4" xfId="5" xr:uid="{00000000-0005-0000-0000-000006000000}"/>
    <cellStyle name="Normal 4 3" xfId="12" xr:uid="{00000000-0005-0000-0000-000007000000}"/>
    <cellStyle name="Normal 5" xfId="9" xr:uid="{00000000-0005-0000-0000-000008000000}"/>
    <cellStyle name="Normal 6" xfId="11" xr:uid="{00000000-0005-0000-0000-000009000000}"/>
    <cellStyle name="Normal_142_1_1_1_1_1_1_1_1_1_1_1_1_1_1_1_1_5 2" xfId="8" xr:uid="{00000000-0005-0000-0000-00000A000000}"/>
    <cellStyle name="Result" xfId="6" xr:uid="{00000000-0005-0000-0000-00000B000000}"/>
    <cellStyle name="Result2" xfId="7" xr:uid="{00000000-0005-0000-0000-00000C000000}"/>
  </cellStyles>
  <dxfs count="14">
    <dxf>
      <font>
        <condense val="0"/>
        <extend val="0"/>
        <color theme="0" tint="-9.9795525986510827E-3"/>
      </font>
      <numFmt numFmtId="166" formatCode="#,##0.0;\(#,##0.0\)"/>
      <fill>
        <patternFill patternType="solid">
          <bgColor rgb="FFF5F5F5"/>
        </patternFill>
      </fill>
      <border>
        <left style="thin">
          <color indexed="8"/>
        </left>
        <right style="thin">
          <color indexed="8"/>
        </right>
        <top style="thin">
          <color indexed="8"/>
        </top>
        <bottom style="thin">
          <color indexed="8"/>
        </bottom>
      </border>
    </dxf>
    <dxf>
      <font>
        <condense val="0"/>
        <extend val="0"/>
        <color theme="0" tint="-9.9795525986510827E-3"/>
      </font>
      <numFmt numFmtId="166" formatCode="#,##0.0;\(#,##0.0\)"/>
      <fill>
        <patternFill patternType="solid">
          <bgColor rgb="FFF5F5F5"/>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tint="-9.9795525986510827E-3"/>
      </font>
      <numFmt numFmtId="166" formatCode="#,##0.0;\(#,##0.0\)"/>
      <fill>
        <patternFill patternType="solid">
          <bgColor rgb="FFF5F5F5"/>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b/>
        <i val="0"/>
        <condense val="0"/>
        <extend val="0"/>
        <u/>
        <color indexed="10"/>
      </font>
      <fill>
        <patternFill patternType="solid">
          <bgColor indexed="13"/>
        </patternFill>
      </fill>
    </dxf>
  </dxfs>
  <tableStyles count="0" defaultTableStyle="TableStyleMedium2" defaultPivotStyle="PivotStyleLight16"/>
  <colors>
    <mruColors>
      <color rgb="FFC8F8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5.xml"/><Relationship Id="rId2" Type="http://schemas.openxmlformats.org/officeDocument/2006/relationships/worksheet" Target="worksheets/sheet2.xml"/><Relationship Id="rId16" Type="http://schemas.openxmlformats.org/officeDocument/2006/relationships/externalLink" Target="externalLinks/externalLink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 Id="rId22"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0</xdr:col>
      <xdr:colOff>44450</xdr:colOff>
      <xdr:row>6</xdr:row>
      <xdr:rowOff>12700</xdr:rowOff>
    </xdr:from>
    <xdr:to>
      <xdr:col>13</xdr:col>
      <xdr:colOff>571500</xdr:colOff>
      <xdr:row>14</xdr:row>
      <xdr:rowOff>133350</xdr:rowOff>
    </xdr:to>
    <xdr:sp macro="" textlink="Data!G1178">
      <xdr:nvSpPr>
        <xdr:cNvPr id="2" name="TextBox 1">
          <a:extLst>
            <a:ext uri="{FF2B5EF4-FFF2-40B4-BE49-F238E27FC236}">
              <a16:creationId xmlns:a16="http://schemas.microsoft.com/office/drawing/2014/main" id="{00000000-0008-0000-0A00-000002000000}"/>
            </a:ext>
          </a:extLst>
        </xdr:cNvPr>
        <xdr:cNvSpPr txBox="1"/>
      </xdr:nvSpPr>
      <xdr:spPr>
        <a:xfrm>
          <a:off x="44450" y="1301750"/>
          <a:ext cx="9690100" cy="1390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C48CB5A-4475-4FFB-A4D7-8840855AF261}" type="TxLink">
            <a:rPr lang="en-US" sz="1000" b="0" i="0" u="none" strike="noStrike">
              <a:solidFill>
                <a:srgbClr val="000000"/>
              </a:solidFill>
              <a:latin typeface="Tahoma"/>
              <a:ea typeface="Tahoma"/>
              <a:cs typeface="Tahoma"/>
            </a:rPr>
            <a:pPr/>
            <a:t>This is sample test for Development Assumption.</a:t>
          </a:fld>
          <a:endParaRPr lang="en-GB"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Project%20-%20Charter%20Data%20Specification%20(RSL)%20-%20v6.0-20190922-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cotland.gov.uk\dc2\FS2_Home\U206864\Cassiltoun%20Housing%20Association%20Ltd%20-%202019_202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hinkPad/MainFolder/FRS102/2021%20Development/FYFP/Testing/FYFPTestUpload-4.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hinkPad/MainFolder/FRS102/2020%20Development/Charter/EESSH%20Return%202018-19.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System%20Development%20-%20BI%20Project%20-%20Charter%20Data%20Specification%20(All)%20-%20v6.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Page layout references"/>
      <sheetName val="ARC structure &amp; wording"/>
      <sheetName val="Charter Data SpecificationV0.1"/>
      <sheetName val="Charter Data"/>
      <sheetName val="2"/>
      <sheetName val="4&amp;5"/>
      <sheetName val="C14"/>
      <sheetName val="C17"/>
      <sheetName val="C19"/>
      <sheetName val="3&amp;4"/>
      <sheetName val="Contextual and EESSH"/>
      <sheetName val="C9"/>
      <sheetName val="C10"/>
      <sheetName val="C11"/>
      <sheetName val="C12"/>
      <sheetName val="C13"/>
      <sheetName val="DDMs"/>
      <sheetName val="C26"/>
      <sheetName val="C29"/>
      <sheetName val="C32"/>
      <sheetName val="Charter Indicator and data item"/>
      <sheetName val="Contextual Indicator an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2">
          <cell r="B2">
            <v>136</v>
          </cell>
          <cell r="C2">
            <v>32</v>
          </cell>
        </row>
        <row r="3">
          <cell r="D3">
            <v>7</v>
          </cell>
        </row>
        <row r="4">
          <cell r="B4">
            <v>134</v>
          </cell>
          <cell r="C4">
            <v>32</v>
          </cell>
        </row>
        <row r="6">
          <cell r="B6">
            <v>45</v>
          </cell>
          <cell r="C6">
            <v>105</v>
          </cell>
        </row>
      </sheetData>
      <sheetData sheetId="11" refreshError="1"/>
      <sheetData sheetId="12">
        <row r="3">
          <cell r="B3">
            <v>1498</v>
          </cell>
        </row>
        <row r="4">
          <cell r="B4">
            <v>0</v>
          </cell>
        </row>
        <row r="5">
          <cell r="B5">
            <v>0</v>
          </cell>
        </row>
        <row r="6">
          <cell r="B6">
            <v>0</v>
          </cell>
        </row>
        <row r="7">
          <cell r="B7">
            <v>0</v>
          </cell>
        </row>
      </sheetData>
      <sheetData sheetId="13">
        <row r="9">
          <cell r="E9">
            <v>3281</v>
          </cell>
        </row>
      </sheetData>
      <sheetData sheetId="14" refreshError="1"/>
      <sheetData sheetId="15" refreshError="1"/>
      <sheetData sheetId="16" refreshError="1"/>
      <sheetData sheetId="17">
        <row r="2">
          <cell r="A2" t="str">
            <v>No</v>
          </cell>
        </row>
        <row r="3">
          <cell r="A3" t="str">
            <v>Yes</v>
          </cell>
        </row>
      </sheetData>
      <sheetData sheetId="18" refreshError="1"/>
      <sheetData sheetId="19" refreshError="1"/>
      <sheetData sheetId="20" refreshError="1"/>
      <sheetData sheetId="21" refreshError="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ions &amp; Assumptions"/>
      <sheetName val="Ratios"/>
    </sheetNames>
    <sheetDataSet>
      <sheetData sheetId="0">
        <row r="12">
          <cell r="D12">
            <v>4279.5</v>
          </cell>
          <cell r="E12">
            <v>4511</v>
          </cell>
          <cell r="F12">
            <v>4965.1000000000004</v>
          </cell>
          <cell r="G12">
            <v>5298.1</v>
          </cell>
          <cell r="H12">
            <v>5498.4</v>
          </cell>
          <cell r="I12">
            <v>5675.3</v>
          </cell>
        </row>
        <row r="13">
          <cell r="D13">
            <v>7.6</v>
          </cell>
          <cell r="E13">
            <v>18</v>
          </cell>
          <cell r="F13">
            <v>22.4</v>
          </cell>
          <cell r="G13">
            <v>23</v>
          </cell>
          <cell r="H13">
            <v>23.7</v>
          </cell>
          <cell r="I13">
            <v>24.4</v>
          </cell>
        </row>
        <row r="14">
          <cell r="D14">
            <v>4271.8999999999996</v>
          </cell>
          <cell r="E14">
            <v>4493</v>
          </cell>
          <cell r="F14">
            <v>4942.7</v>
          </cell>
          <cell r="G14">
            <v>5275.1</v>
          </cell>
          <cell r="H14">
            <v>5474.7</v>
          </cell>
          <cell r="I14">
            <v>5650.9</v>
          </cell>
        </row>
        <row r="15">
          <cell r="D15">
            <v>0</v>
          </cell>
          <cell r="E15">
            <v>0</v>
          </cell>
          <cell r="F15">
            <v>0</v>
          </cell>
          <cell r="G15">
            <v>0</v>
          </cell>
          <cell r="H15">
            <v>0</v>
          </cell>
          <cell r="I15">
            <v>0</v>
          </cell>
        </row>
        <row r="19">
          <cell r="D19">
            <v>100.6</v>
          </cell>
          <cell r="E19">
            <v>98.7</v>
          </cell>
          <cell r="F19">
            <v>101.7</v>
          </cell>
          <cell r="G19">
            <v>104.8</v>
          </cell>
          <cell r="H19">
            <v>107.9</v>
          </cell>
          <cell r="I19">
            <v>111.1</v>
          </cell>
        </row>
        <row r="20">
          <cell r="D20">
            <v>5072.3</v>
          </cell>
          <cell r="E20">
            <v>5340</v>
          </cell>
          <cell r="F20">
            <v>5651.4</v>
          </cell>
          <cell r="G20">
            <v>6012.6</v>
          </cell>
          <cell r="H20">
            <v>6217.3</v>
          </cell>
          <cell r="I20">
            <v>6398.9</v>
          </cell>
        </row>
        <row r="26">
          <cell r="D26">
            <v>425.7</v>
          </cell>
          <cell r="E26">
            <v>587.29999999999995</v>
          </cell>
          <cell r="F26">
            <v>749.6</v>
          </cell>
          <cell r="G26">
            <v>862.3</v>
          </cell>
          <cell r="H26">
            <v>895.1</v>
          </cell>
          <cell r="I26">
            <v>1090.7</v>
          </cell>
        </row>
        <row r="27">
          <cell r="D27">
            <v>736.4</v>
          </cell>
          <cell r="E27">
            <v>787</v>
          </cell>
          <cell r="F27">
            <v>747.7</v>
          </cell>
          <cell r="G27">
            <v>769.3</v>
          </cell>
          <cell r="H27">
            <v>783.4</v>
          </cell>
          <cell r="I27">
            <v>826.8</v>
          </cell>
        </row>
        <row r="29">
          <cell r="D29">
            <v>30</v>
          </cell>
          <cell r="E29">
            <v>45</v>
          </cell>
          <cell r="F29">
            <v>51.7</v>
          </cell>
          <cell r="G29">
            <v>56.7</v>
          </cell>
          <cell r="H29">
            <v>58.9</v>
          </cell>
          <cell r="I29">
            <v>110.2</v>
          </cell>
        </row>
        <row r="31">
          <cell r="D31">
            <v>464.7</v>
          </cell>
          <cell r="E31">
            <v>488</v>
          </cell>
          <cell r="F31">
            <v>340.8</v>
          </cell>
          <cell r="G31">
            <v>348</v>
          </cell>
          <cell r="H31">
            <v>355.5</v>
          </cell>
          <cell r="I31">
            <v>363.2</v>
          </cell>
        </row>
        <row r="38">
          <cell r="E38">
            <v>649.4</v>
          </cell>
          <cell r="F38">
            <v>731.2</v>
          </cell>
          <cell r="G38">
            <v>801.4</v>
          </cell>
          <cell r="H38">
            <v>804.3</v>
          </cell>
          <cell r="I38">
            <v>604.29999999999995</v>
          </cell>
        </row>
        <row r="49">
          <cell r="D49">
            <v>559.29999999999995</v>
          </cell>
          <cell r="E49">
            <v>372.4</v>
          </cell>
          <cell r="F49">
            <v>299.3</v>
          </cell>
          <cell r="G49">
            <v>361.5</v>
          </cell>
          <cell r="H49">
            <v>382.4</v>
          </cell>
        </row>
        <row r="73">
          <cell r="D73">
            <v>102.4</v>
          </cell>
          <cell r="E73">
            <v>149</v>
          </cell>
          <cell r="F73">
            <v>142.80000000000001</v>
          </cell>
          <cell r="G73">
            <v>130</v>
          </cell>
          <cell r="H73">
            <v>130</v>
          </cell>
          <cell r="I73">
            <v>140</v>
          </cell>
        </row>
        <row r="76">
          <cell r="D76">
            <v>2819.6</v>
          </cell>
          <cell r="E76">
            <v>4474</v>
          </cell>
          <cell r="F76">
            <v>3191.6</v>
          </cell>
          <cell r="G76">
            <v>3255.5</v>
          </cell>
          <cell r="H76">
            <v>2734.4</v>
          </cell>
          <cell r="I76">
            <v>1971</v>
          </cell>
        </row>
        <row r="77">
          <cell r="D77">
            <v>2975</v>
          </cell>
          <cell r="E77">
            <v>4748</v>
          </cell>
          <cell r="F77">
            <v>3434.4</v>
          </cell>
          <cell r="G77">
            <v>3505.5</v>
          </cell>
          <cell r="H77">
            <v>2991.7</v>
          </cell>
          <cell r="I77">
            <v>2235.8000000000002</v>
          </cell>
        </row>
        <row r="80">
          <cell r="D80">
            <v>355.6</v>
          </cell>
          <cell r="E80">
            <v>490</v>
          </cell>
          <cell r="F80">
            <v>570</v>
          </cell>
          <cell r="G80">
            <v>570</v>
          </cell>
          <cell r="H80">
            <v>570</v>
          </cell>
          <cell r="I80">
            <v>570</v>
          </cell>
        </row>
        <row r="81">
          <cell r="D81">
            <v>0</v>
          </cell>
          <cell r="E81">
            <v>0</v>
          </cell>
          <cell r="F81">
            <v>0</v>
          </cell>
          <cell r="G81">
            <v>0</v>
          </cell>
          <cell r="H81">
            <v>0</v>
          </cell>
          <cell r="I81">
            <v>0</v>
          </cell>
        </row>
        <row r="83">
          <cell r="D83">
            <v>1660.9</v>
          </cell>
          <cell r="E83">
            <v>1260.4000000000001</v>
          </cell>
          <cell r="F83">
            <v>1991</v>
          </cell>
          <cell r="G83">
            <v>1536</v>
          </cell>
          <cell r="H83">
            <v>1564.9</v>
          </cell>
          <cell r="I83">
            <v>1594.8</v>
          </cell>
        </row>
        <row r="90">
          <cell r="D90">
            <v>6044.7</v>
          </cell>
          <cell r="E90">
            <v>8546</v>
          </cell>
          <cell r="F90">
            <v>9976</v>
          </cell>
          <cell r="G90">
            <v>9406</v>
          </cell>
          <cell r="H90">
            <v>8836</v>
          </cell>
          <cell r="I90">
            <v>8266</v>
          </cell>
        </row>
        <row r="102">
          <cell r="D102">
            <v>8350.5</v>
          </cell>
          <cell r="E102">
            <v>8722.9</v>
          </cell>
          <cell r="F102">
            <v>9022.2999999999993</v>
          </cell>
          <cell r="G102">
            <v>9383.7999999999993</v>
          </cell>
          <cell r="H102">
            <v>9766.2000000000007</v>
          </cell>
          <cell r="I102">
            <v>9944.5</v>
          </cell>
        </row>
        <row r="112">
          <cell r="D112">
            <v>592.79999999999995</v>
          </cell>
          <cell r="E112">
            <v>686</v>
          </cell>
          <cell r="F112">
            <v>829.8</v>
          </cell>
          <cell r="G112">
            <v>892.8</v>
          </cell>
          <cell r="H112">
            <v>922.5</v>
          </cell>
          <cell r="I112">
            <v>981.3</v>
          </cell>
        </row>
        <row r="119">
          <cell r="D119">
            <v>1324.7</v>
          </cell>
          <cell r="E119">
            <v>1470.4</v>
          </cell>
          <cell r="F119">
            <v>1887.5</v>
          </cell>
          <cell r="G119">
            <v>2260.8000000000002</v>
          </cell>
          <cell r="H119">
            <v>1653.9</v>
          </cell>
          <cell r="I119">
            <v>1534.5</v>
          </cell>
        </row>
        <row r="124">
          <cell r="D124">
            <v>27.3</v>
          </cell>
          <cell r="E124">
            <v>4</v>
          </cell>
          <cell r="F124">
            <v>6</v>
          </cell>
          <cell r="G124">
            <v>12</v>
          </cell>
          <cell r="H124">
            <v>22.2</v>
          </cell>
          <cell r="I124">
            <v>22.3</v>
          </cell>
        </row>
        <row r="125">
          <cell r="D125">
            <v>-254.7</v>
          </cell>
          <cell r="E125">
            <v>-281</v>
          </cell>
          <cell r="F125">
            <v>-437.9</v>
          </cell>
          <cell r="G125">
            <v>-451.9</v>
          </cell>
          <cell r="H125">
            <v>-444.1</v>
          </cell>
          <cell r="I125">
            <v>-448.3</v>
          </cell>
        </row>
        <row r="130">
          <cell r="D130">
            <v>-592.5</v>
          </cell>
          <cell r="E130">
            <v>-845</v>
          </cell>
          <cell r="F130">
            <v>-1056</v>
          </cell>
          <cell r="G130">
            <v>-1056</v>
          </cell>
          <cell r="H130">
            <v>-1119.7</v>
          </cell>
          <cell r="I130">
            <v>-1224.2</v>
          </cell>
        </row>
        <row r="163">
          <cell r="D163">
            <v>1018</v>
          </cell>
          <cell r="E163">
            <v>1060</v>
          </cell>
          <cell r="F163">
            <v>1060</v>
          </cell>
          <cell r="G163">
            <v>1120</v>
          </cell>
          <cell r="H163">
            <v>1120</v>
          </cell>
          <cell r="I163">
            <v>1120</v>
          </cell>
        </row>
        <row r="198">
          <cell r="D198">
            <v>1325.4</v>
          </cell>
          <cell r="E198">
            <v>1410</v>
          </cell>
          <cell r="F198">
            <v>1466.4</v>
          </cell>
          <cell r="G198">
            <v>1288.3</v>
          </cell>
          <cell r="H198">
            <v>1327</v>
          </cell>
          <cell r="I198">
            <v>1366.8</v>
          </cell>
        </row>
      </sheetData>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ions &amp; Assumptions"/>
      <sheetName val="Ratios"/>
    </sheetNames>
    <sheetDataSet>
      <sheetData sheetId="0">
        <row r="207">
          <cell r="D207">
            <v>955.9</v>
          </cell>
          <cell r="E207">
            <v>956.9</v>
          </cell>
          <cell r="F207">
            <v>957.9</v>
          </cell>
          <cell r="G207">
            <v>958.9</v>
          </cell>
          <cell r="H207">
            <v>959.9</v>
          </cell>
          <cell r="I207">
            <v>960.9</v>
          </cell>
        </row>
        <row r="208">
          <cell r="D208">
            <v>100.1</v>
          </cell>
          <cell r="E208">
            <v>101.1</v>
          </cell>
          <cell r="F208">
            <v>102.1</v>
          </cell>
          <cell r="G208">
            <v>103.1</v>
          </cell>
          <cell r="H208">
            <v>104.1</v>
          </cell>
          <cell r="I208">
            <v>105.1</v>
          </cell>
        </row>
      </sheetData>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
      <sheetName val="C33"/>
      <sheetName val="C34"/>
      <sheetName val="C35"/>
      <sheetName val="C36"/>
      <sheetName val="C37"/>
      <sheetName val="Validation Summary"/>
      <sheetName val="Approval"/>
      <sheetName val="Dataset"/>
    </sheetNames>
    <sheetDataSet>
      <sheetData sheetId="0"/>
      <sheetData sheetId="1"/>
      <sheetData sheetId="2">
        <row r="17">
          <cell r="E17"/>
        </row>
      </sheetData>
      <sheetData sheetId="3"/>
      <sheetData sheetId="4"/>
      <sheetData sheetId="5"/>
      <sheetData sheetId="6">
        <row r="4">
          <cell r="AA4" t="str">
            <v>Off</v>
          </cell>
        </row>
      </sheetData>
      <sheetData sheetId="7"/>
      <sheetData sheetId="8"/>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ARC structure &amp; wording"/>
      <sheetName val="Charter Data"/>
      <sheetName val="3&amp;4"/>
      <sheetName val="Contextual and EESSH"/>
      <sheetName val="C9"/>
      <sheetName val="C9 LA"/>
      <sheetName val="C10"/>
      <sheetName val="C11"/>
      <sheetName val="C12"/>
      <sheetName val="C13"/>
      <sheetName val="DDMs"/>
    </sheetNames>
    <sheetDataSet>
      <sheetData sheetId="0"/>
      <sheetData sheetId="1"/>
      <sheetData sheetId="2"/>
      <sheetData sheetId="3"/>
      <sheetData sheetId="4"/>
      <sheetData sheetId="5"/>
      <sheetData sheetId="6"/>
      <sheetData sheetId="7"/>
      <sheetData sheetId="8"/>
      <sheetData sheetId="9"/>
      <sheetData sheetId="10"/>
      <sheetData sheetId="11">
        <row r="2">
          <cell r="A2" t="str">
            <v>No</v>
          </cell>
        </row>
        <row r="3">
          <cell r="A3" t="str">
            <v>Yes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E50"/>
  <sheetViews>
    <sheetView showGridLines="0" zoomScale="80" workbookViewId="0"/>
  </sheetViews>
  <sheetFormatPr defaultColWidth="9.140625" defaultRowHeight="12.75" x14ac:dyDescent="0.2"/>
  <cols>
    <col min="1" max="1" width="1.7109375" style="2" customWidth="1"/>
    <col min="2" max="2" width="15.5703125" style="42" customWidth="1"/>
    <col min="3" max="3" width="22.140625" style="41" customWidth="1"/>
    <col min="4" max="4" width="21.85546875" style="42" customWidth="1"/>
    <col min="5" max="5" width="64" style="2" customWidth="1"/>
    <col min="6" max="16384" width="9.140625" style="2"/>
  </cols>
  <sheetData>
    <row r="1" spans="2:5" x14ac:dyDescent="0.2">
      <c r="C1" s="42"/>
    </row>
    <row r="2" spans="2:5" x14ac:dyDescent="0.2">
      <c r="B2" s="39" t="s">
        <v>971</v>
      </c>
      <c r="C2" s="39" t="s">
        <v>972</v>
      </c>
      <c r="D2" s="39" t="s">
        <v>973</v>
      </c>
      <c r="E2" s="1" t="s">
        <v>974</v>
      </c>
    </row>
    <row r="3" spans="2:5" x14ac:dyDescent="0.2">
      <c r="B3" s="43">
        <v>42244</v>
      </c>
      <c r="C3" s="297" t="s">
        <v>3062</v>
      </c>
      <c r="D3" s="40" t="s">
        <v>2786</v>
      </c>
      <c r="E3" s="4" t="s">
        <v>2800</v>
      </c>
    </row>
    <row r="4" spans="2:5" ht="25.5" x14ac:dyDescent="0.2">
      <c r="B4" s="43">
        <v>42304</v>
      </c>
      <c r="C4" s="298">
        <v>2.1</v>
      </c>
      <c r="D4" s="40" t="s">
        <v>2786</v>
      </c>
      <c r="E4" s="4" t="s">
        <v>3070</v>
      </c>
    </row>
    <row r="5" spans="2:5" ht="25.5" x14ac:dyDescent="0.2">
      <c r="B5" s="43">
        <v>42348</v>
      </c>
      <c r="C5" s="298">
        <v>2.2000000000000002</v>
      </c>
      <c r="D5" s="40" t="s">
        <v>3080</v>
      </c>
      <c r="E5" s="4" t="s">
        <v>3088</v>
      </c>
    </row>
    <row r="6" spans="2:5" ht="25.5" x14ac:dyDescent="0.2">
      <c r="B6" s="43">
        <v>42356</v>
      </c>
      <c r="C6" s="298">
        <v>2.2999999999999998</v>
      </c>
      <c r="D6" s="40" t="s">
        <v>2786</v>
      </c>
      <c r="E6" s="4" t="s">
        <v>3091</v>
      </c>
    </row>
    <row r="7" spans="2:5" x14ac:dyDescent="0.2">
      <c r="B7" s="43">
        <v>42359</v>
      </c>
      <c r="C7" s="298">
        <v>2.4</v>
      </c>
      <c r="D7" s="40" t="s">
        <v>2786</v>
      </c>
      <c r="E7" s="4" t="s">
        <v>3092</v>
      </c>
    </row>
    <row r="8" spans="2:5" x14ac:dyDescent="0.2">
      <c r="B8" s="43">
        <v>42360</v>
      </c>
      <c r="C8" s="298">
        <v>2.5</v>
      </c>
      <c r="D8" s="40" t="s">
        <v>2786</v>
      </c>
      <c r="E8" s="4" t="s">
        <v>3093</v>
      </c>
    </row>
    <row r="9" spans="2:5" x14ac:dyDescent="0.2">
      <c r="B9" s="43">
        <v>42780</v>
      </c>
      <c r="C9" s="298">
        <v>3</v>
      </c>
      <c r="D9" s="40" t="s">
        <v>3129</v>
      </c>
      <c r="E9" s="4" t="s">
        <v>3217</v>
      </c>
    </row>
    <row r="10" spans="2:5" x14ac:dyDescent="0.2">
      <c r="B10" s="43">
        <v>42782</v>
      </c>
      <c r="C10" s="298">
        <v>3.1</v>
      </c>
      <c r="D10" s="40" t="s">
        <v>3129</v>
      </c>
      <c r="E10" s="4" t="s">
        <v>3229</v>
      </c>
    </row>
    <row r="11" spans="2:5" x14ac:dyDescent="0.2">
      <c r="B11" s="43">
        <v>42788</v>
      </c>
      <c r="C11" s="298">
        <v>3.2</v>
      </c>
      <c r="D11" s="40" t="s">
        <v>3129</v>
      </c>
      <c r="E11" s="4" t="s">
        <v>3231</v>
      </c>
    </row>
    <row r="12" spans="2:5" ht="25.5" x14ac:dyDescent="0.2">
      <c r="B12" s="43">
        <v>42808</v>
      </c>
      <c r="C12" s="298">
        <v>3.3</v>
      </c>
      <c r="D12" s="40" t="s">
        <v>3129</v>
      </c>
      <c r="E12" s="4" t="s">
        <v>3232</v>
      </c>
    </row>
    <row r="13" spans="2:5" x14ac:dyDescent="0.2">
      <c r="B13" s="43">
        <v>42808</v>
      </c>
      <c r="C13" s="298">
        <v>3.4</v>
      </c>
      <c r="D13" s="40" t="s">
        <v>3129</v>
      </c>
      <c r="E13" s="4" t="s">
        <v>3233</v>
      </c>
    </row>
    <row r="14" spans="2:5" x14ac:dyDescent="0.2">
      <c r="B14" s="43">
        <v>42836</v>
      </c>
      <c r="C14" s="298">
        <v>3.5</v>
      </c>
      <c r="D14" s="40" t="s">
        <v>3129</v>
      </c>
      <c r="E14" s="4" t="s">
        <v>3234</v>
      </c>
    </row>
    <row r="15" spans="2:5" x14ac:dyDescent="0.2">
      <c r="B15" s="43">
        <v>42983</v>
      </c>
      <c r="C15" s="298">
        <v>3.6</v>
      </c>
      <c r="D15" s="40" t="s">
        <v>3129</v>
      </c>
      <c r="E15" s="4" t="s">
        <v>3332</v>
      </c>
    </row>
    <row r="16" spans="2:5" x14ac:dyDescent="0.2">
      <c r="B16" s="43">
        <v>43087</v>
      </c>
      <c r="C16" s="298">
        <v>3.7</v>
      </c>
      <c r="D16" s="40" t="s">
        <v>3129</v>
      </c>
      <c r="E16" s="4" t="s">
        <v>3333</v>
      </c>
    </row>
    <row r="17" spans="2:5" x14ac:dyDescent="0.2">
      <c r="B17" s="43">
        <v>43088</v>
      </c>
      <c r="C17" s="298">
        <v>3.8</v>
      </c>
      <c r="D17" s="40" t="s">
        <v>3129</v>
      </c>
      <c r="E17" s="4" t="s">
        <v>3335</v>
      </c>
    </row>
    <row r="18" spans="2:5" x14ac:dyDescent="0.2">
      <c r="B18" s="43">
        <v>43105</v>
      </c>
      <c r="C18" s="298">
        <v>3.9</v>
      </c>
      <c r="D18" s="40" t="s">
        <v>3129</v>
      </c>
      <c r="E18" s="4" t="s">
        <v>3338</v>
      </c>
    </row>
    <row r="19" spans="2:5" x14ac:dyDescent="0.2">
      <c r="B19" s="43">
        <v>43110</v>
      </c>
      <c r="C19" s="298">
        <v>4</v>
      </c>
      <c r="D19" s="40" t="s">
        <v>3129</v>
      </c>
      <c r="E19" s="4" t="s">
        <v>3344</v>
      </c>
    </row>
    <row r="20" spans="2:5" x14ac:dyDescent="0.2">
      <c r="B20" s="43">
        <v>43181</v>
      </c>
      <c r="C20" s="298">
        <v>4.0999999999999996</v>
      </c>
      <c r="D20" s="40" t="s">
        <v>3129</v>
      </c>
      <c r="E20" s="4" t="s">
        <v>3343</v>
      </c>
    </row>
    <row r="21" spans="2:5" x14ac:dyDescent="0.2">
      <c r="B21" s="43">
        <v>43441</v>
      </c>
      <c r="C21" s="298">
        <v>4.2</v>
      </c>
      <c r="D21" s="40" t="s">
        <v>3129</v>
      </c>
      <c r="E21" s="4" t="s">
        <v>3351</v>
      </c>
    </row>
    <row r="22" spans="2:5" x14ac:dyDescent="0.2">
      <c r="B22" s="43">
        <v>43452</v>
      </c>
      <c r="C22" s="298">
        <v>4.3</v>
      </c>
      <c r="D22" s="40" t="s">
        <v>3129</v>
      </c>
      <c r="E22" s="4" t="s">
        <v>3358</v>
      </c>
    </row>
    <row r="23" spans="2:5" x14ac:dyDescent="0.2">
      <c r="B23" s="43">
        <v>43488</v>
      </c>
      <c r="C23" s="298">
        <v>4.4000000000000004</v>
      </c>
      <c r="D23" s="40" t="s">
        <v>3129</v>
      </c>
      <c r="E23" s="4" t="s">
        <v>3371</v>
      </c>
    </row>
    <row r="24" spans="2:5" x14ac:dyDescent="0.2">
      <c r="B24" s="43">
        <v>43496</v>
      </c>
      <c r="C24" s="298">
        <v>4.5</v>
      </c>
      <c r="D24" s="40" t="s">
        <v>3129</v>
      </c>
      <c r="E24" s="4" t="s">
        <v>3371</v>
      </c>
    </row>
    <row r="25" spans="2:5" x14ac:dyDescent="0.2">
      <c r="B25" s="43">
        <v>43572</v>
      </c>
      <c r="C25" s="298">
        <v>4.5999999999999996</v>
      </c>
      <c r="D25" s="40" t="s">
        <v>3129</v>
      </c>
      <c r="E25" s="4" t="s">
        <v>3372</v>
      </c>
    </row>
    <row r="26" spans="2:5" x14ac:dyDescent="0.2">
      <c r="B26" s="43">
        <v>43768</v>
      </c>
      <c r="C26" s="298">
        <v>4.7</v>
      </c>
      <c r="D26" s="40" t="s">
        <v>3129</v>
      </c>
      <c r="E26" s="4" t="s">
        <v>3373</v>
      </c>
    </row>
    <row r="27" spans="2:5" x14ac:dyDescent="0.2">
      <c r="B27" s="43">
        <v>43770</v>
      </c>
      <c r="C27" s="298">
        <v>4.8</v>
      </c>
      <c r="D27" s="40" t="s">
        <v>3129</v>
      </c>
      <c r="E27" s="4" t="s">
        <v>3517</v>
      </c>
    </row>
    <row r="28" spans="2:5" x14ac:dyDescent="0.2">
      <c r="B28" s="43">
        <v>43880</v>
      </c>
      <c r="C28" s="298">
        <v>4.9000000000000004</v>
      </c>
      <c r="D28" s="40" t="s">
        <v>3129</v>
      </c>
      <c r="E28" s="4" t="s">
        <v>3525</v>
      </c>
    </row>
    <row r="29" spans="2:5" x14ac:dyDescent="0.2">
      <c r="B29" s="43">
        <v>44064</v>
      </c>
      <c r="C29" s="298">
        <v>6.2</v>
      </c>
      <c r="D29" s="40" t="s">
        <v>3129</v>
      </c>
      <c r="E29" s="4" t="s">
        <v>3715</v>
      </c>
    </row>
    <row r="30" spans="2:5" x14ac:dyDescent="0.2">
      <c r="B30" s="43">
        <v>44074</v>
      </c>
      <c r="C30" s="298">
        <v>6.3</v>
      </c>
      <c r="D30" s="40" t="s">
        <v>3129</v>
      </c>
      <c r="E30" s="4" t="s">
        <v>3715</v>
      </c>
    </row>
    <row r="31" spans="2:5" x14ac:dyDescent="0.2">
      <c r="B31" s="43">
        <v>44077</v>
      </c>
      <c r="C31" s="298">
        <v>6.4</v>
      </c>
      <c r="D31" s="40" t="s">
        <v>4128</v>
      </c>
      <c r="E31" s="4" t="s">
        <v>4130</v>
      </c>
    </row>
    <row r="32" spans="2:5" x14ac:dyDescent="0.2">
      <c r="B32" s="43">
        <v>44073</v>
      </c>
      <c r="C32" s="298">
        <v>6.5</v>
      </c>
      <c r="D32" s="40" t="s">
        <v>3129</v>
      </c>
      <c r="E32" s="4" t="s">
        <v>4129</v>
      </c>
    </row>
    <row r="33" spans="2:5" x14ac:dyDescent="0.2">
      <c r="B33" s="43">
        <v>44106</v>
      </c>
      <c r="C33" s="298">
        <v>6.6</v>
      </c>
      <c r="D33" s="40" t="s">
        <v>3129</v>
      </c>
      <c r="E33" s="4" t="s">
        <v>4314</v>
      </c>
    </row>
    <row r="34" spans="2:5" x14ac:dyDescent="0.2">
      <c r="B34" s="43">
        <v>44110</v>
      </c>
      <c r="C34" s="298">
        <v>6.7</v>
      </c>
      <c r="D34" s="40" t="s">
        <v>3129</v>
      </c>
      <c r="E34" s="4" t="s">
        <v>4319</v>
      </c>
    </row>
    <row r="35" spans="2:5" x14ac:dyDescent="0.2">
      <c r="B35" s="43">
        <v>44117</v>
      </c>
      <c r="C35" s="298">
        <v>7.1</v>
      </c>
      <c r="D35" s="40" t="s">
        <v>3129</v>
      </c>
      <c r="E35" s="4" t="s">
        <v>4338</v>
      </c>
    </row>
    <row r="36" spans="2:5" x14ac:dyDescent="0.2">
      <c r="B36" s="43">
        <v>44130</v>
      </c>
      <c r="C36" s="298">
        <v>7.2</v>
      </c>
      <c r="D36" s="40" t="s">
        <v>3129</v>
      </c>
      <c r="E36" s="4" t="s">
        <v>4356</v>
      </c>
    </row>
    <row r="37" spans="2:5" x14ac:dyDescent="0.2">
      <c r="B37" s="43">
        <v>44140</v>
      </c>
      <c r="C37" s="298">
        <v>7.3</v>
      </c>
      <c r="D37" s="40" t="s">
        <v>3129</v>
      </c>
      <c r="E37" s="4" t="s">
        <v>4357</v>
      </c>
    </row>
    <row r="38" spans="2:5" x14ac:dyDescent="0.2">
      <c r="B38" s="43">
        <v>44141</v>
      </c>
      <c r="C38" s="298">
        <v>7.4</v>
      </c>
      <c r="D38" s="40" t="s">
        <v>3129</v>
      </c>
      <c r="E38" s="4" t="s">
        <v>5422</v>
      </c>
    </row>
    <row r="39" spans="2:5" x14ac:dyDescent="0.2">
      <c r="B39" s="43">
        <v>44144</v>
      </c>
      <c r="C39" s="298">
        <v>7.4</v>
      </c>
      <c r="D39" s="40" t="s">
        <v>3129</v>
      </c>
      <c r="E39" s="4" t="s">
        <v>5422</v>
      </c>
    </row>
    <row r="40" spans="2:5" x14ac:dyDescent="0.2">
      <c r="B40" s="43">
        <v>44150</v>
      </c>
      <c r="C40" s="298">
        <v>7.9</v>
      </c>
      <c r="D40" s="40" t="s">
        <v>3129</v>
      </c>
      <c r="E40" s="4" t="s">
        <v>5434</v>
      </c>
    </row>
    <row r="41" spans="2:5" x14ac:dyDescent="0.2">
      <c r="B41" s="43">
        <v>44151</v>
      </c>
      <c r="C41" s="298">
        <v>8</v>
      </c>
      <c r="D41" s="40" t="s">
        <v>3129</v>
      </c>
      <c r="E41" s="4" t="s">
        <v>5435</v>
      </c>
    </row>
    <row r="42" spans="2:5" x14ac:dyDescent="0.2">
      <c r="B42" s="43">
        <v>44165</v>
      </c>
      <c r="C42" s="298">
        <v>8.4</v>
      </c>
      <c r="D42" s="40" t="s">
        <v>3129</v>
      </c>
      <c r="E42" s="4" t="s">
        <v>5440</v>
      </c>
    </row>
    <row r="43" spans="2:5" x14ac:dyDescent="0.2">
      <c r="B43" s="43">
        <v>44202</v>
      </c>
      <c r="C43" s="298">
        <v>9</v>
      </c>
      <c r="D43" s="40" t="s">
        <v>3129</v>
      </c>
      <c r="E43" s="4" t="s">
        <v>5616</v>
      </c>
    </row>
    <row r="44" spans="2:5" x14ac:dyDescent="0.2">
      <c r="B44" s="43">
        <v>44245</v>
      </c>
      <c r="C44" s="298">
        <v>9.1</v>
      </c>
      <c r="D44" s="40" t="s">
        <v>3129</v>
      </c>
      <c r="E44" s="4" t="s">
        <v>5618</v>
      </c>
    </row>
    <row r="45" spans="2:5" x14ac:dyDescent="0.2">
      <c r="B45" s="43">
        <v>44257</v>
      </c>
      <c r="C45" s="298">
        <v>9.1999999999999993</v>
      </c>
      <c r="D45" s="40" t="s">
        <v>3129</v>
      </c>
      <c r="E45" s="4" t="s">
        <v>5619</v>
      </c>
    </row>
    <row r="46" spans="2:5" x14ac:dyDescent="0.2">
      <c r="B46" s="43">
        <v>44264</v>
      </c>
      <c r="C46" s="298">
        <v>9.3000000000000007</v>
      </c>
      <c r="D46" s="40" t="s">
        <v>3129</v>
      </c>
      <c r="E46" s="4" t="s">
        <v>5621</v>
      </c>
    </row>
    <row r="47" spans="2:5" x14ac:dyDescent="0.2">
      <c r="B47" s="43">
        <v>44273</v>
      </c>
      <c r="C47" s="298">
        <v>9.6</v>
      </c>
      <c r="D47" s="40" t="s">
        <v>3129</v>
      </c>
      <c r="E47" s="4" t="s">
        <v>5627</v>
      </c>
    </row>
    <row r="48" spans="2:5" x14ac:dyDescent="0.2">
      <c r="B48" s="43">
        <v>44286</v>
      </c>
      <c r="C48" s="298">
        <v>10.01</v>
      </c>
      <c r="D48" s="40" t="s">
        <v>3129</v>
      </c>
      <c r="E48" s="4" t="s">
        <v>5631</v>
      </c>
    </row>
    <row r="49" spans="2:5" x14ac:dyDescent="0.2">
      <c r="B49" s="43">
        <v>44293</v>
      </c>
      <c r="C49" s="298">
        <v>10.06</v>
      </c>
      <c r="D49" s="40" t="s">
        <v>3129</v>
      </c>
      <c r="E49" s="4" t="s">
        <v>5632</v>
      </c>
    </row>
    <row r="50" spans="2:5" x14ac:dyDescent="0.2">
      <c r="B50" s="43">
        <v>44293</v>
      </c>
      <c r="C50" s="298">
        <v>10.09</v>
      </c>
      <c r="D50" s="40" t="s">
        <v>3129</v>
      </c>
      <c r="E50" s="4" t="s">
        <v>5635</v>
      </c>
    </row>
  </sheetData>
  <phoneticPr fontId="3" type="noConversion"/>
  <pageMargins left="0.31496062992125984" right="0.23622047244094491" top="0.98425196850393704" bottom="0.98425196850393704" header="0.51181102362204722" footer="0.51181102362204722"/>
  <pageSetup paperSize="9" scale="80" orientation="portrait" r:id="rId1"/>
  <headerFooter alignWithMargins="0">
    <oddHeader>&amp;C&amp;F</oddHeader>
    <oddFooter>&amp;L&amp;D  &amp;T&amp;C&amp;P of &amp;N&amp;R&amp;A</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29"/>
  <sheetViews>
    <sheetView zoomScaleNormal="100" workbookViewId="0"/>
  </sheetViews>
  <sheetFormatPr defaultRowHeight="12.75" x14ac:dyDescent="0.2"/>
  <cols>
    <col min="1" max="1" width="43.28515625" customWidth="1"/>
    <col min="2" max="2" width="15.28515625" customWidth="1"/>
    <col min="3" max="3" width="14" customWidth="1"/>
    <col min="4" max="4" width="15.140625" customWidth="1"/>
    <col min="5" max="5" width="14.42578125" customWidth="1"/>
    <col min="6" max="6" width="14.5703125" customWidth="1"/>
    <col min="7" max="7" width="15.140625" customWidth="1"/>
  </cols>
  <sheetData>
    <row r="1" spans="1:7" x14ac:dyDescent="0.2">
      <c r="A1" s="110" t="s">
        <v>3714</v>
      </c>
    </row>
    <row r="2" spans="1:7" ht="13.5" thickBot="1" x14ac:dyDescent="0.25">
      <c r="A2" s="198"/>
      <c r="B2" s="113" t="s">
        <v>3532</v>
      </c>
      <c r="C2" s="113" t="s">
        <v>3533</v>
      </c>
      <c r="D2" s="113" t="s">
        <v>3534</v>
      </c>
      <c r="E2" s="113" t="s">
        <v>3535</v>
      </c>
      <c r="F2" s="113" t="s">
        <v>3536</v>
      </c>
      <c r="G2" s="113" t="s">
        <v>3537</v>
      </c>
    </row>
    <row r="3" spans="1:7" x14ac:dyDescent="0.2">
      <c r="A3" s="116" t="s">
        <v>3709</v>
      </c>
    </row>
    <row r="4" spans="1:7" x14ac:dyDescent="0.2">
      <c r="A4" s="200" t="s">
        <v>4108</v>
      </c>
      <c r="B4" s="201">
        <f>Data!H1074</f>
        <v>164.21037628278225</v>
      </c>
      <c r="C4" s="201">
        <f>Data!H1091</f>
        <v>164.40364360945065</v>
      </c>
      <c r="D4" s="201">
        <f>Data!H1108</f>
        <v>164.59636156907331</v>
      </c>
      <c r="E4" s="201">
        <f>Data!H1125</f>
        <v>164.78853250070961</v>
      </c>
      <c r="F4" s="201">
        <f>Data!H1142</f>
        <v>164.98015873015873</v>
      </c>
      <c r="G4" s="201">
        <f>Data!H1159</f>
        <v>165.17124257005375</v>
      </c>
    </row>
    <row r="5" spans="1:7" x14ac:dyDescent="0.2">
      <c r="A5" s="200" t="s">
        <v>3816</v>
      </c>
      <c r="B5" s="201">
        <f>Data!H1075</f>
        <v>33.703323882487794</v>
      </c>
      <c r="C5" s="201">
        <f>Data!H1092</f>
        <v>1926.0000000000002</v>
      </c>
      <c r="D5" s="201">
        <f>Data!H1109</f>
        <v>-266.10573450816111</v>
      </c>
      <c r="E5" s="201">
        <f>Data!H1126</f>
        <v>-177.79130728902419</v>
      </c>
      <c r="F5" s="201">
        <f>Data!H1143</f>
        <v>-150.72003528503694</v>
      </c>
      <c r="G5" s="201">
        <f>Data!H1160</f>
        <v>-137.58989278242677</v>
      </c>
    </row>
    <row r="6" spans="1:7" x14ac:dyDescent="0.2">
      <c r="A6" s="202" t="s">
        <v>4127</v>
      </c>
      <c r="B6" s="203"/>
      <c r="C6" s="203"/>
      <c r="D6" s="203"/>
      <c r="E6" s="203"/>
      <c r="F6" s="203"/>
      <c r="G6" s="203"/>
    </row>
    <row r="7" spans="1:7" x14ac:dyDescent="0.2">
      <c r="A7" s="116" t="s">
        <v>3710</v>
      </c>
      <c r="B7" s="203"/>
      <c r="C7" s="203"/>
      <c r="D7" s="203"/>
      <c r="E7" s="203"/>
      <c r="F7" s="203"/>
      <c r="G7" s="203"/>
    </row>
    <row r="8" spans="1:7" x14ac:dyDescent="0.2">
      <c r="A8" s="200" t="s">
        <v>3819</v>
      </c>
      <c r="B8" s="201">
        <f>Data!H1076</f>
        <v>20.433639947437584</v>
      </c>
      <c r="C8" s="201">
        <f>Data!H1093</f>
        <v>20.817120622568098</v>
      </c>
      <c r="D8" s="201">
        <f>Data!H1110</f>
        <v>21.190781049935982</v>
      </c>
      <c r="E8" s="201">
        <f>Data!H1127</f>
        <v>21.554993678887488</v>
      </c>
      <c r="F8" s="201">
        <f>Data!H1144</f>
        <v>21.910112359550567</v>
      </c>
      <c r="G8" s="201">
        <f>Data!H1161</f>
        <v>22.256473489519117</v>
      </c>
    </row>
    <row r="9" spans="1:7" x14ac:dyDescent="0.2">
      <c r="A9" s="200" t="s">
        <v>3822</v>
      </c>
      <c r="B9" s="201">
        <f>Data!H1077</f>
        <v>58.959537572254341</v>
      </c>
      <c r="C9" s="201">
        <f>Data!H1094</f>
        <v>59.295659295659298</v>
      </c>
      <c r="D9" s="201">
        <f>Data!H1111</f>
        <v>59.626320064987823</v>
      </c>
      <c r="E9" s="201">
        <f>Data!H1128</f>
        <v>59.951651893634171</v>
      </c>
      <c r="F9" s="201">
        <f>Data!H1145</f>
        <v>60.271782573940854</v>
      </c>
      <c r="G9" s="201">
        <f>Data!H1162</f>
        <v>60.586835844567808</v>
      </c>
    </row>
    <row r="10" spans="1:7" x14ac:dyDescent="0.2">
      <c r="A10" s="200" t="s">
        <v>3825</v>
      </c>
      <c r="B10" s="201">
        <f>Data!H1078</f>
        <v>331.21387283236999</v>
      </c>
      <c r="C10" s="201">
        <f>Data!H1095</f>
        <v>329.32022932022937</v>
      </c>
      <c r="D10" s="201">
        <f>Data!H1112</f>
        <v>327.45735174654754</v>
      </c>
      <c r="E10" s="201">
        <f>Data!H1129</f>
        <v>325.62449637389204</v>
      </c>
      <c r="F10" s="201">
        <f>Data!H1146</f>
        <v>323.82094324540367</v>
      </c>
      <c r="G10" s="201">
        <f>Data!H1163</f>
        <v>322.04599524187154</v>
      </c>
    </row>
    <row r="11" spans="1:7" x14ac:dyDescent="0.2">
      <c r="A11" s="200" t="s">
        <v>3828</v>
      </c>
      <c r="B11" s="201">
        <f>Data!H1079</f>
        <v>295.53684210526319</v>
      </c>
      <c r="C11" s="201">
        <f>Data!H1096</f>
        <v>283.88529886914381</v>
      </c>
      <c r="D11" s="201">
        <f>Data!H1113</f>
        <v>277.56309148264984</v>
      </c>
      <c r="E11" s="201">
        <f>Data!H1130</f>
        <v>271.5331278890601</v>
      </c>
      <c r="F11" s="201">
        <f>Data!H1147</f>
        <v>265.77560240963857</v>
      </c>
      <c r="G11" s="201">
        <f>Data!H1164</f>
        <v>260.27245949926362</v>
      </c>
    </row>
    <row r="12" spans="1:7" x14ac:dyDescent="0.2">
      <c r="A12" s="200" t="s">
        <v>4109</v>
      </c>
      <c r="B12" s="204">
        <f>Data!H1080</f>
        <v>589.26829268292681</v>
      </c>
      <c r="C12" s="204">
        <f>Data!H1097</f>
        <v>581.22065727699521</v>
      </c>
      <c r="D12" s="204">
        <f>Data!H1114</f>
        <v>573.75565610859724</v>
      </c>
      <c r="E12" s="204">
        <f>Data!H1131</f>
        <v>566.81222707423569</v>
      </c>
      <c r="F12" s="204">
        <f>Data!H1148</f>
        <v>560.33755274261603</v>
      </c>
      <c r="G12" s="204">
        <f>Data!H1165</f>
        <v>554.28571428571422</v>
      </c>
    </row>
    <row r="13" spans="1:7" x14ac:dyDescent="0.2">
      <c r="A13" s="200" t="s">
        <v>4106</v>
      </c>
      <c r="B13" s="201">
        <f>Data!H1081</f>
        <v>4.9363500745897566</v>
      </c>
      <c r="C13" s="201">
        <f>Data!H1098</f>
        <v>4.9218208807521036</v>
      </c>
      <c r="D13" s="201">
        <f>Data!H1115</f>
        <v>4.9074347612013787</v>
      </c>
      <c r="E13" s="201">
        <f>Data!H1132</f>
        <v>4.8931896129348358</v>
      </c>
      <c r="F13" s="201">
        <f>Data!H1149</f>
        <v>4.8790833739639208</v>
      </c>
      <c r="G13" s="201">
        <f>Data!H1166</f>
        <v>4.865114022319263</v>
      </c>
    </row>
    <row r="14" spans="1:7" x14ac:dyDescent="0.2">
      <c r="A14" s="202" t="s">
        <v>4127</v>
      </c>
      <c r="B14" s="203"/>
      <c r="C14" s="203"/>
      <c r="D14" s="203"/>
      <c r="E14" s="203"/>
      <c r="F14" s="203"/>
      <c r="G14" s="203"/>
    </row>
    <row r="15" spans="1:7" x14ac:dyDescent="0.2">
      <c r="A15" s="116" t="s">
        <v>3711</v>
      </c>
      <c r="B15" s="203"/>
      <c r="C15" s="203"/>
      <c r="D15" s="203"/>
      <c r="E15" s="203"/>
      <c r="F15" s="203"/>
      <c r="G15" s="203"/>
    </row>
    <row r="16" spans="1:7" x14ac:dyDescent="0.2">
      <c r="A16" s="200" t="s">
        <v>3089</v>
      </c>
      <c r="B16" s="201">
        <f>Data!H1082</f>
        <v>1.9985622649856229</v>
      </c>
      <c r="C16" s="201">
        <f>Data!H1099</f>
        <v>3.7180335097001764</v>
      </c>
      <c r="D16" s="201">
        <f>Data!H1116</f>
        <v>5.4327620303230058</v>
      </c>
      <c r="E16" s="201">
        <f>Data!H1133</f>
        <v>7.1427945685501539</v>
      </c>
      <c r="F16" s="201">
        <f>Data!H1150</f>
        <v>8.8482864003492701</v>
      </c>
      <c r="G16" s="201">
        <f>Data!H1167</f>
        <v>10.549064403829419</v>
      </c>
    </row>
    <row r="17" spans="1:7" x14ac:dyDescent="0.2">
      <c r="A17" s="202" t="s">
        <v>4127</v>
      </c>
      <c r="B17" s="203"/>
      <c r="C17" s="203"/>
      <c r="D17" s="203"/>
      <c r="E17" s="203"/>
      <c r="F17" s="203"/>
      <c r="G17" s="203"/>
    </row>
    <row r="18" spans="1:7" x14ac:dyDescent="0.2">
      <c r="A18" s="116" t="s">
        <v>3712</v>
      </c>
      <c r="B18" s="203"/>
      <c r="C18" s="203"/>
      <c r="D18" s="203"/>
      <c r="E18" s="203"/>
      <c r="F18" s="203"/>
      <c r="G18" s="203"/>
    </row>
    <row r="19" spans="1:7" x14ac:dyDescent="0.2">
      <c r="A19" s="200" t="s">
        <v>4110</v>
      </c>
      <c r="B19" s="201">
        <f>Data!H1083</f>
        <v>-1183.9403973509934</v>
      </c>
      <c r="C19" s="201">
        <f>Data!H1100</f>
        <v>-1157.2697899838449</v>
      </c>
      <c r="D19" s="201">
        <f>Data!H1117</f>
        <v>-1131.8611987381705</v>
      </c>
      <c r="E19" s="201">
        <f>Data!H1134</f>
        <v>-1107.6271186440679</v>
      </c>
      <c r="F19" s="201">
        <f>Data!H1151</f>
        <v>-1084.4879518072289</v>
      </c>
      <c r="G19" s="201">
        <f>Data!H1168</f>
        <v>-1062.3711340206185</v>
      </c>
    </row>
    <row r="20" spans="1:7" x14ac:dyDescent="0.2">
      <c r="A20" s="200" t="s">
        <v>4111</v>
      </c>
      <c r="B20" s="201">
        <f>Data!H1084</f>
        <v>-1145.2400662251657</v>
      </c>
      <c r="C20" s="201">
        <f>Data!H1101</f>
        <v>-1118.2956381260099</v>
      </c>
      <c r="D20" s="201">
        <f>Data!H1118</f>
        <v>-1092.6261829652999</v>
      </c>
      <c r="E20" s="201">
        <f>Data!H1135</f>
        <v>-1068.1432973805856</v>
      </c>
      <c r="F20" s="201">
        <f>Data!H1152</f>
        <v>-1044.7665662650604</v>
      </c>
      <c r="G20" s="201">
        <f>Data!H1169</f>
        <v>-1022.4226804123713</v>
      </c>
    </row>
    <row r="21" spans="1:7" x14ac:dyDescent="0.2">
      <c r="A21" s="200" t="s">
        <v>3845</v>
      </c>
      <c r="B21" s="201">
        <f>Data!H1085</f>
        <v>-1502.4006622516558</v>
      </c>
      <c r="C21" s="201">
        <f>Data!H1102</f>
        <v>-1467.6090468497578</v>
      </c>
      <c r="D21" s="201">
        <f>Data!H1119</f>
        <v>-1434.4637223974764</v>
      </c>
      <c r="E21" s="201">
        <f>Data!H1136</f>
        <v>-1402.8505392912173</v>
      </c>
      <c r="F21" s="201">
        <f>Data!H1153</f>
        <v>-1372.6656626506024</v>
      </c>
      <c r="G21" s="201">
        <f>Data!H1170</f>
        <v>-1343.8144329896907</v>
      </c>
    </row>
    <row r="22" spans="1:7" x14ac:dyDescent="0.2">
      <c r="A22" s="202" t="s">
        <v>4127</v>
      </c>
      <c r="B22" s="203"/>
      <c r="C22" s="203"/>
      <c r="D22" s="203"/>
      <c r="E22" s="203"/>
      <c r="F22" s="203"/>
      <c r="G22" s="203"/>
    </row>
    <row r="23" spans="1:7" ht="18" x14ac:dyDescent="0.2">
      <c r="A23" s="116" t="s">
        <v>2742</v>
      </c>
      <c r="B23" s="199"/>
      <c r="C23" s="199"/>
      <c r="D23" s="199"/>
      <c r="E23" s="199"/>
      <c r="F23" s="199"/>
      <c r="G23" s="199"/>
    </row>
    <row r="24" spans="1:7" x14ac:dyDescent="0.2">
      <c r="A24" s="200" t="s">
        <v>4107</v>
      </c>
      <c r="B24" s="201">
        <f>Data!H1086</f>
        <v>4.1564569536423841</v>
      </c>
      <c r="C24" s="201">
        <f>Data!H1103</f>
        <v>4.0678513731825525</v>
      </c>
      <c r="D24" s="201">
        <f>Data!H1120</f>
        <v>3.9834384858044167</v>
      </c>
      <c r="E24" s="201">
        <f>Data!H1137</f>
        <v>3.902927580893683</v>
      </c>
      <c r="F24" s="201">
        <f>Data!H1154</f>
        <v>3.8260542168674703</v>
      </c>
      <c r="G24" s="201">
        <f>Data!H1171</f>
        <v>3.7525773195876293</v>
      </c>
    </row>
    <row r="25" spans="1:7" x14ac:dyDescent="0.2">
      <c r="A25" s="200" t="s">
        <v>4112</v>
      </c>
      <c r="B25" s="204">
        <f>Data!H1087</f>
        <v>-1362.6829268292686</v>
      </c>
      <c r="C25" s="204">
        <f>Data!H1104</f>
        <v>-4973.2394366197195</v>
      </c>
      <c r="D25" s="204">
        <f>Data!H1121</f>
        <v>-8335.9728506787324</v>
      </c>
      <c r="E25" s="204">
        <f>Data!H1138</f>
        <v>-11476.855895196508</v>
      </c>
      <c r="F25" s="204">
        <f>Data!H1155</f>
        <v>-14418.565400843883</v>
      </c>
      <c r="G25" s="204">
        <f>Data!H1172</f>
        <v>-17180.204081632652</v>
      </c>
    </row>
    <row r="26" spans="1:7" x14ac:dyDescent="0.2">
      <c r="A26" s="200" t="s">
        <v>4113</v>
      </c>
      <c r="B26" s="204">
        <f>Data!H1088</f>
        <v>2449.2682926829266</v>
      </c>
      <c r="C26" s="204">
        <f>Data!H1105</f>
        <v>2364.3192488262907</v>
      </c>
      <c r="D26" s="204">
        <f>Data!H1122</f>
        <v>2285.5203619909503</v>
      </c>
      <c r="E26" s="204">
        <f>Data!H1139</f>
        <v>2212.2270742358078</v>
      </c>
      <c r="F26" s="204">
        <f>Data!H1156</f>
        <v>2143.8818565400843</v>
      </c>
      <c r="G26" s="204">
        <f>Data!H1173</f>
        <v>2080</v>
      </c>
    </row>
    <row r="27" spans="1:7" x14ac:dyDescent="0.2">
      <c r="A27" s="202" t="s">
        <v>4127</v>
      </c>
      <c r="B27" s="203"/>
      <c r="C27" s="203"/>
      <c r="D27" s="203"/>
      <c r="E27" s="203"/>
      <c r="F27" s="203"/>
      <c r="G27" s="203"/>
    </row>
    <row r="28" spans="1:7" x14ac:dyDescent="0.2">
      <c r="A28" s="116" t="s">
        <v>3713</v>
      </c>
      <c r="B28" s="203"/>
      <c r="C28" s="203"/>
      <c r="D28" s="203"/>
      <c r="E28" s="203"/>
      <c r="F28" s="203"/>
      <c r="G28" s="203"/>
    </row>
    <row r="29" spans="1:7" x14ac:dyDescent="0.2">
      <c r="A29" s="200" t="s">
        <v>3855</v>
      </c>
      <c r="B29" s="201">
        <f>Data!H1089</f>
        <v>49.01052631578947</v>
      </c>
      <c r="C29" s="201">
        <f>Data!H1106</f>
        <v>49.649484536082475</v>
      </c>
      <c r="D29" s="201">
        <f>Data!H1123</f>
        <v>50.262626262626263</v>
      </c>
      <c r="E29" s="201">
        <f>Data!H1140</f>
        <v>50.851485148514854</v>
      </c>
      <c r="F29" s="201">
        <f>Data!H1157</f>
        <v>51.417475728155324</v>
      </c>
      <c r="G29" s="201">
        <f>Data!H1174</f>
        <v>51.961904761904755</v>
      </c>
    </row>
  </sheetData>
  <conditionalFormatting sqref="B5 B9:B13">
    <cfRule type="expression" dxfId="12" priority="104" stopIfTrue="1">
      <formula>ISERROR($C$6:$C$6)</formula>
    </cfRule>
  </conditionalFormatting>
  <conditionalFormatting sqref="B16 B20:B21">
    <cfRule type="expression" dxfId="11" priority="68" stopIfTrue="1">
      <formula>ISERROR($C$17:$C$17)</formula>
    </cfRule>
  </conditionalFormatting>
  <conditionalFormatting sqref="C16">
    <cfRule type="expression" dxfId="10" priority="67" stopIfTrue="1">
      <formula>ISERROR($D$17:$D$17)</formula>
    </cfRule>
  </conditionalFormatting>
  <conditionalFormatting sqref="D16">
    <cfRule type="expression" dxfId="9" priority="66" stopIfTrue="1">
      <formula>ISERROR($E$17:$E$17)</formula>
    </cfRule>
  </conditionalFormatting>
  <conditionalFormatting sqref="E16">
    <cfRule type="expression" dxfId="8" priority="65" stopIfTrue="1">
      <formula>ISERROR($F$17:$F$17)</formula>
    </cfRule>
  </conditionalFormatting>
  <conditionalFormatting sqref="F16">
    <cfRule type="expression" dxfId="7" priority="64" stopIfTrue="1">
      <formula>ISERROR($G$17:$G$17)</formula>
    </cfRule>
  </conditionalFormatting>
  <conditionalFormatting sqref="G16">
    <cfRule type="expression" dxfId="6" priority="63" stopIfTrue="1">
      <formula>ISERROR($H$17:$H$17)</formula>
    </cfRule>
  </conditionalFormatting>
  <conditionalFormatting sqref="B25:B26">
    <cfRule type="expression" dxfId="5" priority="14" stopIfTrue="1">
      <formula>ISERROR($C$22:$C$22)</formula>
    </cfRule>
  </conditionalFormatting>
  <conditionalFormatting sqref="B4:G4 C5:G5">
    <cfRule type="expression" dxfId="4" priority="8" stopIfTrue="1">
      <formula>ISERROR($C$6:$C$6)</formula>
    </cfRule>
  </conditionalFormatting>
  <conditionalFormatting sqref="B8:G8 C9:G13">
    <cfRule type="expression" dxfId="3" priority="7" stopIfTrue="1">
      <formula>ISERROR($C$6:$C$6)</formula>
    </cfRule>
  </conditionalFormatting>
  <conditionalFormatting sqref="B19:G19 C20:G21">
    <cfRule type="expression" dxfId="2" priority="5" stopIfTrue="1">
      <formula>ISERROR($C$17:$C$17)</formula>
    </cfRule>
  </conditionalFormatting>
  <conditionalFormatting sqref="B24:G24 C25:G26">
    <cfRule type="expression" dxfId="1" priority="3" stopIfTrue="1">
      <formula>ISERROR($C$22:$C$22)</formula>
    </cfRule>
  </conditionalFormatting>
  <conditionalFormatting sqref="B29:G29">
    <cfRule type="expression" dxfId="0" priority="1" stopIfTrue="1">
      <formula>ISERROR($C$22:$C$22)</formula>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25"/>
  <sheetViews>
    <sheetView zoomScaleNormal="100" workbookViewId="0"/>
  </sheetViews>
  <sheetFormatPr defaultRowHeight="12.75" x14ac:dyDescent="0.2"/>
  <cols>
    <col min="1" max="1" width="25.28515625" customWidth="1"/>
    <col min="2" max="2" width="9.85546875" bestFit="1" customWidth="1"/>
  </cols>
  <sheetData>
    <row r="1" spans="1:2" x14ac:dyDescent="0.2">
      <c r="A1" s="281" t="s">
        <v>5423</v>
      </c>
    </row>
    <row r="3" spans="1:2" x14ac:dyDescent="0.2">
      <c r="A3" s="288" t="s">
        <v>5429</v>
      </c>
    </row>
    <row r="4" spans="1:2" x14ac:dyDescent="0.2">
      <c r="A4" s="282" t="s">
        <v>3457</v>
      </c>
      <c r="B4" t="str">
        <f>Data!G1177</f>
        <v>Yes</v>
      </c>
    </row>
    <row r="5" spans="1:2" x14ac:dyDescent="0.2">
      <c r="A5" s="287"/>
    </row>
    <row r="6" spans="1:2" x14ac:dyDescent="0.2">
      <c r="A6" s="282" t="s">
        <v>3458</v>
      </c>
    </row>
    <row r="7" spans="1:2" x14ac:dyDescent="0.2">
      <c r="A7" s="283"/>
    </row>
    <row r="17" spans="1:2" x14ac:dyDescent="0.2">
      <c r="A17" s="288" t="s">
        <v>5424</v>
      </c>
    </row>
    <row r="19" spans="1:2" ht="15" x14ac:dyDescent="0.25">
      <c r="A19" s="284" t="s">
        <v>5425</v>
      </c>
      <c r="B19" s="286">
        <f>Data!G1179</f>
        <v>44301</v>
      </c>
    </row>
    <row r="21" spans="1:2" x14ac:dyDescent="0.2">
      <c r="A21" s="285" t="s">
        <v>5426</v>
      </c>
    </row>
    <row r="23" spans="1:2" ht="15" x14ac:dyDescent="0.25">
      <c r="A23" s="284" t="s">
        <v>5427</v>
      </c>
      <c r="B23" t="str">
        <f>Data!G1180</f>
        <v>A N Other</v>
      </c>
    </row>
    <row r="25" spans="1:2" ht="15" x14ac:dyDescent="0.25">
      <c r="A25" s="284" t="s">
        <v>5428</v>
      </c>
      <c r="B25" t="str">
        <f>Data!G1181</f>
        <v>Finance Manager</v>
      </c>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7" tint="-0.249977111117893"/>
    <pageSetUpPr fitToPage="1"/>
  </sheetPr>
  <dimension ref="A1:M32"/>
  <sheetViews>
    <sheetView workbookViewId="0">
      <selection activeCell="E16" sqref="E16"/>
    </sheetView>
  </sheetViews>
  <sheetFormatPr defaultRowHeight="12.75" x14ac:dyDescent="0.2"/>
  <cols>
    <col min="1" max="1" width="2.85546875" customWidth="1"/>
    <col min="2" max="2" width="13" customWidth="1"/>
    <col min="3" max="3" width="10.140625" customWidth="1"/>
    <col min="4" max="4" width="36.7109375" customWidth="1"/>
    <col min="5" max="5" width="26" customWidth="1"/>
    <col min="6" max="6" width="14.7109375" customWidth="1"/>
    <col min="7" max="7" width="11.140625" customWidth="1"/>
    <col min="8" max="8" width="31" customWidth="1"/>
    <col min="9" max="9" width="24.7109375" customWidth="1"/>
    <col min="10" max="10" width="20.7109375" customWidth="1"/>
    <col min="11" max="11" width="27.85546875" customWidth="1"/>
    <col min="12" max="12" width="37" customWidth="1"/>
    <col min="13" max="13" width="3.28515625" customWidth="1"/>
  </cols>
  <sheetData>
    <row r="1" spans="1:13" x14ac:dyDescent="0.2">
      <c r="A1" s="9"/>
      <c r="B1" s="18"/>
      <c r="C1" s="9"/>
      <c r="D1" s="19"/>
      <c r="E1" s="9"/>
      <c r="F1" s="18"/>
      <c r="G1" s="18"/>
      <c r="H1" s="9"/>
      <c r="I1" s="9"/>
      <c r="J1" s="9"/>
      <c r="K1" s="9"/>
      <c r="L1" s="47"/>
    </row>
    <row r="2" spans="1:13" x14ac:dyDescent="0.2">
      <c r="A2" s="9"/>
      <c r="B2" s="32" t="s">
        <v>1127</v>
      </c>
      <c r="C2" s="9"/>
      <c r="D2" s="19"/>
      <c r="E2" s="50" t="s">
        <v>3063</v>
      </c>
      <c r="F2" s="18"/>
      <c r="G2" s="18"/>
      <c r="H2" s="9"/>
      <c r="I2" s="9"/>
      <c r="J2" s="9"/>
      <c r="K2" s="9"/>
      <c r="L2" s="48" t="s">
        <v>2812</v>
      </c>
      <c r="M2">
        <f>COUNTIF(L$8:L$32,L2)</f>
        <v>2</v>
      </c>
    </row>
    <row r="3" spans="1:13" x14ac:dyDescent="0.2">
      <c r="A3" s="9"/>
      <c r="B3" s="31" t="s">
        <v>1128</v>
      </c>
      <c r="C3" s="29"/>
      <c r="D3" s="19"/>
      <c r="E3" s="9"/>
      <c r="F3" s="18"/>
      <c r="G3" s="18"/>
      <c r="H3" s="9"/>
      <c r="I3" s="9"/>
      <c r="J3" s="9"/>
      <c r="K3" s="9"/>
      <c r="L3" s="49" t="s">
        <v>2810</v>
      </c>
      <c r="M3">
        <f>COUNTIF(L$8:L$32,L3)</f>
        <v>1</v>
      </c>
    </row>
    <row r="4" spans="1:13" x14ac:dyDescent="0.2">
      <c r="A4" s="9"/>
      <c r="B4" s="31"/>
      <c r="C4" s="29"/>
      <c r="D4" s="19"/>
      <c r="E4" s="9"/>
      <c r="F4" s="18"/>
      <c r="G4" s="18"/>
      <c r="H4" s="9"/>
      <c r="I4" s="9"/>
      <c r="J4" s="9"/>
      <c r="K4" s="9"/>
      <c r="L4" s="52" t="s">
        <v>2811</v>
      </c>
      <c r="M4">
        <f>COUNTIF(L$8:L$32,L4)</f>
        <v>4</v>
      </c>
    </row>
    <row r="5" spans="1:13" x14ac:dyDescent="0.2">
      <c r="A5" s="9"/>
      <c r="B5" s="31" t="s">
        <v>1129</v>
      </c>
      <c r="C5" s="13"/>
      <c r="D5" s="19"/>
      <c r="E5" s="9"/>
      <c r="F5" s="18"/>
      <c r="G5" s="18"/>
      <c r="H5" s="9"/>
      <c r="I5" s="9"/>
      <c r="J5" s="9"/>
      <c r="K5" s="9"/>
      <c r="L5" s="51" t="s">
        <v>3055</v>
      </c>
      <c r="M5">
        <f>COUNTIF(L$8:L$32,L5)</f>
        <v>17</v>
      </c>
    </row>
    <row r="6" spans="1:13" x14ac:dyDescent="0.2">
      <c r="A6" s="9"/>
      <c r="B6" s="18"/>
      <c r="C6" s="9"/>
      <c r="D6" s="19"/>
      <c r="E6" s="9"/>
      <c r="F6" s="18"/>
      <c r="G6" s="18"/>
      <c r="H6" s="9"/>
      <c r="I6" s="9"/>
      <c r="J6" s="9"/>
      <c r="K6" s="9"/>
      <c r="L6" s="50" t="s">
        <v>2813</v>
      </c>
      <c r="M6">
        <f>COUNTIF(L$8:L$32,L6)</f>
        <v>1</v>
      </c>
    </row>
    <row r="7" spans="1:13" ht="25.5" x14ac:dyDescent="0.2">
      <c r="A7" s="5"/>
      <c r="B7" s="6" t="s">
        <v>975</v>
      </c>
      <c r="C7" s="6" t="s">
        <v>976</v>
      </c>
      <c r="D7" s="8" t="s">
        <v>1102</v>
      </c>
      <c r="E7" s="6" t="s">
        <v>1666</v>
      </c>
      <c r="F7" s="6" t="s">
        <v>977</v>
      </c>
      <c r="G7" s="6" t="s">
        <v>978</v>
      </c>
      <c r="H7" s="8" t="s">
        <v>979</v>
      </c>
      <c r="I7" s="7" t="s">
        <v>980</v>
      </c>
      <c r="J7" s="7" t="s">
        <v>981</v>
      </c>
      <c r="K7" s="7" t="s">
        <v>982</v>
      </c>
      <c r="L7" s="7" t="s">
        <v>3045</v>
      </c>
    </row>
    <row r="8" spans="1:13" x14ac:dyDescent="0.2">
      <c r="A8" s="9"/>
      <c r="B8" s="10"/>
      <c r="C8" s="11"/>
      <c r="D8" s="23" t="s">
        <v>2992</v>
      </c>
      <c r="E8" s="12"/>
      <c r="F8" s="11"/>
      <c r="G8" s="11"/>
      <c r="H8" s="13"/>
      <c r="I8" s="13"/>
      <c r="J8" s="13"/>
      <c r="K8" s="13"/>
      <c r="L8" s="49" t="s">
        <v>2810</v>
      </c>
    </row>
    <row r="9" spans="1:13" ht="38.25" x14ac:dyDescent="0.2">
      <c r="A9" s="9"/>
      <c r="B9" s="20" t="s">
        <v>2993</v>
      </c>
      <c r="C9" s="15">
        <v>1</v>
      </c>
      <c r="D9" s="21" t="s">
        <v>3032</v>
      </c>
      <c r="E9" s="33" t="s">
        <v>3012</v>
      </c>
      <c r="F9" s="15" t="s">
        <v>2204</v>
      </c>
      <c r="G9" s="15" t="s">
        <v>660</v>
      </c>
      <c r="H9" s="16" t="s">
        <v>2205</v>
      </c>
      <c r="I9" s="16" t="s">
        <v>2206</v>
      </c>
      <c r="J9" s="16" t="s">
        <v>3013</v>
      </c>
      <c r="K9" s="16"/>
      <c r="L9" s="51" t="s">
        <v>3055</v>
      </c>
    </row>
    <row r="10" spans="1:13" ht="38.25" x14ac:dyDescent="0.2">
      <c r="A10" s="9"/>
      <c r="B10" s="20" t="s">
        <v>2994</v>
      </c>
      <c r="C10" s="15">
        <v>2</v>
      </c>
      <c r="D10" s="21" t="s">
        <v>1103</v>
      </c>
      <c r="E10" s="33" t="s">
        <v>2182</v>
      </c>
      <c r="F10" s="15" t="s">
        <v>2204</v>
      </c>
      <c r="G10" s="15" t="s">
        <v>660</v>
      </c>
      <c r="H10" s="16" t="s">
        <v>2205</v>
      </c>
      <c r="I10" s="16" t="s">
        <v>2206</v>
      </c>
      <c r="J10" s="22"/>
      <c r="K10" s="16"/>
      <c r="L10" s="51" t="s">
        <v>3055</v>
      </c>
    </row>
    <row r="11" spans="1:13" ht="25.5" x14ac:dyDescent="0.2">
      <c r="A11" s="9"/>
      <c r="B11" s="20"/>
      <c r="C11" s="15"/>
      <c r="D11" s="37" t="s">
        <v>3014</v>
      </c>
      <c r="E11" s="33"/>
      <c r="F11" s="15"/>
      <c r="G11" s="15"/>
      <c r="H11" s="16"/>
      <c r="I11" s="16"/>
      <c r="J11" s="22"/>
      <c r="K11" s="16"/>
      <c r="L11" s="51" t="s">
        <v>3055</v>
      </c>
    </row>
    <row r="12" spans="1:13" ht="63.75" x14ac:dyDescent="0.2">
      <c r="A12" s="9"/>
      <c r="B12" s="20" t="s">
        <v>2995</v>
      </c>
      <c r="C12" s="15">
        <v>3</v>
      </c>
      <c r="D12" s="21" t="s">
        <v>2782</v>
      </c>
      <c r="E12" s="33" t="s">
        <v>3015</v>
      </c>
      <c r="F12" s="15" t="s">
        <v>2204</v>
      </c>
      <c r="G12" s="15" t="s">
        <v>660</v>
      </c>
      <c r="H12" s="16" t="s">
        <v>3033</v>
      </c>
      <c r="I12" s="16" t="s">
        <v>2206</v>
      </c>
      <c r="J12" s="16" t="s">
        <v>3016</v>
      </c>
      <c r="K12" s="16"/>
      <c r="L12" s="51" t="s">
        <v>3055</v>
      </c>
    </row>
    <row r="13" spans="1:13" ht="38.25" x14ac:dyDescent="0.2">
      <c r="A13" s="9"/>
      <c r="B13" s="20" t="s">
        <v>2996</v>
      </c>
      <c r="C13" s="15">
        <v>4</v>
      </c>
      <c r="D13" s="21" t="s">
        <v>2778</v>
      </c>
      <c r="E13" s="33" t="s">
        <v>2183</v>
      </c>
      <c r="F13" s="15" t="s">
        <v>2199</v>
      </c>
      <c r="G13" s="15" t="s">
        <v>2202</v>
      </c>
      <c r="H13" s="16" t="s">
        <v>3034</v>
      </c>
      <c r="I13" s="16" t="s">
        <v>2207</v>
      </c>
      <c r="J13" s="16"/>
      <c r="K13" s="16"/>
      <c r="L13" s="51" t="s">
        <v>3055</v>
      </c>
    </row>
    <row r="14" spans="1:13" ht="63.75" x14ac:dyDescent="0.2">
      <c r="A14" s="9"/>
      <c r="B14" s="20" t="s">
        <v>2997</v>
      </c>
      <c r="C14" s="15">
        <v>5</v>
      </c>
      <c r="D14" s="21" t="s">
        <v>2783</v>
      </c>
      <c r="E14" s="33" t="s">
        <v>3017</v>
      </c>
      <c r="F14" s="15" t="s">
        <v>2204</v>
      </c>
      <c r="G14" s="15" t="s">
        <v>660</v>
      </c>
      <c r="H14" s="16" t="s">
        <v>3035</v>
      </c>
      <c r="I14" s="16" t="s">
        <v>2206</v>
      </c>
      <c r="J14" s="16" t="s">
        <v>3018</v>
      </c>
      <c r="K14" s="16"/>
      <c r="L14" s="51" t="s">
        <v>3055</v>
      </c>
    </row>
    <row r="15" spans="1:13" ht="25.5" x14ac:dyDescent="0.2">
      <c r="A15" s="9"/>
      <c r="B15" s="20" t="s">
        <v>2998</v>
      </c>
      <c r="C15" s="15">
        <v>6</v>
      </c>
      <c r="D15" s="21" t="s">
        <v>2779</v>
      </c>
      <c r="E15" s="33" t="s">
        <v>3019</v>
      </c>
      <c r="F15" s="15" t="s">
        <v>2199</v>
      </c>
      <c r="G15" s="15" t="s">
        <v>2202</v>
      </c>
      <c r="H15" s="16" t="s">
        <v>3036</v>
      </c>
      <c r="I15" s="16" t="s">
        <v>2208</v>
      </c>
      <c r="J15" s="16"/>
      <c r="K15" s="16"/>
      <c r="L15" s="51" t="s">
        <v>3055</v>
      </c>
    </row>
    <row r="16" spans="1:13" ht="89.25" x14ac:dyDescent="0.2">
      <c r="A16" s="9"/>
      <c r="B16" s="20" t="s">
        <v>2999</v>
      </c>
      <c r="C16" s="15">
        <v>7</v>
      </c>
      <c r="D16" s="21" t="s">
        <v>2784</v>
      </c>
      <c r="E16" s="33" t="s">
        <v>3020</v>
      </c>
      <c r="F16" s="15" t="s">
        <v>2204</v>
      </c>
      <c r="G16" s="15" t="s">
        <v>660</v>
      </c>
      <c r="H16" s="16" t="s">
        <v>3037</v>
      </c>
      <c r="I16" s="16" t="s">
        <v>2206</v>
      </c>
      <c r="J16" s="16" t="s">
        <v>3021</v>
      </c>
      <c r="K16" s="16"/>
      <c r="L16" s="51" t="s">
        <v>3055</v>
      </c>
    </row>
    <row r="17" spans="1:12" ht="25.5" x14ac:dyDescent="0.2">
      <c r="A17" s="9"/>
      <c r="B17" s="20" t="s">
        <v>3000</v>
      </c>
      <c r="C17" s="15">
        <v>8</v>
      </c>
      <c r="D17" s="21" t="s">
        <v>2780</v>
      </c>
      <c r="E17" s="33" t="s">
        <v>3022</v>
      </c>
      <c r="F17" s="15" t="s">
        <v>2199</v>
      </c>
      <c r="G17" s="15" t="s">
        <v>2202</v>
      </c>
      <c r="H17" s="16" t="s">
        <v>3038</v>
      </c>
      <c r="I17" s="16" t="s">
        <v>2209</v>
      </c>
      <c r="J17" s="16"/>
      <c r="K17" s="16"/>
      <c r="L17" s="51" t="s">
        <v>3055</v>
      </c>
    </row>
    <row r="18" spans="1:12" ht="25.5" x14ac:dyDescent="0.2">
      <c r="A18" s="9"/>
      <c r="B18" s="20" t="s">
        <v>3001</v>
      </c>
      <c r="C18" s="15">
        <v>9</v>
      </c>
      <c r="D18" s="21" t="s">
        <v>2781</v>
      </c>
      <c r="E18" s="33" t="s">
        <v>2184</v>
      </c>
      <c r="F18" s="15" t="s">
        <v>2199</v>
      </c>
      <c r="G18" s="15" t="s">
        <v>2202</v>
      </c>
      <c r="H18" s="16" t="s">
        <v>3038</v>
      </c>
      <c r="I18" s="16" t="s">
        <v>2210</v>
      </c>
      <c r="J18" s="16"/>
      <c r="K18" s="21"/>
      <c r="L18" s="51" t="s">
        <v>3055</v>
      </c>
    </row>
    <row r="19" spans="1:12" ht="63.75" x14ac:dyDescent="0.2">
      <c r="A19" s="9"/>
      <c r="B19" s="20" t="s">
        <v>3046</v>
      </c>
      <c r="C19" s="15"/>
      <c r="D19" s="21" t="s">
        <v>3047</v>
      </c>
      <c r="E19" s="33" t="s">
        <v>3048</v>
      </c>
      <c r="F19" s="15" t="s">
        <v>2204</v>
      </c>
      <c r="G19" s="15" t="s">
        <v>660</v>
      </c>
      <c r="H19" s="16" t="s">
        <v>3049</v>
      </c>
      <c r="I19" s="16" t="s">
        <v>2206</v>
      </c>
      <c r="J19" s="16"/>
      <c r="K19" s="21"/>
      <c r="L19" s="52" t="s">
        <v>2811</v>
      </c>
    </row>
    <row r="20" spans="1:12" ht="25.5" x14ac:dyDescent="0.2">
      <c r="A20" s="9"/>
      <c r="B20" s="20" t="s">
        <v>3050</v>
      </c>
      <c r="C20" s="15"/>
      <c r="D20" s="21" t="s">
        <v>3051</v>
      </c>
      <c r="E20" s="33" t="s">
        <v>3052</v>
      </c>
      <c r="F20" s="15" t="s">
        <v>2199</v>
      </c>
      <c r="G20" s="15" t="s">
        <v>2202</v>
      </c>
      <c r="H20" s="16" t="s">
        <v>3053</v>
      </c>
      <c r="I20" s="16" t="s">
        <v>3054</v>
      </c>
      <c r="J20" s="16"/>
      <c r="K20" s="21"/>
      <c r="L20" s="52" t="s">
        <v>2811</v>
      </c>
    </row>
    <row r="21" spans="1:12" ht="51" x14ac:dyDescent="0.2">
      <c r="A21" s="9"/>
      <c r="B21" s="26" t="s">
        <v>3002</v>
      </c>
      <c r="C21" s="27">
        <v>10</v>
      </c>
      <c r="D21" s="25" t="s">
        <v>3023</v>
      </c>
      <c r="E21" s="34" t="s">
        <v>3024</v>
      </c>
      <c r="F21" s="27" t="s">
        <v>2199</v>
      </c>
      <c r="G21" s="27" t="s">
        <v>660</v>
      </c>
      <c r="H21" s="25" t="s">
        <v>3056</v>
      </c>
      <c r="I21" s="29"/>
      <c r="J21" s="29"/>
      <c r="K21" s="29"/>
      <c r="L21" s="48" t="s">
        <v>2812</v>
      </c>
    </row>
    <row r="22" spans="1:12" ht="63.75" x14ac:dyDescent="0.2">
      <c r="A22" s="9"/>
      <c r="B22" s="20" t="s">
        <v>3003</v>
      </c>
      <c r="C22" s="15">
        <v>11</v>
      </c>
      <c r="D22" s="21" t="s">
        <v>2782</v>
      </c>
      <c r="E22" s="33" t="s">
        <v>3025</v>
      </c>
      <c r="F22" s="15" t="s">
        <v>2204</v>
      </c>
      <c r="G22" s="15" t="s">
        <v>660</v>
      </c>
      <c r="H22" s="16" t="s">
        <v>3039</v>
      </c>
      <c r="I22" s="16" t="s">
        <v>2206</v>
      </c>
      <c r="J22" s="16" t="s">
        <v>3016</v>
      </c>
      <c r="K22" s="16"/>
      <c r="L22" s="51" t="s">
        <v>3055</v>
      </c>
    </row>
    <row r="23" spans="1:12" ht="38.25" x14ac:dyDescent="0.2">
      <c r="A23" s="9"/>
      <c r="B23" s="20" t="s">
        <v>3004</v>
      </c>
      <c r="C23" s="15">
        <v>12</v>
      </c>
      <c r="D23" s="21" t="s">
        <v>2778</v>
      </c>
      <c r="E23" s="33" t="s">
        <v>2185</v>
      </c>
      <c r="F23" s="15" t="s">
        <v>2199</v>
      </c>
      <c r="G23" s="15" t="s">
        <v>2202</v>
      </c>
      <c r="H23" s="16" t="s">
        <v>3040</v>
      </c>
      <c r="I23" s="16" t="s">
        <v>2207</v>
      </c>
      <c r="J23" s="16"/>
      <c r="K23" s="16"/>
      <c r="L23" s="51" t="s">
        <v>3055</v>
      </c>
    </row>
    <row r="24" spans="1:12" ht="63.75" x14ac:dyDescent="0.2">
      <c r="A24" s="9"/>
      <c r="B24" s="20" t="s">
        <v>3005</v>
      </c>
      <c r="C24" s="15">
        <v>13</v>
      </c>
      <c r="D24" s="21" t="s">
        <v>2783</v>
      </c>
      <c r="E24" s="33" t="s">
        <v>3026</v>
      </c>
      <c r="F24" s="15" t="s">
        <v>2204</v>
      </c>
      <c r="G24" s="15" t="s">
        <v>660</v>
      </c>
      <c r="H24" s="16" t="s">
        <v>3041</v>
      </c>
      <c r="I24" s="16" t="s">
        <v>2206</v>
      </c>
      <c r="J24" s="16" t="s">
        <v>3018</v>
      </c>
      <c r="K24" s="16"/>
      <c r="L24" s="51" t="s">
        <v>3055</v>
      </c>
    </row>
    <row r="25" spans="1:12" ht="25.5" x14ac:dyDescent="0.2">
      <c r="A25" s="9"/>
      <c r="B25" s="20" t="s">
        <v>3006</v>
      </c>
      <c r="C25" s="15">
        <v>14</v>
      </c>
      <c r="D25" s="21" t="s">
        <v>2785</v>
      </c>
      <c r="E25" s="33" t="s">
        <v>3027</v>
      </c>
      <c r="F25" s="15" t="s">
        <v>2199</v>
      </c>
      <c r="G25" s="15" t="s">
        <v>2202</v>
      </c>
      <c r="H25" s="16" t="s">
        <v>3042</v>
      </c>
      <c r="I25" s="16" t="s">
        <v>2208</v>
      </c>
      <c r="J25" s="22"/>
      <c r="K25" s="16"/>
      <c r="L25" s="51" t="s">
        <v>3055</v>
      </c>
    </row>
    <row r="26" spans="1:12" ht="89.25" x14ac:dyDescent="0.2">
      <c r="A26" s="9"/>
      <c r="B26" s="20" t="s">
        <v>3007</v>
      </c>
      <c r="C26" s="15">
        <v>15</v>
      </c>
      <c r="D26" s="21" t="s">
        <v>2777</v>
      </c>
      <c r="E26" s="33" t="s">
        <v>3028</v>
      </c>
      <c r="F26" s="15" t="s">
        <v>2204</v>
      </c>
      <c r="G26" s="15" t="s">
        <v>660</v>
      </c>
      <c r="H26" s="16" t="s">
        <v>3043</v>
      </c>
      <c r="I26" s="16" t="s">
        <v>2206</v>
      </c>
      <c r="J26" s="16" t="s">
        <v>3021</v>
      </c>
      <c r="K26" s="16"/>
      <c r="L26" s="51" t="s">
        <v>3055</v>
      </c>
    </row>
    <row r="27" spans="1:12" ht="25.5" x14ac:dyDescent="0.2">
      <c r="A27" s="9"/>
      <c r="B27" s="20" t="s">
        <v>3008</v>
      </c>
      <c r="C27" s="15">
        <v>16</v>
      </c>
      <c r="D27" s="21" t="s">
        <v>2780</v>
      </c>
      <c r="E27" s="33" t="s">
        <v>3029</v>
      </c>
      <c r="F27" s="15" t="s">
        <v>2199</v>
      </c>
      <c r="G27" s="15" t="s">
        <v>2202</v>
      </c>
      <c r="H27" s="16" t="s">
        <v>3044</v>
      </c>
      <c r="I27" s="16" t="s">
        <v>2209</v>
      </c>
      <c r="J27" s="22"/>
      <c r="K27" s="16"/>
      <c r="L27" s="51" t="s">
        <v>3055</v>
      </c>
    </row>
    <row r="28" spans="1:12" ht="25.5" x14ac:dyDescent="0.2">
      <c r="A28" s="9"/>
      <c r="B28" s="20" t="s">
        <v>3009</v>
      </c>
      <c r="C28" s="15">
        <v>17</v>
      </c>
      <c r="D28" s="21" t="s">
        <v>2781</v>
      </c>
      <c r="E28" s="33" t="s">
        <v>2186</v>
      </c>
      <c r="F28" s="15" t="s">
        <v>2199</v>
      </c>
      <c r="G28" s="15" t="s">
        <v>2202</v>
      </c>
      <c r="H28" s="16" t="s">
        <v>3044</v>
      </c>
      <c r="I28" s="16" t="s">
        <v>2210</v>
      </c>
      <c r="J28" s="22"/>
      <c r="K28" s="21"/>
      <c r="L28" s="51" t="s">
        <v>3055</v>
      </c>
    </row>
    <row r="29" spans="1:12" ht="63.75" x14ac:dyDescent="0.2">
      <c r="A29" s="9"/>
      <c r="B29" s="20" t="s">
        <v>3057</v>
      </c>
      <c r="C29" s="15"/>
      <c r="D29" s="21" t="s">
        <v>3047</v>
      </c>
      <c r="E29" s="33" t="s">
        <v>3048</v>
      </c>
      <c r="F29" s="15" t="s">
        <v>2204</v>
      </c>
      <c r="G29" s="15" t="s">
        <v>660</v>
      </c>
      <c r="H29" s="16" t="s">
        <v>3059</v>
      </c>
      <c r="I29" s="16" t="s">
        <v>2206</v>
      </c>
      <c r="J29" s="16"/>
      <c r="K29" s="21"/>
      <c r="L29" s="52" t="s">
        <v>2811</v>
      </c>
    </row>
    <row r="30" spans="1:12" ht="25.5" x14ac:dyDescent="0.2">
      <c r="A30" s="9"/>
      <c r="B30" s="20" t="s">
        <v>3058</v>
      </c>
      <c r="C30" s="15"/>
      <c r="D30" s="21" t="s">
        <v>3051</v>
      </c>
      <c r="E30" s="33" t="s">
        <v>3052</v>
      </c>
      <c r="F30" s="15" t="s">
        <v>2199</v>
      </c>
      <c r="G30" s="15" t="s">
        <v>2202</v>
      </c>
      <c r="H30" s="16" t="s">
        <v>3060</v>
      </c>
      <c r="I30" s="16" t="s">
        <v>3054</v>
      </c>
      <c r="J30" s="16"/>
      <c r="K30" s="21"/>
      <c r="L30" s="52" t="s">
        <v>2811</v>
      </c>
    </row>
    <row r="31" spans="1:12" ht="51" x14ac:dyDescent="0.2">
      <c r="A31" s="9"/>
      <c r="B31" s="26" t="s">
        <v>3010</v>
      </c>
      <c r="C31" s="27">
        <v>18</v>
      </c>
      <c r="D31" s="25" t="s">
        <v>3030</v>
      </c>
      <c r="E31" s="34" t="s">
        <v>3031</v>
      </c>
      <c r="F31" s="27" t="s">
        <v>2199</v>
      </c>
      <c r="G31" s="27" t="s">
        <v>660</v>
      </c>
      <c r="H31" s="25" t="s">
        <v>3061</v>
      </c>
      <c r="I31" s="29"/>
      <c r="J31" s="29"/>
      <c r="K31" s="29"/>
      <c r="L31" s="48" t="s">
        <v>2812</v>
      </c>
    </row>
    <row r="32" spans="1:12" ht="38.25" x14ac:dyDescent="0.2">
      <c r="B32" s="20" t="s">
        <v>3011</v>
      </c>
      <c r="C32" s="15">
        <v>19</v>
      </c>
      <c r="D32" s="21" t="s">
        <v>2801</v>
      </c>
      <c r="E32" s="33" t="s">
        <v>2802</v>
      </c>
      <c r="F32" s="15" t="s">
        <v>2803</v>
      </c>
      <c r="G32" s="15" t="s">
        <v>660</v>
      </c>
      <c r="H32" s="16" t="s">
        <v>2804</v>
      </c>
      <c r="I32" s="16" t="s">
        <v>2805</v>
      </c>
      <c r="J32" s="22"/>
      <c r="K32" s="35" t="s">
        <v>2806</v>
      </c>
      <c r="L32" s="50" t="s">
        <v>2813</v>
      </c>
    </row>
  </sheetData>
  <dataValidations disablePrompts="1" count="1">
    <dataValidation allowBlank="1" showInputMessage="1" showErrorMessage="1" promptTitle="Determine naming convention" sqref="B7:C7" xr:uid="{00000000-0002-0000-0B00-000000000000}"/>
  </dataValidations>
  <pageMargins left="0.43307086614173229" right="0.23622047244094491" top="0.74803149606299213" bottom="0.74803149606299213" header="0.31496062992125984" footer="0.31496062992125984"/>
  <pageSetup paperSize="8" scale="55" fitToHeight="0" orientation="portrait" r:id="rId1"/>
  <headerFooter>
    <oddHeader>&amp;C&amp;F</oddHeader>
    <oddFooter>&amp;L&amp;D  &amp;T&amp;C&amp;P of &amp;N&amp;R&amp;A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2:K718"/>
  <sheetViews>
    <sheetView showGridLines="0" zoomScale="60" workbookViewId="0">
      <pane xSplit="1" ySplit="7" topLeftCell="B224" activePane="bottomRight" state="frozen"/>
      <selection pane="topRight" activeCell="B1" sqref="B1"/>
      <selection pane="bottomLeft" activeCell="A8" sqref="A8"/>
      <selection pane="bottomRight" activeCell="H742" sqref="H741:H742"/>
    </sheetView>
  </sheetViews>
  <sheetFormatPr defaultColWidth="9.140625" defaultRowHeight="12.75" outlineLevelCol="1" x14ac:dyDescent="0.2"/>
  <cols>
    <col min="1" max="1" width="1.5703125" style="9" customWidth="1"/>
    <col min="2" max="2" width="12.42578125" style="18" bestFit="1" customWidth="1"/>
    <col min="3" max="3" width="13.85546875" style="9" customWidth="1"/>
    <col min="4" max="4" width="81.5703125" style="19" hidden="1" customWidth="1" outlineLevel="1"/>
    <col min="5" max="5" width="42" style="9" hidden="1" customWidth="1" outlineLevel="1"/>
    <col min="6" max="6" width="14.140625" style="18" customWidth="1" collapsed="1"/>
    <col min="7" max="7" width="17" style="18" customWidth="1"/>
    <col min="8" max="8" width="58.42578125" style="9" customWidth="1"/>
    <col min="9" max="9" width="49.28515625" style="9" customWidth="1"/>
    <col min="10" max="10" width="51.42578125" style="9" customWidth="1"/>
    <col min="11" max="11" width="77.28515625" style="9" customWidth="1"/>
    <col min="12" max="16384" width="9.140625" style="9"/>
  </cols>
  <sheetData>
    <row r="2" spans="2:11" x14ac:dyDescent="0.2">
      <c r="B2" s="32" t="s">
        <v>1127</v>
      </c>
    </row>
    <row r="3" spans="2:11" x14ac:dyDescent="0.2">
      <c r="B3" s="31" t="s">
        <v>1128</v>
      </c>
      <c r="C3" s="29"/>
    </row>
    <row r="4" spans="2:11" x14ac:dyDescent="0.2">
      <c r="B4" s="31" t="s">
        <v>1129</v>
      </c>
      <c r="C4" s="13"/>
    </row>
    <row r="6" spans="2:11" s="5" customFormat="1" x14ac:dyDescent="0.2">
      <c r="B6" s="6" t="s">
        <v>975</v>
      </c>
      <c r="C6" s="6" t="s">
        <v>976</v>
      </c>
      <c r="D6" s="8" t="s">
        <v>278</v>
      </c>
      <c r="E6" s="6" t="s">
        <v>1666</v>
      </c>
      <c r="F6" s="6" t="s">
        <v>977</v>
      </c>
      <c r="G6" s="6" t="s">
        <v>978</v>
      </c>
      <c r="H6" s="8" t="s">
        <v>979</v>
      </c>
      <c r="I6" s="7" t="s">
        <v>980</v>
      </c>
      <c r="J6" s="7" t="s">
        <v>981</v>
      </c>
      <c r="K6" s="7" t="s">
        <v>982</v>
      </c>
    </row>
    <row r="7" spans="2:11" x14ac:dyDescent="0.2">
      <c r="B7" s="10"/>
      <c r="C7" s="11"/>
      <c r="D7" s="23" t="s">
        <v>1104</v>
      </c>
      <c r="E7" s="12"/>
      <c r="F7" s="11"/>
      <c r="G7" s="11"/>
      <c r="H7" s="13"/>
      <c r="I7" s="13"/>
      <c r="J7" s="13"/>
      <c r="K7" s="13"/>
    </row>
    <row r="8" spans="2:11" x14ac:dyDescent="0.2">
      <c r="B8" s="20" t="s">
        <v>1165</v>
      </c>
      <c r="C8" s="15">
        <v>1</v>
      </c>
      <c r="D8" s="21" t="s">
        <v>983</v>
      </c>
      <c r="E8" s="33" t="s">
        <v>1664</v>
      </c>
      <c r="F8" s="15" t="s">
        <v>2199</v>
      </c>
      <c r="G8" s="15" t="s">
        <v>660</v>
      </c>
      <c r="H8" s="16"/>
      <c r="I8" s="16"/>
      <c r="J8" s="22"/>
      <c r="K8" s="22"/>
    </row>
    <row r="9" spans="2:11" x14ac:dyDescent="0.2">
      <c r="B9" s="20" t="s">
        <v>1166</v>
      </c>
      <c r="C9" s="15">
        <v>2</v>
      </c>
      <c r="D9" s="21" t="s">
        <v>984</v>
      </c>
      <c r="E9" s="33" t="s">
        <v>1667</v>
      </c>
      <c r="F9" s="15" t="s">
        <v>2199</v>
      </c>
      <c r="G9" s="15" t="s">
        <v>660</v>
      </c>
      <c r="H9" s="16"/>
      <c r="I9" s="16"/>
      <c r="J9" s="22"/>
      <c r="K9" s="22"/>
    </row>
    <row r="10" spans="2:11" ht="25.5" x14ac:dyDescent="0.2">
      <c r="B10" s="26" t="s">
        <v>1167</v>
      </c>
      <c r="C10" s="27">
        <v>3</v>
      </c>
      <c r="D10" s="25" t="s">
        <v>985</v>
      </c>
      <c r="E10" s="34" t="s">
        <v>1665</v>
      </c>
      <c r="F10" s="27" t="s">
        <v>2199</v>
      </c>
      <c r="G10" s="27" t="s">
        <v>660</v>
      </c>
      <c r="H10" s="30" t="s">
        <v>1106</v>
      </c>
      <c r="I10" s="30" t="s">
        <v>1107</v>
      </c>
      <c r="J10" s="29" t="s">
        <v>1107</v>
      </c>
      <c r="K10" s="29"/>
    </row>
    <row r="11" spans="2:11" x14ac:dyDescent="0.2">
      <c r="B11" s="20" t="s">
        <v>1168</v>
      </c>
      <c r="C11" s="15">
        <v>4</v>
      </c>
      <c r="D11" s="21" t="s">
        <v>273</v>
      </c>
      <c r="E11" s="33" t="s">
        <v>1687</v>
      </c>
      <c r="F11" s="15" t="s">
        <v>2199</v>
      </c>
      <c r="G11" s="15" t="s">
        <v>660</v>
      </c>
      <c r="H11" s="16" t="s">
        <v>2252</v>
      </c>
      <c r="I11" s="16" t="s">
        <v>2253</v>
      </c>
      <c r="J11" s="22"/>
      <c r="K11" s="22"/>
    </row>
    <row r="12" spans="2:11" ht="25.5" x14ac:dyDescent="0.2">
      <c r="B12" s="26" t="s">
        <v>1169</v>
      </c>
      <c r="C12" s="27">
        <v>5</v>
      </c>
      <c r="D12" s="25" t="s">
        <v>274</v>
      </c>
      <c r="E12" s="34" t="s">
        <v>1686</v>
      </c>
      <c r="F12" s="27" t="s">
        <v>2199</v>
      </c>
      <c r="G12" s="27" t="s">
        <v>660</v>
      </c>
      <c r="H12" s="30" t="s">
        <v>1113</v>
      </c>
      <c r="I12" s="30" t="s">
        <v>1107</v>
      </c>
      <c r="J12" s="29" t="s">
        <v>1107</v>
      </c>
      <c r="K12" s="29"/>
    </row>
    <row r="13" spans="2:11" ht="25.5" x14ac:dyDescent="0.2">
      <c r="B13" s="20" t="s">
        <v>1170</v>
      </c>
      <c r="C13" s="15">
        <v>6</v>
      </c>
      <c r="D13" s="21" t="s">
        <v>275</v>
      </c>
      <c r="E13" s="33" t="s">
        <v>1668</v>
      </c>
      <c r="F13" s="15" t="s">
        <v>2199</v>
      </c>
      <c r="G13" s="15" t="s">
        <v>660</v>
      </c>
      <c r="H13" s="16" t="s">
        <v>2254</v>
      </c>
      <c r="I13" s="16" t="s">
        <v>2255</v>
      </c>
      <c r="J13" s="22"/>
      <c r="K13" s="22"/>
    </row>
    <row r="14" spans="2:11" x14ac:dyDescent="0.2">
      <c r="B14" s="20" t="s">
        <v>1171</v>
      </c>
      <c r="C14" s="15">
        <v>7</v>
      </c>
      <c r="D14" s="21" t="s">
        <v>276</v>
      </c>
      <c r="E14" s="33" t="s">
        <v>1669</v>
      </c>
      <c r="F14" s="15" t="s">
        <v>2199</v>
      </c>
      <c r="G14" s="15" t="s">
        <v>660</v>
      </c>
      <c r="H14" s="16" t="s">
        <v>2254</v>
      </c>
      <c r="I14" s="16" t="s">
        <v>2256</v>
      </c>
      <c r="J14" s="22"/>
      <c r="K14" s="22"/>
    </row>
    <row r="15" spans="2:11" ht="25.5" x14ac:dyDescent="0.2">
      <c r="B15" s="26" t="s">
        <v>1172</v>
      </c>
      <c r="C15" s="27">
        <v>8</v>
      </c>
      <c r="D15" s="25" t="s">
        <v>277</v>
      </c>
      <c r="E15" s="34" t="s">
        <v>277</v>
      </c>
      <c r="F15" s="27" t="s">
        <v>2199</v>
      </c>
      <c r="G15" s="27" t="s">
        <v>660</v>
      </c>
      <c r="H15" s="30" t="s">
        <v>1108</v>
      </c>
      <c r="I15" s="30" t="s">
        <v>1107</v>
      </c>
      <c r="J15" s="29" t="s">
        <v>1107</v>
      </c>
      <c r="K15" s="29"/>
    </row>
    <row r="16" spans="2:11" x14ac:dyDescent="0.2">
      <c r="B16" s="20" t="s">
        <v>1173</v>
      </c>
      <c r="C16" s="15">
        <v>9</v>
      </c>
      <c r="D16" s="21" t="s">
        <v>2221</v>
      </c>
      <c r="E16" s="33" t="s">
        <v>1670</v>
      </c>
      <c r="F16" s="15" t="s">
        <v>2199</v>
      </c>
      <c r="G16" s="15" t="s">
        <v>660</v>
      </c>
      <c r="H16" s="16" t="s">
        <v>2252</v>
      </c>
      <c r="I16" s="16" t="s">
        <v>2257</v>
      </c>
      <c r="J16" s="22"/>
      <c r="K16" s="22"/>
    </row>
    <row r="17" spans="2:11" x14ac:dyDescent="0.2">
      <c r="B17" s="20" t="s">
        <v>1174</v>
      </c>
      <c r="C17" s="15">
        <v>10</v>
      </c>
      <c r="D17" s="21" t="s">
        <v>279</v>
      </c>
      <c r="E17" s="33" t="s">
        <v>1671</v>
      </c>
      <c r="F17" s="15" t="s">
        <v>2199</v>
      </c>
      <c r="G17" s="15" t="s">
        <v>660</v>
      </c>
      <c r="H17" s="16" t="s">
        <v>2252</v>
      </c>
      <c r="I17" s="16" t="s">
        <v>2258</v>
      </c>
      <c r="J17" s="22"/>
      <c r="K17" s="22"/>
    </row>
    <row r="18" spans="2:11" x14ac:dyDescent="0.2">
      <c r="B18" s="20" t="s">
        <v>1175</v>
      </c>
      <c r="C18" s="15">
        <v>11</v>
      </c>
      <c r="D18" s="21" t="s">
        <v>280</v>
      </c>
      <c r="E18" s="33" t="s">
        <v>1672</v>
      </c>
      <c r="F18" s="15" t="s">
        <v>2199</v>
      </c>
      <c r="G18" s="15" t="s">
        <v>660</v>
      </c>
      <c r="H18" s="16" t="s">
        <v>2252</v>
      </c>
      <c r="I18" s="16" t="s">
        <v>2259</v>
      </c>
      <c r="J18" s="22"/>
      <c r="K18" s="22"/>
    </row>
    <row r="19" spans="2:11" x14ac:dyDescent="0.2">
      <c r="B19" s="20" t="s">
        <v>1176</v>
      </c>
      <c r="C19" s="15">
        <v>12</v>
      </c>
      <c r="D19" s="21" t="s">
        <v>281</v>
      </c>
      <c r="E19" s="33" t="s">
        <v>1673</v>
      </c>
      <c r="F19" s="15" t="s">
        <v>2199</v>
      </c>
      <c r="G19" s="15" t="s">
        <v>660</v>
      </c>
      <c r="H19" s="16" t="s">
        <v>2252</v>
      </c>
      <c r="I19" s="16" t="s">
        <v>2260</v>
      </c>
      <c r="J19" s="22"/>
      <c r="K19" s="22"/>
    </row>
    <row r="20" spans="2:11" x14ac:dyDescent="0.2">
      <c r="B20" s="20" t="s">
        <v>1177</v>
      </c>
      <c r="C20" s="15">
        <v>13</v>
      </c>
      <c r="D20" s="21" t="s">
        <v>282</v>
      </c>
      <c r="E20" s="33" t="s">
        <v>1674</v>
      </c>
      <c r="F20" s="15" t="s">
        <v>2199</v>
      </c>
      <c r="G20" s="15" t="s">
        <v>660</v>
      </c>
      <c r="H20" s="16" t="s">
        <v>2252</v>
      </c>
      <c r="I20" s="16" t="s">
        <v>2260</v>
      </c>
      <c r="J20" s="22"/>
      <c r="K20" s="22"/>
    </row>
    <row r="21" spans="2:11" ht="25.5" x14ac:dyDescent="0.2">
      <c r="B21" s="20" t="s">
        <v>1178</v>
      </c>
      <c r="C21" s="15">
        <v>14</v>
      </c>
      <c r="D21" s="21" t="s">
        <v>283</v>
      </c>
      <c r="E21" s="33" t="s">
        <v>1675</v>
      </c>
      <c r="F21" s="15" t="s">
        <v>2199</v>
      </c>
      <c r="G21" s="15" t="s">
        <v>660</v>
      </c>
      <c r="H21" s="16" t="s">
        <v>2252</v>
      </c>
      <c r="I21" s="16" t="s">
        <v>2261</v>
      </c>
      <c r="J21" s="22"/>
      <c r="K21" s="22"/>
    </row>
    <row r="22" spans="2:11" x14ac:dyDescent="0.2">
      <c r="B22" s="20" t="s">
        <v>1179</v>
      </c>
      <c r="C22" s="15">
        <v>15</v>
      </c>
      <c r="D22" s="21" t="s">
        <v>284</v>
      </c>
      <c r="E22" s="33" t="s">
        <v>1688</v>
      </c>
      <c r="F22" s="15" t="s">
        <v>2199</v>
      </c>
      <c r="G22" s="15" t="s">
        <v>660</v>
      </c>
      <c r="H22" s="16"/>
      <c r="I22" s="16"/>
      <c r="J22" s="22"/>
      <c r="K22" s="22"/>
    </row>
    <row r="23" spans="2:11" ht="25.5" x14ac:dyDescent="0.2">
      <c r="B23" s="20" t="s">
        <v>1180</v>
      </c>
      <c r="C23" s="15">
        <v>16</v>
      </c>
      <c r="D23" s="21" t="s">
        <v>285</v>
      </c>
      <c r="E23" s="33" t="s">
        <v>1676</v>
      </c>
      <c r="F23" s="15" t="s">
        <v>2199</v>
      </c>
      <c r="G23" s="15" t="s">
        <v>660</v>
      </c>
      <c r="H23" s="16" t="s">
        <v>2252</v>
      </c>
      <c r="I23" s="16" t="s">
        <v>2262</v>
      </c>
      <c r="J23" s="22"/>
      <c r="K23" s="22"/>
    </row>
    <row r="24" spans="2:11" ht="25.5" x14ac:dyDescent="0.2">
      <c r="B24" s="20" t="s">
        <v>1181</v>
      </c>
      <c r="C24" s="15">
        <v>17</v>
      </c>
      <c r="D24" s="21" t="s">
        <v>286</v>
      </c>
      <c r="E24" s="33" t="s">
        <v>1678</v>
      </c>
      <c r="F24" s="15" t="s">
        <v>2199</v>
      </c>
      <c r="G24" s="15" t="s">
        <v>660</v>
      </c>
      <c r="H24" s="16" t="s">
        <v>2252</v>
      </c>
      <c r="I24" s="16" t="s">
        <v>2263</v>
      </c>
      <c r="J24" s="22"/>
      <c r="K24" s="22"/>
    </row>
    <row r="25" spans="2:11" ht="25.5" x14ac:dyDescent="0.2">
      <c r="B25" s="26" t="s">
        <v>1182</v>
      </c>
      <c r="C25" s="27">
        <v>18</v>
      </c>
      <c r="D25" s="25" t="s">
        <v>287</v>
      </c>
      <c r="E25" s="34" t="s">
        <v>1677</v>
      </c>
      <c r="F25" s="27" t="s">
        <v>2199</v>
      </c>
      <c r="G25" s="27" t="s">
        <v>660</v>
      </c>
      <c r="H25" s="30" t="s">
        <v>1109</v>
      </c>
      <c r="I25" s="30" t="s">
        <v>1107</v>
      </c>
      <c r="J25" s="29" t="s">
        <v>1107</v>
      </c>
      <c r="K25" s="29"/>
    </row>
    <row r="26" spans="2:11" ht="25.5" x14ac:dyDescent="0.2">
      <c r="B26" s="26" t="s">
        <v>1183</v>
      </c>
      <c r="C26" s="27">
        <v>19</v>
      </c>
      <c r="D26" s="25" t="s">
        <v>288</v>
      </c>
      <c r="E26" s="34" t="s">
        <v>1679</v>
      </c>
      <c r="F26" s="27" t="s">
        <v>2199</v>
      </c>
      <c r="G26" s="27" t="s">
        <v>660</v>
      </c>
      <c r="H26" s="30" t="s">
        <v>1110</v>
      </c>
      <c r="I26" s="30" t="s">
        <v>1107</v>
      </c>
      <c r="J26" s="29" t="s">
        <v>1107</v>
      </c>
      <c r="K26" s="29"/>
    </row>
    <row r="27" spans="2:11" x14ac:dyDescent="0.2">
      <c r="B27" s="20" t="s">
        <v>1184</v>
      </c>
      <c r="C27" s="15">
        <v>20</v>
      </c>
      <c r="D27" s="21" t="s">
        <v>289</v>
      </c>
      <c r="E27" s="33" t="s">
        <v>1680</v>
      </c>
      <c r="F27" s="15" t="s">
        <v>2199</v>
      </c>
      <c r="G27" s="15" t="s">
        <v>660</v>
      </c>
      <c r="H27" s="16"/>
      <c r="I27" s="14"/>
      <c r="J27" s="22"/>
      <c r="K27" s="22"/>
    </row>
    <row r="28" spans="2:11" x14ac:dyDescent="0.2">
      <c r="B28" s="20" t="s">
        <v>1185</v>
      </c>
      <c r="C28" s="15">
        <v>21</v>
      </c>
      <c r="D28" s="21" t="s">
        <v>290</v>
      </c>
      <c r="E28" s="33" t="s">
        <v>1681</v>
      </c>
      <c r="F28" s="15" t="s">
        <v>2199</v>
      </c>
      <c r="G28" s="15" t="s">
        <v>660</v>
      </c>
      <c r="H28" s="16" t="s">
        <v>2252</v>
      </c>
      <c r="I28" s="16" t="s">
        <v>2264</v>
      </c>
      <c r="J28" s="22"/>
      <c r="K28" s="22"/>
    </row>
    <row r="29" spans="2:11" x14ac:dyDescent="0.2">
      <c r="B29" s="20" t="s">
        <v>1186</v>
      </c>
      <c r="C29" s="15">
        <v>22</v>
      </c>
      <c r="D29" s="21" t="s">
        <v>291</v>
      </c>
      <c r="E29" s="33" t="s">
        <v>1682</v>
      </c>
      <c r="F29" s="15" t="s">
        <v>2199</v>
      </c>
      <c r="G29" s="15" t="s">
        <v>660</v>
      </c>
      <c r="H29" s="16" t="s">
        <v>2252</v>
      </c>
      <c r="I29" s="16" t="s">
        <v>2264</v>
      </c>
      <c r="J29" s="22"/>
      <c r="K29" s="22"/>
    </row>
    <row r="30" spans="2:11" ht="25.5" x14ac:dyDescent="0.2">
      <c r="B30" s="26" t="s">
        <v>1187</v>
      </c>
      <c r="C30" s="27">
        <v>23</v>
      </c>
      <c r="D30" s="25" t="s">
        <v>292</v>
      </c>
      <c r="E30" s="34" t="s">
        <v>1683</v>
      </c>
      <c r="F30" s="27" t="s">
        <v>2199</v>
      </c>
      <c r="G30" s="27" t="s">
        <v>660</v>
      </c>
      <c r="H30" s="30" t="s">
        <v>1111</v>
      </c>
      <c r="I30" s="30" t="s">
        <v>1107</v>
      </c>
      <c r="J30" s="29" t="s">
        <v>1107</v>
      </c>
      <c r="K30" s="29"/>
    </row>
    <row r="31" spans="2:11" x14ac:dyDescent="0.2">
      <c r="B31" s="20" t="s">
        <v>1188</v>
      </c>
      <c r="C31" s="15">
        <v>24</v>
      </c>
      <c r="D31" s="21" t="s">
        <v>293</v>
      </c>
      <c r="E31" s="33" t="s">
        <v>1684</v>
      </c>
      <c r="F31" s="15" t="s">
        <v>2199</v>
      </c>
      <c r="G31" s="15" t="s">
        <v>660</v>
      </c>
      <c r="H31" s="16" t="s">
        <v>2252</v>
      </c>
      <c r="I31" s="16" t="s">
        <v>2264</v>
      </c>
      <c r="J31" s="22"/>
      <c r="K31" s="22"/>
    </row>
    <row r="32" spans="2:11" x14ac:dyDescent="0.2">
      <c r="B32" s="20" t="s">
        <v>1189</v>
      </c>
      <c r="C32" s="15">
        <v>25</v>
      </c>
      <c r="D32" s="21" t="s">
        <v>294</v>
      </c>
      <c r="E32" s="33" t="s">
        <v>1689</v>
      </c>
      <c r="F32" s="15" t="s">
        <v>2199</v>
      </c>
      <c r="G32" s="15" t="s">
        <v>660</v>
      </c>
      <c r="H32" s="16" t="s">
        <v>2252</v>
      </c>
      <c r="I32" s="16" t="s">
        <v>2264</v>
      </c>
      <c r="J32" s="22"/>
      <c r="K32" s="22"/>
    </row>
    <row r="33" spans="2:11" ht="25.5" x14ac:dyDescent="0.2">
      <c r="B33" s="26" t="s">
        <v>1190</v>
      </c>
      <c r="C33" s="27">
        <v>26</v>
      </c>
      <c r="D33" s="25" t="s">
        <v>295</v>
      </c>
      <c r="E33" s="27" t="s">
        <v>1685</v>
      </c>
      <c r="F33" s="27" t="s">
        <v>2199</v>
      </c>
      <c r="G33" s="27" t="s">
        <v>660</v>
      </c>
      <c r="H33" s="30" t="s">
        <v>1118</v>
      </c>
      <c r="I33" s="30" t="s">
        <v>1107</v>
      </c>
      <c r="J33" s="29" t="s">
        <v>1107</v>
      </c>
      <c r="K33" s="29"/>
    </row>
    <row r="34" spans="2:11" x14ac:dyDescent="0.2">
      <c r="B34" s="20" t="s">
        <v>1191</v>
      </c>
      <c r="C34" s="15">
        <v>27</v>
      </c>
      <c r="D34" s="21" t="s">
        <v>297</v>
      </c>
      <c r="E34" s="33" t="s">
        <v>1690</v>
      </c>
      <c r="F34" s="15" t="s">
        <v>2199</v>
      </c>
      <c r="G34" s="15" t="s">
        <v>660</v>
      </c>
      <c r="H34" s="16" t="s">
        <v>2252</v>
      </c>
      <c r="I34" s="22"/>
      <c r="J34" s="22"/>
      <c r="K34" s="22"/>
    </row>
    <row r="35" spans="2:11" x14ac:dyDescent="0.2">
      <c r="B35" s="20" t="s">
        <v>1192</v>
      </c>
      <c r="C35" s="15">
        <v>28</v>
      </c>
      <c r="D35" s="21" t="s">
        <v>298</v>
      </c>
      <c r="E35" s="33" t="s">
        <v>1691</v>
      </c>
      <c r="F35" s="15" t="s">
        <v>2199</v>
      </c>
      <c r="G35" s="15" t="s">
        <v>660</v>
      </c>
      <c r="H35" s="16" t="s">
        <v>2252</v>
      </c>
      <c r="I35" s="22"/>
      <c r="J35" s="22"/>
      <c r="K35" s="22"/>
    </row>
    <row r="36" spans="2:11" ht="25.5" x14ac:dyDescent="0.2">
      <c r="B36" s="26" t="s">
        <v>1193</v>
      </c>
      <c r="C36" s="27">
        <v>29</v>
      </c>
      <c r="D36" s="25" t="s">
        <v>299</v>
      </c>
      <c r="E36" s="34" t="s">
        <v>1692</v>
      </c>
      <c r="F36" s="27" t="s">
        <v>2199</v>
      </c>
      <c r="G36" s="27" t="s">
        <v>660</v>
      </c>
      <c r="H36" s="30" t="s">
        <v>1112</v>
      </c>
      <c r="I36" s="30" t="s">
        <v>1107</v>
      </c>
      <c r="J36" s="29" t="s">
        <v>1107</v>
      </c>
      <c r="K36" s="29"/>
    </row>
    <row r="37" spans="2:11" x14ac:dyDescent="0.2">
      <c r="B37" s="20" t="s">
        <v>1194</v>
      </c>
      <c r="C37" s="15">
        <v>30</v>
      </c>
      <c r="D37" s="21" t="s">
        <v>300</v>
      </c>
      <c r="E37" s="33" t="s">
        <v>1693</v>
      </c>
      <c r="F37" s="15" t="s">
        <v>2199</v>
      </c>
      <c r="G37" s="15" t="s">
        <v>660</v>
      </c>
      <c r="H37" s="16" t="s">
        <v>2252</v>
      </c>
      <c r="I37" s="16" t="s">
        <v>2253</v>
      </c>
      <c r="J37" s="22"/>
      <c r="K37" s="22"/>
    </row>
    <row r="38" spans="2:11" ht="25.5" x14ac:dyDescent="0.2">
      <c r="B38" s="26" t="s">
        <v>1195</v>
      </c>
      <c r="C38" s="27">
        <v>31</v>
      </c>
      <c r="D38" s="25" t="s">
        <v>301</v>
      </c>
      <c r="E38" s="34" t="s">
        <v>1694</v>
      </c>
      <c r="F38" s="27" t="s">
        <v>2199</v>
      </c>
      <c r="G38" s="27" t="s">
        <v>660</v>
      </c>
      <c r="H38" s="30" t="s">
        <v>1114</v>
      </c>
      <c r="I38" s="30" t="s">
        <v>1107</v>
      </c>
      <c r="J38" s="29" t="s">
        <v>1107</v>
      </c>
      <c r="K38" s="29"/>
    </row>
    <row r="39" spans="2:11" ht="25.5" x14ac:dyDescent="0.2">
      <c r="B39" s="20" t="s">
        <v>1196</v>
      </c>
      <c r="C39" s="15">
        <v>32</v>
      </c>
      <c r="D39" s="21" t="s">
        <v>302</v>
      </c>
      <c r="E39" s="33" t="s">
        <v>1695</v>
      </c>
      <c r="F39" s="15" t="s">
        <v>2199</v>
      </c>
      <c r="G39" s="15" t="s">
        <v>660</v>
      </c>
      <c r="H39" s="16" t="s">
        <v>2254</v>
      </c>
      <c r="I39" s="16" t="s">
        <v>2255</v>
      </c>
      <c r="J39" s="22"/>
      <c r="K39" s="22"/>
    </row>
    <row r="40" spans="2:11" x14ac:dyDescent="0.2">
      <c r="B40" s="20" t="s">
        <v>1197</v>
      </c>
      <c r="C40" s="15">
        <v>33</v>
      </c>
      <c r="D40" s="21" t="s">
        <v>303</v>
      </c>
      <c r="E40" s="33" t="s">
        <v>1696</v>
      </c>
      <c r="F40" s="15" t="s">
        <v>2199</v>
      </c>
      <c r="G40" s="15" t="s">
        <v>660</v>
      </c>
      <c r="H40" s="16" t="s">
        <v>2254</v>
      </c>
      <c r="I40" s="16" t="s">
        <v>2256</v>
      </c>
      <c r="J40" s="22"/>
      <c r="K40" s="22"/>
    </row>
    <row r="41" spans="2:11" ht="25.5" x14ac:dyDescent="0.2">
      <c r="B41" s="26" t="s">
        <v>1198</v>
      </c>
      <c r="C41" s="27">
        <v>34</v>
      </c>
      <c r="D41" s="25" t="s">
        <v>304</v>
      </c>
      <c r="E41" s="34" t="s">
        <v>1697</v>
      </c>
      <c r="F41" s="27" t="s">
        <v>2199</v>
      </c>
      <c r="G41" s="27" t="s">
        <v>660</v>
      </c>
      <c r="H41" s="30" t="s">
        <v>1559</v>
      </c>
      <c r="I41" s="30" t="s">
        <v>1107</v>
      </c>
      <c r="J41" s="29" t="s">
        <v>1107</v>
      </c>
      <c r="K41" s="29"/>
    </row>
    <row r="42" spans="2:11" x14ac:dyDescent="0.2">
      <c r="B42" s="20" t="s">
        <v>1199</v>
      </c>
      <c r="C42" s="15">
        <v>35</v>
      </c>
      <c r="D42" s="21" t="s">
        <v>2039</v>
      </c>
      <c r="E42" s="33" t="s">
        <v>1698</v>
      </c>
      <c r="F42" s="15" t="s">
        <v>2199</v>
      </c>
      <c r="G42" s="15" t="s">
        <v>660</v>
      </c>
      <c r="H42" s="16" t="s">
        <v>2252</v>
      </c>
      <c r="I42" s="16" t="s">
        <v>2257</v>
      </c>
      <c r="J42" s="22"/>
      <c r="K42" s="22"/>
    </row>
    <row r="43" spans="2:11" x14ac:dyDescent="0.2">
      <c r="B43" s="20" t="s">
        <v>1200</v>
      </c>
      <c r="C43" s="15">
        <v>36</v>
      </c>
      <c r="D43" s="21" t="s">
        <v>305</v>
      </c>
      <c r="E43" s="33" t="s">
        <v>1699</v>
      </c>
      <c r="F43" s="15" t="s">
        <v>2199</v>
      </c>
      <c r="G43" s="15" t="s">
        <v>660</v>
      </c>
      <c r="H43" s="16" t="s">
        <v>2252</v>
      </c>
      <c r="I43" s="16" t="s">
        <v>2258</v>
      </c>
      <c r="J43" s="22"/>
      <c r="K43" s="22"/>
    </row>
    <row r="44" spans="2:11" x14ac:dyDescent="0.2">
      <c r="B44" s="20" t="s">
        <v>1201</v>
      </c>
      <c r="C44" s="15">
        <v>37</v>
      </c>
      <c r="D44" s="21" t="s">
        <v>306</v>
      </c>
      <c r="E44" s="33" t="s">
        <v>1700</v>
      </c>
      <c r="F44" s="15" t="s">
        <v>2199</v>
      </c>
      <c r="G44" s="15" t="s">
        <v>660</v>
      </c>
      <c r="H44" s="16" t="s">
        <v>2252</v>
      </c>
      <c r="I44" s="16" t="s">
        <v>2259</v>
      </c>
      <c r="J44" s="22"/>
      <c r="K44" s="22"/>
    </row>
    <row r="45" spans="2:11" x14ac:dyDescent="0.2">
      <c r="B45" s="20" t="s">
        <v>1202</v>
      </c>
      <c r="C45" s="15">
        <v>38</v>
      </c>
      <c r="D45" s="21" t="s">
        <v>307</v>
      </c>
      <c r="E45" s="33" t="s">
        <v>1701</v>
      </c>
      <c r="F45" s="15" t="s">
        <v>2199</v>
      </c>
      <c r="G45" s="15" t="s">
        <v>660</v>
      </c>
      <c r="H45" s="16" t="s">
        <v>2252</v>
      </c>
      <c r="I45" s="16" t="s">
        <v>2260</v>
      </c>
      <c r="J45" s="22"/>
      <c r="K45" s="22"/>
    </row>
    <row r="46" spans="2:11" x14ac:dyDescent="0.2">
      <c r="B46" s="20" t="s">
        <v>1203</v>
      </c>
      <c r="C46" s="15">
        <v>39</v>
      </c>
      <c r="D46" s="21" t="s">
        <v>308</v>
      </c>
      <c r="E46" s="33" t="s">
        <v>1702</v>
      </c>
      <c r="F46" s="15" t="s">
        <v>2199</v>
      </c>
      <c r="G46" s="15" t="s">
        <v>660</v>
      </c>
      <c r="H46" s="16" t="s">
        <v>2252</v>
      </c>
      <c r="I46" s="16" t="s">
        <v>2260</v>
      </c>
      <c r="J46" s="22"/>
      <c r="K46" s="22"/>
    </row>
    <row r="47" spans="2:11" ht="25.5" x14ac:dyDescent="0.2">
      <c r="B47" s="20" t="s">
        <v>1204</v>
      </c>
      <c r="C47" s="15">
        <v>40</v>
      </c>
      <c r="D47" s="21" t="s">
        <v>309</v>
      </c>
      <c r="E47" s="33" t="s">
        <v>1703</v>
      </c>
      <c r="F47" s="15" t="s">
        <v>2199</v>
      </c>
      <c r="G47" s="15" t="s">
        <v>660</v>
      </c>
      <c r="H47" s="16" t="s">
        <v>2252</v>
      </c>
      <c r="I47" s="16" t="s">
        <v>2261</v>
      </c>
      <c r="J47" s="22"/>
      <c r="K47" s="22"/>
    </row>
    <row r="48" spans="2:11" x14ac:dyDescent="0.2">
      <c r="B48" s="20" t="s">
        <v>1205</v>
      </c>
      <c r="C48" s="15">
        <v>41</v>
      </c>
      <c r="D48" s="21" t="s">
        <v>310</v>
      </c>
      <c r="E48" s="33" t="s">
        <v>1704</v>
      </c>
      <c r="F48" s="15" t="s">
        <v>2199</v>
      </c>
      <c r="G48" s="15" t="s">
        <v>660</v>
      </c>
      <c r="H48" s="16"/>
      <c r="I48" s="16"/>
      <c r="J48" s="22"/>
      <c r="K48" s="22"/>
    </row>
    <row r="49" spans="2:11" ht="25.5" x14ac:dyDescent="0.2">
      <c r="B49" s="20" t="s">
        <v>1206</v>
      </c>
      <c r="C49" s="15">
        <v>42</v>
      </c>
      <c r="D49" s="21" t="s">
        <v>311</v>
      </c>
      <c r="E49" s="33" t="s">
        <v>1705</v>
      </c>
      <c r="F49" s="15" t="s">
        <v>2199</v>
      </c>
      <c r="G49" s="15" t="s">
        <v>660</v>
      </c>
      <c r="H49" s="16" t="s">
        <v>2252</v>
      </c>
      <c r="I49" s="16" t="s">
        <v>2262</v>
      </c>
      <c r="J49" s="22"/>
      <c r="K49" s="22"/>
    </row>
    <row r="50" spans="2:11" ht="25.5" x14ac:dyDescent="0.2">
      <c r="B50" s="20" t="s">
        <v>1207</v>
      </c>
      <c r="C50" s="15">
        <v>43</v>
      </c>
      <c r="D50" s="21" t="s">
        <v>312</v>
      </c>
      <c r="E50" s="33" t="s">
        <v>1706</v>
      </c>
      <c r="F50" s="15" t="s">
        <v>2199</v>
      </c>
      <c r="G50" s="15" t="s">
        <v>660</v>
      </c>
      <c r="H50" s="16" t="s">
        <v>2252</v>
      </c>
      <c r="I50" s="16" t="s">
        <v>2263</v>
      </c>
      <c r="J50" s="22"/>
      <c r="K50" s="22"/>
    </row>
    <row r="51" spans="2:11" ht="25.5" x14ac:dyDescent="0.2">
      <c r="B51" s="26" t="s">
        <v>1208</v>
      </c>
      <c r="C51" s="27">
        <v>44</v>
      </c>
      <c r="D51" s="25" t="s">
        <v>313</v>
      </c>
      <c r="E51" s="34" t="s">
        <v>1707</v>
      </c>
      <c r="F51" s="27" t="s">
        <v>2199</v>
      </c>
      <c r="G51" s="27" t="s">
        <v>660</v>
      </c>
      <c r="H51" s="30" t="s">
        <v>1115</v>
      </c>
      <c r="I51" s="30" t="s">
        <v>1107</v>
      </c>
      <c r="J51" s="29" t="s">
        <v>1107</v>
      </c>
      <c r="K51" s="29"/>
    </row>
    <row r="52" spans="2:11" ht="25.5" x14ac:dyDescent="0.2">
      <c r="B52" s="26" t="s">
        <v>1209</v>
      </c>
      <c r="C52" s="27">
        <v>45</v>
      </c>
      <c r="D52" s="25" t="s">
        <v>314</v>
      </c>
      <c r="E52" s="34" t="s">
        <v>1708</v>
      </c>
      <c r="F52" s="27" t="s">
        <v>2199</v>
      </c>
      <c r="G52" s="27" t="s">
        <v>660</v>
      </c>
      <c r="H52" s="30" t="s">
        <v>1116</v>
      </c>
      <c r="I52" s="30" t="s">
        <v>1107</v>
      </c>
      <c r="J52" s="29" t="s">
        <v>1107</v>
      </c>
      <c r="K52" s="29"/>
    </row>
    <row r="53" spans="2:11" x14ac:dyDescent="0.2">
      <c r="B53" s="20" t="s">
        <v>1210</v>
      </c>
      <c r="C53" s="15">
        <v>46</v>
      </c>
      <c r="D53" s="21" t="s">
        <v>315</v>
      </c>
      <c r="E53" s="33" t="s">
        <v>1709</v>
      </c>
      <c r="F53" s="15" t="s">
        <v>2199</v>
      </c>
      <c r="G53" s="15" t="s">
        <v>660</v>
      </c>
      <c r="H53" s="16"/>
      <c r="I53" s="22"/>
      <c r="J53" s="22"/>
      <c r="K53" s="22"/>
    </row>
    <row r="54" spans="2:11" x14ac:dyDescent="0.2">
      <c r="B54" s="20" t="s">
        <v>1211</v>
      </c>
      <c r="C54" s="15">
        <v>47</v>
      </c>
      <c r="D54" s="21" t="s">
        <v>316</v>
      </c>
      <c r="E54" s="33" t="s">
        <v>1710</v>
      </c>
      <c r="F54" s="15" t="s">
        <v>2199</v>
      </c>
      <c r="G54" s="15" t="s">
        <v>660</v>
      </c>
      <c r="H54" s="16" t="s">
        <v>2252</v>
      </c>
      <c r="I54" s="16" t="s">
        <v>2264</v>
      </c>
      <c r="J54" s="22"/>
      <c r="K54" s="22"/>
    </row>
    <row r="55" spans="2:11" x14ac:dyDescent="0.2">
      <c r="B55" s="20" t="s">
        <v>1212</v>
      </c>
      <c r="C55" s="15">
        <v>48</v>
      </c>
      <c r="D55" s="21" t="s">
        <v>317</v>
      </c>
      <c r="E55" s="33" t="s">
        <v>1711</v>
      </c>
      <c r="F55" s="15" t="s">
        <v>2199</v>
      </c>
      <c r="G55" s="15" t="s">
        <v>660</v>
      </c>
      <c r="H55" s="16" t="s">
        <v>2252</v>
      </c>
      <c r="I55" s="16" t="s">
        <v>2264</v>
      </c>
      <c r="J55" s="22"/>
      <c r="K55" s="22"/>
    </row>
    <row r="56" spans="2:11" ht="25.5" x14ac:dyDescent="0.2">
      <c r="B56" s="26" t="s">
        <v>1213</v>
      </c>
      <c r="C56" s="27">
        <v>49</v>
      </c>
      <c r="D56" s="25" t="s">
        <v>318</v>
      </c>
      <c r="E56" s="34" t="s">
        <v>1712</v>
      </c>
      <c r="F56" s="27" t="s">
        <v>2199</v>
      </c>
      <c r="G56" s="27" t="s">
        <v>660</v>
      </c>
      <c r="H56" s="30" t="s">
        <v>1117</v>
      </c>
      <c r="I56" s="30" t="s">
        <v>1107</v>
      </c>
      <c r="J56" s="29" t="s">
        <v>1107</v>
      </c>
      <c r="K56" s="29"/>
    </row>
    <row r="57" spans="2:11" x14ac:dyDescent="0.2">
      <c r="B57" s="20" t="s">
        <v>1214</v>
      </c>
      <c r="C57" s="15">
        <v>50</v>
      </c>
      <c r="D57" s="21" t="s">
        <v>593</v>
      </c>
      <c r="E57" s="33" t="s">
        <v>1713</v>
      </c>
      <c r="F57" s="15" t="s">
        <v>2199</v>
      </c>
      <c r="G57" s="15" t="s">
        <v>660</v>
      </c>
      <c r="H57" s="16" t="s">
        <v>2252</v>
      </c>
      <c r="I57" s="16" t="s">
        <v>2264</v>
      </c>
      <c r="J57" s="22"/>
      <c r="K57" s="22"/>
    </row>
    <row r="58" spans="2:11" x14ac:dyDescent="0.2">
      <c r="B58" s="20" t="s">
        <v>1215</v>
      </c>
      <c r="C58" s="15">
        <v>51</v>
      </c>
      <c r="D58" s="21" t="s">
        <v>594</v>
      </c>
      <c r="E58" s="33" t="s">
        <v>1714</v>
      </c>
      <c r="F58" s="15" t="s">
        <v>2199</v>
      </c>
      <c r="G58" s="15" t="s">
        <v>660</v>
      </c>
      <c r="H58" s="16" t="s">
        <v>2252</v>
      </c>
      <c r="I58" s="16" t="s">
        <v>2264</v>
      </c>
      <c r="J58" s="22"/>
      <c r="K58" s="22"/>
    </row>
    <row r="59" spans="2:11" ht="25.5" x14ac:dyDescent="0.2">
      <c r="B59" s="26" t="s">
        <v>1216</v>
      </c>
      <c r="C59" s="27">
        <v>52</v>
      </c>
      <c r="D59" s="25" t="s">
        <v>595</v>
      </c>
      <c r="E59" s="27" t="s">
        <v>1715</v>
      </c>
      <c r="F59" s="27" t="s">
        <v>2199</v>
      </c>
      <c r="G59" s="27" t="s">
        <v>660</v>
      </c>
      <c r="H59" s="30" t="s">
        <v>1119</v>
      </c>
      <c r="I59" s="30" t="s">
        <v>1107</v>
      </c>
      <c r="J59" s="29" t="s">
        <v>1107</v>
      </c>
      <c r="K59" s="29"/>
    </row>
    <row r="60" spans="2:11" x14ac:dyDescent="0.2">
      <c r="B60" s="20" t="s">
        <v>1217</v>
      </c>
      <c r="C60" s="15">
        <v>53</v>
      </c>
      <c r="D60" s="21" t="s">
        <v>596</v>
      </c>
      <c r="E60" s="33" t="s">
        <v>1716</v>
      </c>
      <c r="F60" s="15" t="s">
        <v>2199</v>
      </c>
      <c r="G60" s="15" t="s">
        <v>660</v>
      </c>
      <c r="H60" s="16" t="s">
        <v>2252</v>
      </c>
      <c r="I60" s="22"/>
      <c r="J60" s="22"/>
      <c r="K60" s="22"/>
    </row>
    <row r="61" spans="2:11" x14ac:dyDescent="0.2">
      <c r="B61" s="20" t="s">
        <v>1218</v>
      </c>
      <c r="C61" s="15">
        <v>54</v>
      </c>
      <c r="D61" s="21" t="s">
        <v>597</v>
      </c>
      <c r="E61" s="33" t="s">
        <v>1717</v>
      </c>
      <c r="F61" s="15" t="s">
        <v>2199</v>
      </c>
      <c r="G61" s="15" t="s">
        <v>660</v>
      </c>
      <c r="H61" s="16" t="s">
        <v>2252</v>
      </c>
      <c r="I61" s="22"/>
      <c r="J61" s="22"/>
      <c r="K61" s="22"/>
    </row>
    <row r="62" spans="2:11" ht="25.5" x14ac:dyDescent="0.2">
      <c r="B62" s="26" t="s">
        <v>1219</v>
      </c>
      <c r="C62" s="27">
        <v>55</v>
      </c>
      <c r="D62" s="25" t="s">
        <v>598</v>
      </c>
      <c r="E62" s="34" t="s">
        <v>1718</v>
      </c>
      <c r="F62" s="27" t="s">
        <v>2199</v>
      </c>
      <c r="G62" s="27" t="s">
        <v>660</v>
      </c>
      <c r="H62" s="30" t="s">
        <v>1120</v>
      </c>
      <c r="I62" s="30" t="s">
        <v>1107</v>
      </c>
      <c r="J62" s="29" t="s">
        <v>1107</v>
      </c>
      <c r="K62" s="29"/>
    </row>
    <row r="63" spans="2:11" x14ac:dyDescent="0.2">
      <c r="B63" s="20" t="s">
        <v>1220</v>
      </c>
      <c r="C63" s="15">
        <v>56</v>
      </c>
      <c r="D63" s="21" t="s">
        <v>599</v>
      </c>
      <c r="E63" s="33" t="s">
        <v>1719</v>
      </c>
      <c r="F63" s="15" t="s">
        <v>2199</v>
      </c>
      <c r="G63" s="15" t="s">
        <v>660</v>
      </c>
      <c r="H63" s="16" t="s">
        <v>2252</v>
      </c>
      <c r="I63" s="16" t="s">
        <v>2253</v>
      </c>
      <c r="J63" s="22"/>
      <c r="K63" s="22"/>
    </row>
    <row r="64" spans="2:11" ht="25.5" x14ac:dyDescent="0.2">
      <c r="B64" s="26" t="s">
        <v>1221</v>
      </c>
      <c r="C64" s="27">
        <v>57</v>
      </c>
      <c r="D64" s="25" t="s">
        <v>600</v>
      </c>
      <c r="E64" s="34" t="s">
        <v>1720</v>
      </c>
      <c r="F64" s="27" t="s">
        <v>2199</v>
      </c>
      <c r="G64" s="27" t="s">
        <v>660</v>
      </c>
      <c r="H64" s="30" t="s">
        <v>1121</v>
      </c>
      <c r="I64" s="30" t="s">
        <v>1107</v>
      </c>
      <c r="J64" s="29" t="s">
        <v>1107</v>
      </c>
      <c r="K64" s="29"/>
    </row>
    <row r="65" spans="2:11" ht="25.5" x14ac:dyDescent="0.2">
      <c r="B65" s="20" t="s">
        <v>1222</v>
      </c>
      <c r="C65" s="15">
        <v>58</v>
      </c>
      <c r="D65" s="21" t="s">
        <v>601</v>
      </c>
      <c r="E65" s="33" t="s">
        <v>1721</v>
      </c>
      <c r="F65" s="15" t="s">
        <v>2199</v>
      </c>
      <c r="G65" s="15" t="s">
        <v>660</v>
      </c>
      <c r="H65" s="16" t="s">
        <v>2254</v>
      </c>
      <c r="I65" s="16" t="s">
        <v>2255</v>
      </c>
      <c r="J65" s="22"/>
      <c r="K65" s="22"/>
    </row>
    <row r="66" spans="2:11" x14ac:dyDescent="0.2">
      <c r="B66" s="20" t="s">
        <v>1223</v>
      </c>
      <c r="C66" s="15">
        <v>59</v>
      </c>
      <c r="D66" s="21" t="s">
        <v>602</v>
      </c>
      <c r="E66" s="33" t="s">
        <v>1722</v>
      </c>
      <c r="F66" s="15" t="s">
        <v>2199</v>
      </c>
      <c r="G66" s="15" t="s">
        <v>660</v>
      </c>
      <c r="H66" s="16" t="s">
        <v>2254</v>
      </c>
      <c r="I66" s="16" t="s">
        <v>2256</v>
      </c>
      <c r="J66" s="22"/>
      <c r="K66" s="22"/>
    </row>
    <row r="67" spans="2:11" ht="25.5" x14ac:dyDescent="0.2">
      <c r="B67" s="26" t="s">
        <v>1224</v>
      </c>
      <c r="C67" s="27">
        <v>60</v>
      </c>
      <c r="D67" s="25" t="s">
        <v>603</v>
      </c>
      <c r="E67" s="34" t="s">
        <v>1723</v>
      </c>
      <c r="F67" s="27" t="s">
        <v>2199</v>
      </c>
      <c r="G67" s="27" t="s">
        <v>660</v>
      </c>
      <c r="H67" s="30" t="s">
        <v>1560</v>
      </c>
      <c r="I67" s="30" t="s">
        <v>1107</v>
      </c>
      <c r="J67" s="29" t="s">
        <v>1107</v>
      </c>
      <c r="K67" s="29"/>
    </row>
    <row r="68" spans="2:11" x14ac:dyDescent="0.2">
      <c r="B68" s="20" t="s">
        <v>1225</v>
      </c>
      <c r="C68" s="15">
        <v>61</v>
      </c>
      <c r="D68" s="21" t="s">
        <v>1540</v>
      </c>
      <c r="E68" s="33" t="s">
        <v>1724</v>
      </c>
      <c r="F68" s="15" t="s">
        <v>2199</v>
      </c>
      <c r="G68" s="15" t="s">
        <v>660</v>
      </c>
      <c r="H68" s="16" t="s">
        <v>2252</v>
      </c>
      <c r="I68" s="16" t="s">
        <v>2257</v>
      </c>
      <c r="J68" s="22"/>
      <c r="K68" s="22"/>
    </row>
    <row r="69" spans="2:11" x14ac:dyDescent="0.2">
      <c r="B69" s="20" t="s">
        <v>1226</v>
      </c>
      <c r="C69" s="15">
        <v>62</v>
      </c>
      <c r="D69" s="21" t="s">
        <v>604</v>
      </c>
      <c r="E69" s="33" t="s">
        <v>1725</v>
      </c>
      <c r="F69" s="15" t="s">
        <v>2199</v>
      </c>
      <c r="G69" s="15" t="s">
        <v>660</v>
      </c>
      <c r="H69" s="16" t="s">
        <v>2252</v>
      </c>
      <c r="I69" s="16" t="s">
        <v>2258</v>
      </c>
      <c r="J69" s="22"/>
      <c r="K69" s="22"/>
    </row>
    <row r="70" spans="2:11" x14ac:dyDescent="0.2">
      <c r="B70" s="20" t="s">
        <v>1227</v>
      </c>
      <c r="C70" s="15">
        <v>63</v>
      </c>
      <c r="D70" s="21" t="s">
        <v>605</v>
      </c>
      <c r="E70" s="33" t="s">
        <v>1726</v>
      </c>
      <c r="F70" s="15" t="s">
        <v>2199</v>
      </c>
      <c r="G70" s="15" t="s">
        <v>660</v>
      </c>
      <c r="H70" s="16" t="s">
        <v>2252</v>
      </c>
      <c r="I70" s="16" t="s">
        <v>2259</v>
      </c>
      <c r="J70" s="22"/>
      <c r="K70" s="22"/>
    </row>
    <row r="71" spans="2:11" x14ac:dyDescent="0.2">
      <c r="B71" s="20" t="s">
        <v>1228</v>
      </c>
      <c r="C71" s="15">
        <v>64</v>
      </c>
      <c r="D71" s="21" t="s">
        <v>606</v>
      </c>
      <c r="E71" s="33" t="s">
        <v>1727</v>
      </c>
      <c r="F71" s="15" t="s">
        <v>2199</v>
      </c>
      <c r="G71" s="15" t="s">
        <v>660</v>
      </c>
      <c r="H71" s="16" t="s">
        <v>2252</v>
      </c>
      <c r="I71" s="16" t="s">
        <v>2260</v>
      </c>
      <c r="J71" s="22"/>
      <c r="K71" s="22"/>
    </row>
    <row r="72" spans="2:11" x14ac:dyDescent="0.2">
      <c r="B72" s="20" t="s">
        <v>1229</v>
      </c>
      <c r="C72" s="15">
        <v>65</v>
      </c>
      <c r="D72" s="21" t="s">
        <v>607</v>
      </c>
      <c r="E72" s="33" t="s">
        <v>1728</v>
      </c>
      <c r="F72" s="15" t="s">
        <v>2199</v>
      </c>
      <c r="G72" s="15" t="s">
        <v>660</v>
      </c>
      <c r="H72" s="16" t="s">
        <v>2252</v>
      </c>
      <c r="I72" s="16" t="s">
        <v>2260</v>
      </c>
      <c r="J72" s="22"/>
      <c r="K72" s="22"/>
    </row>
    <row r="73" spans="2:11" ht="25.5" x14ac:dyDescent="0.2">
      <c r="B73" s="20" t="s">
        <v>1230</v>
      </c>
      <c r="C73" s="15">
        <v>66</v>
      </c>
      <c r="D73" s="21" t="s">
        <v>608</v>
      </c>
      <c r="E73" s="33" t="s">
        <v>1729</v>
      </c>
      <c r="F73" s="15" t="s">
        <v>2199</v>
      </c>
      <c r="G73" s="15" t="s">
        <v>660</v>
      </c>
      <c r="H73" s="16" t="s">
        <v>2252</v>
      </c>
      <c r="I73" s="16" t="s">
        <v>2261</v>
      </c>
      <c r="J73" s="22"/>
      <c r="K73" s="22"/>
    </row>
    <row r="74" spans="2:11" x14ac:dyDescent="0.2">
      <c r="B74" s="20" t="s">
        <v>1231</v>
      </c>
      <c r="C74" s="15">
        <v>67</v>
      </c>
      <c r="D74" s="21" t="s">
        <v>609</v>
      </c>
      <c r="E74" s="33" t="s">
        <v>1730</v>
      </c>
      <c r="F74" s="15" t="s">
        <v>2199</v>
      </c>
      <c r="G74" s="15" t="s">
        <v>660</v>
      </c>
      <c r="H74" s="16"/>
      <c r="I74" s="16"/>
      <c r="J74" s="22"/>
      <c r="K74" s="22"/>
    </row>
    <row r="75" spans="2:11" ht="25.5" x14ac:dyDescent="0.2">
      <c r="B75" s="20" t="s">
        <v>1232</v>
      </c>
      <c r="C75" s="15">
        <v>68</v>
      </c>
      <c r="D75" s="21" t="s">
        <v>610</v>
      </c>
      <c r="E75" s="33" t="s">
        <v>1731</v>
      </c>
      <c r="F75" s="15" t="s">
        <v>2199</v>
      </c>
      <c r="G75" s="15" t="s">
        <v>660</v>
      </c>
      <c r="H75" s="16" t="s">
        <v>2252</v>
      </c>
      <c r="I75" s="16" t="s">
        <v>2262</v>
      </c>
      <c r="J75" s="22"/>
      <c r="K75" s="22"/>
    </row>
    <row r="76" spans="2:11" ht="25.5" x14ac:dyDescent="0.2">
      <c r="B76" s="20" t="s">
        <v>1233</v>
      </c>
      <c r="C76" s="15">
        <v>69</v>
      </c>
      <c r="D76" s="21" t="s">
        <v>611</v>
      </c>
      <c r="E76" s="33" t="s">
        <v>1732</v>
      </c>
      <c r="F76" s="15" t="s">
        <v>2199</v>
      </c>
      <c r="G76" s="15" t="s">
        <v>660</v>
      </c>
      <c r="H76" s="16" t="s">
        <v>2252</v>
      </c>
      <c r="I76" s="16" t="s">
        <v>2263</v>
      </c>
      <c r="J76" s="22"/>
      <c r="K76" s="22"/>
    </row>
    <row r="77" spans="2:11" ht="25.5" x14ac:dyDescent="0.2">
      <c r="B77" s="26" t="s">
        <v>1234</v>
      </c>
      <c r="C77" s="27">
        <v>70</v>
      </c>
      <c r="D77" s="25" t="s">
        <v>612</v>
      </c>
      <c r="E77" s="34" t="s">
        <v>1733</v>
      </c>
      <c r="F77" s="27" t="s">
        <v>2199</v>
      </c>
      <c r="G77" s="27" t="s">
        <v>660</v>
      </c>
      <c r="H77" s="30" t="s">
        <v>1561</v>
      </c>
      <c r="I77" s="30" t="s">
        <v>1107</v>
      </c>
      <c r="J77" s="29" t="s">
        <v>1107</v>
      </c>
      <c r="K77" s="29"/>
    </row>
    <row r="78" spans="2:11" ht="25.5" x14ac:dyDescent="0.2">
      <c r="B78" s="26" t="s">
        <v>1235</v>
      </c>
      <c r="C78" s="27">
        <v>71</v>
      </c>
      <c r="D78" s="25" t="s">
        <v>613</v>
      </c>
      <c r="E78" s="34" t="s">
        <v>1734</v>
      </c>
      <c r="F78" s="27" t="s">
        <v>2199</v>
      </c>
      <c r="G78" s="27" t="s">
        <v>660</v>
      </c>
      <c r="H78" s="30" t="s">
        <v>1562</v>
      </c>
      <c r="I78" s="30" t="s">
        <v>1107</v>
      </c>
      <c r="J78" s="29" t="s">
        <v>1107</v>
      </c>
      <c r="K78" s="29"/>
    </row>
    <row r="79" spans="2:11" x14ac:dyDescent="0.2">
      <c r="B79" s="20" t="s">
        <v>1236</v>
      </c>
      <c r="C79" s="15">
        <v>72</v>
      </c>
      <c r="D79" s="21" t="s">
        <v>614</v>
      </c>
      <c r="E79" s="33" t="s">
        <v>1735</v>
      </c>
      <c r="F79" s="15" t="s">
        <v>2199</v>
      </c>
      <c r="G79" s="15" t="s">
        <v>660</v>
      </c>
      <c r="H79" s="16"/>
      <c r="I79" s="22"/>
      <c r="J79" s="22"/>
      <c r="K79" s="22"/>
    </row>
    <row r="80" spans="2:11" x14ac:dyDescent="0.2">
      <c r="B80" s="20" t="s">
        <v>1237</v>
      </c>
      <c r="C80" s="15">
        <v>73</v>
      </c>
      <c r="D80" s="21" t="s">
        <v>615</v>
      </c>
      <c r="E80" s="33" t="s">
        <v>1736</v>
      </c>
      <c r="F80" s="15" t="s">
        <v>2199</v>
      </c>
      <c r="G80" s="15" t="s">
        <v>660</v>
      </c>
      <c r="H80" s="16" t="s">
        <v>2252</v>
      </c>
      <c r="I80" s="16" t="s">
        <v>2264</v>
      </c>
      <c r="J80" s="22"/>
      <c r="K80" s="22"/>
    </row>
    <row r="81" spans="2:11" x14ac:dyDescent="0.2">
      <c r="B81" s="20" t="s">
        <v>1238</v>
      </c>
      <c r="C81" s="15">
        <v>74</v>
      </c>
      <c r="D81" s="21" t="s">
        <v>616</v>
      </c>
      <c r="E81" s="33" t="s">
        <v>1737</v>
      </c>
      <c r="F81" s="15" t="s">
        <v>2199</v>
      </c>
      <c r="G81" s="15" t="s">
        <v>660</v>
      </c>
      <c r="H81" s="16" t="s">
        <v>2252</v>
      </c>
      <c r="I81" s="16" t="s">
        <v>2264</v>
      </c>
      <c r="J81" s="22"/>
      <c r="K81" s="22"/>
    </row>
    <row r="82" spans="2:11" ht="25.5" x14ac:dyDescent="0.2">
      <c r="B82" s="26" t="s">
        <v>1239</v>
      </c>
      <c r="C82" s="27">
        <v>75</v>
      </c>
      <c r="D82" s="25" t="s">
        <v>617</v>
      </c>
      <c r="E82" s="34" t="s">
        <v>1738</v>
      </c>
      <c r="F82" s="27" t="s">
        <v>2199</v>
      </c>
      <c r="G82" s="27" t="s">
        <v>660</v>
      </c>
      <c r="H82" s="30" t="s">
        <v>1563</v>
      </c>
      <c r="I82" s="30" t="s">
        <v>1107</v>
      </c>
      <c r="J82" s="29" t="s">
        <v>1107</v>
      </c>
      <c r="K82" s="29"/>
    </row>
    <row r="83" spans="2:11" x14ac:dyDescent="0.2">
      <c r="B83" s="20" t="s">
        <v>1240</v>
      </c>
      <c r="C83" s="15">
        <v>76</v>
      </c>
      <c r="D83" s="21" t="s">
        <v>618</v>
      </c>
      <c r="E83" s="33" t="s">
        <v>1739</v>
      </c>
      <c r="F83" s="15" t="s">
        <v>2199</v>
      </c>
      <c r="G83" s="15" t="s">
        <v>660</v>
      </c>
      <c r="H83" s="16" t="s">
        <v>2252</v>
      </c>
      <c r="I83" s="16" t="s">
        <v>2264</v>
      </c>
      <c r="J83" s="22"/>
      <c r="K83" s="22"/>
    </row>
    <row r="84" spans="2:11" x14ac:dyDescent="0.2">
      <c r="B84" s="20" t="s">
        <v>1241</v>
      </c>
      <c r="C84" s="15">
        <v>77</v>
      </c>
      <c r="D84" s="21" t="s">
        <v>619</v>
      </c>
      <c r="E84" s="33" t="s">
        <v>1740</v>
      </c>
      <c r="F84" s="15" t="s">
        <v>2199</v>
      </c>
      <c r="G84" s="15" t="s">
        <v>660</v>
      </c>
      <c r="H84" s="16" t="s">
        <v>2252</v>
      </c>
      <c r="I84" s="16" t="s">
        <v>2264</v>
      </c>
      <c r="J84" s="22"/>
      <c r="K84" s="22"/>
    </row>
    <row r="85" spans="2:11" ht="25.5" x14ac:dyDescent="0.2">
      <c r="B85" s="26" t="s">
        <v>1242</v>
      </c>
      <c r="C85" s="27">
        <v>78</v>
      </c>
      <c r="D85" s="25" t="s">
        <v>620</v>
      </c>
      <c r="E85" s="27" t="s">
        <v>1741</v>
      </c>
      <c r="F85" s="27" t="s">
        <v>2199</v>
      </c>
      <c r="G85" s="27" t="s">
        <v>660</v>
      </c>
      <c r="H85" s="30" t="s">
        <v>1564</v>
      </c>
      <c r="I85" s="30" t="s">
        <v>1107</v>
      </c>
      <c r="J85" s="29" t="s">
        <v>1107</v>
      </c>
      <c r="K85" s="29"/>
    </row>
    <row r="86" spans="2:11" x14ac:dyDescent="0.2">
      <c r="B86" s="20" t="s">
        <v>1243</v>
      </c>
      <c r="C86" s="15">
        <v>79</v>
      </c>
      <c r="D86" s="21" t="s">
        <v>621</v>
      </c>
      <c r="E86" s="33" t="s">
        <v>1742</v>
      </c>
      <c r="F86" s="15" t="s">
        <v>2199</v>
      </c>
      <c r="G86" s="15" t="s">
        <v>660</v>
      </c>
      <c r="H86" s="16" t="s">
        <v>2252</v>
      </c>
      <c r="I86" s="22"/>
      <c r="J86" s="22"/>
      <c r="K86" s="22"/>
    </row>
    <row r="87" spans="2:11" x14ac:dyDescent="0.2">
      <c r="B87" s="20" t="s">
        <v>1244</v>
      </c>
      <c r="C87" s="15">
        <v>80</v>
      </c>
      <c r="D87" s="21" t="s">
        <v>622</v>
      </c>
      <c r="E87" s="33" t="s">
        <v>1743</v>
      </c>
      <c r="F87" s="15" t="s">
        <v>2199</v>
      </c>
      <c r="G87" s="15" t="s">
        <v>660</v>
      </c>
      <c r="H87" s="16" t="s">
        <v>2252</v>
      </c>
      <c r="I87" s="22"/>
      <c r="J87" s="22"/>
      <c r="K87" s="22"/>
    </row>
    <row r="88" spans="2:11" ht="25.5" x14ac:dyDescent="0.2">
      <c r="B88" s="26" t="s">
        <v>1245</v>
      </c>
      <c r="C88" s="27">
        <v>81</v>
      </c>
      <c r="D88" s="25" t="s">
        <v>623</v>
      </c>
      <c r="E88" s="34" t="s">
        <v>1744</v>
      </c>
      <c r="F88" s="27" t="s">
        <v>2199</v>
      </c>
      <c r="G88" s="27" t="s">
        <v>660</v>
      </c>
      <c r="H88" s="30" t="s">
        <v>1565</v>
      </c>
      <c r="I88" s="30" t="s">
        <v>1107</v>
      </c>
      <c r="J88" s="29" t="s">
        <v>1107</v>
      </c>
      <c r="K88" s="29"/>
    </row>
    <row r="89" spans="2:11" x14ac:dyDescent="0.2">
      <c r="B89" s="20" t="s">
        <v>1246</v>
      </c>
      <c r="C89" s="15">
        <v>82</v>
      </c>
      <c r="D89" s="21" t="s">
        <v>624</v>
      </c>
      <c r="E89" s="33" t="s">
        <v>1745</v>
      </c>
      <c r="F89" s="15" t="s">
        <v>2199</v>
      </c>
      <c r="G89" s="15" t="s">
        <v>660</v>
      </c>
      <c r="H89" s="16" t="s">
        <v>2252</v>
      </c>
      <c r="I89" s="16" t="s">
        <v>2253</v>
      </c>
      <c r="J89" s="22"/>
      <c r="K89" s="22"/>
    </row>
    <row r="90" spans="2:11" ht="25.5" x14ac:dyDescent="0.2">
      <c r="B90" s="26" t="s">
        <v>1247</v>
      </c>
      <c r="C90" s="27">
        <v>83</v>
      </c>
      <c r="D90" s="25" t="s">
        <v>625</v>
      </c>
      <c r="E90" s="34" t="s">
        <v>1746</v>
      </c>
      <c r="F90" s="27" t="s">
        <v>2199</v>
      </c>
      <c r="G90" s="27" t="s">
        <v>660</v>
      </c>
      <c r="H90" s="30" t="s">
        <v>1566</v>
      </c>
      <c r="I90" s="30" t="s">
        <v>1107</v>
      </c>
      <c r="J90" s="29" t="s">
        <v>1107</v>
      </c>
      <c r="K90" s="29"/>
    </row>
    <row r="91" spans="2:11" ht="25.5" x14ac:dyDescent="0.2">
      <c r="B91" s="20" t="s">
        <v>1248</v>
      </c>
      <c r="C91" s="15">
        <v>84</v>
      </c>
      <c r="D91" s="21" t="s">
        <v>626</v>
      </c>
      <c r="E91" s="33" t="s">
        <v>1747</v>
      </c>
      <c r="F91" s="15" t="s">
        <v>2199</v>
      </c>
      <c r="G91" s="15" t="s">
        <v>660</v>
      </c>
      <c r="H91" s="16" t="s">
        <v>2254</v>
      </c>
      <c r="I91" s="16" t="s">
        <v>2255</v>
      </c>
      <c r="J91" s="22"/>
      <c r="K91" s="22"/>
    </row>
    <row r="92" spans="2:11" x14ac:dyDescent="0.2">
      <c r="B92" s="20" t="s">
        <v>1249</v>
      </c>
      <c r="C92" s="15">
        <v>85</v>
      </c>
      <c r="D92" s="21" t="s">
        <v>627</v>
      </c>
      <c r="E92" s="33" t="s">
        <v>1748</v>
      </c>
      <c r="F92" s="15" t="s">
        <v>2199</v>
      </c>
      <c r="G92" s="15" t="s">
        <v>660</v>
      </c>
      <c r="H92" s="16" t="s">
        <v>2254</v>
      </c>
      <c r="I92" s="16" t="s">
        <v>2256</v>
      </c>
      <c r="J92" s="22"/>
      <c r="K92" s="22"/>
    </row>
    <row r="93" spans="2:11" ht="25.5" x14ac:dyDescent="0.2">
      <c r="B93" s="26" t="s">
        <v>1250</v>
      </c>
      <c r="C93" s="27">
        <v>86</v>
      </c>
      <c r="D93" s="25" t="s">
        <v>628</v>
      </c>
      <c r="E93" s="34" t="s">
        <v>1749</v>
      </c>
      <c r="F93" s="27" t="s">
        <v>2199</v>
      </c>
      <c r="G93" s="27" t="s">
        <v>660</v>
      </c>
      <c r="H93" s="30" t="s">
        <v>1567</v>
      </c>
      <c r="I93" s="30" t="s">
        <v>1107</v>
      </c>
      <c r="J93" s="29" t="s">
        <v>1107</v>
      </c>
      <c r="K93" s="29"/>
    </row>
    <row r="94" spans="2:11" x14ac:dyDescent="0.2">
      <c r="B94" s="20" t="s">
        <v>1251</v>
      </c>
      <c r="C94" s="15">
        <v>87</v>
      </c>
      <c r="D94" s="21" t="s">
        <v>389</v>
      </c>
      <c r="E94" s="33" t="s">
        <v>1750</v>
      </c>
      <c r="F94" s="15" t="s">
        <v>2199</v>
      </c>
      <c r="G94" s="15" t="s">
        <v>660</v>
      </c>
      <c r="H94" s="16" t="s">
        <v>2252</v>
      </c>
      <c r="I94" s="16" t="s">
        <v>2257</v>
      </c>
      <c r="J94" s="22"/>
      <c r="K94" s="22"/>
    </row>
    <row r="95" spans="2:11" x14ac:dyDescent="0.2">
      <c r="B95" s="20" t="s">
        <v>1252</v>
      </c>
      <c r="C95" s="15">
        <v>88</v>
      </c>
      <c r="D95" s="21" t="s">
        <v>629</v>
      </c>
      <c r="E95" s="33" t="s">
        <v>1751</v>
      </c>
      <c r="F95" s="15" t="s">
        <v>2199</v>
      </c>
      <c r="G95" s="15" t="s">
        <v>660</v>
      </c>
      <c r="H95" s="16" t="s">
        <v>2252</v>
      </c>
      <c r="I95" s="16" t="s">
        <v>2258</v>
      </c>
      <c r="J95" s="22"/>
      <c r="K95" s="22"/>
    </row>
    <row r="96" spans="2:11" x14ac:dyDescent="0.2">
      <c r="B96" s="20" t="s">
        <v>1253</v>
      </c>
      <c r="C96" s="15">
        <v>89</v>
      </c>
      <c r="D96" s="21" t="s">
        <v>630</v>
      </c>
      <c r="E96" s="33" t="s">
        <v>1752</v>
      </c>
      <c r="F96" s="15" t="s">
        <v>2199</v>
      </c>
      <c r="G96" s="15" t="s">
        <v>660</v>
      </c>
      <c r="H96" s="16" t="s">
        <v>2252</v>
      </c>
      <c r="I96" s="16" t="s">
        <v>2259</v>
      </c>
      <c r="J96" s="22"/>
      <c r="K96" s="22"/>
    </row>
    <row r="97" spans="2:11" x14ac:dyDescent="0.2">
      <c r="B97" s="20" t="s">
        <v>1254</v>
      </c>
      <c r="C97" s="15">
        <v>90</v>
      </c>
      <c r="D97" s="21" t="s">
        <v>631</v>
      </c>
      <c r="E97" s="33" t="s">
        <v>1753</v>
      </c>
      <c r="F97" s="15" t="s">
        <v>2199</v>
      </c>
      <c r="G97" s="15" t="s">
        <v>660</v>
      </c>
      <c r="H97" s="16" t="s">
        <v>2252</v>
      </c>
      <c r="I97" s="16" t="s">
        <v>2260</v>
      </c>
      <c r="J97" s="22"/>
      <c r="K97" s="22"/>
    </row>
    <row r="98" spans="2:11" x14ac:dyDescent="0.2">
      <c r="B98" s="20" t="s">
        <v>1255</v>
      </c>
      <c r="C98" s="15">
        <v>91</v>
      </c>
      <c r="D98" s="21" t="s">
        <v>632</v>
      </c>
      <c r="E98" s="33" t="s">
        <v>1754</v>
      </c>
      <c r="F98" s="15" t="s">
        <v>2199</v>
      </c>
      <c r="G98" s="15" t="s">
        <v>660</v>
      </c>
      <c r="H98" s="16" t="s">
        <v>2252</v>
      </c>
      <c r="I98" s="16" t="s">
        <v>2260</v>
      </c>
      <c r="J98" s="22"/>
      <c r="K98" s="22"/>
    </row>
    <row r="99" spans="2:11" ht="25.5" x14ac:dyDescent="0.2">
      <c r="B99" s="20" t="s">
        <v>1256</v>
      </c>
      <c r="C99" s="15">
        <v>92</v>
      </c>
      <c r="D99" s="21" t="s">
        <v>633</v>
      </c>
      <c r="E99" s="33" t="s">
        <v>1755</v>
      </c>
      <c r="F99" s="15" t="s">
        <v>2199</v>
      </c>
      <c r="G99" s="15" t="s">
        <v>660</v>
      </c>
      <c r="H99" s="16" t="s">
        <v>2252</v>
      </c>
      <c r="I99" s="16" t="s">
        <v>2261</v>
      </c>
      <c r="J99" s="22"/>
      <c r="K99" s="22"/>
    </row>
    <row r="100" spans="2:11" x14ac:dyDescent="0.2">
      <c r="B100" s="20" t="s">
        <v>1257</v>
      </c>
      <c r="C100" s="15">
        <v>93</v>
      </c>
      <c r="D100" s="21" t="s">
        <v>634</v>
      </c>
      <c r="E100" s="33" t="s">
        <v>1756</v>
      </c>
      <c r="F100" s="15" t="s">
        <v>2199</v>
      </c>
      <c r="G100" s="15" t="s">
        <v>660</v>
      </c>
      <c r="H100" s="16"/>
      <c r="I100" s="16"/>
      <c r="J100" s="22"/>
      <c r="K100" s="22"/>
    </row>
    <row r="101" spans="2:11" ht="25.5" x14ac:dyDescent="0.2">
      <c r="B101" s="20" t="s">
        <v>1258</v>
      </c>
      <c r="C101" s="15">
        <v>94</v>
      </c>
      <c r="D101" s="21" t="s">
        <v>635</v>
      </c>
      <c r="E101" s="33" t="s">
        <v>1757</v>
      </c>
      <c r="F101" s="15" t="s">
        <v>2199</v>
      </c>
      <c r="G101" s="15" t="s">
        <v>660</v>
      </c>
      <c r="H101" s="16" t="s">
        <v>2252</v>
      </c>
      <c r="I101" s="16" t="s">
        <v>2262</v>
      </c>
      <c r="J101" s="22"/>
      <c r="K101" s="22"/>
    </row>
    <row r="102" spans="2:11" ht="25.5" x14ac:dyDescent="0.2">
      <c r="B102" s="20" t="s">
        <v>1259</v>
      </c>
      <c r="C102" s="15">
        <v>95</v>
      </c>
      <c r="D102" s="21" t="s">
        <v>636</v>
      </c>
      <c r="E102" s="33" t="s">
        <v>1758</v>
      </c>
      <c r="F102" s="15" t="s">
        <v>2199</v>
      </c>
      <c r="G102" s="15" t="s">
        <v>660</v>
      </c>
      <c r="H102" s="16" t="s">
        <v>2252</v>
      </c>
      <c r="I102" s="16" t="s">
        <v>2263</v>
      </c>
      <c r="J102" s="22"/>
      <c r="K102" s="22"/>
    </row>
    <row r="103" spans="2:11" ht="25.5" x14ac:dyDescent="0.2">
      <c r="B103" s="26" t="s">
        <v>1260</v>
      </c>
      <c r="C103" s="27">
        <v>96</v>
      </c>
      <c r="D103" s="25" t="s">
        <v>637</v>
      </c>
      <c r="E103" s="34" t="s">
        <v>1759</v>
      </c>
      <c r="F103" s="27" t="s">
        <v>2199</v>
      </c>
      <c r="G103" s="27" t="s">
        <v>660</v>
      </c>
      <c r="H103" s="30" t="s">
        <v>1568</v>
      </c>
      <c r="I103" s="30" t="s">
        <v>1107</v>
      </c>
      <c r="J103" s="29" t="s">
        <v>1107</v>
      </c>
      <c r="K103" s="29"/>
    </row>
    <row r="104" spans="2:11" ht="25.5" x14ac:dyDescent="0.2">
      <c r="B104" s="26" t="s">
        <v>1261</v>
      </c>
      <c r="C104" s="27">
        <v>97</v>
      </c>
      <c r="D104" s="25" t="s">
        <v>638</v>
      </c>
      <c r="E104" s="34" t="s">
        <v>1760</v>
      </c>
      <c r="F104" s="27" t="s">
        <v>2199</v>
      </c>
      <c r="G104" s="27" t="s">
        <v>660</v>
      </c>
      <c r="H104" s="30" t="s">
        <v>1569</v>
      </c>
      <c r="I104" s="30" t="s">
        <v>1107</v>
      </c>
      <c r="J104" s="29" t="s">
        <v>1107</v>
      </c>
      <c r="K104" s="29"/>
    </row>
    <row r="105" spans="2:11" x14ac:dyDescent="0.2">
      <c r="B105" s="20" t="s">
        <v>1262</v>
      </c>
      <c r="C105" s="15">
        <v>98</v>
      </c>
      <c r="D105" s="21" t="s">
        <v>639</v>
      </c>
      <c r="E105" s="33" t="s">
        <v>1761</v>
      </c>
      <c r="F105" s="15" t="s">
        <v>2199</v>
      </c>
      <c r="G105" s="15" t="s">
        <v>660</v>
      </c>
      <c r="H105" s="16"/>
      <c r="I105" s="22"/>
      <c r="J105" s="22"/>
      <c r="K105" s="22"/>
    </row>
    <row r="106" spans="2:11" x14ac:dyDescent="0.2">
      <c r="B106" s="20" t="s">
        <v>1263</v>
      </c>
      <c r="C106" s="15">
        <v>99</v>
      </c>
      <c r="D106" s="21" t="s">
        <v>640</v>
      </c>
      <c r="E106" s="33" t="s">
        <v>1762</v>
      </c>
      <c r="F106" s="15" t="s">
        <v>2199</v>
      </c>
      <c r="G106" s="15" t="s">
        <v>660</v>
      </c>
      <c r="H106" s="16" t="s">
        <v>2252</v>
      </c>
      <c r="I106" s="16" t="s">
        <v>2264</v>
      </c>
      <c r="J106" s="22"/>
      <c r="K106" s="22"/>
    </row>
    <row r="107" spans="2:11" x14ac:dyDescent="0.2">
      <c r="B107" s="20" t="s">
        <v>1264</v>
      </c>
      <c r="C107" s="15">
        <v>100</v>
      </c>
      <c r="D107" s="21" t="s">
        <v>641</v>
      </c>
      <c r="E107" s="33" t="s">
        <v>1763</v>
      </c>
      <c r="F107" s="15" t="s">
        <v>2199</v>
      </c>
      <c r="G107" s="15" t="s">
        <v>660</v>
      </c>
      <c r="H107" s="16" t="s">
        <v>2252</v>
      </c>
      <c r="I107" s="16" t="s">
        <v>2264</v>
      </c>
      <c r="J107" s="22"/>
      <c r="K107" s="22"/>
    </row>
    <row r="108" spans="2:11" ht="25.5" x14ac:dyDescent="0.2">
      <c r="B108" s="26" t="s">
        <v>1265</v>
      </c>
      <c r="C108" s="27">
        <v>101</v>
      </c>
      <c r="D108" s="25" t="s">
        <v>642</v>
      </c>
      <c r="E108" s="34" t="s">
        <v>1764</v>
      </c>
      <c r="F108" s="27" t="s">
        <v>2199</v>
      </c>
      <c r="G108" s="27" t="s">
        <v>660</v>
      </c>
      <c r="H108" s="30" t="s">
        <v>1570</v>
      </c>
      <c r="I108" s="30" t="s">
        <v>1107</v>
      </c>
      <c r="J108" s="29" t="s">
        <v>1107</v>
      </c>
      <c r="K108" s="29"/>
    </row>
    <row r="109" spans="2:11" x14ac:dyDescent="0.2">
      <c r="B109" s="20" t="s">
        <v>1266</v>
      </c>
      <c r="C109" s="15">
        <v>102</v>
      </c>
      <c r="D109" s="21" t="s">
        <v>643</v>
      </c>
      <c r="E109" s="33" t="s">
        <v>1765</v>
      </c>
      <c r="F109" s="15" t="s">
        <v>2199</v>
      </c>
      <c r="G109" s="15" t="s">
        <v>660</v>
      </c>
      <c r="H109" s="16" t="s">
        <v>2252</v>
      </c>
      <c r="I109" s="16" t="s">
        <v>2264</v>
      </c>
      <c r="J109" s="22"/>
      <c r="K109" s="22"/>
    </row>
    <row r="110" spans="2:11" x14ac:dyDescent="0.2">
      <c r="B110" s="20" t="s">
        <v>1267</v>
      </c>
      <c r="C110" s="15">
        <v>103</v>
      </c>
      <c r="D110" s="21" t="s">
        <v>644</v>
      </c>
      <c r="E110" s="33" t="s">
        <v>1766</v>
      </c>
      <c r="F110" s="15" t="s">
        <v>2199</v>
      </c>
      <c r="G110" s="15" t="s">
        <v>660</v>
      </c>
      <c r="H110" s="16" t="s">
        <v>2252</v>
      </c>
      <c r="I110" s="16" t="s">
        <v>2264</v>
      </c>
      <c r="J110" s="22"/>
      <c r="K110" s="22"/>
    </row>
    <row r="111" spans="2:11" ht="25.5" x14ac:dyDescent="0.2">
      <c r="B111" s="26" t="s">
        <v>1268</v>
      </c>
      <c r="C111" s="27">
        <v>104</v>
      </c>
      <c r="D111" s="25" t="s">
        <v>645</v>
      </c>
      <c r="E111" s="27" t="s">
        <v>1767</v>
      </c>
      <c r="F111" s="27" t="s">
        <v>2199</v>
      </c>
      <c r="G111" s="27" t="s">
        <v>660</v>
      </c>
      <c r="H111" s="30" t="s">
        <v>1571</v>
      </c>
      <c r="I111" s="30" t="s">
        <v>1107</v>
      </c>
      <c r="J111" s="29" t="s">
        <v>1107</v>
      </c>
      <c r="K111" s="29"/>
    </row>
    <row r="112" spans="2:11" x14ac:dyDescent="0.2">
      <c r="B112" s="20" t="s">
        <v>1269</v>
      </c>
      <c r="C112" s="15">
        <v>105</v>
      </c>
      <c r="D112" s="21" t="s">
        <v>646</v>
      </c>
      <c r="E112" s="33" t="s">
        <v>1768</v>
      </c>
      <c r="F112" s="15" t="s">
        <v>2199</v>
      </c>
      <c r="G112" s="15" t="s">
        <v>660</v>
      </c>
      <c r="H112" s="16" t="s">
        <v>2252</v>
      </c>
      <c r="I112" s="22"/>
      <c r="J112" s="22"/>
      <c r="K112" s="22"/>
    </row>
    <row r="113" spans="2:11" x14ac:dyDescent="0.2">
      <c r="B113" s="20" t="s">
        <v>1270</v>
      </c>
      <c r="C113" s="15">
        <v>106</v>
      </c>
      <c r="D113" s="21" t="s">
        <v>647</v>
      </c>
      <c r="E113" s="33" t="s">
        <v>1769</v>
      </c>
      <c r="F113" s="15" t="s">
        <v>2199</v>
      </c>
      <c r="G113" s="15" t="s">
        <v>660</v>
      </c>
      <c r="H113" s="16" t="s">
        <v>2252</v>
      </c>
      <c r="I113" s="22"/>
      <c r="J113" s="22"/>
      <c r="K113" s="22"/>
    </row>
    <row r="114" spans="2:11" ht="25.5" x14ac:dyDescent="0.2">
      <c r="B114" s="26" t="s">
        <v>1271</v>
      </c>
      <c r="C114" s="27">
        <v>107</v>
      </c>
      <c r="D114" s="25" t="s">
        <v>648</v>
      </c>
      <c r="E114" s="34" t="s">
        <v>1770</v>
      </c>
      <c r="F114" s="27" t="s">
        <v>2199</v>
      </c>
      <c r="G114" s="27" t="s">
        <v>660</v>
      </c>
      <c r="H114" s="30" t="s">
        <v>1572</v>
      </c>
      <c r="I114" s="30" t="s">
        <v>1107</v>
      </c>
      <c r="J114" s="29" t="s">
        <v>1107</v>
      </c>
      <c r="K114" s="29"/>
    </row>
    <row r="115" spans="2:11" x14ac:dyDescent="0.2">
      <c r="B115" s="20" t="s">
        <v>1272</v>
      </c>
      <c r="C115" s="15">
        <v>108</v>
      </c>
      <c r="D115" s="21" t="s">
        <v>649</v>
      </c>
      <c r="E115" s="33" t="s">
        <v>1771</v>
      </c>
      <c r="F115" s="15" t="s">
        <v>2199</v>
      </c>
      <c r="G115" s="15" t="s">
        <v>660</v>
      </c>
      <c r="H115" s="16" t="s">
        <v>2252</v>
      </c>
      <c r="I115" s="16" t="s">
        <v>2253</v>
      </c>
      <c r="J115" s="22"/>
      <c r="K115" s="22"/>
    </row>
    <row r="116" spans="2:11" ht="25.5" x14ac:dyDescent="0.2">
      <c r="B116" s="26" t="s">
        <v>1273</v>
      </c>
      <c r="C116" s="27">
        <v>109</v>
      </c>
      <c r="D116" s="25" t="s">
        <v>650</v>
      </c>
      <c r="E116" s="34" t="s">
        <v>1772</v>
      </c>
      <c r="F116" s="27" t="s">
        <v>2199</v>
      </c>
      <c r="G116" s="27" t="s">
        <v>660</v>
      </c>
      <c r="H116" s="30" t="s">
        <v>1573</v>
      </c>
      <c r="I116" s="30" t="s">
        <v>1107</v>
      </c>
      <c r="J116" s="29" t="s">
        <v>1107</v>
      </c>
      <c r="K116" s="29"/>
    </row>
    <row r="117" spans="2:11" ht="25.5" x14ac:dyDescent="0.2">
      <c r="B117" s="20" t="s">
        <v>1274</v>
      </c>
      <c r="C117" s="15">
        <v>110</v>
      </c>
      <c r="D117" s="21" t="s">
        <v>651</v>
      </c>
      <c r="E117" s="33" t="s">
        <v>1773</v>
      </c>
      <c r="F117" s="15" t="s">
        <v>2199</v>
      </c>
      <c r="G117" s="15" t="s">
        <v>660</v>
      </c>
      <c r="H117" s="16" t="s">
        <v>2254</v>
      </c>
      <c r="I117" s="16" t="s">
        <v>2255</v>
      </c>
      <c r="J117" s="22"/>
      <c r="K117" s="22"/>
    </row>
    <row r="118" spans="2:11" x14ac:dyDescent="0.2">
      <c r="B118" s="20" t="s">
        <v>1275</v>
      </c>
      <c r="C118" s="15">
        <v>111</v>
      </c>
      <c r="D118" s="21" t="s">
        <v>652</v>
      </c>
      <c r="E118" s="33" t="s">
        <v>1774</v>
      </c>
      <c r="F118" s="15" t="s">
        <v>2199</v>
      </c>
      <c r="G118" s="15" t="s">
        <v>660</v>
      </c>
      <c r="H118" s="16" t="s">
        <v>2254</v>
      </c>
      <c r="I118" s="16" t="s">
        <v>2256</v>
      </c>
      <c r="J118" s="22"/>
      <c r="K118" s="22"/>
    </row>
    <row r="119" spans="2:11" ht="25.5" x14ac:dyDescent="0.2">
      <c r="B119" s="26" t="s">
        <v>1276</v>
      </c>
      <c r="C119" s="27">
        <v>112</v>
      </c>
      <c r="D119" s="25" t="s">
        <v>653</v>
      </c>
      <c r="E119" s="34" t="s">
        <v>1775</v>
      </c>
      <c r="F119" s="27" t="s">
        <v>2199</v>
      </c>
      <c r="G119" s="27" t="s">
        <v>660</v>
      </c>
      <c r="H119" s="30" t="s">
        <v>1574</v>
      </c>
      <c r="I119" s="30" t="s">
        <v>1107</v>
      </c>
      <c r="J119" s="29" t="s">
        <v>1107</v>
      </c>
      <c r="K119" s="29"/>
    </row>
    <row r="120" spans="2:11" x14ac:dyDescent="0.2">
      <c r="B120" s="20" t="s">
        <v>1277</v>
      </c>
      <c r="C120" s="15">
        <v>113</v>
      </c>
      <c r="D120" s="21" t="s">
        <v>654</v>
      </c>
      <c r="E120" s="33" t="s">
        <v>1776</v>
      </c>
      <c r="F120" s="15" t="s">
        <v>2199</v>
      </c>
      <c r="G120" s="15" t="s">
        <v>660</v>
      </c>
      <c r="H120" s="16" t="s">
        <v>2252</v>
      </c>
      <c r="I120" s="16" t="s">
        <v>2257</v>
      </c>
      <c r="J120" s="22"/>
      <c r="K120" s="22"/>
    </row>
    <row r="121" spans="2:11" x14ac:dyDescent="0.2">
      <c r="B121" s="20" t="s">
        <v>1278</v>
      </c>
      <c r="C121" s="15">
        <v>114</v>
      </c>
      <c r="D121" s="21" t="s">
        <v>655</v>
      </c>
      <c r="E121" s="33" t="s">
        <v>1777</v>
      </c>
      <c r="F121" s="15" t="s">
        <v>2199</v>
      </c>
      <c r="G121" s="15" t="s">
        <v>660</v>
      </c>
      <c r="H121" s="16" t="s">
        <v>2252</v>
      </c>
      <c r="I121" s="16" t="s">
        <v>2258</v>
      </c>
      <c r="J121" s="22"/>
      <c r="K121" s="22"/>
    </row>
    <row r="122" spans="2:11" x14ac:dyDescent="0.2">
      <c r="B122" s="20" t="s">
        <v>1279</v>
      </c>
      <c r="C122" s="15">
        <v>115</v>
      </c>
      <c r="D122" s="21" t="s">
        <v>656</v>
      </c>
      <c r="E122" s="33" t="s">
        <v>1778</v>
      </c>
      <c r="F122" s="15" t="s">
        <v>2199</v>
      </c>
      <c r="G122" s="15" t="s">
        <v>660</v>
      </c>
      <c r="H122" s="16" t="s">
        <v>2252</v>
      </c>
      <c r="I122" s="16" t="s">
        <v>2259</v>
      </c>
      <c r="J122" s="22"/>
      <c r="K122" s="22"/>
    </row>
    <row r="123" spans="2:11" x14ac:dyDescent="0.2">
      <c r="B123" s="20" t="s">
        <v>1280</v>
      </c>
      <c r="C123" s="15">
        <v>116</v>
      </c>
      <c r="D123" s="21" t="s">
        <v>657</v>
      </c>
      <c r="E123" s="33" t="s">
        <v>1779</v>
      </c>
      <c r="F123" s="15" t="s">
        <v>2199</v>
      </c>
      <c r="G123" s="15" t="s">
        <v>660</v>
      </c>
      <c r="H123" s="16" t="s">
        <v>2252</v>
      </c>
      <c r="I123" s="16" t="s">
        <v>2260</v>
      </c>
      <c r="J123" s="22"/>
      <c r="K123" s="22"/>
    </row>
    <row r="124" spans="2:11" x14ac:dyDescent="0.2">
      <c r="B124" s="20" t="s">
        <v>1281</v>
      </c>
      <c r="C124" s="15">
        <v>117</v>
      </c>
      <c r="D124" s="21" t="s">
        <v>773</v>
      </c>
      <c r="E124" s="33" t="s">
        <v>1780</v>
      </c>
      <c r="F124" s="15" t="s">
        <v>2199</v>
      </c>
      <c r="G124" s="15" t="s">
        <v>660</v>
      </c>
      <c r="H124" s="16" t="s">
        <v>2252</v>
      </c>
      <c r="I124" s="16" t="s">
        <v>2260</v>
      </c>
      <c r="J124" s="22"/>
      <c r="K124" s="22"/>
    </row>
    <row r="125" spans="2:11" ht="25.5" x14ac:dyDescent="0.2">
      <c r="B125" s="20" t="s">
        <v>1282</v>
      </c>
      <c r="C125" s="15">
        <v>118</v>
      </c>
      <c r="D125" s="21" t="s">
        <v>774</v>
      </c>
      <c r="E125" s="33" t="s">
        <v>1781</v>
      </c>
      <c r="F125" s="15" t="s">
        <v>2199</v>
      </c>
      <c r="G125" s="15" t="s">
        <v>660</v>
      </c>
      <c r="H125" s="16" t="s">
        <v>2252</v>
      </c>
      <c r="I125" s="16" t="s">
        <v>2261</v>
      </c>
      <c r="J125" s="22"/>
      <c r="K125" s="22"/>
    </row>
    <row r="126" spans="2:11" x14ac:dyDescent="0.2">
      <c r="B126" s="20" t="s">
        <v>1283</v>
      </c>
      <c r="C126" s="15">
        <v>119</v>
      </c>
      <c r="D126" s="21" t="s">
        <v>775</v>
      </c>
      <c r="E126" s="33" t="s">
        <v>1782</v>
      </c>
      <c r="F126" s="15" t="s">
        <v>2199</v>
      </c>
      <c r="G126" s="15" t="s">
        <v>660</v>
      </c>
      <c r="H126" s="16"/>
      <c r="I126" s="16"/>
      <c r="J126" s="22"/>
      <c r="K126" s="22"/>
    </row>
    <row r="127" spans="2:11" ht="25.5" x14ac:dyDescent="0.2">
      <c r="B127" s="20" t="s">
        <v>1284</v>
      </c>
      <c r="C127" s="15">
        <v>120</v>
      </c>
      <c r="D127" s="21" t="s">
        <v>776</v>
      </c>
      <c r="E127" s="33" t="s">
        <v>1783</v>
      </c>
      <c r="F127" s="15" t="s">
        <v>2199</v>
      </c>
      <c r="G127" s="15" t="s">
        <v>660</v>
      </c>
      <c r="H127" s="16" t="s">
        <v>2252</v>
      </c>
      <c r="I127" s="16" t="s">
        <v>2262</v>
      </c>
      <c r="J127" s="22"/>
      <c r="K127" s="22"/>
    </row>
    <row r="128" spans="2:11" ht="25.5" x14ac:dyDescent="0.2">
      <c r="B128" s="20" t="s">
        <v>1285</v>
      </c>
      <c r="C128" s="15">
        <v>121</v>
      </c>
      <c r="D128" s="21" t="s">
        <v>777</v>
      </c>
      <c r="E128" s="33" t="s">
        <v>1784</v>
      </c>
      <c r="F128" s="15" t="s">
        <v>2199</v>
      </c>
      <c r="G128" s="15" t="s">
        <v>660</v>
      </c>
      <c r="H128" s="16" t="s">
        <v>2252</v>
      </c>
      <c r="I128" s="16" t="s">
        <v>2263</v>
      </c>
      <c r="J128" s="22"/>
      <c r="K128" s="22"/>
    </row>
    <row r="129" spans="2:11" ht="25.5" x14ac:dyDescent="0.2">
      <c r="B129" s="26" t="s">
        <v>1286</v>
      </c>
      <c r="C129" s="27">
        <v>122</v>
      </c>
      <c r="D129" s="25" t="s">
        <v>778</v>
      </c>
      <c r="E129" s="34" t="s">
        <v>1785</v>
      </c>
      <c r="F129" s="27" t="s">
        <v>2199</v>
      </c>
      <c r="G129" s="27" t="s">
        <v>660</v>
      </c>
      <c r="H129" s="30" t="s">
        <v>1575</v>
      </c>
      <c r="I129" s="30" t="s">
        <v>1107</v>
      </c>
      <c r="J129" s="29" t="s">
        <v>1107</v>
      </c>
      <c r="K129" s="29"/>
    </row>
    <row r="130" spans="2:11" ht="25.5" x14ac:dyDescent="0.2">
      <c r="B130" s="26" t="s">
        <v>1287</v>
      </c>
      <c r="C130" s="27">
        <v>123</v>
      </c>
      <c r="D130" s="25" t="s">
        <v>779</v>
      </c>
      <c r="E130" s="34" t="s">
        <v>1786</v>
      </c>
      <c r="F130" s="27" t="s">
        <v>2199</v>
      </c>
      <c r="G130" s="27" t="s">
        <v>660</v>
      </c>
      <c r="H130" s="30" t="s">
        <v>1576</v>
      </c>
      <c r="I130" s="30" t="s">
        <v>1107</v>
      </c>
      <c r="J130" s="29" t="s">
        <v>1107</v>
      </c>
      <c r="K130" s="29"/>
    </row>
    <row r="131" spans="2:11" x14ac:dyDescent="0.2">
      <c r="B131" s="20" t="s">
        <v>1288</v>
      </c>
      <c r="C131" s="15">
        <v>124</v>
      </c>
      <c r="D131" s="21" t="s">
        <v>780</v>
      </c>
      <c r="E131" s="33" t="s">
        <v>1787</v>
      </c>
      <c r="F131" s="15" t="s">
        <v>2199</v>
      </c>
      <c r="G131" s="15" t="s">
        <v>660</v>
      </c>
      <c r="H131" s="16"/>
      <c r="I131" s="22"/>
      <c r="J131" s="22"/>
      <c r="K131" s="22"/>
    </row>
    <row r="132" spans="2:11" x14ac:dyDescent="0.2">
      <c r="B132" s="20" t="s">
        <v>1289</v>
      </c>
      <c r="C132" s="15">
        <v>125</v>
      </c>
      <c r="D132" s="21" t="s">
        <v>781</v>
      </c>
      <c r="E132" s="33" t="s">
        <v>1788</v>
      </c>
      <c r="F132" s="15" t="s">
        <v>2199</v>
      </c>
      <c r="G132" s="15" t="s">
        <v>660</v>
      </c>
      <c r="H132" s="16" t="s">
        <v>2252</v>
      </c>
      <c r="I132" s="16" t="s">
        <v>2264</v>
      </c>
      <c r="J132" s="22"/>
      <c r="K132" s="22"/>
    </row>
    <row r="133" spans="2:11" x14ac:dyDescent="0.2">
      <c r="B133" s="20" t="s">
        <v>1290</v>
      </c>
      <c r="C133" s="15">
        <v>126</v>
      </c>
      <c r="D133" s="21" t="s">
        <v>782</v>
      </c>
      <c r="E133" s="33" t="s">
        <v>1789</v>
      </c>
      <c r="F133" s="15" t="s">
        <v>2199</v>
      </c>
      <c r="G133" s="15" t="s">
        <v>660</v>
      </c>
      <c r="H133" s="16" t="s">
        <v>2252</v>
      </c>
      <c r="I133" s="16" t="s">
        <v>2264</v>
      </c>
      <c r="J133" s="22"/>
      <c r="K133" s="22"/>
    </row>
    <row r="134" spans="2:11" ht="25.5" x14ac:dyDescent="0.2">
      <c r="B134" s="26" t="s">
        <v>1291</v>
      </c>
      <c r="C134" s="27">
        <v>127</v>
      </c>
      <c r="D134" s="25" t="s">
        <v>783</v>
      </c>
      <c r="E134" s="34" t="s">
        <v>1790</v>
      </c>
      <c r="F134" s="27" t="s">
        <v>2199</v>
      </c>
      <c r="G134" s="27" t="s">
        <v>660</v>
      </c>
      <c r="H134" s="30" t="s">
        <v>2410</v>
      </c>
      <c r="I134" s="30" t="s">
        <v>1107</v>
      </c>
      <c r="J134" s="29" t="s">
        <v>1107</v>
      </c>
      <c r="K134" s="29"/>
    </row>
    <row r="135" spans="2:11" x14ac:dyDescent="0.2">
      <c r="B135" s="20" t="s">
        <v>1292</v>
      </c>
      <c r="C135" s="15">
        <v>128</v>
      </c>
      <c r="D135" s="21" t="s">
        <v>784</v>
      </c>
      <c r="E135" s="33" t="s">
        <v>1791</v>
      </c>
      <c r="F135" s="15" t="s">
        <v>2199</v>
      </c>
      <c r="G135" s="15" t="s">
        <v>660</v>
      </c>
      <c r="H135" s="16" t="s">
        <v>2252</v>
      </c>
      <c r="I135" s="16" t="s">
        <v>2264</v>
      </c>
      <c r="J135" s="22"/>
      <c r="K135" s="22"/>
    </row>
    <row r="136" spans="2:11" x14ac:dyDescent="0.2">
      <c r="B136" s="20" t="s">
        <v>1293</v>
      </c>
      <c r="C136" s="15">
        <v>129</v>
      </c>
      <c r="D136" s="21" t="s">
        <v>785</v>
      </c>
      <c r="E136" s="33" t="s">
        <v>1792</v>
      </c>
      <c r="F136" s="15" t="s">
        <v>2199</v>
      </c>
      <c r="G136" s="15" t="s">
        <v>660</v>
      </c>
      <c r="H136" s="16" t="s">
        <v>2252</v>
      </c>
      <c r="I136" s="16" t="s">
        <v>2264</v>
      </c>
      <c r="J136" s="22"/>
      <c r="K136" s="22"/>
    </row>
    <row r="137" spans="2:11" ht="25.5" x14ac:dyDescent="0.2">
      <c r="B137" s="26" t="s">
        <v>1294</v>
      </c>
      <c r="C137" s="27">
        <v>130</v>
      </c>
      <c r="D137" s="25" t="s">
        <v>786</v>
      </c>
      <c r="E137" s="27" t="s">
        <v>1793</v>
      </c>
      <c r="F137" s="27" t="s">
        <v>2199</v>
      </c>
      <c r="G137" s="27" t="s">
        <v>660</v>
      </c>
      <c r="H137" s="30" t="s">
        <v>2411</v>
      </c>
      <c r="I137" s="30" t="s">
        <v>1107</v>
      </c>
      <c r="J137" s="29" t="s">
        <v>1107</v>
      </c>
      <c r="K137" s="29"/>
    </row>
    <row r="138" spans="2:11" x14ac:dyDescent="0.2">
      <c r="B138" s="20" t="s">
        <v>1295</v>
      </c>
      <c r="C138" s="15">
        <v>131</v>
      </c>
      <c r="D138" s="21" t="s">
        <v>787</v>
      </c>
      <c r="E138" s="33" t="s">
        <v>1794</v>
      </c>
      <c r="F138" s="15" t="s">
        <v>2199</v>
      </c>
      <c r="G138" s="15" t="s">
        <v>660</v>
      </c>
      <c r="H138" s="16" t="s">
        <v>2252</v>
      </c>
      <c r="I138" s="22"/>
      <c r="J138" s="22"/>
      <c r="K138" s="22"/>
    </row>
    <row r="139" spans="2:11" x14ac:dyDescent="0.2">
      <c r="B139" s="20" t="s">
        <v>1296</v>
      </c>
      <c r="C139" s="15">
        <v>132</v>
      </c>
      <c r="D139" s="21" t="s">
        <v>788</v>
      </c>
      <c r="E139" s="33" t="s">
        <v>1795</v>
      </c>
      <c r="F139" s="15" t="s">
        <v>2199</v>
      </c>
      <c r="G139" s="15" t="s">
        <v>660</v>
      </c>
      <c r="H139" s="16" t="s">
        <v>2252</v>
      </c>
      <c r="I139" s="22"/>
      <c r="J139" s="22"/>
      <c r="K139" s="22"/>
    </row>
    <row r="140" spans="2:11" ht="25.5" x14ac:dyDescent="0.2">
      <c r="B140" s="26" t="s">
        <v>1297</v>
      </c>
      <c r="C140" s="27">
        <v>133</v>
      </c>
      <c r="D140" s="25" t="s">
        <v>789</v>
      </c>
      <c r="E140" s="34" t="s">
        <v>1796</v>
      </c>
      <c r="F140" s="27" t="s">
        <v>2199</v>
      </c>
      <c r="G140" s="27" t="s">
        <v>660</v>
      </c>
      <c r="H140" s="30" t="s">
        <v>2412</v>
      </c>
      <c r="I140" s="30" t="s">
        <v>1107</v>
      </c>
      <c r="J140" s="29" t="s">
        <v>1107</v>
      </c>
      <c r="K140" s="29"/>
    </row>
    <row r="141" spans="2:11" x14ac:dyDescent="0.2">
      <c r="B141" s="20" t="s">
        <v>1298</v>
      </c>
      <c r="C141" s="15">
        <v>134</v>
      </c>
      <c r="D141" s="21" t="s">
        <v>790</v>
      </c>
      <c r="E141" s="33" t="s">
        <v>1797</v>
      </c>
      <c r="F141" s="15" t="s">
        <v>2199</v>
      </c>
      <c r="G141" s="15" t="s">
        <v>660</v>
      </c>
      <c r="H141" s="16" t="s">
        <v>2252</v>
      </c>
      <c r="I141" s="16" t="s">
        <v>2253</v>
      </c>
      <c r="J141" s="22"/>
      <c r="K141" s="22"/>
    </row>
    <row r="142" spans="2:11" ht="25.5" x14ac:dyDescent="0.2">
      <c r="B142" s="26" t="s">
        <v>1299</v>
      </c>
      <c r="C142" s="27">
        <v>135</v>
      </c>
      <c r="D142" s="25" t="s">
        <v>791</v>
      </c>
      <c r="E142" s="34" t="s">
        <v>1798</v>
      </c>
      <c r="F142" s="27" t="s">
        <v>2199</v>
      </c>
      <c r="G142" s="27" t="s">
        <v>660</v>
      </c>
      <c r="H142" s="30" t="s">
        <v>2413</v>
      </c>
      <c r="I142" s="30" t="s">
        <v>1107</v>
      </c>
      <c r="J142" s="29" t="s">
        <v>1107</v>
      </c>
      <c r="K142" s="29"/>
    </row>
    <row r="143" spans="2:11" ht="25.5" x14ac:dyDescent="0.2">
      <c r="B143" s="20" t="s">
        <v>1300</v>
      </c>
      <c r="C143" s="15">
        <v>136</v>
      </c>
      <c r="D143" s="21" t="s">
        <v>792</v>
      </c>
      <c r="E143" s="33" t="s">
        <v>1799</v>
      </c>
      <c r="F143" s="15" t="s">
        <v>2199</v>
      </c>
      <c r="G143" s="15" t="s">
        <v>660</v>
      </c>
      <c r="H143" s="16" t="s">
        <v>2254</v>
      </c>
      <c r="I143" s="16" t="s">
        <v>2255</v>
      </c>
      <c r="J143" s="22"/>
      <c r="K143" s="22"/>
    </row>
    <row r="144" spans="2:11" x14ac:dyDescent="0.2">
      <c r="B144" s="20" t="s">
        <v>1301</v>
      </c>
      <c r="C144" s="15">
        <v>137</v>
      </c>
      <c r="D144" s="21" t="s">
        <v>793</v>
      </c>
      <c r="E144" s="33" t="s">
        <v>1800</v>
      </c>
      <c r="F144" s="15" t="s">
        <v>2199</v>
      </c>
      <c r="G144" s="15" t="s">
        <v>660</v>
      </c>
      <c r="H144" s="16" t="s">
        <v>2254</v>
      </c>
      <c r="I144" s="16" t="s">
        <v>2256</v>
      </c>
      <c r="J144" s="22"/>
      <c r="K144" s="22"/>
    </row>
    <row r="145" spans="2:11" ht="25.5" x14ac:dyDescent="0.2">
      <c r="B145" s="26" t="s">
        <v>1302</v>
      </c>
      <c r="C145" s="27">
        <v>138</v>
      </c>
      <c r="D145" s="25" t="s">
        <v>794</v>
      </c>
      <c r="E145" s="34" t="s">
        <v>1801</v>
      </c>
      <c r="F145" s="27" t="s">
        <v>2199</v>
      </c>
      <c r="G145" s="27" t="s">
        <v>660</v>
      </c>
      <c r="H145" s="30" t="s">
        <v>2414</v>
      </c>
      <c r="I145" s="30" t="s">
        <v>1107</v>
      </c>
      <c r="J145" s="29" t="s">
        <v>1107</v>
      </c>
      <c r="K145" s="29"/>
    </row>
    <row r="146" spans="2:11" x14ac:dyDescent="0.2">
      <c r="B146" s="20" t="s">
        <v>1303</v>
      </c>
      <c r="C146" s="15">
        <v>139</v>
      </c>
      <c r="D146" s="21" t="s">
        <v>795</v>
      </c>
      <c r="E146" s="33" t="s">
        <v>1802</v>
      </c>
      <c r="F146" s="15" t="s">
        <v>2199</v>
      </c>
      <c r="G146" s="15" t="s">
        <v>660</v>
      </c>
      <c r="H146" s="16" t="s">
        <v>2252</v>
      </c>
      <c r="I146" s="16" t="s">
        <v>2257</v>
      </c>
      <c r="J146" s="22"/>
      <c r="K146" s="22"/>
    </row>
    <row r="147" spans="2:11" x14ac:dyDescent="0.2">
      <c r="B147" s="20" t="s">
        <v>1304</v>
      </c>
      <c r="C147" s="15">
        <v>140</v>
      </c>
      <c r="D147" s="21" t="s">
        <v>796</v>
      </c>
      <c r="E147" s="33" t="s">
        <v>1803</v>
      </c>
      <c r="F147" s="15" t="s">
        <v>2199</v>
      </c>
      <c r="G147" s="15" t="s">
        <v>660</v>
      </c>
      <c r="H147" s="16" t="s">
        <v>2252</v>
      </c>
      <c r="I147" s="16" t="s">
        <v>2258</v>
      </c>
      <c r="J147" s="22"/>
      <c r="K147" s="22"/>
    </row>
    <row r="148" spans="2:11" x14ac:dyDescent="0.2">
      <c r="B148" s="20" t="s">
        <v>1305</v>
      </c>
      <c r="C148" s="15">
        <v>141</v>
      </c>
      <c r="D148" s="21" t="s">
        <v>1955</v>
      </c>
      <c r="E148" s="33" t="s">
        <v>1804</v>
      </c>
      <c r="F148" s="15" t="s">
        <v>2199</v>
      </c>
      <c r="G148" s="15" t="s">
        <v>660</v>
      </c>
      <c r="H148" s="16" t="s">
        <v>2252</v>
      </c>
      <c r="I148" s="16" t="s">
        <v>2259</v>
      </c>
      <c r="J148" s="22"/>
      <c r="K148" s="22"/>
    </row>
    <row r="149" spans="2:11" x14ac:dyDescent="0.2">
      <c r="B149" s="20" t="s">
        <v>1306</v>
      </c>
      <c r="C149" s="15">
        <v>142</v>
      </c>
      <c r="D149" s="21" t="s">
        <v>1956</v>
      </c>
      <c r="E149" s="33" t="s">
        <v>1805</v>
      </c>
      <c r="F149" s="15" t="s">
        <v>2199</v>
      </c>
      <c r="G149" s="15" t="s">
        <v>660</v>
      </c>
      <c r="H149" s="16" t="s">
        <v>2252</v>
      </c>
      <c r="I149" s="16" t="s">
        <v>2260</v>
      </c>
      <c r="J149" s="22"/>
      <c r="K149" s="22"/>
    </row>
    <row r="150" spans="2:11" x14ac:dyDescent="0.2">
      <c r="B150" s="20" t="s">
        <v>1307</v>
      </c>
      <c r="C150" s="15">
        <v>143</v>
      </c>
      <c r="D150" s="21" t="s">
        <v>1957</v>
      </c>
      <c r="E150" s="33" t="s">
        <v>1806</v>
      </c>
      <c r="F150" s="15" t="s">
        <v>2199</v>
      </c>
      <c r="G150" s="15" t="s">
        <v>660</v>
      </c>
      <c r="H150" s="16" t="s">
        <v>2252</v>
      </c>
      <c r="I150" s="16" t="s">
        <v>2260</v>
      </c>
      <c r="J150" s="22"/>
      <c r="K150" s="22"/>
    </row>
    <row r="151" spans="2:11" ht="25.5" x14ac:dyDescent="0.2">
      <c r="B151" s="20" t="s">
        <v>1308</v>
      </c>
      <c r="C151" s="15">
        <v>144</v>
      </c>
      <c r="D151" s="21" t="s">
        <v>1958</v>
      </c>
      <c r="E151" s="33" t="s">
        <v>1807</v>
      </c>
      <c r="F151" s="15" t="s">
        <v>2199</v>
      </c>
      <c r="G151" s="15" t="s">
        <v>660</v>
      </c>
      <c r="H151" s="16" t="s">
        <v>2252</v>
      </c>
      <c r="I151" s="16" t="s">
        <v>2261</v>
      </c>
      <c r="J151" s="22"/>
      <c r="K151" s="22"/>
    </row>
    <row r="152" spans="2:11" x14ac:dyDescent="0.2">
      <c r="B152" s="20" t="s">
        <v>1309</v>
      </c>
      <c r="C152" s="15">
        <v>145</v>
      </c>
      <c r="D152" s="21" t="s">
        <v>1959</v>
      </c>
      <c r="E152" s="33" t="s">
        <v>1808</v>
      </c>
      <c r="F152" s="15" t="s">
        <v>2199</v>
      </c>
      <c r="G152" s="15" t="s">
        <v>660</v>
      </c>
      <c r="H152" s="16"/>
      <c r="I152" s="16"/>
      <c r="J152" s="22"/>
      <c r="K152" s="22"/>
    </row>
    <row r="153" spans="2:11" ht="25.5" x14ac:dyDescent="0.2">
      <c r="B153" s="20" t="s">
        <v>1310</v>
      </c>
      <c r="C153" s="15">
        <v>146</v>
      </c>
      <c r="D153" s="21" t="s">
        <v>1960</v>
      </c>
      <c r="E153" s="33" t="s">
        <v>1809</v>
      </c>
      <c r="F153" s="15" t="s">
        <v>2199</v>
      </c>
      <c r="G153" s="15" t="s">
        <v>660</v>
      </c>
      <c r="H153" s="16" t="s">
        <v>2252</v>
      </c>
      <c r="I153" s="16" t="s">
        <v>2262</v>
      </c>
      <c r="J153" s="22"/>
      <c r="K153" s="22"/>
    </row>
    <row r="154" spans="2:11" ht="25.5" x14ac:dyDescent="0.2">
      <c r="B154" s="20" t="s">
        <v>1311</v>
      </c>
      <c r="C154" s="15">
        <v>147</v>
      </c>
      <c r="D154" s="21" t="s">
        <v>1961</v>
      </c>
      <c r="E154" s="33" t="s">
        <v>1810</v>
      </c>
      <c r="F154" s="15" t="s">
        <v>2199</v>
      </c>
      <c r="G154" s="15" t="s">
        <v>660</v>
      </c>
      <c r="H154" s="16" t="s">
        <v>2252</v>
      </c>
      <c r="I154" s="16" t="s">
        <v>2263</v>
      </c>
      <c r="J154" s="22"/>
      <c r="K154" s="22"/>
    </row>
    <row r="155" spans="2:11" ht="25.5" x14ac:dyDescent="0.2">
      <c r="B155" s="26" t="s">
        <v>523</v>
      </c>
      <c r="C155" s="27">
        <v>148</v>
      </c>
      <c r="D155" s="25" t="s">
        <v>1962</v>
      </c>
      <c r="E155" s="34" t="s">
        <v>1811</v>
      </c>
      <c r="F155" s="27" t="s">
        <v>2199</v>
      </c>
      <c r="G155" s="27" t="s">
        <v>660</v>
      </c>
      <c r="H155" s="30" t="s">
        <v>2415</v>
      </c>
      <c r="I155" s="30" t="s">
        <v>1107</v>
      </c>
      <c r="J155" s="29" t="s">
        <v>1107</v>
      </c>
      <c r="K155" s="29"/>
    </row>
    <row r="156" spans="2:11" ht="25.5" x14ac:dyDescent="0.2">
      <c r="B156" s="26" t="s">
        <v>524</v>
      </c>
      <c r="C156" s="27">
        <v>149</v>
      </c>
      <c r="D156" s="25" t="s">
        <v>1963</v>
      </c>
      <c r="E156" s="34" t="s">
        <v>1812</v>
      </c>
      <c r="F156" s="27" t="s">
        <v>2199</v>
      </c>
      <c r="G156" s="27" t="s">
        <v>660</v>
      </c>
      <c r="H156" s="30" t="s">
        <v>2416</v>
      </c>
      <c r="I156" s="30" t="s">
        <v>1107</v>
      </c>
      <c r="J156" s="29" t="s">
        <v>1107</v>
      </c>
      <c r="K156" s="29"/>
    </row>
    <row r="157" spans="2:11" x14ac:dyDescent="0.2">
      <c r="B157" s="20" t="s">
        <v>525</v>
      </c>
      <c r="C157" s="15">
        <v>150</v>
      </c>
      <c r="D157" s="21" t="s">
        <v>1964</v>
      </c>
      <c r="E157" s="33" t="s">
        <v>1813</v>
      </c>
      <c r="F157" s="15" t="s">
        <v>2199</v>
      </c>
      <c r="G157" s="15" t="s">
        <v>660</v>
      </c>
      <c r="H157" s="16"/>
      <c r="I157" s="22"/>
      <c r="J157" s="22"/>
      <c r="K157" s="22"/>
    </row>
    <row r="158" spans="2:11" x14ac:dyDescent="0.2">
      <c r="B158" s="20" t="s">
        <v>526</v>
      </c>
      <c r="C158" s="15">
        <v>151</v>
      </c>
      <c r="D158" s="21" t="s">
        <v>2212</v>
      </c>
      <c r="E158" s="33" t="s">
        <v>1814</v>
      </c>
      <c r="F158" s="15" t="s">
        <v>2199</v>
      </c>
      <c r="G158" s="15" t="s">
        <v>660</v>
      </c>
      <c r="H158" s="16" t="s">
        <v>2252</v>
      </c>
      <c r="I158" s="16" t="s">
        <v>2264</v>
      </c>
      <c r="J158" s="22"/>
      <c r="K158" s="22"/>
    </row>
    <row r="159" spans="2:11" x14ac:dyDescent="0.2">
      <c r="B159" s="20" t="s">
        <v>527</v>
      </c>
      <c r="C159" s="15">
        <v>152</v>
      </c>
      <c r="D159" s="21" t="s">
        <v>2213</v>
      </c>
      <c r="E159" s="33" t="s">
        <v>1815</v>
      </c>
      <c r="F159" s="15" t="s">
        <v>2199</v>
      </c>
      <c r="G159" s="15" t="s">
        <v>660</v>
      </c>
      <c r="H159" s="16" t="s">
        <v>2252</v>
      </c>
      <c r="I159" s="16" t="s">
        <v>2264</v>
      </c>
      <c r="J159" s="22"/>
      <c r="K159" s="22"/>
    </row>
    <row r="160" spans="2:11" ht="25.5" x14ac:dyDescent="0.2">
      <c r="B160" s="26" t="s">
        <v>528</v>
      </c>
      <c r="C160" s="27">
        <v>153</v>
      </c>
      <c r="D160" s="25" t="s">
        <v>2214</v>
      </c>
      <c r="E160" s="34" t="s">
        <v>1816</v>
      </c>
      <c r="F160" s="27" t="s">
        <v>2199</v>
      </c>
      <c r="G160" s="27" t="s">
        <v>660</v>
      </c>
      <c r="H160" s="30" t="s">
        <v>2417</v>
      </c>
      <c r="I160" s="30" t="s">
        <v>1107</v>
      </c>
      <c r="J160" s="29" t="s">
        <v>1107</v>
      </c>
      <c r="K160" s="29"/>
    </row>
    <row r="161" spans="2:11" x14ac:dyDescent="0.2">
      <c r="B161" s="20" t="s">
        <v>529</v>
      </c>
      <c r="C161" s="15">
        <v>154</v>
      </c>
      <c r="D161" s="21" t="s">
        <v>2215</v>
      </c>
      <c r="E161" s="33" t="s">
        <v>1817</v>
      </c>
      <c r="F161" s="15" t="s">
        <v>2199</v>
      </c>
      <c r="G161" s="15" t="s">
        <v>660</v>
      </c>
      <c r="H161" s="16" t="s">
        <v>2252</v>
      </c>
      <c r="I161" s="16" t="s">
        <v>2264</v>
      </c>
      <c r="J161" s="22"/>
      <c r="K161" s="22"/>
    </row>
    <row r="162" spans="2:11" x14ac:dyDescent="0.2">
      <c r="B162" s="20" t="s">
        <v>530</v>
      </c>
      <c r="C162" s="15">
        <v>155</v>
      </c>
      <c r="D162" s="21" t="s">
        <v>2216</v>
      </c>
      <c r="E162" s="33" t="s">
        <v>1818</v>
      </c>
      <c r="F162" s="15" t="s">
        <v>2199</v>
      </c>
      <c r="G162" s="15" t="s">
        <v>660</v>
      </c>
      <c r="H162" s="16" t="s">
        <v>2252</v>
      </c>
      <c r="I162" s="16" t="s">
        <v>2264</v>
      </c>
      <c r="J162" s="22"/>
      <c r="K162" s="22"/>
    </row>
    <row r="163" spans="2:11" ht="25.5" x14ac:dyDescent="0.2">
      <c r="B163" s="26" t="s">
        <v>531</v>
      </c>
      <c r="C163" s="27">
        <v>156</v>
      </c>
      <c r="D163" s="25" t="s">
        <v>2217</v>
      </c>
      <c r="E163" s="27" t="s">
        <v>1819</v>
      </c>
      <c r="F163" s="27" t="s">
        <v>2199</v>
      </c>
      <c r="G163" s="27" t="s">
        <v>660</v>
      </c>
      <c r="H163" s="30" t="s">
        <v>2418</v>
      </c>
      <c r="I163" s="30" t="s">
        <v>1107</v>
      </c>
      <c r="J163" s="29" t="s">
        <v>1107</v>
      </c>
      <c r="K163" s="29"/>
    </row>
    <row r="164" spans="2:11" x14ac:dyDescent="0.2">
      <c r="B164" s="10"/>
      <c r="C164" s="11"/>
      <c r="D164" s="23" t="s">
        <v>1105</v>
      </c>
      <c r="E164" s="11"/>
      <c r="F164" s="11"/>
      <c r="G164" s="11"/>
      <c r="H164" s="17"/>
      <c r="I164" s="13"/>
      <c r="J164" s="13"/>
      <c r="K164" s="13"/>
    </row>
    <row r="165" spans="2:11" x14ac:dyDescent="0.2">
      <c r="B165" s="20" t="s">
        <v>532</v>
      </c>
      <c r="C165" s="15">
        <v>157</v>
      </c>
      <c r="D165" s="21" t="s">
        <v>296</v>
      </c>
      <c r="E165" s="15" t="s">
        <v>1836</v>
      </c>
      <c r="F165" s="15" t="s">
        <v>2199</v>
      </c>
      <c r="G165" s="15" t="s">
        <v>660</v>
      </c>
      <c r="H165" s="16" t="s">
        <v>2252</v>
      </c>
      <c r="I165" s="16" t="s">
        <v>2264</v>
      </c>
      <c r="J165" s="22"/>
      <c r="K165" s="22"/>
    </row>
    <row r="166" spans="2:11" x14ac:dyDescent="0.2">
      <c r="B166" s="20" t="s">
        <v>533</v>
      </c>
      <c r="C166" s="15">
        <v>158</v>
      </c>
      <c r="D166" s="21" t="s">
        <v>2218</v>
      </c>
      <c r="E166" s="15" t="s">
        <v>1835</v>
      </c>
      <c r="F166" s="15" t="s">
        <v>2199</v>
      </c>
      <c r="G166" s="15" t="s">
        <v>660</v>
      </c>
      <c r="H166" s="16" t="s">
        <v>2252</v>
      </c>
      <c r="I166" s="16" t="s">
        <v>2264</v>
      </c>
      <c r="J166" s="22"/>
      <c r="K166" s="22"/>
    </row>
    <row r="167" spans="2:11" x14ac:dyDescent="0.2">
      <c r="B167" s="20" t="s">
        <v>534</v>
      </c>
      <c r="C167" s="15">
        <v>159</v>
      </c>
      <c r="D167" s="21" t="s">
        <v>2221</v>
      </c>
      <c r="E167" s="15" t="s">
        <v>1670</v>
      </c>
      <c r="F167" s="15" t="s">
        <v>2199</v>
      </c>
      <c r="G167" s="15" t="s">
        <v>660</v>
      </c>
      <c r="H167" s="16" t="s">
        <v>2254</v>
      </c>
      <c r="I167" s="16" t="s">
        <v>2265</v>
      </c>
      <c r="J167" s="22"/>
      <c r="K167" s="22"/>
    </row>
    <row r="168" spans="2:11" x14ac:dyDescent="0.2">
      <c r="B168" s="20" t="s">
        <v>535</v>
      </c>
      <c r="C168" s="15">
        <v>160</v>
      </c>
      <c r="D168" s="21" t="s">
        <v>2219</v>
      </c>
      <c r="E168" s="15" t="s">
        <v>2219</v>
      </c>
      <c r="F168" s="15" t="s">
        <v>2199</v>
      </c>
      <c r="G168" s="15" t="s">
        <v>660</v>
      </c>
      <c r="H168" s="16" t="s">
        <v>2254</v>
      </c>
      <c r="I168" s="16" t="s">
        <v>2265</v>
      </c>
      <c r="J168" s="22"/>
      <c r="K168" s="22"/>
    </row>
    <row r="169" spans="2:11" x14ac:dyDescent="0.2">
      <c r="B169" s="20" t="s">
        <v>536</v>
      </c>
      <c r="C169" s="15">
        <v>161</v>
      </c>
      <c r="D169" s="21" t="s">
        <v>2220</v>
      </c>
      <c r="E169" s="15" t="s">
        <v>1820</v>
      </c>
      <c r="F169" s="15" t="s">
        <v>2199</v>
      </c>
      <c r="G169" s="15" t="s">
        <v>660</v>
      </c>
      <c r="H169" s="16" t="s">
        <v>2254</v>
      </c>
      <c r="I169" s="16" t="s">
        <v>2265</v>
      </c>
      <c r="J169" s="22"/>
      <c r="K169" s="22"/>
    </row>
    <row r="170" spans="2:11" ht="25.5" x14ac:dyDescent="0.2">
      <c r="B170" s="26" t="s">
        <v>537</v>
      </c>
      <c r="C170" s="27">
        <v>162</v>
      </c>
      <c r="D170" s="25" t="s">
        <v>2266</v>
      </c>
      <c r="E170" s="34" t="s">
        <v>2268</v>
      </c>
      <c r="F170" s="27" t="s">
        <v>2199</v>
      </c>
      <c r="G170" s="27" t="s">
        <v>660</v>
      </c>
      <c r="H170" s="30" t="s">
        <v>2267</v>
      </c>
      <c r="I170" s="30" t="s">
        <v>1107</v>
      </c>
      <c r="J170" s="29" t="s">
        <v>1107</v>
      </c>
      <c r="K170" s="29"/>
    </row>
    <row r="171" spans="2:11" x14ac:dyDescent="0.2">
      <c r="B171" s="20" t="s">
        <v>538</v>
      </c>
      <c r="C171" s="15">
        <v>163</v>
      </c>
      <c r="D171" s="21" t="s">
        <v>2222</v>
      </c>
      <c r="E171" s="15" t="s">
        <v>1821</v>
      </c>
      <c r="F171" s="15" t="s">
        <v>2199</v>
      </c>
      <c r="G171" s="15" t="s">
        <v>660</v>
      </c>
      <c r="H171" s="16" t="s">
        <v>2252</v>
      </c>
      <c r="I171" s="16" t="s">
        <v>2264</v>
      </c>
      <c r="J171" s="22"/>
      <c r="K171" s="22"/>
    </row>
    <row r="172" spans="2:11" x14ac:dyDescent="0.2">
      <c r="B172" s="20" t="s">
        <v>539</v>
      </c>
      <c r="C172" s="15">
        <v>164</v>
      </c>
      <c r="D172" s="21" t="s">
        <v>2223</v>
      </c>
      <c r="E172" s="15" t="s">
        <v>1822</v>
      </c>
      <c r="F172" s="15" t="s">
        <v>2199</v>
      </c>
      <c r="G172" s="15" t="s">
        <v>660</v>
      </c>
      <c r="H172" s="16" t="s">
        <v>2252</v>
      </c>
      <c r="I172" s="16" t="s">
        <v>2264</v>
      </c>
      <c r="J172" s="22"/>
      <c r="K172" s="22"/>
    </row>
    <row r="173" spans="2:11" ht="25.5" x14ac:dyDescent="0.2">
      <c r="B173" s="26" t="s">
        <v>540</v>
      </c>
      <c r="C173" s="27">
        <v>165</v>
      </c>
      <c r="D173" s="25" t="s">
        <v>2018</v>
      </c>
      <c r="E173" s="34" t="s">
        <v>1825</v>
      </c>
      <c r="F173" s="27" t="s">
        <v>2199</v>
      </c>
      <c r="G173" s="27" t="s">
        <v>660</v>
      </c>
      <c r="H173" s="30" t="s">
        <v>2187</v>
      </c>
      <c r="I173" s="30" t="s">
        <v>1107</v>
      </c>
      <c r="J173" s="29" t="s">
        <v>1107</v>
      </c>
      <c r="K173" s="29"/>
    </row>
    <row r="174" spans="2:11" x14ac:dyDescent="0.2">
      <c r="B174" s="20" t="s">
        <v>541</v>
      </c>
      <c r="C174" s="15">
        <v>166</v>
      </c>
      <c r="D174" s="21" t="s">
        <v>2019</v>
      </c>
      <c r="E174" s="15" t="s">
        <v>1823</v>
      </c>
      <c r="F174" s="15" t="s">
        <v>2199</v>
      </c>
      <c r="G174" s="15" t="s">
        <v>660</v>
      </c>
      <c r="H174" s="16" t="s">
        <v>2252</v>
      </c>
      <c r="I174" s="16" t="s">
        <v>2264</v>
      </c>
      <c r="J174" s="22"/>
      <c r="K174" s="22"/>
    </row>
    <row r="175" spans="2:11" x14ac:dyDescent="0.2">
      <c r="B175" s="20" t="s">
        <v>542</v>
      </c>
      <c r="C175" s="15">
        <v>167</v>
      </c>
      <c r="D175" s="21" t="s">
        <v>2020</v>
      </c>
      <c r="E175" s="15" t="s">
        <v>1824</v>
      </c>
      <c r="F175" s="15" t="s">
        <v>2199</v>
      </c>
      <c r="G175" s="15" t="s">
        <v>660</v>
      </c>
      <c r="H175" s="16" t="s">
        <v>2252</v>
      </c>
      <c r="I175" s="16" t="s">
        <v>2264</v>
      </c>
      <c r="J175" s="22"/>
      <c r="K175" s="22"/>
    </row>
    <row r="176" spans="2:11" x14ac:dyDescent="0.2">
      <c r="B176" s="20" t="s">
        <v>543</v>
      </c>
      <c r="C176" s="15">
        <v>168</v>
      </c>
      <c r="D176" s="21" t="s">
        <v>2021</v>
      </c>
      <c r="E176" s="15" t="s">
        <v>1828</v>
      </c>
      <c r="F176" s="15" t="s">
        <v>2199</v>
      </c>
      <c r="G176" s="15" t="s">
        <v>660</v>
      </c>
      <c r="H176" s="16" t="s">
        <v>2252</v>
      </c>
      <c r="I176" s="16" t="s">
        <v>2264</v>
      </c>
      <c r="J176" s="22"/>
      <c r="K176" s="22"/>
    </row>
    <row r="177" spans="2:11" x14ac:dyDescent="0.2">
      <c r="B177" s="20" t="s">
        <v>544</v>
      </c>
      <c r="C177" s="15">
        <v>169</v>
      </c>
      <c r="D177" s="21" t="s">
        <v>2022</v>
      </c>
      <c r="E177" s="15" t="s">
        <v>1827</v>
      </c>
      <c r="F177" s="15" t="s">
        <v>2199</v>
      </c>
      <c r="G177" s="15" t="s">
        <v>660</v>
      </c>
      <c r="H177" s="16"/>
      <c r="I177" s="22"/>
      <c r="J177" s="22"/>
      <c r="K177" s="22"/>
    </row>
    <row r="178" spans="2:11" ht="25.5" x14ac:dyDescent="0.2">
      <c r="B178" s="26" t="s">
        <v>545</v>
      </c>
      <c r="C178" s="27">
        <v>170</v>
      </c>
      <c r="D178" s="25" t="s">
        <v>2023</v>
      </c>
      <c r="E178" s="34" t="s">
        <v>1826</v>
      </c>
      <c r="F178" s="27" t="s">
        <v>2199</v>
      </c>
      <c r="G178" s="27" t="s">
        <v>660</v>
      </c>
      <c r="H178" s="30" t="s">
        <v>2188</v>
      </c>
      <c r="I178" s="30" t="s">
        <v>1107</v>
      </c>
      <c r="J178" s="29" t="s">
        <v>1107</v>
      </c>
      <c r="K178" s="29"/>
    </row>
    <row r="179" spans="2:11" x14ac:dyDescent="0.2">
      <c r="B179" s="20" t="s">
        <v>546</v>
      </c>
      <c r="C179" s="15">
        <v>171</v>
      </c>
      <c r="D179" s="21" t="s">
        <v>2024</v>
      </c>
      <c r="E179" s="15" t="s">
        <v>1829</v>
      </c>
      <c r="F179" s="15" t="s">
        <v>2199</v>
      </c>
      <c r="G179" s="15" t="s">
        <v>660</v>
      </c>
      <c r="H179" s="16" t="s">
        <v>2252</v>
      </c>
      <c r="I179" s="16" t="s">
        <v>2264</v>
      </c>
      <c r="J179" s="22"/>
      <c r="K179" s="22"/>
    </row>
    <row r="180" spans="2:11" x14ac:dyDescent="0.2">
      <c r="B180" s="20" t="s">
        <v>547</v>
      </c>
      <c r="C180" s="15">
        <v>172</v>
      </c>
      <c r="D180" s="21" t="s">
        <v>2025</v>
      </c>
      <c r="E180" s="33" t="s">
        <v>1830</v>
      </c>
      <c r="F180" s="15" t="s">
        <v>2199</v>
      </c>
      <c r="G180" s="15" t="s">
        <v>660</v>
      </c>
      <c r="H180" s="16" t="s">
        <v>2252</v>
      </c>
      <c r="I180" s="16" t="s">
        <v>2264</v>
      </c>
      <c r="J180" s="22"/>
      <c r="K180" s="22"/>
    </row>
    <row r="181" spans="2:11" ht="25.5" x14ac:dyDescent="0.2">
      <c r="B181" s="26" t="s">
        <v>548</v>
      </c>
      <c r="C181" s="27">
        <v>173</v>
      </c>
      <c r="D181" s="25" t="s">
        <v>2026</v>
      </c>
      <c r="E181" s="34" t="s">
        <v>1831</v>
      </c>
      <c r="F181" s="27" t="s">
        <v>2199</v>
      </c>
      <c r="G181" s="27" t="s">
        <v>660</v>
      </c>
      <c r="H181" s="30" t="s">
        <v>2429</v>
      </c>
      <c r="I181" s="30" t="s">
        <v>1107</v>
      </c>
      <c r="J181" s="29" t="s">
        <v>1107</v>
      </c>
      <c r="K181" s="29"/>
    </row>
    <row r="182" spans="2:11" ht="25.5" x14ac:dyDescent="0.2">
      <c r="B182" s="26" t="s">
        <v>549</v>
      </c>
      <c r="C182" s="27">
        <v>174</v>
      </c>
      <c r="D182" s="25" t="s">
        <v>2027</v>
      </c>
      <c r="E182" s="34" t="s">
        <v>1832</v>
      </c>
      <c r="F182" s="27" t="s">
        <v>2199</v>
      </c>
      <c r="G182" s="27" t="s">
        <v>660</v>
      </c>
      <c r="H182" s="30" t="s">
        <v>2435</v>
      </c>
      <c r="I182" s="30" t="s">
        <v>1107</v>
      </c>
      <c r="J182" s="29" t="s">
        <v>1107</v>
      </c>
      <c r="K182" s="29"/>
    </row>
    <row r="183" spans="2:11" x14ac:dyDescent="0.2">
      <c r="B183" s="20" t="s">
        <v>550</v>
      </c>
      <c r="C183" s="15">
        <v>175</v>
      </c>
      <c r="D183" s="21" t="s">
        <v>2028</v>
      </c>
      <c r="E183" s="15" t="s">
        <v>1833</v>
      </c>
      <c r="F183" s="15" t="s">
        <v>2199</v>
      </c>
      <c r="G183" s="15" t="s">
        <v>660</v>
      </c>
      <c r="H183" s="16" t="s">
        <v>2252</v>
      </c>
      <c r="I183" s="16" t="s">
        <v>2264</v>
      </c>
      <c r="J183" s="22"/>
      <c r="K183" s="22"/>
    </row>
    <row r="184" spans="2:11" x14ac:dyDescent="0.2">
      <c r="B184" s="20" t="s">
        <v>551</v>
      </c>
      <c r="C184" s="15">
        <v>176</v>
      </c>
      <c r="D184" s="21" t="s">
        <v>2029</v>
      </c>
      <c r="E184" s="15" t="s">
        <v>1834</v>
      </c>
      <c r="F184" s="15" t="s">
        <v>2199</v>
      </c>
      <c r="G184" s="15" t="s">
        <v>660</v>
      </c>
      <c r="H184" s="16" t="s">
        <v>2252</v>
      </c>
      <c r="I184" s="16" t="s">
        <v>2264</v>
      </c>
      <c r="J184" s="22"/>
      <c r="K184" s="22"/>
    </row>
    <row r="185" spans="2:11" x14ac:dyDescent="0.2">
      <c r="B185" s="20" t="s">
        <v>552</v>
      </c>
      <c r="C185" s="15">
        <v>177</v>
      </c>
      <c r="D185" s="21" t="s">
        <v>2030</v>
      </c>
      <c r="E185" s="15" t="s">
        <v>1837</v>
      </c>
      <c r="F185" s="15" t="s">
        <v>2199</v>
      </c>
      <c r="G185" s="15" t="s">
        <v>660</v>
      </c>
      <c r="H185" s="16"/>
      <c r="I185" s="22"/>
      <c r="J185" s="22"/>
      <c r="K185" s="22"/>
    </row>
    <row r="186" spans="2:11" ht="25.5" x14ac:dyDescent="0.2">
      <c r="B186" s="26" t="s">
        <v>553</v>
      </c>
      <c r="C186" s="27">
        <v>178</v>
      </c>
      <c r="D186" s="25" t="s">
        <v>2031</v>
      </c>
      <c r="E186" s="34" t="s">
        <v>1838</v>
      </c>
      <c r="F186" s="27" t="s">
        <v>2199</v>
      </c>
      <c r="G186" s="27" t="s">
        <v>660</v>
      </c>
      <c r="H186" s="30" t="s">
        <v>2441</v>
      </c>
      <c r="I186" s="30" t="s">
        <v>1107</v>
      </c>
      <c r="J186" s="29" t="s">
        <v>1107</v>
      </c>
      <c r="K186" s="29"/>
    </row>
    <row r="187" spans="2:11" x14ac:dyDescent="0.2">
      <c r="B187" s="20" t="s">
        <v>554</v>
      </c>
      <c r="C187" s="15">
        <v>179</v>
      </c>
      <c r="D187" s="21" t="s">
        <v>2032</v>
      </c>
      <c r="E187" s="15" t="s">
        <v>1839</v>
      </c>
      <c r="F187" s="15" t="s">
        <v>2199</v>
      </c>
      <c r="G187" s="15" t="s">
        <v>660</v>
      </c>
      <c r="H187" s="16" t="s">
        <v>2252</v>
      </c>
      <c r="I187" s="16" t="s">
        <v>2264</v>
      </c>
      <c r="J187" s="22"/>
      <c r="K187" s="22"/>
    </row>
    <row r="188" spans="2:11" x14ac:dyDescent="0.2">
      <c r="B188" s="20" t="s">
        <v>555</v>
      </c>
      <c r="C188" s="15">
        <v>180</v>
      </c>
      <c r="D188" s="21" t="s">
        <v>2033</v>
      </c>
      <c r="E188" s="15" t="s">
        <v>1840</v>
      </c>
      <c r="F188" s="15" t="s">
        <v>2199</v>
      </c>
      <c r="G188" s="15" t="s">
        <v>660</v>
      </c>
      <c r="H188" s="16"/>
      <c r="I188" s="22"/>
      <c r="J188" s="22"/>
      <c r="K188" s="22"/>
    </row>
    <row r="189" spans="2:11" x14ac:dyDescent="0.2">
      <c r="B189" s="20" t="s">
        <v>451</v>
      </c>
      <c r="C189" s="15">
        <v>181</v>
      </c>
      <c r="D189" s="21" t="s">
        <v>2034</v>
      </c>
      <c r="E189" s="15" t="s">
        <v>1841</v>
      </c>
      <c r="F189" s="15" t="s">
        <v>2199</v>
      </c>
      <c r="G189" s="15" t="s">
        <v>660</v>
      </c>
      <c r="H189" s="16" t="s">
        <v>2252</v>
      </c>
      <c r="I189" s="16" t="s">
        <v>2264</v>
      </c>
      <c r="J189" s="22"/>
      <c r="K189" s="22"/>
    </row>
    <row r="190" spans="2:11" x14ac:dyDescent="0.2">
      <c r="B190" s="20" t="s">
        <v>452</v>
      </c>
      <c r="C190" s="15">
        <v>182</v>
      </c>
      <c r="D190" s="21" t="s">
        <v>2035</v>
      </c>
      <c r="E190" s="15" t="s">
        <v>1842</v>
      </c>
      <c r="F190" s="15" t="s">
        <v>2199</v>
      </c>
      <c r="G190" s="15" t="s">
        <v>660</v>
      </c>
      <c r="H190" s="16" t="s">
        <v>2252</v>
      </c>
      <c r="I190" s="16" t="s">
        <v>2264</v>
      </c>
      <c r="J190" s="22"/>
      <c r="K190" s="22"/>
    </row>
    <row r="191" spans="2:11" ht="25.5" x14ac:dyDescent="0.2">
      <c r="B191" s="26" t="s">
        <v>453</v>
      </c>
      <c r="C191" s="27">
        <v>183</v>
      </c>
      <c r="D191" s="25" t="s">
        <v>2036</v>
      </c>
      <c r="E191" s="34" t="s">
        <v>1843</v>
      </c>
      <c r="F191" s="27" t="s">
        <v>2199</v>
      </c>
      <c r="G191" s="27" t="s">
        <v>660</v>
      </c>
      <c r="H191" s="30" t="s">
        <v>2189</v>
      </c>
      <c r="I191" s="30" t="s">
        <v>1107</v>
      </c>
      <c r="J191" s="30" t="s">
        <v>2190</v>
      </c>
      <c r="K191" s="29"/>
    </row>
    <row r="192" spans="2:11" x14ac:dyDescent="0.2">
      <c r="B192" s="20" t="s">
        <v>454</v>
      </c>
      <c r="C192" s="15">
        <v>184</v>
      </c>
      <c r="D192" s="21" t="s">
        <v>2419</v>
      </c>
      <c r="E192" s="15" t="s">
        <v>1844</v>
      </c>
      <c r="F192" s="18" t="s">
        <v>2199</v>
      </c>
      <c r="G192" s="15" t="s">
        <v>660</v>
      </c>
      <c r="H192" s="16" t="s">
        <v>2269</v>
      </c>
      <c r="I192" s="22" t="s">
        <v>2270</v>
      </c>
      <c r="J192" s="22"/>
      <c r="K192" s="22"/>
    </row>
    <row r="193" spans="2:11" x14ac:dyDescent="0.2">
      <c r="B193" s="20" t="s">
        <v>455</v>
      </c>
      <c r="C193" s="15">
        <v>185</v>
      </c>
      <c r="D193" s="21" t="s">
        <v>272</v>
      </c>
      <c r="E193" s="15" t="s">
        <v>1845</v>
      </c>
      <c r="F193" s="15" t="s">
        <v>2199</v>
      </c>
      <c r="G193" s="15" t="s">
        <v>660</v>
      </c>
      <c r="H193" s="16" t="s">
        <v>2271</v>
      </c>
      <c r="I193" s="22" t="s">
        <v>2272</v>
      </c>
      <c r="J193" s="22"/>
      <c r="K193" s="22"/>
    </row>
    <row r="194" spans="2:11" x14ac:dyDescent="0.2">
      <c r="B194" s="20" t="s">
        <v>456</v>
      </c>
      <c r="C194" s="15">
        <v>186</v>
      </c>
      <c r="D194" s="21" t="s">
        <v>1537</v>
      </c>
      <c r="E194" s="15" t="s">
        <v>1846</v>
      </c>
      <c r="F194" s="15" t="s">
        <v>2199</v>
      </c>
      <c r="G194" s="15" t="s">
        <v>660</v>
      </c>
      <c r="H194" s="16" t="s">
        <v>2273</v>
      </c>
      <c r="I194" s="22" t="s">
        <v>2274</v>
      </c>
      <c r="J194" s="22"/>
      <c r="K194" s="22"/>
    </row>
    <row r="195" spans="2:11" x14ac:dyDescent="0.2">
      <c r="B195" s="20" t="s">
        <v>457</v>
      </c>
      <c r="C195" s="15">
        <v>187</v>
      </c>
      <c r="D195" s="21" t="s">
        <v>2037</v>
      </c>
      <c r="E195" s="15" t="s">
        <v>1847</v>
      </c>
      <c r="F195" s="15" t="s">
        <v>2199</v>
      </c>
      <c r="G195" s="15" t="s">
        <v>660</v>
      </c>
      <c r="H195" s="16" t="s">
        <v>2252</v>
      </c>
      <c r="I195" s="16" t="s">
        <v>2264</v>
      </c>
      <c r="J195" s="22"/>
      <c r="K195" s="22"/>
    </row>
    <row r="196" spans="2:11" x14ac:dyDescent="0.2">
      <c r="B196" s="20" t="s">
        <v>458</v>
      </c>
      <c r="C196" s="15">
        <v>188</v>
      </c>
      <c r="D196" s="21" t="s">
        <v>2038</v>
      </c>
      <c r="E196" s="15" t="s">
        <v>1848</v>
      </c>
      <c r="F196" s="15" t="s">
        <v>2199</v>
      </c>
      <c r="G196" s="15" t="s">
        <v>660</v>
      </c>
      <c r="H196" s="16" t="s">
        <v>2252</v>
      </c>
      <c r="I196" s="16" t="s">
        <v>2264</v>
      </c>
      <c r="J196" s="22"/>
      <c r="K196" s="22"/>
    </row>
    <row r="197" spans="2:11" x14ac:dyDescent="0.2">
      <c r="B197" s="20" t="s">
        <v>459</v>
      </c>
      <c r="C197" s="15">
        <v>189</v>
      </c>
      <c r="D197" s="21" t="s">
        <v>2039</v>
      </c>
      <c r="E197" s="15" t="s">
        <v>1698</v>
      </c>
      <c r="F197" s="15" t="s">
        <v>2199</v>
      </c>
      <c r="G197" s="15" t="s">
        <v>660</v>
      </c>
      <c r="H197" s="16" t="s">
        <v>2252</v>
      </c>
      <c r="I197" s="16" t="s">
        <v>2265</v>
      </c>
      <c r="J197" s="22"/>
      <c r="K197" s="22"/>
    </row>
    <row r="198" spans="2:11" x14ac:dyDescent="0.2">
      <c r="B198" s="20" t="s">
        <v>460</v>
      </c>
      <c r="C198" s="15">
        <v>190</v>
      </c>
      <c r="D198" s="21" t="s">
        <v>2040</v>
      </c>
      <c r="E198" s="15" t="s">
        <v>1849</v>
      </c>
      <c r="F198" s="15" t="s">
        <v>2199</v>
      </c>
      <c r="G198" s="15" t="s">
        <v>660</v>
      </c>
      <c r="H198" s="16" t="s">
        <v>2252</v>
      </c>
      <c r="I198" s="16" t="s">
        <v>2265</v>
      </c>
      <c r="J198" s="22"/>
      <c r="K198" s="22"/>
    </row>
    <row r="199" spans="2:11" x14ac:dyDescent="0.2">
      <c r="B199" s="20" t="s">
        <v>461</v>
      </c>
      <c r="C199" s="15">
        <v>191</v>
      </c>
      <c r="D199" s="21" t="s">
        <v>2041</v>
      </c>
      <c r="E199" s="15" t="s">
        <v>1850</v>
      </c>
      <c r="F199" s="15" t="s">
        <v>2199</v>
      </c>
      <c r="G199" s="15" t="s">
        <v>660</v>
      </c>
      <c r="H199" s="16" t="s">
        <v>2252</v>
      </c>
      <c r="I199" s="16" t="s">
        <v>2265</v>
      </c>
      <c r="J199" s="22"/>
      <c r="K199" s="22"/>
    </row>
    <row r="200" spans="2:11" ht="25.5" x14ac:dyDescent="0.2">
      <c r="B200" s="26" t="s">
        <v>462</v>
      </c>
      <c r="C200" s="27">
        <v>192</v>
      </c>
      <c r="D200" s="25" t="s">
        <v>2275</v>
      </c>
      <c r="E200" s="34" t="s">
        <v>2276</v>
      </c>
      <c r="F200" s="27" t="s">
        <v>2199</v>
      </c>
      <c r="G200" s="27" t="s">
        <v>660</v>
      </c>
      <c r="H200" s="30" t="s">
        <v>2267</v>
      </c>
      <c r="I200" s="30" t="s">
        <v>1107</v>
      </c>
      <c r="J200" s="29" t="s">
        <v>1107</v>
      </c>
      <c r="K200" s="29"/>
    </row>
    <row r="201" spans="2:11" x14ac:dyDescent="0.2">
      <c r="B201" s="20" t="s">
        <v>463</v>
      </c>
      <c r="C201" s="15">
        <v>193</v>
      </c>
      <c r="D201" s="21" t="s">
        <v>249</v>
      </c>
      <c r="E201" s="15" t="s">
        <v>1851</v>
      </c>
      <c r="F201" s="15" t="s">
        <v>2199</v>
      </c>
      <c r="G201" s="15" t="s">
        <v>660</v>
      </c>
      <c r="H201" s="16" t="s">
        <v>2252</v>
      </c>
      <c r="I201" s="16" t="s">
        <v>2264</v>
      </c>
      <c r="J201" s="22"/>
      <c r="K201" s="22"/>
    </row>
    <row r="202" spans="2:11" x14ac:dyDescent="0.2">
      <c r="B202" s="20" t="s">
        <v>464</v>
      </c>
      <c r="C202" s="15">
        <v>194</v>
      </c>
      <c r="D202" s="21" t="s">
        <v>250</v>
      </c>
      <c r="E202" s="15" t="s">
        <v>1852</v>
      </c>
      <c r="F202" s="15" t="s">
        <v>2199</v>
      </c>
      <c r="G202" s="15" t="s">
        <v>660</v>
      </c>
      <c r="H202" s="16" t="s">
        <v>2252</v>
      </c>
      <c r="I202" s="16" t="s">
        <v>2264</v>
      </c>
      <c r="J202" s="22"/>
      <c r="K202" s="22"/>
    </row>
    <row r="203" spans="2:11" ht="25.5" x14ac:dyDescent="0.2">
      <c r="B203" s="26" t="s">
        <v>465</v>
      </c>
      <c r="C203" s="27">
        <v>195</v>
      </c>
      <c r="D203" s="25" t="s">
        <v>251</v>
      </c>
      <c r="E203" s="34" t="s">
        <v>1853</v>
      </c>
      <c r="F203" s="27" t="s">
        <v>2199</v>
      </c>
      <c r="G203" s="27" t="s">
        <v>660</v>
      </c>
      <c r="H203" s="30" t="s">
        <v>2192</v>
      </c>
      <c r="I203" s="30" t="s">
        <v>1107</v>
      </c>
      <c r="J203" s="29" t="s">
        <v>1107</v>
      </c>
      <c r="K203" s="29"/>
    </row>
    <row r="204" spans="2:11" x14ac:dyDescent="0.2">
      <c r="B204" s="20" t="s">
        <v>466</v>
      </c>
      <c r="C204" s="15">
        <v>196</v>
      </c>
      <c r="D204" s="21" t="s">
        <v>252</v>
      </c>
      <c r="E204" s="15" t="s">
        <v>1854</v>
      </c>
      <c r="F204" s="15" t="s">
        <v>2199</v>
      </c>
      <c r="G204" s="15" t="s">
        <v>660</v>
      </c>
      <c r="H204" s="16" t="s">
        <v>2252</v>
      </c>
      <c r="I204" s="16" t="s">
        <v>2264</v>
      </c>
      <c r="J204" s="22"/>
      <c r="K204" s="22"/>
    </row>
    <row r="205" spans="2:11" x14ac:dyDescent="0.2">
      <c r="B205" s="20" t="s">
        <v>467</v>
      </c>
      <c r="C205" s="15">
        <v>197</v>
      </c>
      <c r="D205" s="21" t="s">
        <v>253</v>
      </c>
      <c r="E205" s="15" t="s">
        <v>1855</v>
      </c>
      <c r="F205" s="15" t="s">
        <v>2199</v>
      </c>
      <c r="G205" s="15" t="s">
        <v>660</v>
      </c>
      <c r="H205" s="16" t="s">
        <v>2252</v>
      </c>
      <c r="I205" s="16" t="s">
        <v>2264</v>
      </c>
      <c r="J205" s="22"/>
      <c r="K205" s="22"/>
    </row>
    <row r="206" spans="2:11" x14ac:dyDescent="0.2">
      <c r="B206" s="20" t="s">
        <v>468</v>
      </c>
      <c r="C206" s="15">
        <v>198</v>
      </c>
      <c r="D206" s="21" t="s">
        <v>254</v>
      </c>
      <c r="E206" s="15" t="s">
        <v>1856</v>
      </c>
      <c r="F206" s="15" t="s">
        <v>2199</v>
      </c>
      <c r="G206" s="15" t="s">
        <v>660</v>
      </c>
      <c r="H206" s="16" t="s">
        <v>2252</v>
      </c>
      <c r="I206" s="16" t="s">
        <v>2264</v>
      </c>
      <c r="J206" s="22"/>
      <c r="K206" s="22"/>
    </row>
    <row r="207" spans="2:11" x14ac:dyDescent="0.2">
      <c r="B207" s="20" t="s">
        <v>469</v>
      </c>
      <c r="C207" s="15">
        <v>199</v>
      </c>
      <c r="D207" s="21" t="s">
        <v>255</v>
      </c>
      <c r="E207" s="15" t="s">
        <v>1857</v>
      </c>
      <c r="F207" s="15" t="s">
        <v>2199</v>
      </c>
      <c r="G207" s="15" t="s">
        <v>660</v>
      </c>
      <c r="H207" s="16"/>
      <c r="I207" s="22"/>
      <c r="J207" s="22"/>
      <c r="K207" s="22"/>
    </row>
    <row r="208" spans="2:11" ht="25.5" x14ac:dyDescent="0.2">
      <c r="B208" s="26" t="s">
        <v>470</v>
      </c>
      <c r="C208" s="27">
        <v>200</v>
      </c>
      <c r="D208" s="25" t="s">
        <v>256</v>
      </c>
      <c r="E208" s="34" t="s">
        <v>1858</v>
      </c>
      <c r="F208" s="27" t="s">
        <v>2199</v>
      </c>
      <c r="G208" s="27" t="s">
        <v>660</v>
      </c>
      <c r="H208" s="30" t="s">
        <v>2191</v>
      </c>
      <c r="I208" s="30" t="s">
        <v>1107</v>
      </c>
      <c r="J208" s="29" t="s">
        <v>1107</v>
      </c>
      <c r="K208" s="29"/>
    </row>
    <row r="209" spans="2:11" x14ac:dyDescent="0.2">
      <c r="B209" s="20" t="s">
        <v>471</v>
      </c>
      <c r="C209" s="15">
        <v>201</v>
      </c>
      <c r="D209" s="21" t="s">
        <v>257</v>
      </c>
      <c r="E209" s="15" t="s">
        <v>1859</v>
      </c>
      <c r="F209" s="15" t="s">
        <v>2199</v>
      </c>
      <c r="G209" s="15" t="s">
        <v>660</v>
      </c>
      <c r="H209" s="16" t="s">
        <v>2252</v>
      </c>
      <c r="I209" s="16" t="s">
        <v>2264</v>
      </c>
      <c r="J209" s="22"/>
      <c r="K209" s="22"/>
    </row>
    <row r="210" spans="2:11" x14ac:dyDescent="0.2">
      <c r="B210" s="20" t="s">
        <v>472</v>
      </c>
      <c r="C210" s="15">
        <v>202</v>
      </c>
      <c r="D210" s="21" t="s">
        <v>258</v>
      </c>
      <c r="E210" s="33" t="s">
        <v>1860</v>
      </c>
      <c r="F210" s="15" t="s">
        <v>2199</v>
      </c>
      <c r="G210" s="15" t="s">
        <v>660</v>
      </c>
      <c r="H210" s="16" t="s">
        <v>2252</v>
      </c>
      <c r="I210" s="16" t="s">
        <v>2264</v>
      </c>
      <c r="J210" s="22"/>
      <c r="K210" s="22"/>
    </row>
    <row r="211" spans="2:11" ht="25.5" x14ac:dyDescent="0.2">
      <c r="B211" s="26" t="s">
        <v>473</v>
      </c>
      <c r="C211" s="27">
        <v>203</v>
      </c>
      <c r="D211" s="25" t="s">
        <v>259</v>
      </c>
      <c r="E211" s="34" t="s">
        <v>1861</v>
      </c>
      <c r="F211" s="27" t="s">
        <v>2199</v>
      </c>
      <c r="G211" s="27" t="s">
        <v>660</v>
      </c>
      <c r="H211" s="30" t="s">
        <v>2430</v>
      </c>
      <c r="I211" s="30" t="s">
        <v>1107</v>
      </c>
      <c r="J211" s="29" t="s">
        <v>1107</v>
      </c>
      <c r="K211" s="29"/>
    </row>
    <row r="212" spans="2:11" ht="25.5" x14ac:dyDescent="0.2">
      <c r="B212" s="26" t="s">
        <v>474</v>
      </c>
      <c r="C212" s="27">
        <v>204</v>
      </c>
      <c r="D212" s="25" t="s">
        <v>260</v>
      </c>
      <c r="E212" s="34" t="s">
        <v>1862</v>
      </c>
      <c r="F212" s="27" t="s">
        <v>2199</v>
      </c>
      <c r="G212" s="27" t="s">
        <v>660</v>
      </c>
      <c r="H212" s="30" t="s">
        <v>2436</v>
      </c>
      <c r="I212" s="30" t="s">
        <v>1107</v>
      </c>
      <c r="J212" s="29" t="s">
        <v>1107</v>
      </c>
      <c r="K212" s="29"/>
    </row>
    <row r="213" spans="2:11" x14ac:dyDescent="0.2">
      <c r="B213" s="20" t="s">
        <v>475</v>
      </c>
      <c r="C213" s="15">
        <v>205</v>
      </c>
      <c r="D213" s="21" t="s">
        <v>261</v>
      </c>
      <c r="E213" s="15" t="s">
        <v>1863</v>
      </c>
      <c r="F213" s="15" t="s">
        <v>2199</v>
      </c>
      <c r="G213" s="15" t="s">
        <v>660</v>
      </c>
      <c r="H213" s="16" t="s">
        <v>2252</v>
      </c>
      <c r="I213" s="16" t="s">
        <v>2264</v>
      </c>
      <c r="J213" s="22"/>
      <c r="K213" s="22"/>
    </row>
    <row r="214" spans="2:11" x14ac:dyDescent="0.2">
      <c r="B214" s="20" t="s">
        <v>476</v>
      </c>
      <c r="C214" s="15">
        <v>206</v>
      </c>
      <c r="D214" s="21" t="s">
        <v>262</v>
      </c>
      <c r="E214" s="15" t="s">
        <v>1864</v>
      </c>
      <c r="F214" s="15" t="s">
        <v>2199</v>
      </c>
      <c r="G214" s="15" t="s">
        <v>660</v>
      </c>
      <c r="H214" s="16" t="s">
        <v>2252</v>
      </c>
      <c r="I214" s="16" t="s">
        <v>2264</v>
      </c>
      <c r="J214" s="22"/>
      <c r="K214" s="22"/>
    </row>
    <row r="215" spans="2:11" x14ac:dyDescent="0.2">
      <c r="B215" s="20" t="s">
        <v>477</v>
      </c>
      <c r="C215" s="15">
        <v>207</v>
      </c>
      <c r="D215" s="21" t="s">
        <v>263</v>
      </c>
      <c r="E215" s="15" t="s">
        <v>1865</v>
      </c>
      <c r="F215" s="15" t="s">
        <v>2199</v>
      </c>
      <c r="G215" s="15" t="s">
        <v>660</v>
      </c>
      <c r="H215" s="16"/>
      <c r="I215" s="22"/>
      <c r="J215" s="22"/>
      <c r="K215" s="22"/>
    </row>
    <row r="216" spans="2:11" ht="25.5" x14ac:dyDescent="0.2">
      <c r="B216" s="26" t="s">
        <v>478</v>
      </c>
      <c r="C216" s="27">
        <v>208</v>
      </c>
      <c r="D216" s="25" t="s">
        <v>264</v>
      </c>
      <c r="E216" s="34" t="s">
        <v>1866</v>
      </c>
      <c r="F216" s="27" t="s">
        <v>2199</v>
      </c>
      <c r="G216" s="27" t="s">
        <v>660</v>
      </c>
      <c r="H216" s="30" t="s">
        <v>2442</v>
      </c>
      <c r="I216" s="30" t="s">
        <v>1107</v>
      </c>
      <c r="J216" s="29" t="s">
        <v>1107</v>
      </c>
      <c r="K216" s="29"/>
    </row>
    <row r="217" spans="2:11" x14ac:dyDescent="0.2">
      <c r="B217" s="20" t="s">
        <v>479</v>
      </c>
      <c r="C217" s="15">
        <v>209</v>
      </c>
      <c r="D217" s="21" t="s">
        <v>265</v>
      </c>
      <c r="E217" s="15" t="s">
        <v>1867</v>
      </c>
      <c r="F217" s="15" t="s">
        <v>2199</v>
      </c>
      <c r="G217" s="15" t="s">
        <v>660</v>
      </c>
      <c r="H217" s="16" t="s">
        <v>2252</v>
      </c>
      <c r="I217" s="16" t="s">
        <v>2264</v>
      </c>
      <c r="J217" s="22"/>
      <c r="K217" s="22"/>
    </row>
    <row r="218" spans="2:11" x14ac:dyDescent="0.2">
      <c r="B218" s="20" t="s">
        <v>480</v>
      </c>
      <c r="C218" s="15">
        <v>210</v>
      </c>
      <c r="D218" s="21" t="s">
        <v>266</v>
      </c>
      <c r="E218" s="15" t="s">
        <v>1868</v>
      </c>
      <c r="F218" s="15" t="s">
        <v>2199</v>
      </c>
      <c r="G218" s="15" t="s">
        <v>660</v>
      </c>
      <c r="H218" s="16"/>
      <c r="I218" s="22"/>
      <c r="J218" s="22"/>
      <c r="K218" s="22"/>
    </row>
    <row r="219" spans="2:11" x14ac:dyDescent="0.2">
      <c r="B219" s="20" t="s">
        <v>481</v>
      </c>
      <c r="C219" s="15">
        <v>211</v>
      </c>
      <c r="D219" s="21" t="s">
        <v>267</v>
      </c>
      <c r="E219" s="15" t="s">
        <v>1869</v>
      </c>
      <c r="F219" s="15" t="s">
        <v>2199</v>
      </c>
      <c r="G219" s="15" t="s">
        <v>660</v>
      </c>
      <c r="H219" s="16" t="s">
        <v>2252</v>
      </c>
      <c r="I219" s="16" t="s">
        <v>2264</v>
      </c>
      <c r="J219" s="22"/>
      <c r="K219" s="22"/>
    </row>
    <row r="220" spans="2:11" ht="25.5" x14ac:dyDescent="0.2">
      <c r="B220" s="26" t="s">
        <v>482</v>
      </c>
      <c r="C220" s="27">
        <v>212</v>
      </c>
      <c r="D220" s="25" t="s">
        <v>268</v>
      </c>
      <c r="E220" s="27" t="s">
        <v>1870</v>
      </c>
      <c r="F220" s="27" t="s">
        <v>2199</v>
      </c>
      <c r="G220" s="27" t="s">
        <v>660</v>
      </c>
      <c r="H220" s="30" t="s">
        <v>1066</v>
      </c>
      <c r="I220" s="30" t="s">
        <v>1107</v>
      </c>
      <c r="J220" s="29" t="s">
        <v>1107</v>
      </c>
      <c r="K220" s="29"/>
    </row>
    <row r="221" spans="2:11" ht="25.5" x14ac:dyDescent="0.2">
      <c r="B221" s="26" t="s">
        <v>483</v>
      </c>
      <c r="C221" s="27">
        <v>213</v>
      </c>
      <c r="D221" s="25" t="s">
        <v>269</v>
      </c>
      <c r="E221" s="34" t="s">
        <v>1871</v>
      </c>
      <c r="F221" s="27" t="s">
        <v>2199</v>
      </c>
      <c r="G221" s="27" t="s">
        <v>660</v>
      </c>
      <c r="H221" s="30" t="s">
        <v>1071</v>
      </c>
      <c r="I221" s="30" t="s">
        <v>1107</v>
      </c>
      <c r="J221" s="29" t="s">
        <v>1107</v>
      </c>
      <c r="K221" s="29"/>
    </row>
    <row r="222" spans="2:11" x14ac:dyDescent="0.2">
      <c r="B222" s="20" t="s">
        <v>484</v>
      </c>
      <c r="C222" s="15">
        <v>214</v>
      </c>
      <c r="D222" s="21" t="s">
        <v>2420</v>
      </c>
      <c r="E222" s="15" t="s">
        <v>1312</v>
      </c>
      <c r="F222" s="15" t="s">
        <v>2199</v>
      </c>
      <c r="G222" s="15" t="s">
        <v>660</v>
      </c>
      <c r="H222" s="16" t="s">
        <v>2277</v>
      </c>
      <c r="I222" s="22" t="s">
        <v>2270</v>
      </c>
      <c r="J222" s="22"/>
      <c r="K222" s="22"/>
    </row>
    <row r="223" spans="2:11" x14ac:dyDescent="0.2">
      <c r="B223" s="20" t="s">
        <v>485</v>
      </c>
      <c r="C223" s="15">
        <v>215</v>
      </c>
      <c r="D223" s="21" t="s">
        <v>271</v>
      </c>
      <c r="E223" s="15" t="s">
        <v>1313</v>
      </c>
      <c r="F223" s="15" t="s">
        <v>2199</v>
      </c>
      <c r="G223" s="15" t="s">
        <v>660</v>
      </c>
      <c r="H223" s="16" t="s">
        <v>2278</v>
      </c>
      <c r="I223" s="22" t="s">
        <v>2272</v>
      </c>
      <c r="J223" s="22"/>
      <c r="K223" s="22"/>
    </row>
    <row r="224" spans="2:11" x14ac:dyDescent="0.2">
      <c r="B224" s="20" t="s">
        <v>486</v>
      </c>
      <c r="C224" s="15">
        <v>216</v>
      </c>
      <c r="D224" s="21" t="s">
        <v>270</v>
      </c>
      <c r="E224" s="15" t="s">
        <v>1314</v>
      </c>
      <c r="F224" s="15" t="s">
        <v>2199</v>
      </c>
      <c r="G224" s="15" t="s">
        <v>660</v>
      </c>
      <c r="H224" s="16" t="s">
        <v>2279</v>
      </c>
      <c r="I224" s="22" t="s">
        <v>2274</v>
      </c>
      <c r="J224" s="22"/>
      <c r="K224" s="22"/>
    </row>
    <row r="225" spans="2:11" x14ac:dyDescent="0.2">
      <c r="B225" s="20" t="s">
        <v>487</v>
      </c>
      <c r="C225" s="15">
        <v>217</v>
      </c>
      <c r="D225" s="21" t="s">
        <v>1538</v>
      </c>
      <c r="E225" s="15" t="s">
        <v>1315</v>
      </c>
      <c r="F225" s="15" t="s">
        <v>2199</v>
      </c>
      <c r="G225" s="15" t="s">
        <v>660</v>
      </c>
      <c r="H225" s="16" t="s">
        <v>2252</v>
      </c>
      <c r="I225" s="16" t="s">
        <v>2264</v>
      </c>
      <c r="J225" s="22"/>
      <c r="K225" s="22"/>
    </row>
    <row r="226" spans="2:11" x14ac:dyDescent="0.2">
      <c r="B226" s="20" t="s">
        <v>488</v>
      </c>
      <c r="C226" s="15">
        <v>218</v>
      </c>
      <c r="D226" s="21" t="s">
        <v>1539</v>
      </c>
      <c r="E226" s="15" t="s">
        <v>1316</v>
      </c>
      <c r="F226" s="15" t="s">
        <v>2199</v>
      </c>
      <c r="G226" s="15" t="s">
        <v>660</v>
      </c>
      <c r="H226" s="16" t="s">
        <v>2252</v>
      </c>
      <c r="I226" s="16" t="s">
        <v>2264</v>
      </c>
      <c r="J226" s="22"/>
      <c r="K226" s="22"/>
    </row>
    <row r="227" spans="2:11" x14ac:dyDescent="0.2">
      <c r="B227" s="20" t="s">
        <v>489</v>
      </c>
      <c r="C227" s="15">
        <v>219</v>
      </c>
      <c r="D227" s="21" t="s">
        <v>1540</v>
      </c>
      <c r="E227" s="15" t="s">
        <v>1724</v>
      </c>
      <c r="F227" s="15" t="s">
        <v>2199</v>
      </c>
      <c r="G227" s="15" t="s">
        <v>660</v>
      </c>
      <c r="H227" s="16" t="s">
        <v>2252</v>
      </c>
      <c r="I227" s="16" t="s">
        <v>2265</v>
      </c>
      <c r="J227" s="22"/>
      <c r="K227" s="22"/>
    </row>
    <row r="228" spans="2:11" x14ac:dyDescent="0.2">
      <c r="B228" s="20" t="s">
        <v>490</v>
      </c>
      <c r="C228" s="15">
        <v>220</v>
      </c>
      <c r="D228" s="21" t="s">
        <v>1541</v>
      </c>
      <c r="E228" s="15" t="s">
        <v>1317</v>
      </c>
      <c r="F228" s="15" t="s">
        <v>2199</v>
      </c>
      <c r="G228" s="15" t="s">
        <v>660</v>
      </c>
      <c r="H228" s="16" t="s">
        <v>2252</v>
      </c>
      <c r="I228" s="16" t="s">
        <v>2265</v>
      </c>
      <c r="J228" s="22"/>
      <c r="K228" s="22"/>
    </row>
    <row r="229" spans="2:11" x14ac:dyDescent="0.2">
      <c r="B229" s="20" t="s">
        <v>491</v>
      </c>
      <c r="C229" s="15">
        <v>221</v>
      </c>
      <c r="D229" s="21" t="s">
        <v>1542</v>
      </c>
      <c r="E229" s="15" t="s">
        <v>1318</v>
      </c>
      <c r="F229" s="15" t="s">
        <v>2199</v>
      </c>
      <c r="G229" s="15" t="s">
        <v>660</v>
      </c>
      <c r="H229" s="16" t="s">
        <v>2252</v>
      </c>
      <c r="I229" s="16" t="s">
        <v>2265</v>
      </c>
      <c r="J229" s="22"/>
      <c r="K229" s="22"/>
    </row>
    <row r="230" spans="2:11" ht="25.5" x14ac:dyDescent="0.2">
      <c r="B230" s="26" t="s">
        <v>492</v>
      </c>
      <c r="C230" s="27">
        <v>222</v>
      </c>
      <c r="D230" s="25" t="s">
        <v>2280</v>
      </c>
      <c r="E230" s="34" t="s">
        <v>2281</v>
      </c>
      <c r="F230" s="27" t="s">
        <v>2199</v>
      </c>
      <c r="G230" s="27" t="s">
        <v>660</v>
      </c>
      <c r="H230" s="30" t="s">
        <v>2282</v>
      </c>
      <c r="I230" s="30" t="s">
        <v>1107</v>
      </c>
      <c r="J230" s="29" t="s">
        <v>1107</v>
      </c>
      <c r="K230" s="29"/>
    </row>
    <row r="231" spans="2:11" x14ac:dyDescent="0.2">
      <c r="B231" s="20" t="s">
        <v>493</v>
      </c>
      <c r="C231" s="15">
        <v>223</v>
      </c>
      <c r="D231" s="21" t="s">
        <v>1543</v>
      </c>
      <c r="E231" s="15" t="s">
        <v>2224</v>
      </c>
      <c r="F231" s="15" t="s">
        <v>2199</v>
      </c>
      <c r="G231" s="15" t="s">
        <v>660</v>
      </c>
      <c r="H231" s="16" t="s">
        <v>2252</v>
      </c>
      <c r="I231" s="16" t="s">
        <v>2264</v>
      </c>
      <c r="J231" s="22"/>
      <c r="K231" s="22"/>
    </row>
    <row r="232" spans="2:11" x14ac:dyDescent="0.2">
      <c r="B232" s="20" t="s">
        <v>494</v>
      </c>
      <c r="C232" s="15">
        <v>224</v>
      </c>
      <c r="D232" s="21" t="s">
        <v>1544</v>
      </c>
      <c r="E232" s="15" t="s">
        <v>2225</v>
      </c>
      <c r="F232" s="15" t="s">
        <v>2199</v>
      </c>
      <c r="G232" s="15" t="s">
        <v>660</v>
      </c>
      <c r="H232" s="16" t="s">
        <v>2252</v>
      </c>
      <c r="I232" s="16" t="s">
        <v>2264</v>
      </c>
      <c r="J232" s="22"/>
      <c r="K232" s="22"/>
    </row>
    <row r="233" spans="2:11" ht="38.25" x14ac:dyDescent="0.2">
      <c r="B233" s="26" t="s">
        <v>495</v>
      </c>
      <c r="C233" s="27">
        <v>225</v>
      </c>
      <c r="D233" s="25" t="s">
        <v>1545</v>
      </c>
      <c r="E233" s="34" t="s">
        <v>2226</v>
      </c>
      <c r="F233" s="27" t="s">
        <v>2199</v>
      </c>
      <c r="G233" s="27" t="s">
        <v>660</v>
      </c>
      <c r="H233" s="30" t="s">
        <v>2421</v>
      </c>
      <c r="I233" s="30" t="s">
        <v>1107</v>
      </c>
      <c r="J233" s="29" t="s">
        <v>1107</v>
      </c>
      <c r="K233" s="29"/>
    </row>
    <row r="234" spans="2:11" x14ac:dyDescent="0.2">
      <c r="B234" s="20" t="s">
        <v>496</v>
      </c>
      <c r="C234" s="15">
        <v>226</v>
      </c>
      <c r="D234" s="21" t="s">
        <v>1546</v>
      </c>
      <c r="E234" s="15" t="s">
        <v>2227</v>
      </c>
      <c r="F234" s="15" t="s">
        <v>2199</v>
      </c>
      <c r="G234" s="15" t="s">
        <v>660</v>
      </c>
      <c r="H234" s="16" t="s">
        <v>2252</v>
      </c>
      <c r="I234" s="16" t="s">
        <v>2264</v>
      </c>
      <c r="J234" s="22"/>
      <c r="K234" s="22"/>
    </row>
    <row r="235" spans="2:11" x14ac:dyDescent="0.2">
      <c r="B235" s="20" t="s">
        <v>497</v>
      </c>
      <c r="C235" s="15">
        <v>227</v>
      </c>
      <c r="D235" s="21" t="s">
        <v>1547</v>
      </c>
      <c r="E235" s="15" t="s">
        <v>2228</v>
      </c>
      <c r="F235" s="15" t="s">
        <v>2199</v>
      </c>
      <c r="G235" s="15" t="s">
        <v>660</v>
      </c>
      <c r="H235" s="16" t="s">
        <v>2252</v>
      </c>
      <c r="I235" s="16" t="s">
        <v>2264</v>
      </c>
      <c r="J235" s="22"/>
      <c r="K235" s="22"/>
    </row>
    <row r="236" spans="2:11" x14ac:dyDescent="0.2">
      <c r="B236" s="20" t="s">
        <v>498</v>
      </c>
      <c r="C236" s="15">
        <v>228</v>
      </c>
      <c r="D236" s="21" t="s">
        <v>1548</v>
      </c>
      <c r="E236" s="15" t="s">
        <v>2229</v>
      </c>
      <c r="F236" s="15" t="s">
        <v>2199</v>
      </c>
      <c r="G236" s="15" t="s">
        <v>660</v>
      </c>
      <c r="H236" s="16" t="s">
        <v>2252</v>
      </c>
      <c r="I236" s="16" t="s">
        <v>2264</v>
      </c>
      <c r="J236" s="22"/>
      <c r="K236" s="22"/>
    </row>
    <row r="237" spans="2:11" x14ac:dyDescent="0.2">
      <c r="B237" s="20" t="s">
        <v>499</v>
      </c>
      <c r="C237" s="15">
        <v>229</v>
      </c>
      <c r="D237" s="21" t="s">
        <v>1549</v>
      </c>
      <c r="E237" s="15" t="s">
        <v>2230</v>
      </c>
      <c r="F237" s="15" t="s">
        <v>2199</v>
      </c>
      <c r="G237" s="15" t="s">
        <v>660</v>
      </c>
      <c r="H237" s="16"/>
      <c r="I237" s="22"/>
      <c r="J237" s="22"/>
      <c r="K237" s="22"/>
    </row>
    <row r="238" spans="2:11" ht="25.5" x14ac:dyDescent="0.2">
      <c r="B238" s="26" t="s">
        <v>500</v>
      </c>
      <c r="C238" s="27">
        <v>230</v>
      </c>
      <c r="D238" s="25" t="s">
        <v>1550</v>
      </c>
      <c r="E238" s="34" t="s">
        <v>2231</v>
      </c>
      <c r="F238" s="27" t="s">
        <v>2199</v>
      </c>
      <c r="G238" s="27" t="s">
        <v>660</v>
      </c>
      <c r="H238" s="30" t="s">
        <v>2428</v>
      </c>
      <c r="I238" s="30" t="s">
        <v>1107</v>
      </c>
      <c r="J238" s="29" t="s">
        <v>1107</v>
      </c>
      <c r="K238" s="29"/>
    </row>
    <row r="239" spans="2:11" x14ac:dyDescent="0.2">
      <c r="B239" s="20" t="s">
        <v>501</v>
      </c>
      <c r="C239" s="15">
        <v>231</v>
      </c>
      <c r="D239" s="21" t="s">
        <v>1551</v>
      </c>
      <c r="E239" s="15" t="s">
        <v>2232</v>
      </c>
      <c r="F239" s="15" t="s">
        <v>2199</v>
      </c>
      <c r="G239" s="15" t="s">
        <v>660</v>
      </c>
      <c r="H239" s="16" t="s">
        <v>2252</v>
      </c>
      <c r="I239" s="16" t="s">
        <v>2264</v>
      </c>
      <c r="J239" s="22"/>
      <c r="K239" s="22"/>
    </row>
    <row r="240" spans="2:11" x14ac:dyDescent="0.2">
      <c r="B240" s="20" t="s">
        <v>502</v>
      </c>
      <c r="C240" s="15">
        <v>232</v>
      </c>
      <c r="D240" s="21" t="s">
        <v>1552</v>
      </c>
      <c r="E240" s="33" t="s">
        <v>2233</v>
      </c>
      <c r="F240" s="15" t="s">
        <v>2199</v>
      </c>
      <c r="G240" s="15" t="s">
        <v>660</v>
      </c>
      <c r="H240" s="16" t="s">
        <v>2252</v>
      </c>
      <c r="I240" s="16" t="s">
        <v>2264</v>
      </c>
      <c r="J240" s="22"/>
      <c r="K240" s="22"/>
    </row>
    <row r="241" spans="2:11" ht="25.5" x14ac:dyDescent="0.2">
      <c r="B241" s="26" t="s">
        <v>503</v>
      </c>
      <c r="C241" s="27">
        <v>233</v>
      </c>
      <c r="D241" s="25" t="s">
        <v>1553</v>
      </c>
      <c r="E241" s="34" t="s">
        <v>2234</v>
      </c>
      <c r="F241" s="27" t="s">
        <v>2199</v>
      </c>
      <c r="G241" s="27" t="s">
        <v>660</v>
      </c>
      <c r="H241" s="30" t="s">
        <v>2431</v>
      </c>
      <c r="I241" s="30" t="s">
        <v>1107</v>
      </c>
      <c r="J241" s="29" t="s">
        <v>1107</v>
      </c>
      <c r="K241" s="29"/>
    </row>
    <row r="242" spans="2:11" ht="25.5" x14ac:dyDescent="0.2">
      <c r="B242" s="26" t="s">
        <v>504</v>
      </c>
      <c r="C242" s="27">
        <v>234</v>
      </c>
      <c r="D242" s="25" t="s">
        <v>1554</v>
      </c>
      <c r="E242" s="34" t="s">
        <v>2235</v>
      </c>
      <c r="F242" s="27" t="s">
        <v>2199</v>
      </c>
      <c r="G242" s="27" t="s">
        <v>660</v>
      </c>
      <c r="H242" s="30" t="s">
        <v>2437</v>
      </c>
      <c r="I242" s="30" t="s">
        <v>1107</v>
      </c>
      <c r="J242" s="29" t="s">
        <v>1107</v>
      </c>
      <c r="K242" s="29"/>
    </row>
    <row r="243" spans="2:11" x14ac:dyDescent="0.2">
      <c r="B243" s="20" t="s">
        <v>505</v>
      </c>
      <c r="C243" s="15">
        <v>235</v>
      </c>
      <c r="D243" s="21" t="s">
        <v>1555</v>
      </c>
      <c r="E243" s="15" t="s">
        <v>2236</v>
      </c>
      <c r="F243" s="15" t="s">
        <v>2199</v>
      </c>
      <c r="G243" s="15" t="s">
        <v>660</v>
      </c>
      <c r="H243" s="16" t="s">
        <v>2252</v>
      </c>
      <c r="I243" s="16" t="s">
        <v>2264</v>
      </c>
      <c r="J243" s="22"/>
      <c r="K243" s="22"/>
    </row>
    <row r="244" spans="2:11" x14ac:dyDescent="0.2">
      <c r="B244" s="20" t="s">
        <v>506</v>
      </c>
      <c r="C244" s="15">
        <v>236</v>
      </c>
      <c r="D244" s="21" t="s">
        <v>1556</v>
      </c>
      <c r="E244" s="15" t="s">
        <v>2237</v>
      </c>
      <c r="F244" s="15" t="s">
        <v>2199</v>
      </c>
      <c r="G244" s="15" t="s">
        <v>660</v>
      </c>
      <c r="H244" s="16" t="s">
        <v>2252</v>
      </c>
      <c r="I244" s="16" t="s">
        <v>2264</v>
      </c>
      <c r="J244" s="22"/>
      <c r="K244" s="22"/>
    </row>
    <row r="245" spans="2:11" x14ac:dyDescent="0.2">
      <c r="B245" s="20" t="s">
        <v>507</v>
      </c>
      <c r="C245" s="15">
        <v>237</v>
      </c>
      <c r="D245" s="21" t="s">
        <v>1557</v>
      </c>
      <c r="E245" s="15" t="s">
        <v>2238</v>
      </c>
      <c r="F245" s="15" t="s">
        <v>2199</v>
      </c>
      <c r="G245" s="15" t="s">
        <v>660</v>
      </c>
      <c r="H245" s="16"/>
      <c r="I245" s="22"/>
      <c r="J245" s="22"/>
      <c r="K245" s="22"/>
    </row>
    <row r="246" spans="2:11" ht="25.5" x14ac:dyDescent="0.2">
      <c r="B246" s="26" t="s">
        <v>508</v>
      </c>
      <c r="C246" s="27">
        <v>238</v>
      </c>
      <c r="D246" s="25" t="s">
        <v>1558</v>
      </c>
      <c r="E246" s="34" t="s">
        <v>2239</v>
      </c>
      <c r="F246" s="27" t="s">
        <v>2199</v>
      </c>
      <c r="G246" s="27" t="s">
        <v>660</v>
      </c>
      <c r="H246" s="30" t="s">
        <v>2443</v>
      </c>
      <c r="I246" s="30" t="s">
        <v>1107</v>
      </c>
      <c r="J246" s="29" t="s">
        <v>1107</v>
      </c>
      <c r="K246" s="29"/>
    </row>
    <row r="247" spans="2:11" x14ac:dyDescent="0.2">
      <c r="B247" s="20" t="s">
        <v>509</v>
      </c>
      <c r="C247" s="15">
        <v>239</v>
      </c>
      <c r="D247" s="21" t="s">
        <v>379</v>
      </c>
      <c r="E247" s="15" t="s">
        <v>2240</v>
      </c>
      <c r="F247" s="15" t="s">
        <v>2199</v>
      </c>
      <c r="G247" s="15" t="s">
        <v>660</v>
      </c>
      <c r="H247" s="16" t="s">
        <v>2252</v>
      </c>
      <c r="I247" s="16" t="s">
        <v>2264</v>
      </c>
      <c r="J247" s="22"/>
      <c r="K247" s="22"/>
    </row>
    <row r="248" spans="2:11" x14ac:dyDescent="0.2">
      <c r="B248" s="20" t="s">
        <v>510</v>
      </c>
      <c r="C248" s="15">
        <v>240</v>
      </c>
      <c r="D248" s="21" t="s">
        <v>380</v>
      </c>
      <c r="E248" s="15" t="s">
        <v>2241</v>
      </c>
      <c r="F248" s="15" t="s">
        <v>2199</v>
      </c>
      <c r="G248" s="15" t="s">
        <v>660</v>
      </c>
      <c r="H248" s="16"/>
      <c r="I248" s="22"/>
      <c r="J248" s="22"/>
      <c r="K248" s="22"/>
    </row>
    <row r="249" spans="2:11" x14ac:dyDescent="0.2">
      <c r="B249" s="20" t="s">
        <v>511</v>
      </c>
      <c r="C249" s="15">
        <v>241</v>
      </c>
      <c r="D249" s="21" t="s">
        <v>381</v>
      </c>
      <c r="E249" s="15" t="s">
        <v>2242</v>
      </c>
      <c r="F249" s="15" t="s">
        <v>2199</v>
      </c>
      <c r="G249" s="15" t="s">
        <v>660</v>
      </c>
      <c r="H249" s="16" t="s">
        <v>2252</v>
      </c>
      <c r="I249" s="16" t="s">
        <v>2264</v>
      </c>
      <c r="J249" s="22"/>
      <c r="K249" s="22"/>
    </row>
    <row r="250" spans="2:11" ht="25.5" x14ac:dyDescent="0.2">
      <c r="B250" s="26" t="s">
        <v>512</v>
      </c>
      <c r="C250" s="27">
        <v>242</v>
      </c>
      <c r="D250" s="25" t="s">
        <v>382</v>
      </c>
      <c r="E250" s="27" t="s">
        <v>2243</v>
      </c>
      <c r="F250" s="27" t="s">
        <v>2199</v>
      </c>
      <c r="G250" s="27" t="s">
        <v>660</v>
      </c>
      <c r="H250" s="30" t="s">
        <v>1067</v>
      </c>
      <c r="I250" s="30" t="s">
        <v>1107</v>
      </c>
      <c r="J250" s="29" t="s">
        <v>1107</v>
      </c>
      <c r="K250" s="29"/>
    </row>
    <row r="251" spans="2:11" ht="25.5" x14ac:dyDescent="0.2">
      <c r="B251" s="26" t="s">
        <v>513</v>
      </c>
      <c r="C251" s="27">
        <v>243</v>
      </c>
      <c r="D251" s="25" t="s">
        <v>383</v>
      </c>
      <c r="E251" s="34" t="s">
        <v>2244</v>
      </c>
      <c r="F251" s="27" t="s">
        <v>2199</v>
      </c>
      <c r="G251" s="27" t="s">
        <v>660</v>
      </c>
      <c r="H251" s="30" t="s">
        <v>1072</v>
      </c>
      <c r="I251" s="30" t="s">
        <v>1107</v>
      </c>
      <c r="J251" s="29" t="s">
        <v>1107</v>
      </c>
      <c r="K251" s="29"/>
    </row>
    <row r="252" spans="2:11" x14ac:dyDescent="0.2">
      <c r="B252" s="20" t="s">
        <v>514</v>
      </c>
      <c r="C252" s="15">
        <v>244</v>
      </c>
      <c r="D252" s="21" t="s">
        <v>384</v>
      </c>
      <c r="E252" s="15" t="s">
        <v>2245</v>
      </c>
      <c r="F252" s="15" t="s">
        <v>2199</v>
      </c>
      <c r="G252" s="15" t="s">
        <v>660</v>
      </c>
      <c r="H252" s="16" t="s">
        <v>2283</v>
      </c>
      <c r="I252" s="22" t="s">
        <v>2270</v>
      </c>
      <c r="J252" s="22"/>
      <c r="K252" s="22"/>
    </row>
    <row r="253" spans="2:11" x14ac:dyDescent="0.2">
      <c r="B253" s="20" t="s">
        <v>515</v>
      </c>
      <c r="C253" s="15">
        <v>245</v>
      </c>
      <c r="D253" s="21" t="s">
        <v>385</v>
      </c>
      <c r="E253" s="15" t="s">
        <v>2246</v>
      </c>
      <c r="F253" s="15" t="s">
        <v>2199</v>
      </c>
      <c r="G253" s="15" t="s">
        <v>660</v>
      </c>
      <c r="H253" s="16" t="s">
        <v>2284</v>
      </c>
      <c r="I253" s="22" t="s">
        <v>2272</v>
      </c>
      <c r="J253" s="22"/>
      <c r="K253" s="22"/>
    </row>
    <row r="254" spans="2:11" x14ac:dyDescent="0.2">
      <c r="B254" s="20" t="s">
        <v>516</v>
      </c>
      <c r="C254" s="15">
        <v>246</v>
      </c>
      <c r="D254" s="21" t="s">
        <v>386</v>
      </c>
      <c r="E254" s="15" t="s">
        <v>2247</v>
      </c>
      <c r="F254" s="15" t="s">
        <v>2199</v>
      </c>
      <c r="G254" s="15" t="s">
        <v>660</v>
      </c>
      <c r="H254" s="16" t="s">
        <v>2285</v>
      </c>
      <c r="I254" s="22" t="s">
        <v>2274</v>
      </c>
      <c r="J254" s="22"/>
      <c r="K254" s="22"/>
    </row>
    <row r="255" spans="2:11" x14ac:dyDescent="0.2">
      <c r="B255" s="20" t="s">
        <v>517</v>
      </c>
      <c r="C255" s="15">
        <v>247</v>
      </c>
      <c r="D255" s="21" t="s">
        <v>387</v>
      </c>
      <c r="E255" s="15" t="s">
        <v>2248</v>
      </c>
      <c r="F255" s="15" t="s">
        <v>2199</v>
      </c>
      <c r="G255" s="15" t="s">
        <v>660</v>
      </c>
      <c r="H255" s="16" t="s">
        <v>2252</v>
      </c>
      <c r="I255" s="16" t="s">
        <v>2264</v>
      </c>
      <c r="J255" s="22"/>
      <c r="K255" s="22"/>
    </row>
    <row r="256" spans="2:11" x14ac:dyDescent="0.2">
      <c r="B256" s="20" t="s">
        <v>518</v>
      </c>
      <c r="C256" s="15">
        <v>248</v>
      </c>
      <c r="D256" s="21" t="s">
        <v>388</v>
      </c>
      <c r="E256" s="15" t="s">
        <v>2249</v>
      </c>
      <c r="F256" s="15" t="s">
        <v>2199</v>
      </c>
      <c r="G256" s="15" t="s">
        <v>660</v>
      </c>
      <c r="H256" s="16" t="s">
        <v>2252</v>
      </c>
      <c r="I256" s="16" t="s">
        <v>2264</v>
      </c>
      <c r="J256" s="22"/>
      <c r="K256" s="22"/>
    </row>
    <row r="257" spans="2:11" x14ac:dyDescent="0.2">
      <c r="B257" s="20" t="s">
        <v>519</v>
      </c>
      <c r="C257" s="15">
        <v>249</v>
      </c>
      <c r="D257" s="21" t="s">
        <v>389</v>
      </c>
      <c r="E257" s="15" t="s">
        <v>1750</v>
      </c>
      <c r="F257" s="15" t="s">
        <v>2199</v>
      </c>
      <c r="G257" s="15" t="s">
        <v>660</v>
      </c>
      <c r="H257" s="16" t="s">
        <v>2252</v>
      </c>
      <c r="I257" s="16" t="s">
        <v>2265</v>
      </c>
      <c r="J257" s="22"/>
      <c r="K257" s="22"/>
    </row>
    <row r="258" spans="2:11" x14ac:dyDescent="0.2">
      <c r="B258" s="20" t="s">
        <v>520</v>
      </c>
      <c r="C258" s="15">
        <v>250</v>
      </c>
      <c r="D258" s="21" t="s">
        <v>390</v>
      </c>
      <c r="E258" s="15" t="s">
        <v>2250</v>
      </c>
      <c r="F258" s="15" t="s">
        <v>2199</v>
      </c>
      <c r="G258" s="15" t="s">
        <v>660</v>
      </c>
      <c r="H258" s="16" t="s">
        <v>2252</v>
      </c>
      <c r="I258" s="16" t="s">
        <v>2265</v>
      </c>
      <c r="J258" s="22"/>
      <c r="K258" s="22"/>
    </row>
    <row r="259" spans="2:11" x14ac:dyDescent="0.2">
      <c r="B259" s="20" t="s">
        <v>521</v>
      </c>
      <c r="C259" s="15">
        <v>251</v>
      </c>
      <c r="D259" s="21" t="s">
        <v>391</v>
      </c>
      <c r="E259" s="15" t="s">
        <v>2251</v>
      </c>
      <c r="F259" s="15" t="s">
        <v>2199</v>
      </c>
      <c r="G259" s="15" t="s">
        <v>660</v>
      </c>
      <c r="H259" s="16" t="s">
        <v>2252</v>
      </c>
      <c r="I259" s="16" t="s">
        <v>2265</v>
      </c>
      <c r="J259" s="22"/>
      <c r="K259" s="22"/>
    </row>
    <row r="260" spans="2:11" ht="25.5" x14ac:dyDescent="0.2">
      <c r="B260" s="26" t="s">
        <v>522</v>
      </c>
      <c r="C260" s="27">
        <v>252</v>
      </c>
      <c r="D260" s="25" t="s">
        <v>2287</v>
      </c>
      <c r="E260" s="34" t="s">
        <v>2288</v>
      </c>
      <c r="F260" s="27" t="s">
        <v>2199</v>
      </c>
      <c r="G260" s="15" t="s">
        <v>660</v>
      </c>
      <c r="H260" s="30" t="s">
        <v>2286</v>
      </c>
      <c r="I260" s="30" t="s">
        <v>1107</v>
      </c>
      <c r="J260" s="29" t="s">
        <v>1107</v>
      </c>
      <c r="K260" s="29"/>
    </row>
    <row r="261" spans="2:11" x14ac:dyDescent="0.2">
      <c r="B261" s="20" t="s">
        <v>5</v>
      </c>
      <c r="C261" s="15">
        <v>253</v>
      </c>
      <c r="D261" s="21" t="s">
        <v>392</v>
      </c>
      <c r="E261" s="15" t="s">
        <v>556</v>
      </c>
      <c r="F261" s="15" t="s">
        <v>2199</v>
      </c>
      <c r="G261" s="15" t="s">
        <v>660</v>
      </c>
      <c r="H261" s="16" t="s">
        <v>2252</v>
      </c>
      <c r="I261" s="16" t="s">
        <v>2264</v>
      </c>
      <c r="J261" s="22"/>
      <c r="K261" s="22"/>
    </row>
    <row r="262" spans="2:11" x14ac:dyDescent="0.2">
      <c r="B262" s="20" t="s">
        <v>6</v>
      </c>
      <c r="C262" s="15">
        <v>254</v>
      </c>
      <c r="D262" s="21" t="s">
        <v>393</v>
      </c>
      <c r="E262" s="15" t="s">
        <v>557</v>
      </c>
      <c r="F262" s="15" t="s">
        <v>2199</v>
      </c>
      <c r="G262" s="15" t="s">
        <v>660</v>
      </c>
      <c r="H262" s="16" t="s">
        <v>2252</v>
      </c>
      <c r="I262" s="16" t="s">
        <v>2264</v>
      </c>
      <c r="J262" s="22"/>
      <c r="K262" s="22"/>
    </row>
    <row r="263" spans="2:11" ht="38.25" x14ac:dyDescent="0.2">
      <c r="B263" s="26" t="s">
        <v>7</v>
      </c>
      <c r="C263" s="27">
        <v>255</v>
      </c>
      <c r="D263" s="25" t="s">
        <v>394</v>
      </c>
      <c r="E263" s="34" t="s">
        <v>558</v>
      </c>
      <c r="F263" s="27" t="s">
        <v>2199</v>
      </c>
      <c r="G263" s="27" t="s">
        <v>660</v>
      </c>
      <c r="H263" s="30" t="s">
        <v>2422</v>
      </c>
      <c r="I263" s="30" t="s">
        <v>1107</v>
      </c>
      <c r="J263" s="29" t="s">
        <v>1107</v>
      </c>
      <c r="K263" s="29"/>
    </row>
    <row r="264" spans="2:11" x14ac:dyDescent="0.2">
      <c r="B264" s="20" t="s">
        <v>8</v>
      </c>
      <c r="C264" s="15">
        <v>256</v>
      </c>
      <c r="D264" s="21" t="s">
        <v>395</v>
      </c>
      <c r="E264" s="15" t="s">
        <v>559</v>
      </c>
      <c r="F264" s="15" t="s">
        <v>2199</v>
      </c>
      <c r="G264" s="15" t="s">
        <v>660</v>
      </c>
      <c r="H264" s="16" t="s">
        <v>2252</v>
      </c>
      <c r="I264" s="16" t="s">
        <v>2264</v>
      </c>
      <c r="J264" s="22"/>
      <c r="K264" s="22"/>
    </row>
    <row r="265" spans="2:11" x14ac:dyDescent="0.2">
      <c r="B265" s="20" t="s">
        <v>9</v>
      </c>
      <c r="C265" s="15">
        <v>257</v>
      </c>
      <c r="D265" s="21" t="s">
        <v>396</v>
      </c>
      <c r="E265" s="15" t="s">
        <v>560</v>
      </c>
      <c r="F265" s="15" t="s">
        <v>2199</v>
      </c>
      <c r="G265" s="15" t="s">
        <v>660</v>
      </c>
      <c r="H265" s="16" t="s">
        <v>2252</v>
      </c>
      <c r="I265" s="16" t="s">
        <v>2264</v>
      </c>
      <c r="J265" s="22"/>
      <c r="K265" s="22"/>
    </row>
    <row r="266" spans="2:11" x14ac:dyDescent="0.2">
      <c r="B266" s="20" t="s">
        <v>10</v>
      </c>
      <c r="C266" s="15">
        <v>258</v>
      </c>
      <c r="D266" s="21" t="s">
        <v>397</v>
      </c>
      <c r="E266" s="15" t="s">
        <v>561</v>
      </c>
      <c r="F266" s="15" t="s">
        <v>2199</v>
      </c>
      <c r="G266" s="15" t="s">
        <v>660</v>
      </c>
      <c r="H266" s="16" t="s">
        <v>2252</v>
      </c>
      <c r="I266" s="16" t="s">
        <v>2264</v>
      </c>
      <c r="J266" s="22"/>
      <c r="K266" s="22"/>
    </row>
    <row r="267" spans="2:11" x14ac:dyDescent="0.2">
      <c r="B267" s="20" t="s">
        <v>11</v>
      </c>
      <c r="C267" s="15">
        <v>259</v>
      </c>
      <c r="D267" s="21" t="s">
        <v>398</v>
      </c>
      <c r="E267" s="15" t="s">
        <v>562</v>
      </c>
      <c r="F267" s="15" t="s">
        <v>2199</v>
      </c>
      <c r="G267" s="15" t="s">
        <v>660</v>
      </c>
      <c r="H267" s="16"/>
      <c r="I267" s="22"/>
      <c r="J267" s="22"/>
      <c r="K267" s="22"/>
    </row>
    <row r="268" spans="2:11" ht="25.5" x14ac:dyDescent="0.2">
      <c r="B268" s="26" t="s">
        <v>12</v>
      </c>
      <c r="C268" s="27">
        <v>260</v>
      </c>
      <c r="D268" s="25" t="s">
        <v>399</v>
      </c>
      <c r="E268" s="34" t="s">
        <v>563</v>
      </c>
      <c r="F268" s="27" t="s">
        <v>2199</v>
      </c>
      <c r="G268" s="27" t="s">
        <v>660</v>
      </c>
      <c r="H268" s="30" t="s">
        <v>2425</v>
      </c>
      <c r="I268" s="30" t="s">
        <v>1107</v>
      </c>
      <c r="J268" s="29" t="s">
        <v>1107</v>
      </c>
      <c r="K268" s="29"/>
    </row>
    <row r="269" spans="2:11" x14ac:dyDescent="0.2">
      <c r="B269" s="20" t="s">
        <v>13</v>
      </c>
      <c r="C269" s="15">
        <v>261</v>
      </c>
      <c r="D269" s="21" t="s">
        <v>400</v>
      </c>
      <c r="E269" s="15" t="s">
        <v>564</v>
      </c>
      <c r="F269" s="15" t="s">
        <v>2199</v>
      </c>
      <c r="G269" s="15" t="s">
        <v>660</v>
      </c>
      <c r="H269" s="16" t="s">
        <v>2252</v>
      </c>
      <c r="I269" s="16" t="s">
        <v>2264</v>
      </c>
      <c r="J269" s="22"/>
      <c r="K269" s="22"/>
    </row>
    <row r="270" spans="2:11" x14ac:dyDescent="0.2">
      <c r="B270" s="20" t="s">
        <v>14</v>
      </c>
      <c r="C270" s="15">
        <v>262</v>
      </c>
      <c r="D270" s="21" t="s">
        <v>401</v>
      </c>
      <c r="E270" s="33" t="s">
        <v>565</v>
      </c>
      <c r="F270" s="15" t="s">
        <v>2199</v>
      </c>
      <c r="G270" s="15" t="s">
        <v>660</v>
      </c>
      <c r="H270" s="16" t="s">
        <v>2252</v>
      </c>
      <c r="I270" s="16" t="s">
        <v>2264</v>
      </c>
      <c r="J270" s="22"/>
      <c r="K270" s="22"/>
    </row>
    <row r="271" spans="2:11" ht="25.5" x14ac:dyDescent="0.2">
      <c r="B271" s="26" t="s">
        <v>15</v>
      </c>
      <c r="C271" s="27">
        <v>263</v>
      </c>
      <c r="D271" s="25" t="s">
        <v>402</v>
      </c>
      <c r="E271" s="34" t="s">
        <v>566</v>
      </c>
      <c r="F271" s="27" t="s">
        <v>2199</v>
      </c>
      <c r="G271" s="27" t="s">
        <v>660</v>
      </c>
      <c r="H271" s="30" t="s">
        <v>2432</v>
      </c>
      <c r="I271" s="30" t="s">
        <v>1107</v>
      </c>
      <c r="J271" s="29" t="s">
        <v>1107</v>
      </c>
      <c r="K271" s="29"/>
    </row>
    <row r="272" spans="2:11" ht="25.5" x14ac:dyDescent="0.2">
      <c r="B272" s="26" t="s">
        <v>16</v>
      </c>
      <c r="C272" s="27">
        <v>264</v>
      </c>
      <c r="D272" s="25" t="s">
        <v>403</v>
      </c>
      <c r="E272" s="34" t="s">
        <v>567</v>
      </c>
      <c r="F272" s="27" t="s">
        <v>2199</v>
      </c>
      <c r="G272" s="27" t="s">
        <v>660</v>
      </c>
      <c r="H272" s="30" t="s">
        <v>2438</v>
      </c>
      <c r="I272" s="30" t="s">
        <v>1107</v>
      </c>
      <c r="J272" s="29" t="s">
        <v>1107</v>
      </c>
      <c r="K272" s="29"/>
    </row>
    <row r="273" spans="2:11" x14ac:dyDescent="0.2">
      <c r="B273" s="20" t="s">
        <v>17</v>
      </c>
      <c r="C273" s="15">
        <v>265</v>
      </c>
      <c r="D273" s="21" t="s">
        <v>404</v>
      </c>
      <c r="E273" s="15" t="s">
        <v>568</v>
      </c>
      <c r="F273" s="15" t="s">
        <v>2199</v>
      </c>
      <c r="G273" s="15" t="s">
        <v>660</v>
      </c>
      <c r="H273" s="16" t="s">
        <v>2252</v>
      </c>
      <c r="I273" s="16" t="s">
        <v>2264</v>
      </c>
      <c r="J273" s="22"/>
      <c r="K273" s="22"/>
    </row>
    <row r="274" spans="2:11" x14ac:dyDescent="0.2">
      <c r="B274" s="20" t="s">
        <v>18</v>
      </c>
      <c r="C274" s="15">
        <v>266</v>
      </c>
      <c r="D274" s="21" t="s">
        <v>405</v>
      </c>
      <c r="E274" s="15" t="s">
        <v>569</v>
      </c>
      <c r="F274" s="15" t="s">
        <v>2199</v>
      </c>
      <c r="G274" s="15" t="s">
        <v>660</v>
      </c>
      <c r="H274" s="16" t="s">
        <v>2252</v>
      </c>
      <c r="I274" s="16" t="s">
        <v>2264</v>
      </c>
      <c r="J274" s="22"/>
      <c r="K274" s="22"/>
    </row>
    <row r="275" spans="2:11" x14ac:dyDescent="0.2">
      <c r="B275" s="20" t="s">
        <v>19</v>
      </c>
      <c r="C275" s="15">
        <v>267</v>
      </c>
      <c r="D275" s="21" t="s">
        <v>406</v>
      </c>
      <c r="E275" s="15" t="s">
        <v>570</v>
      </c>
      <c r="F275" s="15" t="s">
        <v>2199</v>
      </c>
      <c r="G275" s="15" t="s">
        <v>660</v>
      </c>
      <c r="H275" s="16"/>
      <c r="I275" s="22"/>
      <c r="J275" s="22"/>
      <c r="K275" s="22"/>
    </row>
    <row r="276" spans="2:11" ht="25.5" x14ac:dyDescent="0.2">
      <c r="B276" s="26" t="s">
        <v>20</v>
      </c>
      <c r="C276" s="27">
        <v>268</v>
      </c>
      <c r="D276" s="25" t="s">
        <v>407</v>
      </c>
      <c r="E276" s="34" t="s">
        <v>571</v>
      </c>
      <c r="F276" s="27" t="s">
        <v>2199</v>
      </c>
      <c r="G276" s="27" t="s">
        <v>660</v>
      </c>
      <c r="H276" s="30" t="s">
        <v>1063</v>
      </c>
      <c r="I276" s="30" t="s">
        <v>1107</v>
      </c>
      <c r="J276" s="29" t="s">
        <v>1107</v>
      </c>
      <c r="K276" s="29"/>
    </row>
    <row r="277" spans="2:11" x14ac:dyDescent="0.2">
      <c r="B277" s="20" t="s">
        <v>21</v>
      </c>
      <c r="C277" s="15">
        <v>269</v>
      </c>
      <c r="D277" s="21" t="s">
        <v>408</v>
      </c>
      <c r="E277" s="15" t="s">
        <v>572</v>
      </c>
      <c r="F277" s="15" t="s">
        <v>2199</v>
      </c>
      <c r="G277" s="15" t="s">
        <v>660</v>
      </c>
      <c r="H277" s="16" t="s">
        <v>2252</v>
      </c>
      <c r="I277" s="16" t="s">
        <v>2264</v>
      </c>
      <c r="J277" s="22"/>
      <c r="K277" s="22"/>
    </row>
    <row r="278" spans="2:11" x14ac:dyDescent="0.2">
      <c r="B278" s="20" t="s">
        <v>22</v>
      </c>
      <c r="C278" s="15">
        <v>270</v>
      </c>
      <c r="D278" s="21" t="s">
        <v>409</v>
      </c>
      <c r="E278" s="15" t="s">
        <v>573</v>
      </c>
      <c r="F278" s="15" t="s">
        <v>2199</v>
      </c>
      <c r="G278" s="15" t="s">
        <v>660</v>
      </c>
      <c r="H278" s="16"/>
      <c r="I278" s="22"/>
      <c r="J278" s="22"/>
      <c r="K278" s="22"/>
    </row>
    <row r="279" spans="2:11" x14ac:dyDescent="0.2">
      <c r="B279" s="20" t="s">
        <v>23</v>
      </c>
      <c r="C279" s="15">
        <v>271</v>
      </c>
      <c r="D279" s="21" t="s">
        <v>410</v>
      </c>
      <c r="E279" s="15" t="s">
        <v>574</v>
      </c>
      <c r="F279" s="15" t="s">
        <v>2199</v>
      </c>
      <c r="G279" s="15" t="s">
        <v>660</v>
      </c>
      <c r="H279" s="16" t="s">
        <v>2252</v>
      </c>
      <c r="I279" s="16" t="s">
        <v>2264</v>
      </c>
      <c r="J279" s="22"/>
      <c r="K279" s="22"/>
    </row>
    <row r="280" spans="2:11" ht="25.5" x14ac:dyDescent="0.2">
      <c r="B280" s="26" t="s">
        <v>24</v>
      </c>
      <c r="C280" s="27">
        <v>272</v>
      </c>
      <c r="D280" s="25" t="s">
        <v>411</v>
      </c>
      <c r="E280" s="27" t="s">
        <v>575</v>
      </c>
      <c r="F280" s="27" t="s">
        <v>2199</v>
      </c>
      <c r="G280" s="27" t="s">
        <v>660</v>
      </c>
      <c r="H280" s="30" t="s">
        <v>1068</v>
      </c>
      <c r="I280" s="30" t="s">
        <v>1107</v>
      </c>
      <c r="J280" s="29" t="s">
        <v>1107</v>
      </c>
      <c r="K280" s="29"/>
    </row>
    <row r="281" spans="2:11" ht="25.5" x14ac:dyDescent="0.2">
      <c r="B281" s="26" t="s">
        <v>25</v>
      </c>
      <c r="C281" s="27">
        <v>273</v>
      </c>
      <c r="D281" s="25" t="s">
        <v>412</v>
      </c>
      <c r="E281" s="34" t="s">
        <v>576</v>
      </c>
      <c r="F281" s="27" t="s">
        <v>2199</v>
      </c>
      <c r="G281" s="27" t="s">
        <v>660</v>
      </c>
      <c r="H281" s="30" t="s">
        <v>1073</v>
      </c>
      <c r="I281" s="30" t="s">
        <v>1107</v>
      </c>
      <c r="J281" s="29" t="s">
        <v>1107</v>
      </c>
      <c r="K281" s="29"/>
    </row>
    <row r="282" spans="2:11" x14ac:dyDescent="0.2">
      <c r="B282" s="20" t="s">
        <v>26</v>
      </c>
      <c r="C282" s="15">
        <v>274</v>
      </c>
      <c r="D282" s="21" t="s">
        <v>413</v>
      </c>
      <c r="E282" s="15" t="s">
        <v>577</v>
      </c>
      <c r="F282" s="15" t="s">
        <v>2199</v>
      </c>
      <c r="G282" s="15" t="s">
        <v>660</v>
      </c>
      <c r="H282" s="16" t="s">
        <v>2289</v>
      </c>
      <c r="I282" s="22" t="s">
        <v>2270</v>
      </c>
      <c r="J282" s="22"/>
      <c r="K282" s="22"/>
    </row>
    <row r="283" spans="2:11" x14ac:dyDescent="0.2">
      <c r="B283" s="20" t="s">
        <v>27</v>
      </c>
      <c r="C283" s="15">
        <v>275</v>
      </c>
      <c r="D283" s="21" t="s">
        <v>414</v>
      </c>
      <c r="E283" s="15" t="s">
        <v>578</v>
      </c>
      <c r="F283" s="15" t="s">
        <v>2199</v>
      </c>
      <c r="G283" s="15" t="s">
        <v>660</v>
      </c>
      <c r="H283" s="16" t="s">
        <v>2290</v>
      </c>
      <c r="I283" s="22" t="s">
        <v>2272</v>
      </c>
      <c r="J283" s="22"/>
      <c r="K283" s="22"/>
    </row>
    <row r="284" spans="2:11" x14ac:dyDescent="0.2">
      <c r="B284" s="20" t="s">
        <v>28</v>
      </c>
      <c r="C284" s="15">
        <v>276</v>
      </c>
      <c r="D284" s="21" t="s">
        <v>415</v>
      </c>
      <c r="E284" s="15" t="s">
        <v>579</v>
      </c>
      <c r="F284" s="15" t="s">
        <v>2199</v>
      </c>
      <c r="G284" s="15" t="s">
        <v>660</v>
      </c>
      <c r="H284" s="16" t="s">
        <v>2291</v>
      </c>
      <c r="I284" s="22" t="s">
        <v>2274</v>
      </c>
      <c r="J284" s="22"/>
      <c r="K284" s="22"/>
    </row>
    <row r="285" spans="2:11" x14ac:dyDescent="0.2">
      <c r="B285" s="20" t="s">
        <v>29</v>
      </c>
      <c r="C285" s="15">
        <v>277</v>
      </c>
      <c r="D285" s="21" t="s">
        <v>416</v>
      </c>
      <c r="E285" s="15" t="s">
        <v>580</v>
      </c>
      <c r="F285" s="15" t="s">
        <v>2199</v>
      </c>
      <c r="G285" s="15" t="s">
        <v>660</v>
      </c>
      <c r="H285" s="16" t="s">
        <v>2252</v>
      </c>
      <c r="I285" s="16" t="s">
        <v>2264</v>
      </c>
      <c r="J285" s="22"/>
      <c r="K285" s="22"/>
    </row>
    <row r="286" spans="2:11" x14ac:dyDescent="0.2">
      <c r="B286" s="20" t="s">
        <v>30</v>
      </c>
      <c r="C286" s="15">
        <v>278</v>
      </c>
      <c r="D286" s="21" t="s">
        <v>417</v>
      </c>
      <c r="E286" s="15" t="s">
        <v>581</v>
      </c>
      <c r="F286" s="15" t="s">
        <v>2199</v>
      </c>
      <c r="G286" s="15" t="s">
        <v>660</v>
      </c>
      <c r="H286" s="16" t="s">
        <v>2252</v>
      </c>
      <c r="I286" s="16" t="s">
        <v>2264</v>
      </c>
      <c r="J286" s="22"/>
      <c r="K286" s="22"/>
    </row>
    <row r="287" spans="2:11" x14ac:dyDescent="0.2">
      <c r="B287" s="20" t="s">
        <v>31</v>
      </c>
      <c r="C287" s="15">
        <v>279</v>
      </c>
      <c r="D287" s="21" t="s">
        <v>418</v>
      </c>
      <c r="E287" s="15" t="s">
        <v>1776</v>
      </c>
      <c r="F287" s="15" t="s">
        <v>2199</v>
      </c>
      <c r="G287" s="15" t="s">
        <v>660</v>
      </c>
      <c r="H287" s="16" t="s">
        <v>2252</v>
      </c>
      <c r="I287" s="16" t="s">
        <v>2265</v>
      </c>
      <c r="J287" s="22"/>
      <c r="K287" s="22"/>
    </row>
    <row r="288" spans="2:11" x14ac:dyDescent="0.2">
      <c r="B288" s="20" t="s">
        <v>32</v>
      </c>
      <c r="C288" s="15">
        <v>280</v>
      </c>
      <c r="D288" s="21" t="s">
        <v>419</v>
      </c>
      <c r="E288" s="15" t="s">
        <v>582</v>
      </c>
      <c r="F288" s="15" t="s">
        <v>2199</v>
      </c>
      <c r="G288" s="15" t="s">
        <v>660</v>
      </c>
      <c r="H288" s="16" t="s">
        <v>2252</v>
      </c>
      <c r="I288" s="16" t="s">
        <v>2265</v>
      </c>
      <c r="J288" s="22"/>
      <c r="K288" s="22"/>
    </row>
    <row r="289" spans="2:11" x14ac:dyDescent="0.2">
      <c r="B289" s="20" t="s">
        <v>33</v>
      </c>
      <c r="C289" s="15">
        <v>281</v>
      </c>
      <c r="D289" s="21" t="s">
        <v>420</v>
      </c>
      <c r="E289" s="15" t="s">
        <v>583</v>
      </c>
      <c r="F289" s="15" t="s">
        <v>2199</v>
      </c>
      <c r="G289" s="15" t="s">
        <v>660</v>
      </c>
      <c r="H289" s="16" t="s">
        <v>2252</v>
      </c>
      <c r="I289" s="16" t="s">
        <v>2265</v>
      </c>
      <c r="J289" s="22"/>
      <c r="K289" s="22"/>
    </row>
    <row r="290" spans="2:11" ht="25.5" x14ac:dyDescent="0.2">
      <c r="B290" s="26" t="s">
        <v>34</v>
      </c>
      <c r="C290" s="27">
        <v>282</v>
      </c>
      <c r="D290" s="25" t="s">
        <v>2293</v>
      </c>
      <c r="E290" s="34" t="s">
        <v>2294</v>
      </c>
      <c r="F290" s="27" t="s">
        <v>2199</v>
      </c>
      <c r="G290" s="27" t="s">
        <v>660</v>
      </c>
      <c r="H290" s="30" t="s">
        <v>2292</v>
      </c>
      <c r="I290" s="30" t="s">
        <v>1107</v>
      </c>
      <c r="J290" s="29" t="s">
        <v>1107</v>
      </c>
      <c r="K290" s="29"/>
    </row>
    <row r="291" spans="2:11" x14ac:dyDescent="0.2">
      <c r="B291" s="20" t="s">
        <v>35</v>
      </c>
      <c r="C291" s="15">
        <v>283</v>
      </c>
      <c r="D291" s="21" t="s">
        <v>421</v>
      </c>
      <c r="E291" s="15" t="s">
        <v>584</v>
      </c>
      <c r="F291" s="15" t="s">
        <v>2199</v>
      </c>
      <c r="G291" s="15" t="s">
        <v>660</v>
      </c>
      <c r="H291" s="16" t="s">
        <v>2252</v>
      </c>
      <c r="I291" s="16" t="s">
        <v>2264</v>
      </c>
      <c r="J291" s="22"/>
      <c r="K291" s="22"/>
    </row>
    <row r="292" spans="2:11" x14ac:dyDescent="0.2">
      <c r="B292" s="20" t="s">
        <v>36</v>
      </c>
      <c r="C292" s="15">
        <v>284</v>
      </c>
      <c r="D292" s="21" t="s">
        <v>422</v>
      </c>
      <c r="E292" s="15" t="s">
        <v>585</v>
      </c>
      <c r="F292" s="15" t="s">
        <v>2199</v>
      </c>
      <c r="G292" s="15" t="s">
        <v>660</v>
      </c>
      <c r="H292" s="16" t="s">
        <v>2252</v>
      </c>
      <c r="I292" s="16" t="s">
        <v>2264</v>
      </c>
      <c r="J292" s="22"/>
      <c r="K292" s="22"/>
    </row>
    <row r="293" spans="2:11" ht="38.25" x14ac:dyDescent="0.2">
      <c r="B293" s="26" t="s">
        <v>37</v>
      </c>
      <c r="C293" s="27">
        <v>285</v>
      </c>
      <c r="D293" s="25" t="s">
        <v>423</v>
      </c>
      <c r="E293" s="34" t="s">
        <v>586</v>
      </c>
      <c r="F293" s="27" t="s">
        <v>2199</v>
      </c>
      <c r="G293" s="27" t="s">
        <v>660</v>
      </c>
      <c r="H293" s="30" t="s">
        <v>2423</v>
      </c>
      <c r="I293" s="30" t="s">
        <v>1107</v>
      </c>
      <c r="J293" s="29" t="s">
        <v>1107</v>
      </c>
      <c r="K293" s="29"/>
    </row>
    <row r="294" spans="2:11" x14ac:dyDescent="0.2">
      <c r="B294" s="20" t="s">
        <v>38</v>
      </c>
      <c r="C294" s="15">
        <v>286</v>
      </c>
      <c r="D294" s="21" t="s">
        <v>424</v>
      </c>
      <c r="E294" s="15" t="s">
        <v>587</v>
      </c>
      <c r="F294" s="15" t="s">
        <v>2199</v>
      </c>
      <c r="G294" s="15" t="s">
        <v>660</v>
      </c>
      <c r="H294" s="16" t="s">
        <v>2252</v>
      </c>
      <c r="I294" s="16" t="s">
        <v>2264</v>
      </c>
      <c r="J294" s="22"/>
      <c r="K294" s="22"/>
    </row>
    <row r="295" spans="2:11" x14ac:dyDescent="0.2">
      <c r="B295" s="20" t="s">
        <v>39</v>
      </c>
      <c r="C295" s="15">
        <v>287</v>
      </c>
      <c r="D295" s="21" t="s">
        <v>425</v>
      </c>
      <c r="E295" s="15" t="s">
        <v>588</v>
      </c>
      <c r="F295" s="15" t="s">
        <v>2199</v>
      </c>
      <c r="G295" s="15" t="s">
        <v>660</v>
      </c>
      <c r="H295" s="16" t="s">
        <v>2252</v>
      </c>
      <c r="I295" s="16" t="s">
        <v>2264</v>
      </c>
      <c r="J295" s="22"/>
      <c r="K295" s="22"/>
    </row>
    <row r="296" spans="2:11" x14ac:dyDescent="0.2">
      <c r="B296" s="20" t="s">
        <v>40</v>
      </c>
      <c r="C296" s="15">
        <v>288</v>
      </c>
      <c r="D296" s="21" t="s">
        <v>426</v>
      </c>
      <c r="E296" s="15" t="s">
        <v>589</v>
      </c>
      <c r="F296" s="15" t="s">
        <v>2199</v>
      </c>
      <c r="G296" s="15" t="s">
        <v>660</v>
      </c>
      <c r="H296" s="16" t="s">
        <v>2252</v>
      </c>
      <c r="I296" s="16" t="s">
        <v>2264</v>
      </c>
      <c r="J296" s="22"/>
      <c r="K296" s="22"/>
    </row>
    <row r="297" spans="2:11" x14ac:dyDescent="0.2">
      <c r="B297" s="20" t="s">
        <v>41</v>
      </c>
      <c r="C297" s="15">
        <v>289</v>
      </c>
      <c r="D297" s="21" t="s">
        <v>427</v>
      </c>
      <c r="E297" s="15" t="s">
        <v>590</v>
      </c>
      <c r="F297" s="15" t="s">
        <v>2199</v>
      </c>
      <c r="G297" s="15" t="s">
        <v>660</v>
      </c>
      <c r="H297" s="16"/>
      <c r="I297" s="22"/>
      <c r="J297" s="22"/>
      <c r="K297" s="22"/>
    </row>
    <row r="298" spans="2:11" ht="25.5" x14ac:dyDescent="0.2">
      <c r="B298" s="26" t="s">
        <v>42</v>
      </c>
      <c r="C298" s="27">
        <v>290</v>
      </c>
      <c r="D298" s="25" t="s">
        <v>428</v>
      </c>
      <c r="E298" s="34" t="s">
        <v>591</v>
      </c>
      <c r="F298" s="27" t="s">
        <v>2199</v>
      </c>
      <c r="G298" s="27" t="s">
        <v>660</v>
      </c>
      <c r="H298" s="30" t="s">
        <v>2426</v>
      </c>
      <c r="I298" s="30" t="s">
        <v>1107</v>
      </c>
      <c r="J298" s="29" t="s">
        <v>1107</v>
      </c>
      <c r="K298" s="29"/>
    </row>
    <row r="299" spans="2:11" x14ac:dyDescent="0.2">
      <c r="B299" s="20" t="s">
        <v>43</v>
      </c>
      <c r="C299" s="15">
        <v>291</v>
      </c>
      <c r="D299" s="21" t="s">
        <v>429</v>
      </c>
      <c r="E299" s="15" t="s">
        <v>592</v>
      </c>
      <c r="F299" s="15" t="s">
        <v>2199</v>
      </c>
      <c r="G299" s="15" t="s">
        <v>660</v>
      </c>
      <c r="H299" s="16" t="s">
        <v>2252</v>
      </c>
      <c r="I299" s="16" t="s">
        <v>2264</v>
      </c>
      <c r="J299" s="22"/>
      <c r="K299" s="22"/>
    </row>
    <row r="300" spans="2:11" x14ac:dyDescent="0.2">
      <c r="B300" s="20" t="s">
        <v>44</v>
      </c>
      <c r="C300" s="15">
        <v>292</v>
      </c>
      <c r="D300" s="21" t="s">
        <v>430</v>
      </c>
      <c r="E300" s="33" t="s">
        <v>1319</v>
      </c>
      <c r="F300" s="15" t="s">
        <v>2199</v>
      </c>
      <c r="G300" s="15" t="s">
        <v>660</v>
      </c>
      <c r="H300" s="16" t="s">
        <v>2252</v>
      </c>
      <c r="I300" s="16" t="s">
        <v>2264</v>
      </c>
      <c r="J300" s="22"/>
      <c r="K300" s="22"/>
    </row>
    <row r="301" spans="2:11" ht="25.5" x14ac:dyDescent="0.2">
      <c r="B301" s="26" t="s">
        <v>45</v>
      </c>
      <c r="C301" s="27">
        <v>293</v>
      </c>
      <c r="D301" s="25" t="s">
        <v>431</v>
      </c>
      <c r="E301" s="34" t="s">
        <v>1320</v>
      </c>
      <c r="F301" s="27" t="s">
        <v>2199</v>
      </c>
      <c r="G301" s="27" t="s">
        <v>660</v>
      </c>
      <c r="H301" s="30" t="s">
        <v>2433</v>
      </c>
      <c r="I301" s="30" t="s">
        <v>1107</v>
      </c>
      <c r="J301" s="29" t="s">
        <v>1107</v>
      </c>
      <c r="K301" s="29"/>
    </row>
    <row r="302" spans="2:11" ht="25.5" x14ac:dyDescent="0.2">
      <c r="B302" s="26" t="s">
        <v>46</v>
      </c>
      <c r="C302" s="27">
        <v>294</v>
      </c>
      <c r="D302" s="25" t="s">
        <v>432</v>
      </c>
      <c r="E302" s="34" t="s">
        <v>1321</v>
      </c>
      <c r="F302" s="27" t="s">
        <v>2199</v>
      </c>
      <c r="G302" s="27" t="s">
        <v>660</v>
      </c>
      <c r="H302" s="30" t="s">
        <v>2439</v>
      </c>
      <c r="I302" s="30" t="s">
        <v>1107</v>
      </c>
      <c r="J302" s="29" t="s">
        <v>1107</v>
      </c>
      <c r="K302" s="29"/>
    </row>
    <row r="303" spans="2:11" x14ac:dyDescent="0.2">
      <c r="B303" s="20" t="s">
        <v>47</v>
      </c>
      <c r="C303" s="15">
        <v>295</v>
      </c>
      <c r="D303" s="21" t="s">
        <v>433</v>
      </c>
      <c r="E303" s="15" t="s">
        <v>1322</v>
      </c>
      <c r="F303" s="15" t="s">
        <v>2199</v>
      </c>
      <c r="G303" s="15" t="s">
        <v>660</v>
      </c>
      <c r="H303" s="16" t="s">
        <v>2252</v>
      </c>
      <c r="I303" s="16" t="s">
        <v>2264</v>
      </c>
      <c r="J303" s="22"/>
      <c r="K303" s="22"/>
    </row>
    <row r="304" spans="2:11" x14ac:dyDescent="0.2">
      <c r="B304" s="20" t="s">
        <v>48</v>
      </c>
      <c r="C304" s="15">
        <v>296</v>
      </c>
      <c r="D304" s="21" t="s">
        <v>434</v>
      </c>
      <c r="E304" s="15" t="s">
        <v>1323</v>
      </c>
      <c r="F304" s="15" t="s">
        <v>2199</v>
      </c>
      <c r="G304" s="15" t="s">
        <v>660</v>
      </c>
      <c r="H304" s="16" t="s">
        <v>2252</v>
      </c>
      <c r="I304" s="16" t="s">
        <v>2264</v>
      </c>
      <c r="J304" s="22"/>
      <c r="K304" s="22"/>
    </row>
    <row r="305" spans="2:11" x14ac:dyDescent="0.2">
      <c r="B305" s="20" t="s">
        <v>49</v>
      </c>
      <c r="C305" s="15">
        <v>297</v>
      </c>
      <c r="D305" s="21" t="s">
        <v>435</v>
      </c>
      <c r="E305" s="15" t="s">
        <v>1324</v>
      </c>
      <c r="F305" s="15" t="s">
        <v>2199</v>
      </c>
      <c r="G305" s="15" t="s">
        <v>660</v>
      </c>
      <c r="H305" s="16"/>
      <c r="I305" s="22"/>
      <c r="J305" s="22"/>
      <c r="K305" s="22"/>
    </row>
    <row r="306" spans="2:11" ht="25.5" x14ac:dyDescent="0.2">
      <c r="B306" s="26" t="s">
        <v>50</v>
      </c>
      <c r="C306" s="27">
        <v>298</v>
      </c>
      <c r="D306" s="25" t="s">
        <v>436</v>
      </c>
      <c r="E306" s="34" t="s">
        <v>1325</v>
      </c>
      <c r="F306" s="27" t="s">
        <v>2199</v>
      </c>
      <c r="G306" s="27" t="s">
        <v>660</v>
      </c>
      <c r="H306" s="30" t="s">
        <v>1064</v>
      </c>
      <c r="I306" s="30" t="s">
        <v>1107</v>
      </c>
      <c r="J306" s="29" t="s">
        <v>1107</v>
      </c>
      <c r="K306" s="29"/>
    </row>
    <row r="307" spans="2:11" x14ac:dyDescent="0.2">
      <c r="B307" s="20" t="s">
        <v>51</v>
      </c>
      <c r="C307" s="15">
        <v>299</v>
      </c>
      <c r="D307" s="21" t="s">
        <v>437</v>
      </c>
      <c r="E307" s="15" t="s">
        <v>1326</v>
      </c>
      <c r="F307" s="15" t="s">
        <v>2199</v>
      </c>
      <c r="G307" s="15" t="s">
        <v>660</v>
      </c>
      <c r="H307" s="16" t="s">
        <v>2252</v>
      </c>
      <c r="I307" s="16" t="s">
        <v>2264</v>
      </c>
      <c r="J307" s="22"/>
      <c r="K307" s="22"/>
    </row>
    <row r="308" spans="2:11" x14ac:dyDescent="0.2">
      <c r="B308" s="20" t="s">
        <v>52</v>
      </c>
      <c r="C308" s="15">
        <v>300</v>
      </c>
      <c r="D308" s="21" t="s">
        <v>438</v>
      </c>
      <c r="E308" s="15" t="s">
        <v>1327</v>
      </c>
      <c r="F308" s="15" t="s">
        <v>2199</v>
      </c>
      <c r="G308" s="15" t="s">
        <v>660</v>
      </c>
      <c r="H308" s="16"/>
      <c r="I308" s="22"/>
      <c r="J308" s="22"/>
      <c r="K308" s="22"/>
    </row>
    <row r="309" spans="2:11" x14ac:dyDescent="0.2">
      <c r="B309" s="20" t="s">
        <v>53</v>
      </c>
      <c r="C309" s="15">
        <v>301</v>
      </c>
      <c r="D309" s="21" t="s">
        <v>439</v>
      </c>
      <c r="E309" s="15" t="s">
        <v>1328</v>
      </c>
      <c r="F309" s="15" t="s">
        <v>2199</v>
      </c>
      <c r="G309" s="15" t="s">
        <v>660</v>
      </c>
      <c r="H309" s="16" t="s">
        <v>2252</v>
      </c>
      <c r="I309" s="16" t="s">
        <v>2264</v>
      </c>
      <c r="J309" s="22"/>
      <c r="K309" s="22"/>
    </row>
    <row r="310" spans="2:11" ht="25.5" x14ac:dyDescent="0.2">
      <c r="B310" s="26" t="s">
        <v>54</v>
      </c>
      <c r="C310" s="27">
        <v>302</v>
      </c>
      <c r="D310" s="25" t="s">
        <v>440</v>
      </c>
      <c r="E310" s="27" t="s">
        <v>1329</v>
      </c>
      <c r="F310" s="27" t="s">
        <v>2199</v>
      </c>
      <c r="G310" s="27" t="s">
        <v>660</v>
      </c>
      <c r="H310" s="30" t="s">
        <v>1069</v>
      </c>
      <c r="I310" s="30" t="s">
        <v>1107</v>
      </c>
      <c r="J310" s="29" t="s">
        <v>1107</v>
      </c>
      <c r="K310" s="29"/>
    </row>
    <row r="311" spans="2:11" ht="25.5" x14ac:dyDescent="0.2">
      <c r="B311" s="26" t="s">
        <v>55</v>
      </c>
      <c r="C311" s="27">
        <v>303</v>
      </c>
      <c r="D311" s="25" t="s">
        <v>441</v>
      </c>
      <c r="E311" s="34" t="s">
        <v>1330</v>
      </c>
      <c r="F311" s="27" t="s">
        <v>2199</v>
      </c>
      <c r="G311" s="27" t="s">
        <v>660</v>
      </c>
      <c r="H311" s="30" t="s">
        <v>1074</v>
      </c>
      <c r="I311" s="30" t="s">
        <v>1107</v>
      </c>
      <c r="J311" s="29" t="s">
        <v>1107</v>
      </c>
      <c r="K311" s="29"/>
    </row>
    <row r="312" spans="2:11" x14ac:dyDescent="0.2">
      <c r="B312" s="20" t="s">
        <v>56</v>
      </c>
      <c r="C312" s="15">
        <v>304</v>
      </c>
      <c r="D312" s="21" t="s">
        <v>442</v>
      </c>
      <c r="E312" s="15" t="s">
        <v>1331</v>
      </c>
      <c r="F312" s="15" t="s">
        <v>2199</v>
      </c>
      <c r="G312" s="15" t="s">
        <v>660</v>
      </c>
      <c r="H312" s="16" t="s">
        <v>2295</v>
      </c>
      <c r="I312" s="22" t="s">
        <v>2270</v>
      </c>
      <c r="J312" s="22"/>
      <c r="K312" s="22"/>
    </row>
    <row r="313" spans="2:11" x14ac:dyDescent="0.2">
      <c r="B313" s="20" t="s">
        <v>57</v>
      </c>
      <c r="C313" s="15">
        <v>305</v>
      </c>
      <c r="D313" s="21" t="s">
        <v>1023</v>
      </c>
      <c r="E313" s="15" t="s">
        <v>1332</v>
      </c>
      <c r="F313" s="15" t="s">
        <v>2199</v>
      </c>
      <c r="G313" s="15" t="s">
        <v>660</v>
      </c>
      <c r="H313" s="16" t="s">
        <v>2296</v>
      </c>
      <c r="I313" s="22" t="s">
        <v>2272</v>
      </c>
      <c r="J313" s="22"/>
      <c r="K313" s="22"/>
    </row>
    <row r="314" spans="2:11" x14ac:dyDescent="0.2">
      <c r="B314" s="20" t="s">
        <v>58</v>
      </c>
      <c r="C314" s="15">
        <v>306</v>
      </c>
      <c r="D314" s="21" t="s">
        <v>1024</v>
      </c>
      <c r="E314" s="15" t="s">
        <v>1333</v>
      </c>
      <c r="F314" s="15" t="s">
        <v>2199</v>
      </c>
      <c r="G314" s="15" t="s">
        <v>660</v>
      </c>
      <c r="H314" s="16" t="s">
        <v>2297</v>
      </c>
      <c r="I314" s="22" t="s">
        <v>2274</v>
      </c>
      <c r="J314" s="22"/>
      <c r="K314" s="22"/>
    </row>
    <row r="315" spans="2:11" x14ac:dyDescent="0.2">
      <c r="B315" s="20" t="s">
        <v>59</v>
      </c>
      <c r="C315" s="15">
        <v>307</v>
      </c>
      <c r="D315" s="21" t="s">
        <v>1025</v>
      </c>
      <c r="E315" s="15" t="s">
        <v>1334</v>
      </c>
      <c r="F315" s="15" t="s">
        <v>2199</v>
      </c>
      <c r="G315" s="15" t="s">
        <v>660</v>
      </c>
      <c r="H315" s="16" t="s">
        <v>2252</v>
      </c>
      <c r="I315" s="16" t="s">
        <v>2264</v>
      </c>
      <c r="J315" s="22"/>
      <c r="K315" s="22"/>
    </row>
    <row r="316" spans="2:11" x14ac:dyDescent="0.2">
      <c r="B316" s="20" t="s">
        <v>60</v>
      </c>
      <c r="C316" s="15">
        <v>308</v>
      </c>
      <c r="D316" s="21" t="s">
        <v>1026</v>
      </c>
      <c r="E316" s="15" t="s">
        <v>1335</v>
      </c>
      <c r="F316" s="15" t="s">
        <v>2199</v>
      </c>
      <c r="G316" s="15" t="s">
        <v>660</v>
      </c>
      <c r="H316" s="16" t="s">
        <v>2252</v>
      </c>
      <c r="I316" s="16" t="s">
        <v>2264</v>
      </c>
      <c r="J316" s="22"/>
      <c r="K316" s="22"/>
    </row>
    <row r="317" spans="2:11" x14ac:dyDescent="0.2">
      <c r="B317" s="20" t="s">
        <v>61</v>
      </c>
      <c r="C317" s="15">
        <v>309</v>
      </c>
      <c r="D317" s="21" t="s">
        <v>1027</v>
      </c>
      <c r="E317" s="15" t="s">
        <v>1802</v>
      </c>
      <c r="F317" s="15" t="s">
        <v>2199</v>
      </c>
      <c r="G317" s="15" t="s">
        <v>660</v>
      </c>
      <c r="H317" s="16" t="s">
        <v>2252</v>
      </c>
      <c r="I317" s="16" t="s">
        <v>2265</v>
      </c>
      <c r="J317" s="22"/>
      <c r="K317" s="22"/>
    </row>
    <row r="318" spans="2:11" x14ac:dyDescent="0.2">
      <c r="B318" s="20" t="s">
        <v>62</v>
      </c>
      <c r="C318" s="15">
        <v>310</v>
      </c>
      <c r="D318" s="21" t="s">
        <v>1028</v>
      </c>
      <c r="E318" s="15" t="s">
        <v>1336</v>
      </c>
      <c r="F318" s="15" t="s">
        <v>2199</v>
      </c>
      <c r="G318" s="15" t="s">
        <v>660</v>
      </c>
      <c r="H318" s="16" t="s">
        <v>2252</v>
      </c>
      <c r="I318" s="16" t="s">
        <v>2265</v>
      </c>
      <c r="J318" s="22"/>
      <c r="K318" s="22"/>
    </row>
    <row r="319" spans="2:11" x14ac:dyDescent="0.2">
      <c r="B319" s="20" t="s">
        <v>63</v>
      </c>
      <c r="C319" s="15">
        <v>311</v>
      </c>
      <c r="D319" s="21" t="s">
        <v>1029</v>
      </c>
      <c r="E319" s="15" t="s">
        <v>1337</v>
      </c>
      <c r="F319" s="15" t="s">
        <v>2199</v>
      </c>
      <c r="G319" s="15" t="s">
        <v>660</v>
      </c>
      <c r="H319" s="16" t="s">
        <v>2252</v>
      </c>
      <c r="I319" s="16" t="s">
        <v>2265</v>
      </c>
      <c r="J319" s="22"/>
      <c r="K319" s="22"/>
    </row>
    <row r="320" spans="2:11" ht="25.5" x14ac:dyDescent="0.2">
      <c r="B320" s="26" t="s">
        <v>64</v>
      </c>
      <c r="C320" s="27">
        <v>312</v>
      </c>
      <c r="D320" s="25" t="s">
        <v>2299</v>
      </c>
      <c r="E320" s="34" t="s">
        <v>2300</v>
      </c>
      <c r="F320" s="27" t="s">
        <v>2199</v>
      </c>
      <c r="G320" s="27" t="s">
        <v>660</v>
      </c>
      <c r="H320" s="30" t="s">
        <v>2298</v>
      </c>
      <c r="I320" s="30" t="s">
        <v>1107</v>
      </c>
      <c r="J320" s="29" t="s">
        <v>1107</v>
      </c>
      <c r="K320" s="29"/>
    </row>
    <row r="321" spans="2:11" x14ac:dyDescent="0.2">
      <c r="B321" s="20" t="s">
        <v>65</v>
      </c>
      <c r="C321" s="15">
        <v>313</v>
      </c>
      <c r="D321" s="21" t="s">
        <v>1030</v>
      </c>
      <c r="E321" s="15" t="s">
        <v>1338</v>
      </c>
      <c r="F321" s="15" t="s">
        <v>2199</v>
      </c>
      <c r="G321" s="15" t="s">
        <v>660</v>
      </c>
      <c r="H321" s="16" t="s">
        <v>2252</v>
      </c>
      <c r="I321" s="16" t="s">
        <v>2264</v>
      </c>
      <c r="J321" s="22"/>
      <c r="K321" s="22"/>
    </row>
    <row r="322" spans="2:11" x14ac:dyDescent="0.2">
      <c r="B322" s="20" t="s">
        <v>66</v>
      </c>
      <c r="C322" s="15">
        <v>314</v>
      </c>
      <c r="D322" s="21" t="s">
        <v>1031</v>
      </c>
      <c r="E322" s="15" t="s">
        <v>1339</v>
      </c>
      <c r="F322" s="15" t="s">
        <v>2199</v>
      </c>
      <c r="G322" s="15" t="s">
        <v>660</v>
      </c>
      <c r="H322" s="16" t="s">
        <v>2252</v>
      </c>
      <c r="I322" s="16" t="s">
        <v>2264</v>
      </c>
      <c r="J322" s="22"/>
      <c r="K322" s="22"/>
    </row>
    <row r="323" spans="2:11" ht="38.25" x14ac:dyDescent="0.2">
      <c r="B323" s="26" t="s">
        <v>67</v>
      </c>
      <c r="C323" s="27">
        <v>315</v>
      </c>
      <c r="D323" s="25" t="s">
        <v>1032</v>
      </c>
      <c r="E323" s="34" t="s">
        <v>1340</v>
      </c>
      <c r="F323" s="27" t="s">
        <v>2199</v>
      </c>
      <c r="G323" s="27" t="s">
        <v>660</v>
      </c>
      <c r="H323" s="30" t="s">
        <v>2424</v>
      </c>
      <c r="I323" s="30" t="s">
        <v>1107</v>
      </c>
      <c r="J323" s="29" t="s">
        <v>1107</v>
      </c>
      <c r="K323" s="29"/>
    </row>
    <row r="324" spans="2:11" x14ac:dyDescent="0.2">
      <c r="B324" s="20" t="s">
        <v>68</v>
      </c>
      <c r="C324" s="15">
        <v>316</v>
      </c>
      <c r="D324" s="21" t="s">
        <v>1033</v>
      </c>
      <c r="E324" s="15" t="s">
        <v>1341</v>
      </c>
      <c r="F324" s="15" t="s">
        <v>2199</v>
      </c>
      <c r="G324" s="15" t="s">
        <v>660</v>
      </c>
      <c r="H324" s="16" t="s">
        <v>2252</v>
      </c>
      <c r="I324" s="16" t="s">
        <v>2264</v>
      </c>
      <c r="J324" s="22"/>
      <c r="K324" s="22"/>
    </row>
    <row r="325" spans="2:11" x14ac:dyDescent="0.2">
      <c r="B325" s="20" t="s">
        <v>69</v>
      </c>
      <c r="C325" s="15">
        <v>317</v>
      </c>
      <c r="D325" s="21" t="s">
        <v>1034</v>
      </c>
      <c r="E325" s="15" t="s">
        <v>1342</v>
      </c>
      <c r="F325" s="15" t="s">
        <v>2199</v>
      </c>
      <c r="G325" s="15" t="s">
        <v>660</v>
      </c>
      <c r="H325" s="16" t="s">
        <v>2252</v>
      </c>
      <c r="I325" s="16" t="s">
        <v>2264</v>
      </c>
      <c r="J325" s="22"/>
      <c r="K325" s="22"/>
    </row>
    <row r="326" spans="2:11" x14ac:dyDescent="0.2">
      <c r="B326" s="20" t="s">
        <v>70</v>
      </c>
      <c r="C326" s="15">
        <v>318</v>
      </c>
      <c r="D326" s="21" t="s">
        <v>1035</v>
      </c>
      <c r="E326" s="15" t="s">
        <v>1343</v>
      </c>
      <c r="F326" s="15" t="s">
        <v>2199</v>
      </c>
      <c r="G326" s="15" t="s">
        <v>660</v>
      </c>
      <c r="H326" s="16" t="s">
        <v>2252</v>
      </c>
      <c r="I326" s="16" t="s">
        <v>2264</v>
      </c>
      <c r="J326" s="22"/>
      <c r="K326" s="22"/>
    </row>
    <row r="327" spans="2:11" x14ac:dyDescent="0.2">
      <c r="B327" s="20" t="s">
        <v>71</v>
      </c>
      <c r="C327" s="15">
        <v>319</v>
      </c>
      <c r="D327" s="21" t="s">
        <v>1036</v>
      </c>
      <c r="E327" s="15" t="s">
        <v>1344</v>
      </c>
      <c r="F327" s="15" t="s">
        <v>2199</v>
      </c>
      <c r="G327" s="15" t="s">
        <v>660</v>
      </c>
      <c r="H327" s="16"/>
      <c r="I327" s="22"/>
      <c r="J327" s="22"/>
      <c r="K327" s="22"/>
    </row>
    <row r="328" spans="2:11" ht="25.5" x14ac:dyDescent="0.2">
      <c r="B328" s="26" t="s">
        <v>72</v>
      </c>
      <c r="C328" s="27">
        <v>320</v>
      </c>
      <c r="D328" s="25" t="s">
        <v>1037</v>
      </c>
      <c r="E328" s="34" t="s">
        <v>1345</v>
      </c>
      <c r="F328" s="27" t="s">
        <v>2199</v>
      </c>
      <c r="G328" s="27" t="s">
        <v>660</v>
      </c>
      <c r="H328" s="30" t="s">
        <v>2427</v>
      </c>
      <c r="I328" s="30" t="s">
        <v>1107</v>
      </c>
      <c r="J328" s="29" t="s">
        <v>1107</v>
      </c>
      <c r="K328" s="29"/>
    </row>
    <row r="329" spans="2:11" x14ac:dyDescent="0.2">
      <c r="B329" s="20" t="s">
        <v>73</v>
      </c>
      <c r="C329" s="15">
        <v>321</v>
      </c>
      <c r="D329" s="21" t="s">
        <v>1038</v>
      </c>
      <c r="E329" s="15" t="s">
        <v>1346</v>
      </c>
      <c r="F329" s="15" t="s">
        <v>2199</v>
      </c>
      <c r="G329" s="15" t="s">
        <v>660</v>
      </c>
      <c r="H329" s="16" t="s">
        <v>2252</v>
      </c>
      <c r="I329" s="16" t="s">
        <v>2264</v>
      </c>
      <c r="J329" s="22"/>
      <c r="K329" s="22"/>
    </row>
    <row r="330" spans="2:11" x14ac:dyDescent="0.2">
      <c r="B330" s="20" t="s">
        <v>74</v>
      </c>
      <c r="C330" s="15">
        <v>322</v>
      </c>
      <c r="D330" s="21" t="s">
        <v>1039</v>
      </c>
      <c r="E330" s="33" t="s">
        <v>1347</v>
      </c>
      <c r="F330" s="15" t="s">
        <v>2199</v>
      </c>
      <c r="G330" s="15" t="s">
        <v>660</v>
      </c>
      <c r="H330" s="16" t="s">
        <v>2252</v>
      </c>
      <c r="I330" s="16" t="s">
        <v>2264</v>
      </c>
      <c r="J330" s="22"/>
      <c r="K330" s="22"/>
    </row>
    <row r="331" spans="2:11" ht="25.5" x14ac:dyDescent="0.2">
      <c r="B331" s="26" t="s">
        <v>75</v>
      </c>
      <c r="C331" s="27">
        <v>323</v>
      </c>
      <c r="D331" s="25" t="s">
        <v>1040</v>
      </c>
      <c r="E331" s="34" t="s">
        <v>1348</v>
      </c>
      <c r="F331" s="27" t="s">
        <v>2199</v>
      </c>
      <c r="G331" s="27" t="s">
        <v>660</v>
      </c>
      <c r="H331" s="30" t="s">
        <v>2434</v>
      </c>
      <c r="I331" s="30" t="s">
        <v>1107</v>
      </c>
      <c r="J331" s="29" t="s">
        <v>1107</v>
      </c>
      <c r="K331" s="29"/>
    </row>
    <row r="332" spans="2:11" ht="25.5" x14ac:dyDescent="0.2">
      <c r="B332" s="26" t="s">
        <v>76</v>
      </c>
      <c r="C332" s="27">
        <v>324</v>
      </c>
      <c r="D332" s="25" t="s">
        <v>1041</v>
      </c>
      <c r="E332" s="34" t="s">
        <v>1349</v>
      </c>
      <c r="F332" s="27" t="s">
        <v>2199</v>
      </c>
      <c r="G332" s="27" t="s">
        <v>660</v>
      </c>
      <c r="H332" s="30" t="s">
        <v>2440</v>
      </c>
      <c r="I332" s="30" t="s">
        <v>1107</v>
      </c>
      <c r="J332" s="29" t="s">
        <v>1107</v>
      </c>
      <c r="K332" s="29"/>
    </row>
    <row r="333" spans="2:11" x14ac:dyDescent="0.2">
      <c r="B333" s="20" t="s">
        <v>77</v>
      </c>
      <c r="C333" s="15">
        <v>325</v>
      </c>
      <c r="D333" s="21" t="s">
        <v>1042</v>
      </c>
      <c r="E333" s="15" t="s">
        <v>1350</v>
      </c>
      <c r="F333" s="15" t="s">
        <v>2199</v>
      </c>
      <c r="G333" s="15" t="s">
        <v>660</v>
      </c>
      <c r="H333" s="16" t="s">
        <v>2252</v>
      </c>
      <c r="I333" s="16" t="s">
        <v>2264</v>
      </c>
      <c r="J333" s="22"/>
      <c r="K333" s="22"/>
    </row>
    <row r="334" spans="2:11" x14ac:dyDescent="0.2">
      <c r="B334" s="20" t="s">
        <v>78</v>
      </c>
      <c r="C334" s="15">
        <v>326</v>
      </c>
      <c r="D334" s="21" t="s">
        <v>1043</v>
      </c>
      <c r="E334" s="15" t="s">
        <v>1351</v>
      </c>
      <c r="F334" s="15" t="s">
        <v>2199</v>
      </c>
      <c r="G334" s="15" t="s">
        <v>660</v>
      </c>
      <c r="H334" s="16" t="s">
        <v>2252</v>
      </c>
      <c r="I334" s="16" t="s">
        <v>2264</v>
      </c>
      <c r="J334" s="22"/>
      <c r="K334" s="22"/>
    </row>
    <row r="335" spans="2:11" x14ac:dyDescent="0.2">
      <c r="B335" s="20" t="s">
        <v>79</v>
      </c>
      <c r="C335" s="15">
        <v>327</v>
      </c>
      <c r="D335" s="21" t="s">
        <v>1044</v>
      </c>
      <c r="E335" s="15" t="s">
        <v>1352</v>
      </c>
      <c r="F335" s="15" t="s">
        <v>2199</v>
      </c>
      <c r="G335" s="15" t="s">
        <v>660</v>
      </c>
      <c r="H335" s="16"/>
      <c r="I335" s="22"/>
      <c r="J335" s="22"/>
      <c r="K335" s="22"/>
    </row>
    <row r="336" spans="2:11" ht="25.5" x14ac:dyDescent="0.2">
      <c r="B336" s="26" t="s">
        <v>80</v>
      </c>
      <c r="C336" s="27">
        <v>328</v>
      </c>
      <c r="D336" s="25" t="s">
        <v>1045</v>
      </c>
      <c r="E336" s="34" t="s">
        <v>1353</v>
      </c>
      <c r="F336" s="27" t="s">
        <v>2199</v>
      </c>
      <c r="G336" s="27" t="s">
        <v>660</v>
      </c>
      <c r="H336" s="30" t="s">
        <v>1065</v>
      </c>
      <c r="I336" s="30" t="s">
        <v>1107</v>
      </c>
      <c r="J336" s="29" t="s">
        <v>1107</v>
      </c>
      <c r="K336" s="29"/>
    </row>
    <row r="337" spans="2:11" x14ac:dyDescent="0.2">
      <c r="B337" s="20" t="s">
        <v>81</v>
      </c>
      <c r="C337" s="15">
        <v>329</v>
      </c>
      <c r="D337" s="21" t="s">
        <v>1046</v>
      </c>
      <c r="E337" s="15" t="s">
        <v>1354</v>
      </c>
      <c r="F337" s="15" t="s">
        <v>2199</v>
      </c>
      <c r="G337" s="15" t="s">
        <v>660</v>
      </c>
      <c r="H337" s="16" t="s">
        <v>2252</v>
      </c>
      <c r="I337" s="16" t="s">
        <v>2264</v>
      </c>
      <c r="J337" s="22"/>
      <c r="K337" s="22"/>
    </row>
    <row r="338" spans="2:11" x14ac:dyDescent="0.2">
      <c r="B338" s="20" t="s">
        <v>82</v>
      </c>
      <c r="C338" s="15">
        <v>330</v>
      </c>
      <c r="D338" s="21" t="s">
        <v>1047</v>
      </c>
      <c r="E338" s="15" t="s">
        <v>1355</v>
      </c>
      <c r="F338" s="15" t="s">
        <v>2199</v>
      </c>
      <c r="G338" s="15" t="s">
        <v>660</v>
      </c>
      <c r="H338" s="16"/>
      <c r="I338" s="22"/>
      <c r="J338" s="22"/>
      <c r="K338" s="22"/>
    </row>
    <row r="339" spans="2:11" x14ac:dyDescent="0.2">
      <c r="B339" s="20" t="s">
        <v>83</v>
      </c>
      <c r="C339" s="15">
        <v>331</v>
      </c>
      <c r="D339" s="21" t="s">
        <v>1048</v>
      </c>
      <c r="E339" s="15" t="s">
        <v>1356</v>
      </c>
      <c r="F339" s="15" t="s">
        <v>2199</v>
      </c>
      <c r="G339" s="15" t="s">
        <v>660</v>
      </c>
      <c r="H339" s="16" t="s">
        <v>2252</v>
      </c>
      <c r="I339" s="16" t="s">
        <v>2264</v>
      </c>
      <c r="J339" s="22"/>
      <c r="K339" s="22"/>
    </row>
    <row r="340" spans="2:11" ht="25.5" x14ac:dyDescent="0.2">
      <c r="B340" s="26" t="s">
        <v>84</v>
      </c>
      <c r="C340" s="27">
        <v>332</v>
      </c>
      <c r="D340" s="25" t="s">
        <v>1049</v>
      </c>
      <c r="E340" s="27" t="s">
        <v>1357</v>
      </c>
      <c r="F340" s="27" t="s">
        <v>2199</v>
      </c>
      <c r="G340" s="27" t="s">
        <v>660</v>
      </c>
      <c r="H340" s="30" t="s">
        <v>1070</v>
      </c>
      <c r="I340" s="30" t="s">
        <v>1107</v>
      </c>
      <c r="J340" s="29" t="s">
        <v>1107</v>
      </c>
      <c r="K340" s="29"/>
    </row>
    <row r="341" spans="2:11" ht="25.5" x14ac:dyDescent="0.2">
      <c r="B341" s="26" t="s">
        <v>85</v>
      </c>
      <c r="C341" s="27">
        <v>333</v>
      </c>
      <c r="D341" s="25" t="s">
        <v>1050</v>
      </c>
      <c r="E341" s="34" t="s">
        <v>1358</v>
      </c>
      <c r="F341" s="27" t="s">
        <v>2199</v>
      </c>
      <c r="G341" s="27" t="s">
        <v>660</v>
      </c>
      <c r="H341" s="30" t="s">
        <v>1076</v>
      </c>
      <c r="I341" s="30" t="s">
        <v>1107</v>
      </c>
      <c r="J341" s="29" t="s">
        <v>1107</v>
      </c>
      <c r="K341" s="29"/>
    </row>
    <row r="342" spans="2:11" x14ac:dyDescent="0.2">
      <c r="B342" s="20" t="s">
        <v>86</v>
      </c>
      <c r="C342" s="15">
        <v>334</v>
      </c>
      <c r="D342" s="21" t="s">
        <v>1051</v>
      </c>
      <c r="E342" s="15" t="s">
        <v>1359</v>
      </c>
      <c r="F342" s="15" t="s">
        <v>2199</v>
      </c>
      <c r="G342" s="15" t="s">
        <v>660</v>
      </c>
      <c r="H342" s="16" t="s">
        <v>2301</v>
      </c>
      <c r="I342" s="22" t="s">
        <v>2270</v>
      </c>
      <c r="J342" s="22"/>
      <c r="K342" s="22"/>
    </row>
    <row r="343" spans="2:11" x14ac:dyDescent="0.2">
      <c r="B343" s="20" t="s">
        <v>87</v>
      </c>
      <c r="C343" s="15">
        <v>335</v>
      </c>
      <c r="D343" s="21" t="s">
        <v>1052</v>
      </c>
      <c r="E343" s="15" t="s">
        <v>1360</v>
      </c>
      <c r="F343" s="15" t="s">
        <v>2199</v>
      </c>
      <c r="G343" s="15" t="s">
        <v>660</v>
      </c>
      <c r="H343" s="16" t="s">
        <v>2302</v>
      </c>
      <c r="I343" s="22" t="s">
        <v>2303</v>
      </c>
      <c r="J343" s="22"/>
      <c r="K343" s="22"/>
    </row>
    <row r="344" spans="2:11" x14ac:dyDescent="0.2">
      <c r="B344" s="20" t="s">
        <v>88</v>
      </c>
      <c r="C344" s="15">
        <v>336</v>
      </c>
      <c r="D344" s="21" t="s">
        <v>1053</v>
      </c>
      <c r="E344" s="15" t="s">
        <v>1361</v>
      </c>
      <c r="F344" s="15" t="s">
        <v>2199</v>
      </c>
      <c r="G344" s="15" t="s">
        <v>660</v>
      </c>
      <c r="H344" s="16" t="s">
        <v>2304</v>
      </c>
      <c r="I344" s="22" t="s">
        <v>2305</v>
      </c>
      <c r="J344" s="22"/>
      <c r="K344" s="22"/>
    </row>
    <row r="345" spans="2:11" x14ac:dyDescent="0.2">
      <c r="B345" s="10"/>
      <c r="C345" s="24"/>
      <c r="D345" s="23" t="s">
        <v>1054</v>
      </c>
      <c r="E345" s="11"/>
      <c r="F345" s="11"/>
      <c r="G345" s="11"/>
      <c r="H345" s="17"/>
      <c r="I345" s="13"/>
      <c r="J345" s="13"/>
      <c r="K345" s="13"/>
    </row>
    <row r="346" spans="2:11" x14ac:dyDescent="0.2">
      <c r="B346" s="20" t="s">
        <v>89</v>
      </c>
      <c r="C346" s="15">
        <v>337</v>
      </c>
      <c r="D346" s="21" t="s">
        <v>1055</v>
      </c>
      <c r="E346" s="15" t="s">
        <v>1362</v>
      </c>
      <c r="F346" s="3" t="s">
        <v>2200</v>
      </c>
      <c r="G346" s="15" t="s">
        <v>2202</v>
      </c>
      <c r="H346" s="16" t="s">
        <v>2211</v>
      </c>
      <c r="I346" s="22" t="s">
        <v>662</v>
      </c>
      <c r="J346" s="22"/>
      <c r="K346" s="22"/>
    </row>
    <row r="347" spans="2:11" x14ac:dyDescent="0.2">
      <c r="B347" s="20" t="s">
        <v>90</v>
      </c>
      <c r="C347" s="15">
        <v>338</v>
      </c>
      <c r="D347" s="21" t="s">
        <v>1056</v>
      </c>
      <c r="E347" s="15" t="s">
        <v>1363</v>
      </c>
      <c r="F347" s="3" t="s">
        <v>2200</v>
      </c>
      <c r="G347" s="15" t="s">
        <v>2202</v>
      </c>
      <c r="H347" s="16" t="s">
        <v>2211</v>
      </c>
      <c r="I347" s="22" t="s">
        <v>662</v>
      </c>
      <c r="J347" s="22"/>
      <c r="K347" s="22"/>
    </row>
    <row r="348" spans="2:11" ht="38.25" x14ac:dyDescent="0.2">
      <c r="B348" s="20" t="s">
        <v>91</v>
      </c>
      <c r="C348" s="15">
        <v>339</v>
      </c>
      <c r="D348" s="21" t="s">
        <v>1057</v>
      </c>
      <c r="E348" s="15" t="s">
        <v>1364</v>
      </c>
      <c r="F348" s="15" t="s">
        <v>2200</v>
      </c>
      <c r="G348" s="15" t="s">
        <v>2202</v>
      </c>
      <c r="H348" s="16" t="s">
        <v>2306</v>
      </c>
      <c r="I348" s="16" t="s">
        <v>2307</v>
      </c>
      <c r="J348" s="16" t="s">
        <v>2308</v>
      </c>
      <c r="K348" s="22" t="s">
        <v>2309</v>
      </c>
    </row>
    <row r="349" spans="2:11" x14ac:dyDescent="0.2">
      <c r="B349" s="20" t="s">
        <v>92</v>
      </c>
      <c r="C349" s="15">
        <v>340</v>
      </c>
      <c r="D349" s="21" t="s">
        <v>1060</v>
      </c>
      <c r="E349" s="15" t="s">
        <v>1366</v>
      </c>
      <c r="F349" s="15" t="s">
        <v>2199</v>
      </c>
      <c r="G349" s="15" t="s">
        <v>2202</v>
      </c>
      <c r="H349" s="22" t="s">
        <v>2310</v>
      </c>
      <c r="I349" s="22"/>
      <c r="J349" s="22"/>
      <c r="K349" s="22"/>
    </row>
    <row r="350" spans="2:11" x14ac:dyDescent="0.2">
      <c r="B350" s="20" t="s">
        <v>93</v>
      </c>
      <c r="C350" s="15">
        <v>341</v>
      </c>
      <c r="D350" s="21" t="s">
        <v>1059</v>
      </c>
      <c r="E350" s="15" t="s">
        <v>1365</v>
      </c>
      <c r="F350" s="15" t="s">
        <v>2199</v>
      </c>
      <c r="G350" s="15" t="s">
        <v>2202</v>
      </c>
      <c r="H350" s="22" t="s">
        <v>2310</v>
      </c>
      <c r="I350" s="22"/>
      <c r="J350" s="22"/>
      <c r="K350" s="22"/>
    </row>
    <row r="351" spans="2:11" x14ac:dyDescent="0.2">
      <c r="B351" s="20" t="s">
        <v>94</v>
      </c>
      <c r="C351" s="15">
        <v>342</v>
      </c>
      <c r="D351" s="21" t="s">
        <v>1058</v>
      </c>
      <c r="E351" s="33" t="s">
        <v>1367</v>
      </c>
      <c r="F351" s="15" t="s">
        <v>2199</v>
      </c>
      <c r="G351" s="15" t="s">
        <v>2202</v>
      </c>
      <c r="H351" s="22" t="s">
        <v>2310</v>
      </c>
      <c r="I351" s="22"/>
      <c r="J351" s="22"/>
      <c r="K351" s="22"/>
    </row>
    <row r="352" spans="2:11" x14ac:dyDescent="0.2">
      <c r="B352" s="20" t="s">
        <v>95</v>
      </c>
      <c r="C352" s="15">
        <v>343</v>
      </c>
      <c r="D352" s="21" t="s">
        <v>1061</v>
      </c>
      <c r="E352" s="15" t="s">
        <v>1368</v>
      </c>
      <c r="F352" s="15" t="s">
        <v>2199</v>
      </c>
      <c r="G352" s="15" t="s">
        <v>2202</v>
      </c>
      <c r="H352" s="22" t="s">
        <v>2310</v>
      </c>
      <c r="I352" s="16"/>
      <c r="J352" s="22"/>
      <c r="K352" s="22"/>
    </row>
    <row r="353" spans="2:11" x14ac:dyDescent="0.2">
      <c r="B353" s="20" t="s">
        <v>96</v>
      </c>
      <c r="C353" s="15">
        <v>344</v>
      </c>
      <c r="D353" s="21" t="s">
        <v>1062</v>
      </c>
      <c r="E353" s="15" t="s">
        <v>1369</v>
      </c>
      <c r="F353" s="15" t="s">
        <v>2199</v>
      </c>
      <c r="G353" s="15" t="s">
        <v>2202</v>
      </c>
      <c r="H353" s="22" t="s">
        <v>2310</v>
      </c>
      <c r="I353" s="16"/>
      <c r="J353" s="22"/>
      <c r="K353" s="22"/>
    </row>
    <row r="354" spans="2:11" x14ac:dyDescent="0.2">
      <c r="B354" s="20" t="s">
        <v>97</v>
      </c>
      <c r="C354" s="15">
        <v>345</v>
      </c>
      <c r="D354" s="21" t="s">
        <v>1875</v>
      </c>
      <c r="E354" s="15" t="s">
        <v>1370</v>
      </c>
      <c r="F354" s="15" t="s">
        <v>2199</v>
      </c>
      <c r="G354" s="15" t="s">
        <v>2202</v>
      </c>
      <c r="H354" s="22" t="s">
        <v>2310</v>
      </c>
      <c r="I354" s="16"/>
      <c r="J354" s="22"/>
      <c r="K354" s="22"/>
    </row>
    <row r="355" spans="2:11" ht="25.5" x14ac:dyDescent="0.2">
      <c r="B355" s="26" t="s">
        <v>98</v>
      </c>
      <c r="C355" s="27">
        <v>346</v>
      </c>
      <c r="D355" s="25" t="s">
        <v>1876</v>
      </c>
      <c r="E355" s="34" t="s">
        <v>1371</v>
      </c>
      <c r="F355" s="27" t="s">
        <v>2199</v>
      </c>
      <c r="G355" s="27" t="s">
        <v>2202</v>
      </c>
      <c r="H355" s="30" t="s">
        <v>1075</v>
      </c>
      <c r="I355" s="30" t="s">
        <v>1107</v>
      </c>
      <c r="J355" s="29" t="s">
        <v>1107</v>
      </c>
      <c r="K355" s="29"/>
    </row>
    <row r="356" spans="2:11" ht="38.25" x14ac:dyDescent="0.2">
      <c r="B356" s="20" t="s">
        <v>99</v>
      </c>
      <c r="C356" s="15">
        <v>347</v>
      </c>
      <c r="D356" s="21" t="s">
        <v>1877</v>
      </c>
      <c r="E356" s="15" t="s">
        <v>1372</v>
      </c>
      <c r="F356" s="15" t="s">
        <v>2200</v>
      </c>
      <c r="G356" s="15" t="s">
        <v>2202</v>
      </c>
      <c r="H356" s="16" t="s">
        <v>2306</v>
      </c>
      <c r="I356" s="16" t="s">
        <v>2311</v>
      </c>
      <c r="J356" s="16" t="s">
        <v>2312</v>
      </c>
      <c r="K356" s="22"/>
    </row>
    <row r="357" spans="2:11" x14ac:dyDescent="0.2">
      <c r="B357" s="20" t="s">
        <v>100</v>
      </c>
      <c r="C357" s="15">
        <v>348</v>
      </c>
      <c r="D357" s="21" t="s">
        <v>1878</v>
      </c>
      <c r="E357" s="15" t="s">
        <v>1373</v>
      </c>
      <c r="F357" s="3" t="s">
        <v>2199</v>
      </c>
      <c r="G357" s="15" t="s">
        <v>2202</v>
      </c>
      <c r="H357" s="22" t="s">
        <v>2313</v>
      </c>
      <c r="I357" s="16"/>
      <c r="J357" s="22"/>
      <c r="K357" s="22"/>
    </row>
    <row r="358" spans="2:11" x14ac:dyDescent="0.2">
      <c r="B358" s="20" t="s">
        <v>101</v>
      </c>
      <c r="C358" s="15">
        <v>349</v>
      </c>
      <c r="D358" s="21" t="s">
        <v>1879</v>
      </c>
      <c r="E358" s="15" t="s">
        <v>1374</v>
      </c>
      <c r="F358" s="3" t="s">
        <v>2199</v>
      </c>
      <c r="G358" s="15" t="s">
        <v>2202</v>
      </c>
      <c r="H358" s="22" t="s">
        <v>2313</v>
      </c>
      <c r="I358" s="16"/>
      <c r="J358" s="22"/>
      <c r="K358" s="22"/>
    </row>
    <row r="359" spans="2:11" x14ac:dyDescent="0.2">
      <c r="B359" s="20" t="s">
        <v>102</v>
      </c>
      <c r="C359" s="15">
        <v>350</v>
      </c>
      <c r="D359" s="21" t="s">
        <v>1880</v>
      </c>
      <c r="E359" s="33" t="s">
        <v>1375</v>
      </c>
      <c r="F359" s="3" t="s">
        <v>2199</v>
      </c>
      <c r="G359" s="15" t="s">
        <v>2202</v>
      </c>
      <c r="H359" s="22" t="s">
        <v>2313</v>
      </c>
      <c r="I359" s="22"/>
      <c r="J359" s="22"/>
      <c r="K359" s="22"/>
    </row>
    <row r="360" spans="2:11" ht="25.5" x14ac:dyDescent="0.2">
      <c r="B360" s="26" t="s">
        <v>103</v>
      </c>
      <c r="C360" s="27">
        <v>351</v>
      </c>
      <c r="D360" s="25" t="s">
        <v>1881</v>
      </c>
      <c r="E360" s="34" t="s">
        <v>1376</v>
      </c>
      <c r="F360" s="27" t="s">
        <v>2199</v>
      </c>
      <c r="G360" s="27" t="s">
        <v>2202</v>
      </c>
      <c r="H360" s="30" t="s">
        <v>368</v>
      </c>
      <c r="I360" s="30" t="s">
        <v>1107</v>
      </c>
      <c r="J360" s="29" t="s">
        <v>1107</v>
      </c>
      <c r="K360" s="29"/>
    </row>
    <row r="361" spans="2:11" x14ac:dyDescent="0.2">
      <c r="B361" s="20" t="s">
        <v>104</v>
      </c>
      <c r="C361" s="15">
        <v>352</v>
      </c>
      <c r="D361" s="21" t="s">
        <v>1882</v>
      </c>
      <c r="E361" s="15" t="s">
        <v>1377</v>
      </c>
      <c r="F361" s="15" t="s">
        <v>2200</v>
      </c>
      <c r="G361" s="15" t="s">
        <v>2202</v>
      </c>
      <c r="H361" s="16" t="s">
        <v>2306</v>
      </c>
      <c r="I361" s="22"/>
      <c r="J361" s="22"/>
      <c r="K361" s="22"/>
    </row>
    <row r="362" spans="2:11" x14ac:dyDescent="0.2">
      <c r="B362" s="20" t="s">
        <v>105</v>
      </c>
      <c r="C362" s="15">
        <v>353</v>
      </c>
      <c r="D362" s="21" t="s">
        <v>1883</v>
      </c>
      <c r="E362" s="15" t="s">
        <v>1378</v>
      </c>
      <c r="F362" s="15" t="s">
        <v>2200</v>
      </c>
      <c r="G362" s="15" t="s">
        <v>2202</v>
      </c>
      <c r="H362" s="16" t="s">
        <v>2306</v>
      </c>
      <c r="I362" s="22"/>
      <c r="J362" s="22"/>
      <c r="K362" s="22"/>
    </row>
    <row r="363" spans="2:11" ht="25.5" x14ac:dyDescent="0.2">
      <c r="B363" s="20" t="s">
        <v>106</v>
      </c>
      <c r="C363" s="15">
        <v>354</v>
      </c>
      <c r="D363" s="21" t="s">
        <v>1884</v>
      </c>
      <c r="E363" s="15" t="s">
        <v>1379</v>
      </c>
      <c r="F363" s="15" t="s">
        <v>2200</v>
      </c>
      <c r="G363" s="15" t="s">
        <v>2202</v>
      </c>
      <c r="H363" s="16" t="s">
        <v>2306</v>
      </c>
      <c r="I363" s="16" t="s">
        <v>2314</v>
      </c>
      <c r="J363" s="22"/>
      <c r="K363" s="22"/>
    </row>
    <row r="364" spans="2:11" ht="25.5" x14ac:dyDescent="0.2">
      <c r="B364" s="26" t="s">
        <v>107</v>
      </c>
      <c r="C364" s="27">
        <v>355</v>
      </c>
      <c r="D364" s="25" t="s">
        <v>2315</v>
      </c>
      <c r="E364" s="28"/>
      <c r="F364" s="27" t="s">
        <v>2199</v>
      </c>
      <c r="G364" s="27" t="s">
        <v>2202</v>
      </c>
      <c r="H364" s="30" t="s">
        <v>2316</v>
      </c>
      <c r="I364" s="30" t="s">
        <v>1107</v>
      </c>
      <c r="J364" s="29" t="s">
        <v>1107</v>
      </c>
      <c r="K364" s="29"/>
    </row>
    <row r="365" spans="2:11" x14ac:dyDescent="0.2">
      <c r="B365" s="20" t="s">
        <v>108</v>
      </c>
      <c r="C365" s="15">
        <v>356</v>
      </c>
      <c r="D365" s="21" t="s">
        <v>1885</v>
      </c>
      <c r="E365" s="15" t="s">
        <v>1380</v>
      </c>
      <c r="F365" s="3" t="s">
        <v>2201</v>
      </c>
      <c r="G365" s="15" t="s">
        <v>660</v>
      </c>
      <c r="H365" s="16" t="s">
        <v>2211</v>
      </c>
      <c r="I365" s="22" t="s">
        <v>2317</v>
      </c>
      <c r="J365" s="22"/>
      <c r="K365" s="22"/>
    </row>
    <row r="366" spans="2:11" x14ac:dyDescent="0.2">
      <c r="B366" s="20" t="s">
        <v>109</v>
      </c>
      <c r="C366" s="15">
        <v>357</v>
      </c>
      <c r="D366" s="21" t="s">
        <v>1886</v>
      </c>
      <c r="E366" s="15" t="s">
        <v>1381</v>
      </c>
      <c r="F366" s="3" t="s">
        <v>2201</v>
      </c>
      <c r="G366" s="15" t="s">
        <v>660</v>
      </c>
      <c r="H366" s="16" t="s">
        <v>2211</v>
      </c>
      <c r="I366" s="22" t="s">
        <v>2317</v>
      </c>
      <c r="J366" s="22"/>
      <c r="K366" s="22"/>
    </row>
    <row r="367" spans="2:11" x14ac:dyDescent="0.2">
      <c r="B367" s="20" t="s">
        <v>110</v>
      </c>
      <c r="C367" s="15">
        <v>358</v>
      </c>
      <c r="D367" s="21" t="s">
        <v>1887</v>
      </c>
      <c r="E367" s="15" t="s">
        <v>1382</v>
      </c>
      <c r="F367" s="3" t="s">
        <v>2201</v>
      </c>
      <c r="G367" s="15" t="s">
        <v>660</v>
      </c>
      <c r="H367" s="16" t="s">
        <v>2211</v>
      </c>
      <c r="I367" s="22" t="s">
        <v>2317</v>
      </c>
      <c r="J367" s="22"/>
      <c r="K367" s="22"/>
    </row>
    <row r="368" spans="2:11" x14ac:dyDescent="0.2">
      <c r="B368" s="20" t="s">
        <v>111</v>
      </c>
      <c r="C368" s="15">
        <v>359</v>
      </c>
      <c r="D368" s="21" t="s">
        <v>1888</v>
      </c>
      <c r="E368" s="15" t="s">
        <v>1383</v>
      </c>
      <c r="F368" s="3" t="s">
        <v>2201</v>
      </c>
      <c r="G368" s="15" t="s">
        <v>660</v>
      </c>
      <c r="H368" s="16" t="s">
        <v>2211</v>
      </c>
      <c r="I368" s="22" t="s">
        <v>2317</v>
      </c>
      <c r="J368" s="22"/>
      <c r="K368" s="22"/>
    </row>
    <row r="369" spans="2:11" x14ac:dyDescent="0.2">
      <c r="B369" s="20" t="s">
        <v>112</v>
      </c>
      <c r="C369" s="15">
        <v>360</v>
      </c>
      <c r="D369" s="21" t="s">
        <v>1889</v>
      </c>
      <c r="E369" s="15" t="s">
        <v>1384</v>
      </c>
      <c r="F369" s="15" t="s">
        <v>2201</v>
      </c>
      <c r="G369" s="15" t="s">
        <v>660</v>
      </c>
      <c r="H369" s="16" t="s">
        <v>2211</v>
      </c>
      <c r="I369" s="22" t="s">
        <v>2317</v>
      </c>
      <c r="J369" s="22"/>
      <c r="K369" s="22"/>
    </row>
    <row r="370" spans="2:11" x14ac:dyDescent="0.2">
      <c r="B370" s="20" t="s">
        <v>113</v>
      </c>
      <c r="C370" s="15">
        <v>361</v>
      </c>
      <c r="D370" s="21" t="s">
        <v>1890</v>
      </c>
      <c r="E370" s="15" t="s">
        <v>1386</v>
      </c>
      <c r="F370" s="3" t="s">
        <v>1387</v>
      </c>
      <c r="G370" s="15" t="s">
        <v>660</v>
      </c>
      <c r="H370" s="16" t="s">
        <v>2211</v>
      </c>
      <c r="I370" s="22" t="s">
        <v>2317</v>
      </c>
      <c r="J370" s="22"/>
      <c r="K370" s="22"/>
    </row>
    <row r="371" spans="2:11" x14ac:dyDescent="0.2">
      <c r="B371" s="20" t="s">
        <v>114</v>
      </c>
      <c r="C371" s="15">
        <v>362</v>
      </c>
      <c r="D371" s="21" t="s">
        <v>1891</v>
      </c>
      <c r="E371" s="15" t="s">
        <v>1385</v>
      </c>
      <c r="F371" s="3" t="s">
        <v>2201</v>
      </c>
      <c r="G371" s="15" t="s">
        <v>660</v>
      </c>
      <c r="H371" s="16" t="s">
        <v>2211</v>
      </c>
      <c r="I371" s="22" t="s">
        <v>2317</v>
      </c>
      <c r="J371" s="22"/>
      <c r="K371" s="22"/>
    </row>
    <row r="372" spans="2:11" x14ac:dyDescent="0.2">
      <c r="B372" s="20" t="s">
        <v>115</v>
      </c>
      <c r="C372" s="15">
        <v>363</v>
      </c>
      <c r="D372" s="21" t="s">
        <v>1892</v>
      </c>
      <c r="E372" s="15" t="s">
        <v>1388</v>
      </c>
      <c r="F372" s="15" t="s">
        <v>2199</v>
      </c>
      <c r="G372" s="15" t="s">
        <v>660</v>
      </c>
      <c r="H372" s="16"/>
      <c r="I372" s="22"/>
      <c r="J372" s="22"/>
      <c r="K372" s="22"/>
    </row>
    <row r="373" spans="2:11" x14ac:dyDescent="0.2">
      <c r="B373" s="20" t="s">
        <v>116</v>
      </c>
      <c r="C373" s="15">
        <v>364</v>
      </c>
      <c r="D373" s="21" t="s">
        <v>1893</v>
      </c>
      <c r="E373" s="33" t="s">
        <v>1390</v>
      </c>
      <c r="F373" s="3" t="s">
        <v>2199</v>
      </c>
      <c r="G373" s="15" t="s">
        <v>660</v>
      </c>
      <c r="H373" s="15"/>
      <c r="I373" s="22"/>
      <c r="J373" s="22"/>
      <c r="K373" s="22"/>
    </row>
    <row r="374" spans="2:11" x14ac:dyDescent="0.2">
      <c r="B374" s="20" t="s">
        <v>117</v>
      </c>
      <c r="C374" s="15">
        <v>365</v>
      </c>
      <c r="D374" s="21" t="s">
        <v>1894</v>
      </c>
      <c r="E374" s="15" t="s">
        <v>1389</v>
      </c>
      <c r="F374" s="3" t="s">
        <v>2199</v>
      </c>
      <c r="G374" s="15" t="s">
        <v>660</v>
      </c>
      <c r="H374" s="16"/>
      <c r="I374" s="22"/>
      <c r="J374" s="22"/>
      <c r="K374" s="22"/>
    </row>
    <row r="375" spans="2:11" x14ac:dyDescent="0.2">
      <c r="B375" s="20" t="s">
        <v>118</v>
      </c>
      <c r="C375" s="15">
        <v>366</v>
      </c>
      <c r="D375" s="21" t="s">
        <v>1895</v>
      </c>
      <c r="E375" s="15" t="s">
        <v>1391</v>
      </c>
      <c r="F375" s="3" t="s">
        <v>2199</v>
      </c>
      <c r="G375" s="15" t="s">
        <v>660</v>
      </c>
      <c r="H375" s="16" t="s">
        <v>2211</v>
      </c>
      <c r="I375" s="22" t="s">
        <v>2317</v>
      </c>
      <c r="J375" s="22"/>
      <c r="K375" s="22"/>
    </row>
    <row r="376" spans="2:11" ht="25.5" x14ac:dyDescent="0.2">
      <c r="B376" s="26" t="s">
        <v>119</v>
      </c>
      <c r="C376" s="27">
        <v>367</v>
      </c>
      <c r="D376" s="25" t="s">
        <v>1896</v>
      </c>
      <c r="E376" s="27" t="s">
        <v>1392</v>
      </c>
      <c r="F376" s="27" t="s">
        <v>2200</v>
      </c>
      <c r="G376" s="27" t="s">
        <v>2202</v>
      </c>
      <c r="H376" s="30" t="s">
        <v>374</v>
      </c>
      <c r="I376" s="30" t="s">
        <v>1107</v>
      </c>
      <c r="J376" s="29" t="s">
        <v>1107</v>
      </c>
      <c r="K376" s="29"/>
    </row>
    <row r="377" spans="2:11" x14ac:dyDescent="0.2">
      <c r="B377" s="20" t="s">
        <v>120</v>
      </c>
      <c r="C377" s="15">
        <v>368</v>
      </c>
      <c r="D377" s="21" t="s">
        <v>1897</v>
      </c>
      <c r="E377" s="15" t="s">
        <v>1393</v>
      </c>
      <c r="F377" s="3" t="s">
        <v>2200</v>
      </c>
      <c r="G377" s="15" t="s">
        <v>660</v>
      </c>
      <c r="H377" s="16" t="s">
        <v>2211</v>
      </c>
      <c r="I377" s="22" t="s">
        <v>662</v>
      </c>
      <c r="J377" s="22"/>
      <c r="K377" s="22"/>
    </row>
    <row r="378" spans="2:11" ht="38.25" x14ac:dyDescent="0.2">
      <c r="B378" s="20" t="s">
        <v>121</v>
      </c>
      <c r="C378" s="15">
        <v>369</v>
      </c>
      <c r="D378" s="21" t="s">
        <v>1898</v>
      </c>
      <c r="E378" s="15" t="s">
        <v>1394</v>
      </c>
      <c r="F378" s="15" t="s">
        <v>2200</v>
      </c>
      <c r="G378" s="15" t="s">
        <v>660</v>
      </c>
      <c r="H378" s="16" t="s">
        <v>2306</v>
      </c>
      <c r="I378" s="16" t="s">
        <v>2318</v>
      </c>
      <c r="J378" s="16" t="s">
        <v>2319</v>
      </c>
      <c r="K378" s="22"/>
    </row>
    <row r="379" spans="2:11" x14ac:dyDescent="0.2">
      <c r="B379" s="20" t="s">
        <v>122</v>
      </c>
      <c r="C379" s="15">
        <v>370</v>
      </c>
      <c r="D379" s="21" t="s">
        <v>1899</v>
      </c>
      <c r="E379" s="15" t="s">
        <v>1395</v>
      </c>
      <c r="F379" s="15" t="s">
        <v>2199</v>
      </c>
      <c r="G379" s="15" t="s">
        <v>2202</v>
      </c>
      <c r="H379" s="22" t="s">
        <v>2320</v>
      </c>
      <c r="I379" s="22"/>
      <c r="J379" s="22"/>
      <c r="K379" s="22"/>
    </row>
    <row r="380" spans="2:11" x14ac:dyDescent="0.2">
      <c r="B380" s="20" t="s">
        <v>123</v>
      </c>
      <c r="C380" s="15">
        <v>371</v>
      </c>
      <c r="D380" s="21" t="s">
        <v>1900</v>
      </c>
      <c r="E380" s="15" t="s">
        <v>1396</v>
      </c>
      <c r="F380" s="15" t="s">
        <v>2199</v>
      </c>
      <c r="G380" s="15" t="s">
        <v>2202</v>
      </c>
      <c r="H380" s="22" t="s">
        <v>2320</v>
      </c>
      <c r="I380" s="22"/>
      <c r="J380" s="22"/>
      <c r="K380" s="22"/>
    </row>
    <row r="381" spans="2:11" x14ac:dyDescent="0.2">
      <c r="B381" s="20" t="s">
        <v>124</v>
      </c>
      <c r="C381" s="15">
        <v>372</v>
      </c>
      <c r="D381" s="21" t="s">
        <v>1901</v>
      </c>
      <c r="E381" s="33" t="s">
        <v>1397</v>
      </c>
      <c r="F381" s="15" t="s">
        <v>2199</v>
      </c>
      <c r="G381" s="15" t="s">
        <v>2202</v>
      </c>
      <c r="H381" s="22" t="s">
        <v>2320</v>
      </c>
      <c r="I381" s="22"/>
      <c r="J381" s="22"/>
      <c r="K381" s="22"/>
    </row>
    <row r="382" spans="2:11" x14ac:dyDescent="0.2">
      <c r="B382" s="20" t="s">
        <v>125</v>
      </c>
      <c r="C382" s="15">
        <v>373</v>
      </c>
      <c r="D382" s="21" t="s">
        <v>1902</v>
      </c>
      <c r="E382" s="15" t="s">
        <v>1398</v>
      </c>
      <c r="F382" s="15" t="s">
        <v>2199</v>
      </c>
      <c r="G382" s="15" t="s">
        <v>2202</v>
      </c>
      <c r="H382" s="22" t="s">
        <v>2320</v>
      </c>
      <c r="I382" s="16"/>
      <c r="J382" s="22"/>
      <c r="K382" s="22"/>
    </row>
    <row r="383" spans="2:11" x14ac:dyDescent="0.2">
      <c r="B383" s="20" t="s">
        <v>126</v>
      </c>
      <c r="C383" s="15">
        <v>374</v>
      </c>
      <c r="D383" s="21" t="s">
        <v>1903</v>
      </c>
      <c r="E383" s="15" t="s">
        <v>1399</v>
      </c>
      <c r="F383" s="15" t="s">
        <v>2199</v>
      </c>
      <c r="G383" s="15" t="s">
        <v>2202</v>
      </c>
      <c r="H383" s="22" t="s">
        <v>2320</v>
      </c>
      <c r="I383" s="16"/>
      <c r="J383" s="22"/>
      <c r="K383" s="22"/>
    </row>
    <row r="384" spans="2:11" x14ac:dyDescent="0.2">
      <c r="B384" s="20" t="s">
        <v>127</v>
      </c>
      <c r="C384" s="15">
        <v>375</v>
      </c>
      <c r="D384" s="21" t="s">
        <v>1904</v>
      </c>
      <c r="E384" s="15" t="s">
        <v>1400</v>
      </c>
      <c r="F384" s="15" t="s">
        <v>2199</v>
      </c>
      <c r="G384" s="15" t="s">
        <v>2202</v>
      </c>
      <c r="H384" s="22" t="s">
        <v>2320</v>
      </c>
      <c r="I384" s="16"/>
      <c r="J384" s="22"/>
      <c r="K384" s="22"/>
    </row>
    <row r="385" spans="2:11" ht="25.5" x14ac:dyDescent="0.2">
      <c r="B385" s="26" t="s">
        <v>128</v>
      </c>
      <c r="C385" s="27">
        <v>376</v>
      </c>
      <c r="D385" s="25" t="s">
        <v>1905</v>
      </c>
      <c r="E385" s="34" t="s">
        <v>1401</v>
      </c>
      <c r="F385" s="27" t="s">
        <v>2199</v>
      </c>
      <c r="G385" s="27" t="s">
        <v>2202</v>
      </c>
      <c r="H385" s="30" t="s">
        <v>1077</v>
      </c>
      <c r="I385" s="30" t="s">
        <v>1107</v>
      </c>
      <c r="J385" s="29" t="s">
        <v>1107</v>
      </c>
      <c r="K385" s="29"/>
    </row>
    <row r="386" spans="2:11" ht="38.25" x14ac:dyDescent="0.2">
      <c r="B386" s="20" t="s">
        <v>129</v>
      </c>
      <c r="C386" s="15">
        <v>377</v>
      </c>
      <c r="D386" s="21" t="s">
        <v>1906</v>
      </c>
      <c r="E386" s="15" t="s">
        <v>1402</v>
      </c>
      <c r="F386" s="15" t="s">
        <v>2200</v>
      </c>
      <c r="G386" s="15" t="s">
        <v>2202</v>
      </c>
      <c r="H386" s="16" t="s">
        <v>2306</v>
      </c>
      <c r="I386" s="16" t="s">
        <v>2321</v>
      </c>
      <c r="J386" s="16" t="s">
        <v>2322</v>
      </c>
      <c r="K386" s="22"/>
    </row>
    <row r="387" spans="2:11" x14ac:dyDescent="0.2">
      <c r="B387" s="20" t="s">
        <v>130</v>
      </c>
      <c r="C387" s="15">
        <v>378</v>
      </c>
      <c r="D387" s="21" t="s">
        <v>1907</v>
      </c>
      <c r="E387" s="15" t="s">
        <v>1403</v>
      </c>
      <c r="F387" s="3" t="s">
        <v>2199</v>
      </c>
      <c r="G387" s="15" t="s">
        <v>2202</v>
      </c>
      <c r="H387" s="22" t="s">
        <v>2323</v>
      </c>
      <c r="I387" s="16"/>
      <c r="J387" s="22"/>
      <c r="K387" s="22"/>
    </row>
    <row r="388" spans="2:11" x14ac:dyDescent="0.2">
      <c r="B388" s="20" t="s">
        <v>131</v>
      </c>
      <c r="C388" s="15">
        <v>379</v>
      </c>
      <c r="D388" s="21" t="s">
        <v>1908</v>
      </c>
      <c r="E388" s="15" t="s">
        <v>1404</v>
      </c>
      <c r="F388" s="3" t="s">
        <v>2199</v>
      </c>
      <c r="G388" s="15" t="s">
        <v>2202</v>
      </c>
      <c r="H388" s="22" t="s">
        <v>2323</v>
      </c>
      <c r="I388" s="16"/>
      <c r="J388" s="22"/>
      <c r="K388" s="22"/>
    </row>
    <row r="389" spans="2:11" x14ac:dyDescent="0.2">
      <c r="B389" s="20" t="s">
        <v>132</v>
      </c>
      <c r="C389" s="15">
        <v>380</v>
      </c>
      <c r="D389" s="21" t="s">
        <v>1909</v>
      </c>
      <c r="E389" s="33" t="s">
        <v>1405</v>
      </c>
      <c r="F389" s="3" t="s">
        <v>2199</v>
      </c>
      <c r="G389" s="15" t="s">
        <v>2202</v>
      </c>
      <c r="H389" s="22" t="s">
        <v>2323</v>
      </c>
      <c r="I389" s="22"/>
      <c r="J389" s="22"/>
      <c r="K389" s="22"/>
    </row>
    <row r="390" spans="2:11" ht="25.5" x14ac:dyDescent="0.2">
      <c r="B390" s="26" t="s">
        <v>133</v>
      </c>
      <c r="C390" s="27">
        <v>381</v>
      </c>
      <c r="D390" s="25" t="s">
        <v>1910</v>
      </c>
      <c r="E390" s="34" t="s">
        <v>1406</v>
      </c>
      <c r="F390" s="27" t="s">
        <v>2199</v>
      </c>
      <c r="G390" s="27" t="s">
        <v>2202</v>
      </c>
      <c r="H390" s="30" t="s">
        <v>369</v>
      </c>
      <c r="I390" s="30" t="s">
        <v>1107</v>
      </c>
      <c r="J390" s="29" t="s">
        <v>1107</v>
      </c>
      <c r="K390" s="29"/>
    </row>
    <row r="391" spans="2:11" x14ac:dyDescent="0.2">
      <c r="B391" s="20" t="s">
        <v>134</v>
      </c>
      <c r="C391" s="15">
        <v>382</v>
      </c>
      <c r="D391" s="21" t="s">
        <v>1911</v>
      </c>
      <c r="E391" s="15" t="s">
        <v>1407</v>
      </c>
      <c r="F391" s="15" t="s">
        <v>2200</v>
      </c>
      <c r="G391" s="15" t="s">
        <v>2202</v>
      </c>
      <c r="H391" s="16" t="s">
        <v>2306</v>
      </c>
      <c r="I391" s="22"/>
      <c r="J391" s="22"/>
      <c r="K391" s="22"/>
    </row>
    <row r="392" spans="2:11" x14ac:dyDescent="0.2">
      <c r="B392" s="20" t="s">
        <v>135</v>
      </c>
      <c r="C392" s="15">
        <v>383</v>
      </c>
      <c r="D392" s="21" t="s">
        <v>1912</v>
      </c>
      <c r="E392" s="15" t="s">
        <v>1408</v>
      </c>
      <c r="F392" s="15" t="s">
        <v>2200</v>
      </c>
      <c r="G392" s="15" t="s">
        <v>2202</v>
      </c>
      <c r="H392" s="16" t="s">
        <v>2306</v>
      </c>
      <c r="I392" s="22"/>
      <c r="J392" s="22"/>
      <c r="K392" s="22"/>
    </row>
    <row r="393" spans="2:11" ht="25.5" x14ac:dyDescent="0.2">
      <c r="B393" s="20" t="s">
        <v>136</v>
      </c>
      <c r="C393" s="15">
        <v>384</v>
      </c>
      <c r="D393" s="21" t="s">
        <v>1913</v>
      </c>
      <c r="E393" s="15" t="s">
        <v>1409</v>
      </c>
      <c r="F393" s="15" t="s">
        <v>2200</v>
      </c>
      <c r="G393" s="15" t="s">
        <v>2202</v>
      </c>
      <c r="H393" s="16" t="s">
        <v>2306</v>
      </c>
      <c r="I393" s="16" t="s">
        <v>2324</v>
      </c>
      <c r="J393" s="22"/>
      <c r="K393" s="22"/>
    </row>
    <row r="394" spans="2:11" ht="25.5" x14ac:dyDescent="0.2">
      <c r="B394" s="26" t="s">
        <v>137</v>
      </c>
      <c r="C394" s="27">
        <v>385</v>
      </c>
      <c r="D394" s="25" t="s">
        <v>2325</v>
      </c>
      <c r="E394" s="28"/>
      <c r="F394" s="27" t="s">
        <v>2199</v>
      </c>
      <c r="G394" s="27" t="s">
        <v>2202</v>
      </c>
      <c r="H394" s="30" t="s">
        <v>2326</v>
      </c>
      <c r="I394" s="30" t="s">
        <v>1107</v>
      </c>
      <c r="J394" s="29" t="s">
        <v>1107</v>
      </c>
      <c r="K394" s="29" t="s">
        <v>2327</v>
      </c>
    </row>
    <row r="395" spans="2:11" x14ac:dyDescent="0.2">
      <c r="B395" s="20" t="s">
        <v>138</v>
      </c>
      <c r="C395" s="15">
        <v>386</v>
      </c>
      <c r="D395" s="21" t="s">
        <v>1914</v>
      </c>
      <c r="E395" s="15" t="s">
        <v>1410</v>
      </c>
      <c r="F395" s="3" t="s">
        <v>2201</v>
      </c>
      <c r="G395" s="15" t="s">
        <v>2202</v>
      </c>
      <c r="H395" s="16" t="s">
        <v>2211</v>
      </c>
      <c r="I395" s="22" t="s">
        <v>2317</v>
      </c>
      <c r="J395" s="22"/>
      <c r="K395" s="22"/>
    </row>
    <row r="396" spans="2:11" x14ac:dyDescent="0.2">
      <c r="B396" s="20" t="s">
        <v>139</v>
      </c>
      <c r="C396" s="15">
        <v>387</v>
      </c>
      <c r="D396" s="21" t="s">
        <v>1915</v>
      </c>
      <c r="E396" s="15" t="s">
        <v>1411</v>
      </c>
      <c r="F396" s="3" t="s">
        <v>2201</v>
      </c>
      <c r="G396" s="15" t="s">
        <v>2202</v>
      </c>
      <c r="H396" s="16" t="s">
        <v>2211</v>
      </c>
      <c r="I396" s="22" t="s">
        <v>2317</v>
      </c>
      <c r="J396" s="22"/>
      <c r="K396" s="22"/>
    </row>
    <row r="397" spans="2:11" x14ac:dyDescent="0.2">
      <c r="B397" s="20" t="s">
        <v>140</v>
      </c>
      <c r="C397" s="15">
        <v>388</v>
      </c>
      <c r="D397" s="21" t="s">
        <v>1916</v>
      </c>
      <c r="E397" s="15" t="s">
        <v>1412</v>
      </c>
      <c r="F397" s="3" t="s">
        <v>2201</v>
      </c>
      <c r="G397" s="15" t="s">
        <v>2202</v>
      </c>
      <c r="H397" s="16" t="s">
        <v>2211</v>
      </c>
      <c r="I397" s="22" t="s">
        <v>2317</v>
      </c>
      <c r="J397" s="22"/>
      <c r="K397" s="22"/>
    </row>
    <row r="398" spans="2:11" x14ac:dyDescent="0.2">
      <c r="B398" s="20" t="s">
        <v>141</v>
      </c>
      <c r="C398" s="15">
        <v>389</v>
      </c>
      <c r="D398" s="21" t="s">
        <v>1917</v>
      </c>
      <c r="E398" s="15" t="s">
        <v>1413</v>
      </c>
      <c r="F398" s="3" t="s">
        <v>2201</v>
      </c>
      <c r="G398" s="15" t="s">
        <v>2203</v>
      </c>
      <c r="H398" s="16" t="s">
        <v>2211</v>
      </c>
      <c r="I398" s="22" t="s">
        <v>2317</v>
      </c>
      <c r="J398" s="22"/>
      <c r="K398" s="22"/>
    </row>
    <row r="399" spans="2:11" x14ac:dyDescent="0.2">
      <c r="B399" s="20" t="s">
        <v>142</v>
      </c>
      <c r="C399" s="15">
        <v>390</v>
      </c>
      <c r="D399" s="21" t="s">
        <v>1918</v>
      </c>
      <c r="E399" s="15" t="s">
        <v>1414</v>
      </c>
      <c r="F399" s="15" t="s">
        <v>2201</v>
      </c>
      <c r="G399" s="15" t="s">
        <v>2203</v>
      </c>
      <c r="H399" s="16" t="s">
        <v>2211</v>
      </c>
      <c r="I399" s="22" t="s">
        <v>2317</v>
      </c>
      <c r="J399" s="22"/>
      <c r="K399" s="22"/>
    </row>
    <row r="400" spans="2:11" x14ac:dyDescent="0.2">
      <c r="B400" s="20" t="s">
        <v>143</v>
      </c>
      <c r="C400" s="15">
        <v>391</v>
      </c>
      <c r="D400" s="21" t="s">
        <v>1919</v>
      </c>
      <c r="E400" s="15" t="s">
        <v>1415</v>
      </c>
      <c r="F400" s="3" t="s">
        <v>2201</v>
      </c>
      <c r="G400" s="15" t="s">
        <v>2202</v>
      </c>
      <c r="H400" s="16" t="s">
        <v>2211</v>
      </c>
      <c r="I400" s="22" t="s">
        <v>2317</v>
      </c>
      <c r="J400" s="22"/>
      <c r="K400" s="22"/>
    </row>
    <row r="401" spans="2:11" x14ac:dyDescent="0.2">
      <c r="B401" s="20" t="s">
        <v>144</v>
      </c>
      <c r="C401" s="15">
        <v>392</v>
      </c>
      <c r="D401" s="21" t="s">
        <v>1920</v>
      </c>
      <c r="E401" s="15" t="s">
        <v>1416</v>
      </c>
      <c r="F401" s="3" t="s">
        <v>2201</v>
      </c>
      <c r="G401" s="15" t="s">
        <v>2202</v>
      </c>
      <c r="H401" s="16" t="s">
        <v>2211</v>
      </c>
      <c r="I401" s="22" t="s">
        <v>2317</v>
      </c>
      <c r="J401" s="22"/>
      <c r="K401" s="22"/>
    </row>
    <row r="402" spans="2:11" x14ac:dyDescent="0.2">
      <c r="B402" s="20" t="s">
        <v>145</v>
      </c>
      <c r="C402" s="15">
        <v>393</v>
      </c>
      <c r="D402" s="21" t="s">
        <v>1921</v>
      </c>
      <c r="E402" s="15" t="s">
        <v>1417</v>
      </c>
      <c r="F402" s="15" t="s">
        <v>2199</v>
      </c>
      <c r="G402" s="15" t="s">
        <v>2202</v>
      </c>
      <c r="H402" s="16"/>
      <c r="I402" s="22"/>
      <c r="J402" s="22"/>
      <c r="K402" s="22"/>
    </row>
    <row r="403" spans="2:11" x14ac:dyDescent="0.2">
      <c r="B403" s="20" t="s">
        <v>146</v>
      </c>
      <c r="C403" s="15">
        <v>394</v>
      </c>
      <c r="D403" s="21" t="s">
        <v>1922</v>
      </c>
      <c r="E403" s="33" t="s">
        <v>1418</v>
      </c>
      <c r="F403" s="3" t="s">
        <v>2199</v>
      </c>
      <c r="G403" s="15" t="s">
        <v>2202</v>
      </c>
      <c r="H403" s="15"/>
      <c r="I403" s="22"/>
      <c r="J403" s="22"/>
      <c r="K403" s="22"/>
    </row>
    <row r="404" spans="2:11" x14ac:dyDescent="0.2">
      <c r="B404" s="20" t="s">
        <v>147</v>
      </c>
      <c r="C404" s="15">
        <v>395</v>
      </c>
      <c r="D404" s="21" t="s">
        <v>1923</v>
      </c>
      <c r="E404" s="15" t="s">
        <v>1419</v>
      </c>
      <c r="F404" s="3" t="s">
        <v>2199</v>
      </c>
      <c r="G404" s="15" t="s">
        <v>2202</v>
      </c>
      <c r="H404" s="16"/>
      <c r="I404" s="22"/>
      <c r="J404" s="22"/>
      <c r="K404" s="22"/>
    </row>
    <row r="405" spans="2:11" x14ac:dyDescent="0.2">
      <c r="B405" s="20" t="s">
        <v>148</v>
      </c>
      <c r="C405" s="15">
        <v>396</v>
      </c>
      <c r="D405" s="21" t="s">
        <v>1924</v>
      </c>
      <c r="E405" s="15" t="s">
        <v>1420</v>
      </c>
      <c r="F405" s="3" t="s">
        <v>2199</v>
      </c>
      <c r="G405" s="15" t="s">
        <v>2202</v>
      </c>
      <c r="H405" s="16" t="s">
        <v>2211</v>
      </c>
      <c r="I405" s="22" t="s">
        <v>2317</v>
      </c>
      <c r="J405" s="22"/>
      <c r="K405" s="22"/>
    </row>
    <row r="406" spans="2:11" ht="25.5" x14ac:dyDescent="0.2">
      <c r="B406" s="26" t="s">
        <v>149</v>
      </c>
      <c r="C406" s="27">
        <v>397</v>
      </c>
      <c r="D406" s="25" t="s">
        <v>1925</v>
      </c>
      <c r="E406" s="27" t="s">
        <v>1421</v>
      </c>
      <c r="F406" s="27" t="s">
        <v>2200</v>
      </c>
      <c r="G406" s="27" t="s">
        <v>2202</v>
      </c>
      <c r="H406" s="30" t="s">
        <v>375</v>
      </c>
      <c r="I406" s="30" t="s">
        <v>1107</v>
      </c>
      <c r="J406" s="29" t="s">
        <v>1107</v>
      </c>
      <c r="K406" s="29"/>
    </row>
    <row r="407" spans="2:11" x14ac:dyDescent="0.2">
      <c r="B407" s="20" t="s">
        <v>150</v>
      </c>
      <c r="C407" s="15">
        <v>398</v>
      </c>
      <c r="D407" s="21" t="s">
        <v>1926</v>
      </c>
      <c r="E407" s="15" t="s">
        <v>1422</v>
      </c>
      <c r="F407" s="3" t="s">
        <v>2200</v>
      </c>
      <c r="G407" s="15" t="s">
        <v>2202</v>
      </c>
      <c r="H407" s="16" t="s">
        <v>2211</v>
      </c>
      <c r="I407" s="22" t="s">
        <v>662</v>
      </c>
      <c r="J407" s="22"/>
      <c r="K407" s="22"/>
    </row>
    <row r="408" spans="2:11" ht="38.25" x14ac:dyDescent="0.2">
      <c r="B408" s="20" t="s">
        <v>151</v>
      </c>
      <c r="C408" s="15">
        <v>399</v>
      </c>
      <c r="D408" s="21" t="s">
        <v>1927</v>
      </c>
      <c r="E408" s="15" t="s">
        <v>1423</v>
      </c>
      <c r="F408" s="15" t="s">
        <v>2200</v>
      </c>
      <c r="G408" s="15" t="s">
        <v>2202</v>
      </c>
      <c r="H408" s="16" t="s">
        <v>2306</v>
      </c>
      <c r="I408" s="16" t="s">
        <v>2328</v>
      </c>
      <c r="J408" s="16" t="s">
        <v>2329</v>
      </c>
      <c r="K408" s="22"/>
    </row>
    <row r="409" spans="2:11" x14ac:dyDescent="0.2">
      <c r="B409" s="20" t="s">
        <v>152</v>
      </c>
      <c r="C409" s="15">
        <v>400</v>
      </c>
      <c r="D409" s="21" t="s">
        <v>1928</v>
      </c>
      <c r="E409" s="15" t="s">
        <v>1424</v>
      </c>
      <c r="F409" s="15" t="s">
        <v>2199</v>
      </c>
      <c r="G409" s="15" t="s">
        <v>2202</v>
      </c>
      <c r="H409" s="22" t="s">
        <v>2330</v>
      </c>
      <c r="I409" s="22"/>
      <c r="J409" s="22"/>
      <c r="K409" s="22"/>
    </row>
    <row r="410" spans="2:11" x14ac:dyDescent="0.2">
      <c r="B410" s="20" t="s">
        <v>153</v>
      </c>
      <c r="C410" s="15">
        <v>401</v>
      </c>
      <c r="D410" s="21" t="s">
        <v>1929</v>
      </c>
      <c r="E410" s="15" t="s">
        <v>1425</v>
      </c>
      <c r="F410" s="15" t="s">
        <v>2199</v>
      </c>
      <c r="G410" s="15" t="s">
        <v>2202</v>
      </c>
      <c r="H410" s="22" t="s">
        <v>2330</v>
      </c>
      <c r="I410" s="22"/>
      <c r="J410" s="22"/>
      <c r="K410" s="22"/>
    </row>
    <row r="411" spans="2:11" x14ac:dyDescent="0.2">
      <c r="B411" s="20" t="s">
        <v>154</v>
      </c>
      <c r="C411" s="15">
        <v>402</v>
      </c>
      <c r="D411" s="21" t="s">
        <v>1930</v>
      </c>
      <c r="E411" s="33" t="s">
        <v>1426</v>
      </c>
      <c r="F411" s="15" t="s">
        <v>2199</v>
      </c>
      <c r="G411" s="15" t="s">
        <v>2202</v>
      </c>
      <c r="H411" s="22" t="s">
        <v>2330</v>
      </c>
      <c r="I411" s="22"/>
      <c r="J411" s="22"/>
      <c r="K411" s="22"/>
    </row>
    <row r="412" spans="2:11" x14ac:dyDescent="0.2">
      <c r="B412" s="20" t="s">
        <v>155</v>
      </c>
      <c r="C412" s="15">
        <v>403</v>
      </c>
      <c r="D412" s="21" t="s">
        <v>1931</v>
      </c>
      <c r="E412" s="15" t="s">
        <v>1427</v>
      </c>
      <c r="F412" s="15" t="s">
        <v>2199</v>
      </c>
      <c r="G412" s="15" t="s">
        <v>2202</v>
      </c>
      <c r="H412" s="22" t="s">
        <v>2330</v>
      </c>
      <c r="I412" s="16"/>
      <c r="J412" s="22"/>
      <c r="K412" s="22"/>
    </row>
    <row r="413" spans="2:11" x14ac:dyDescent="0.2">
      <c r="B413" s="20" t="s">
        <v>156</v>
      </c>
      <c r="C413" s="15">
        <v>404</v>
      </c>
      <c r="D413" s="21" t="s">
        <v>1932</v>
      </c>
      <c r="E413" s="15" t="s">
        <v>1428</v>
      </c>
      <c r="F413" s="15" t="s">
        <v>2199</v>
      </c>
      <c r="G413" s="15" t="s">
        <v>2202</v>
      </c>
      <c r="H413" s="22" t="s">
        <v>2330</v>
      </c>
      <c r="I413" s="16"/>
      <c r="J413" s="22"/>
      <c r="K413" s="22"/>
    </row>
    <row r="414" spans="2:11" x14ac:dyDescent="0.2">
      <c r="B414" s="20" t="s">
        <v>157</v>
      </c>
      <c r="C414" s="15">
        <v>405</v>
      </c>
      <c r="D414" s="21" t="s">
        <v>1933</v>
      </c>
      <c r="E414" s="15" t="s">
        <v>1429</v>
      </c>
      <c r="F414" s="15" t="s">
        <v>2199</v>
      </c>
      <c r="G414" s="15" t="s">
        <v>2202</v>
      </c>
      <c r="H414" s="22" t="s">
        <v>2330</v>
      </c>
      <c r="I414" s="16"/>
      <c r="J414" s="22"/>
      <c r="K414" s="22"/>
    </row>
    <row r="415" spans="2:11" ht="25.5" x14ac:dyDescent="0.2">
      <c r="B415" s="26" t="s">
        <v>158</v>
      </c>
      <c r="C415" s="27">
        <v>406</v>
      </c>
      <c r="D415" s="25" t="s">
        <v>1934</v>
      </c>
      <c r="E415" s="34" t="s">
        <v>1430</v>
      </c>
      <c r="F415" s="27" t="s">
        <v>2199</v>
      </c>
      <c r="G415" s="27" t="s">
        <v>2202</v>
      </c>
      <c r="H415" s="30" t="s">
        <v>1078</v>
      </c>
      <c r="I415" s="30" t="s">
        <v>1107</v>
      </c>
      <c r="J415" s="29" t="s">
        <v>1107</v>
      </c>
      <c r="K415" s="29"/>
    </row>
    <row r="416" spans="2:11" ht="38.25" x14ac:dyDescent="0.2">
      <c r="B416" s="20" t="s">
        <v>159</v>
      </c>
      <c r="C416" s="15">
        <v>407</v>
      </c>
      <c r="D416" s="21" t="s">
        <v>1935</v>
      </c>
      <c r="E416" s="15" t="s">
        <v>1431</v>
      </c>
      <c r="F416" s="15" t="s">
        <v>2200</v>
      </c>
      <c r="G416" s="15" t="s">
        <v>2202</v>
      </c>
      <c r="H416" s="16" t="s">
        <v>2306</v>
      </c>
      <c r="I416" s="16" t="s">
        <v>2331</v>
      </c>
      <c r="J416" s="16" t="s">
        <v>2332</v>
      </c>
      <c r="K416" s="22"/>
    </row>
    <row r="417" spans="2:11" x14ac:dyDescent="0.2">
      <c r="B417" s="20" t="s">
        <v>160</v>
      </c>
      <c r="C417" s="15">
        <v>408</v>
      </c>
      <c r="D417" s="21" t="s">
        <v>1936</v>
      </c>
      <c r="E417" s="15" t="s">
        <v>1432</v>
      </c>
      <c r="F417" s="3" t="s">
        <v>2199</v>
      </c>
      <c r="G417" s="15" t="s">
        <v>2202</v>
      </c>
      <c r="H417" s="22" t="s">
        <v>2333</v>
      </c>
      <c r="I417" s="16"/>
      <c r="J417" s="22"/>
      <c r="K417" s="22"/>
    </row>
    <row r="418" spans="2:11" x14ac:dyDescent="0.2">
      <c r="B418" s="20" t="s">
        <v>161</v>
      </c>
      <c r="C418" s="15">
        <v>409</v>
      </c>
      <c r="D418" s="21" t="s">
        <v>1937</v>
      </c>
      <c r="E418" s="15" t="s">
        <v>1433</v>
      </c>
      <c r="F418" s="3" t="s">
        <v>2199</v>
      </c>
      <c r="G418" s="15" t="s">
        <v>2202</v>
      </c>
      <c r="H418" s="22" t="s">
        <v>2333</v>
      </c>
      <c r="I418" s="16"/>
      <c r="J418" s="22"/>
      <c r="K418" s="22"/>
    </row>
    <row r="419" spans="2:11" x14ac:dyDescent="0.2">
      <c r="B419" s="20" t="s">
        <v>162</v>
      </c>
      <c r="C419" s="15">
        <v>410</v>
      </c>
      <c r="D419" s="21" t="s">
        <v>1938</v>
      </c>
      <c r="E419" s="33" t="s">
        <v>1434</v>
      </c>
      <c r="F419" s="3" t="s">
        <v>2199</v>
      </c>
      <c r="G419" s="15" t="s">
        <v>2202</v>
      </c>
      <c r="H419" s="22" t="s">
        <v>2333</v>
      </c>
      <c r="I419" s="22"/>
      <c r="J419" s="22"/>
      <c r="K419" s="22"/>
    </row>
    <row r="420" spans="2:11" ht="25.5" x14ac:dyDescent="0.2">
      <c r="B420" s="26" t="s">
        <v>163</v>
      </c>
      <c r="C420" s="27">
        <v>411</v>
      </c>
      <c r="D420" s="25" t="s">
        <v>1939</v>
      </c>
      <c r="E420" s="34" t="s">
        <v>1435</v>
      </c>
      <c r="F420" s="27" t="s">
        <v>2199</v>
      </c>
      <c r="G420" s="27" t="s">
        <v>2202</v>
      </c>
      <c r="H420" s="30" t="s">
        <v>370</v>
      </c>
      <c r="I420" s="30" t="s">
        <v>1107</v>
      </c>
      <c r="J420" s="29" t="s">
        <v>1107</v>
      </c>
      <c r="K420" s="29"/>
    </row>
    <row r="421" spans="2:11" x14ac:dyDescent="0.2">
      <c r="B421" s="20" t="s">
        <v>164</v>
      </c>
      <c r="C421" s="15">
        <v>412</v>
      </c>
      <c r="D421" s="21" t="s">
        <v>1940</v>
      </c>
      <c r="E421" s="15" t="s">
        <v>1436</v>
      </c>
      <c r="F421" s="15" t="s">
        <v>2200</v>
      </c>
      <c r="G421" s="15" t="s">
        <v>2202</v>
      </c>
      <c r="H421" s="16"/>
      <c r="I421" s="16"/>
      <c r="J421" s="22"/>
      <c r="K421" s="22"/>
    </row>
    <row r="422" spans="2:11" x14ac:dyDescent="0.2">
      <c r="B422" s="20" t="s">
        <v>165</v>
      </c>
      <c r="C422" s="15">
        <v>413</v>
      </c>
      <c r="D422" s="21" t="s">
        <v>1941</v>
      </c>
      <c r="E422" s="15" t="s">
        <v>1437</v>
      </c>
      <c r="F422" s="15" t="s">
        <v>2200</v>
      </c>
      <c r="G422" s="15" t="s">
        <v>2202</v>
      </c>
      <c r="H422" s="16"/>
      <c r="I422" s="16"/>
      <c r="J422" s="22"/>
      <c r="K422" s="22"/>
    </row>
    <row r="423" spans="2:11" x14ac:dyDescent="0.2">
      <c r="B423" s="20" t="s">
        <v>166</v>
      </c>
      <c r="C423" s="15">
        <v>414</v>
      </c>
      <c r="D423" s="21" t="s">
        <v>1942</v>
      </c>
      <c r="E423" s="15" t="s">
        <v>1438</v>
      </c>
      <c r="F423" s="15" t="s">
        <v>2200</v>
      </c>
      <c r="G423" s="15" t="s">
        <v>2202</v>
      </c>
      <c r="H423" s="16"/>
      <c r="I423" s="16"/>
      <c r="J423" s="22"/>
      <c r="K423" s="22"/>
    </row>
    <row r="424" spans="2:11" ht="25.5" x14ac:dyDescent="0.2">
      <c r="B424" s="26" t="s">
        <v>167</v>
      </c>
      <c r="C424" s="27">
        <v>415</v>
      </c>
      <c r="D424" s="25" t="s">
        <v>2325</v>
      </c>
      <c r="E424" s="28"/>
      <c r="F424" s="27" t="s">
        <v>2199</v>
      </c>
      <c r="G424" s="27" t="s">
        <v>2202</v>
      </c>
      <c r="H424" s="30" t="s">
        <v>2326</v>
      </c>
      <c r="I424" s="30" t="s">
        <v>1107</v>
      </c>
      <c r="J424" s="29" t="s">
        <v>1107</v>
      </c>
      <c r="K424" s="29" t="s">
        <v>2327</v>
      </c>
    </row>
    <row r="425" spans="2:11" x14ac:dyDescent="0.2">
      <c r="B425" s="20" t="s">
        <v>168</v>
      </c>
      <c r="C425" s="15">
        <v>416</v>
      </c>
      <c r="D425" s="21" t="s">
        <v>1943</v>
      </c>
      <c r="E425" s="15" t="s">
        <v>1439</v>
      </c>
      <c r="F425" s="3" t="s">
        <v>2201</v>
      </c>
      <c r="G425" s="15" t="s">
        <v>2202</v>
      </c>
      <c r="H425" s="16" t="s">
        <v>2211</v>
      </c>
      <c r="I425" s="22" t="s">
        <v>2317</v>
      </c>
      <c r="J425" s="22"/>
      <c r="K425" s="22"/>
    </row>
    <row r="426" spans="2:11" x14ac:dyDescent="0.2">
      <c r="B426" s="20" t="s">
        <v>169</v>
      </c>
      <c r="C426" s="15">
        <v>417</v>
      </c>
      <c r="D426" s="21" t="s">
        <v>1944</v>
      </c>
      <c r="E426" s="15" t="s">
        <v>1440</v>
      </c>
      <c r="F426" s="3" t="s">
        <v>2201</v>
      </c>
      <c r="G426" s="15" t="s">
        <v>2202</v>
      </c>
      <c r="H426" s="16" t="s">
        <v>2211</v>
      </c>
      <c r="I426" s="22" t="s">
        <v>2317</v>
      </c>
      <c r="J426" s="22"/>
      <c r="K426" s="22"/>
    </row>
    <row r="427" spans="2:11" x14ac:dyDescent="0.2">
      <c r="B427" s="20" t="s">
        <v>170</v>
      </c>
      <c r="C427" s="15">
        <v>418</v>
      </c>
      <c r="D427" s="21" t="s">
        <v>1945</v>
      </c>
      <c r="E427" s="15" t="s">
        <v>1441</v>
      </c>
      <c r="F427" s="3" t="s">
        <v>2201</v>
      </c>
      <c r="G427" s="15" t="s">
        <v>2202</v>
      </c>
      <c r="H427" s="16" t="s">
        <v>2211</v>
      </c>
      <c r="I427" s="22" t="s">
        <v>2317</v>
      </c>
      <c r="J427" s="22"/>
      <c r="K427" s="22"/>
    </row>
    <row r="428" spans="2:11" x14ac:dyDescent="0.2">
      <c r="B428" s="20" t="s">
        <v>171</v>
      </c>
      <c r="C428" s="15">
        <v>419</v>
      </c>
      <c r="D428" s="21" t="s">
        <v>1946</v>
      </c>
      <c r="E428" s="15" t="s">
        <v>1442</v>
      </c>
      <c r="F428" s="3" t="s">
        <v>2201</v>
      </c>
      <c r="G428" s="15" t="s">
        <v>2203</v>
      </c>
      <c r="H428" s="16" t="s">
        <v>2211</v>
      </c>
      <c r="I428" s="22" t="s">
        <v>2317</v>
      </c>
      <c r="J428" s="22"/>
      <c r="K428" s="22"/>
    </row>
    <row r="429" spans="2:11" x14ac:dyDescent="0.2">
      <c r="B429" s="20" t="s">
        <v>172</v>
      </c>
      <c r="C429" s="15">
        <v>420</v>
      </c>
      <c r="D429" s="21" t="s">
        <v>1947</v>
      </c>
      <c r="E429" s="15" t="s">
        <v>1443</v>
      </c>
      <c r="F429" s="15" t="s">
        <v>2201</v>
      </c>
      <c r="G429" s="15" t="s">
        <v>2203</v>
      </c>
      <c r="H429" s="16" t="s">
        <v>2211</v>
      </c>
      <c r="I429" s="22" t="s">
        <v>2317</v>
      </c>
      <c r="J429" s="22"/>
      <c r="K429" s="22"/>
    </row>
    <row r="430" spans="2:11" x14ac:dyDescent="0.2">
      <c r="B430" s="20" t="s">
        <v>173</v>
      </c>
      <c r="C430" s="15">
        <v>421</v>
      </c>
      <c r="D430" s="21" t="s">
        <v>1948</v>
      </c>
      <c r="E430" s="15" t="s">
        <v>1444</v>
      </c>
      <c r="F430" s="3" t="s">
        <v>2201</v>
      </c>
      <c r="G430" s="15" t="s">
        <v>2202</v>
      </c>
      <c r="H430" s="16" t="s">
        <v>2211</v>
      </c>
      <c r="I430" s="22" t="s">
        <v>2317</v>
      </c>
      <c r="J430" s="22"/>
      <c r="K430" s="22"/>
    </row>
    <row r="431" spans="2:11" x14ac:dyDescent="0.2">
      <c r="B431" s="20" t="s">
        <v>174</v>
      </c>
      <c r="C431" s="15">
        <v>422</v>
      </c>
      <c r="D431" s="21" t="s">
        <v>1949</v>
      </c>
      <c r="E431" s="15" t="s">
        <v>1445</v>
      </c>
      <c r="F431" s="3" t="s">
        <v>2201</v>
      </c>
      <c r="G431" s="15" t="s">
        <v>2202</v>
      </c>
      <c r="H431" s="16" t="s">
        <v>2211</v>
      </c>
      <c r="I431" s="22" t="s">
        <v>2317</v>
      </c>
      <c r="J431" s="22"/>
      <c r="K431" s="22"/>
    </row>
    <row r="432" spans="2:11" x14ac:dyDescent="0.2">
      <c r="B432" s="20" t="s">
        <v>175</v>
      </c>
      <c r="C432" s="15">
        <v>423</v>
      </c>
      <c r="D432" s="21" t="s">
        <v>1950</v>
      </c>
      <c r="E432" s="15" t="s">
        <v>1446</v>
      </c>
      <c r="F432" s="15" t="s">
        <v>2199</v>
      </c>
      <c r="G432" s="15" t="s">
        <v>2202</v>
      </c>
      <c r="H432" s="16"/>
      <c r="I432" s="22"/>
      <c r="J432" s="22"/>
      <c r="K432" s="22"/>
    </row>
    <row r="433" spans="2:11" x14ac:dyDescent="0.2">
      <c r="B433" s="20" t="s">
        <v>176</v>
      </c>
      <c r="C433" s="15">
        <v>424</v>
      </c>
      <c r="D433" s="21" t="s">
        <v>1951</v>
      </c>
      <c r="E433" s="33" t="s">
        <v>1447</v>
      </c>
      <c r="F433" s="3" t="s">
        <v>2199</v>
      </c>
      <c r="G433" s="15" t="s">
        <v>2202</v>
      </c>
      <c r="H433" s="15"/>
      <c r="I433" s="22"/>
      <c r="J433" s="22"/>
      <c r="K433" s="22"/>
    </row>
    <row r="434" spans="2:11" x14ac:dyDescent="0.2">
      <c r="B434" s="20" t="s">
        <v>177</v>
      </c>
      <c r="C434" s="15">
        <v>425</v>
      </c>
      <c r="D434" s="21" t="s">
        <v>1952</v>
      </c>
      <c r="E434" s="15" t="s">
        <v>1448</v>
      </c>
      <c r="F434" s="3" t="s">
        <v>2199</v>
      </c>
      <c r="G434" s="15" t="s">
        <v>2202</v>
      </c>
      <c r="H434" s="16"/>
      <c r="I434" s="22"/>
      <c r="J434" s="22"/>
      <c r="K434" s="22"/>
    </row>
    <row r="435" spans="2:11" x14ac:dyDescent="0.2">
      <c r="B435" s="20" t="s">
        <v>178</v>
      </c>
      <c r="C435" s="15">
        <v>426</v>
      </c>
      <c r="D435" s="21" t="s">
        <v>1953</v>
      </c>
      <c r="E435" s="15" t="s">
        <v>1449</v>
      </c>
      <c r="F435" s="3" t="s">
        <v>2199</v>
      </c>
      <c r="G435" s="15" t="s">
        <v>2202</v>
      </c>
      <c r="H435" s="16" t="s">
        <v>2211</v>
      </c>
      <c r="I435" s="22" t="s">
        <v>2317</v>
      </c>
      <c r="J435" s="22"/>
      <c r="K435" s="22"/>
    </row>
    <row r="436" spans="2:11" ht="25.5" x14ac:dyDescent="0.2">
      <c r="B436" s="26" t="s">
        <v>179</v>
      </c>
      <c r="C436" s="27">
        <v>427</v>
      </c>
      <c r="D436" s="25" t="s">
        <v>1954</v>
      </c>
      <c r="E436" s="27" t="s">
        <v>1450</v>
      </c>
      <c r="F436" s="27" t="s">
        <v>2200</v>
      </c>
      <c r="G436" s="27" t="s">
        <v>2202</v>
      </c>
      <c r="H436" s="30" t="s">
        <v>376</v>
      </c>
      <c r="I436" s="30" t="s">
        <v>1107</v>
      </c>
      <c r="J436" s="29" t="s">
        <v>1107</v>
      </c>
      <c r="K436" s="29"/>
    </row>
    <row r="437" spans="2:11" x14ac:dyDescent="0.2">
      <c r="B437" s="20" t="s">
        <v>180</v>
      </c>
      <c r="C437" s="15">
        <v>428</v>
      </c>
      <c r="D437" s="21" t="s">
        <v>2193</v>
      </c>
      <c r="E437" s="15" t="s">
        <v>1451</v>
      </c>
      <c r="F437" s="3" t="s">
        <v>2200</v>
      </c>
      <c r="G437" s="15" t="s">
        <v>2202</v>
      </c>
      <c r="H437" s="16" t="s">
        <v>2211</v>
      </c>
      <c r="I437" s="22" t="s">
        <v>662</v>
      </c>
      <c r="J437" s="22"/>
      <c r="K437" s="22"/>
    </row>
    <row r="438" spans="2:11" ht="38.25" x14ac:dyDescent="0.2">
      <c r="B438" s="20" t="s">
        <v>181</v>
      </c>
      <c r="C438" s="15">
        <v>429</v>
      </c>
      <c r="D438" s="21" t="s">
        <v>2194</v>
      </c>
      <c r="E438" s="15" t="s">
        <v>1452</v>
      </c>
      <c r="F438" s="15" t="s">
        <v>2200</v>
      </c>
      <c r="G438" s="15" t="s">
        <v>2202</v>
      </c>
      <c r="H438" s="16" t="s">
        <v>2306</v>
      </c>
      <c r="I438" s="16" t="s">
        <v>2334</v>
      </c>
      <c r="J438" s="16" t="s">
        <v>2335</v>
      </c>
      <c r="K438" s="22"/>
    </row>
    <row r="439" spans="2:11" x14ac:dyDescent="0.2">
      <c r="B439" s="20" t="s">
        <v>182</v>
      </c>
      <c r="C439" s="15">
        <v>430</v>
      </c>
      <c r="D439" s="21" t="s">
        <v>2195</v>
      </c>
      <c r="E439" s="15" t="s">
        <v>1453</v>
      </c>
      <c r="F439" s="15" t="s">
        <v>2199</v>
      </c>
      <c r="G439" s="15" t="s">
        <v>2202</v>
      </c>
      <c r="H439" s="22" t="s">
        <v>2336</v>
      </c>
      <c r="I439" s="22"/>
      <c r="J439" s="22"/>
      <c r="K439" s="22"/>
    </row>
    <row r="440" spans="2:11" x14ac:dyDescent="0.2">
      <c r="B440" s="20" t="s">
        <v>183</v>
      </c>
      <c r="C440" s="15">
        <v>431</v>
      </c>
      <c r="D440" s="21" t="s">
        <v>2196</v>
      </c>
      <c r="E440" s="15" t="s">
        <v>1454</v>
      </c>
      <c r="F440" s="15" t="s">
        <v>2199</v>
      </c>
      <c r="G440" s="15" t="s">
        <v>2202</v>
      </c>
      <c r="H440" s="22" t="s">
        <v>2336</v>
      </c>
      <c r="I440" s="22"/>
      <c r="J440" s="22"/>
      <c r="K440" s="22"/>
    </row>
    <row r="441" spans="2:11" x14ac:dyDescent="0.2">
      <c r="B441" s="20" t="s">
        <v>184</v>
      </c>
      <c r="C441" s="15">
        <v>432</v>
      </c>
      <c r="D441" s="21" t="s">
        <v>2197</v>
      </c>
      <c r="E441" s="33" t="s">
        <v>1455</v>
      </c>
      <c r="F441" s="15" t="s">
        <v>2199</v>
      </c>
      <c r="G441" s="15" t="s">
        <v>2202</v>
      </c>
      <c r="H441" s="22" t="s">
        <v>2336</v>
      </c>
      <c r="I441" s="22"/>
      <c r="J441" s="22"/>
      <c r="K441" s="22"/>
    </row>
    <row r="442" spans="2:11" x14ac:dyDescent="0.2">
      <c r="B442" s="20" t="s">
        <v>185</v>
      </c>
      <c r="C442" s="15">
        <v>433</v>
      </c>
      <c r="D442" s="21" t="s">
        <v>2198</v>
      </c>
      <c r="E442" s="15" t="s">
        <v>1456</v>
      </c>
      <c r="F442" s="15" t="s">
        <v>2199</v>
      </c>
      <c r="G442" s="15" t="s">
        <v>2202</v>
      </c>
      <c r="H442" s="22" t="s">
        <v>2336</v>
      </c>
      <c r="I442" s="16"/>
      <c r="J442" s="22"/>
      <c r="K442" s="22"/>
    </row>
    <row r="443" spans="2:11" x14ac:dyDescent="0.2">
      <c r="B443" s="20" t="s">
        <v>186</v>
      </c>
      <c r="C443" s="15">
        <v>434</v>
      </c>
      <c r="D443" s="21" t="s">
        <v>1079</v>
      </c>
      <c r="E443" s="15" t="s">
        <v>1457</v>
      </c>
      <c r="F443" s="15" t="s">
        <v>2199</v>
      </c>
      <c r="G443" s="15" t="s">
        <v>2202</v>
      </c>
      <c r="H443" s="22" t="s">
        <v>2336</v>
      </c>
      <c r="I443" s="16"/>
      <c r="J443" s="22"/>
      <c r="K443" s="22"/>
    </row>
    <row r="444" spans="2:11" x14ac:dyDescent="0.2">
      <c r="B444" s="20" t="s">
        <v>187</v>
      </c>
      <c r="C444" s="15">
        <v>435</v>
      </c>
      <c r="D444" s="21" t="s">
        <v>1080</v>
      </c>
      <c r="E444" s="15" t="s">
        <v>1458</v>
      </c>
      <c r="F444" s="15" t="s">
        <v>2199</v>
      </c>
      <c r="G444" s="15" t="s">
        <v>2202</v>
      </c>
      <c r="H444" s="22" t="s">
        <v>2336</v>
      </c>
      <c r="I444" s="16"/>
      <c r="J444" s="22"/>
      <c r="K444" s="22"/>
    </row>
    <row r="445" spans="2:11" ht="25.5" x14ac:dyDescent="0.2">
      <c r="B445" s="26" t="s">
        <v>188</v>
      </c>
      <c r="C445" s="27">
        <v>436</v>
      </c>
      <c r="D445" s="25" t="s">
        <v>1081</v>
      </c>
      <c r="E445" s="34" t="s">
        <v>1459</v>
      </c>
      <c r="F445" s="27" t="s">
        <v>2199</v>
      </c>
      <c r="G445" s="27" t="s">
        <v>2202</v>
      </c>
      <c r="H445" s="30" t="s">
        <v>365</v>
      </c>
      <c r="I445" s="30" t="s">
        <v>1107</v>
      </c>
      <c r="J445" s="29" t="s">
        <v>1107</v>
      </c>
      <c r="K445" s="29"/>
    </row>
    <row r="446" spans="2:11" ht="38.25" x14ac:dyDescent="0.2">
      <c r="B446" s="20" t="s">
        <v>189</v>
      </c>
      <c r="C446" s="15">
        <v>437</v>
      </c>
      <c r="D446" s="21" t="s">
        <v>1082</v>
      </c>
      <c r="E446" s="15" t="s">
        <v>1460</v>
      </c>
      <c r="F446" s="15" t="s">
        <v>2200</v>
      </c>
      <c r="G446" s="15" t="s">
        <v>2202</v>
      </c>
      <c r="H446" s="16" t="s">
        <v>2306</v>
      </c>
      <c r="I446" s="16" t="s">
        <v>2337</v>
      </c>
      <c r="J446" s="16" t="s">
        <v>2338</v>
      </c>
      <c r="K446" s="22"/>
    </row>
    <row r="447" spans="2:11" x14ac:dyDescent="0.2">
      <c r="B447" s="20" t="s">
        <v>190</v>
      </c>
      <c r="C447" s="15">
        <v>438</v>
      </c>
      <c r="D447" s="21" t="s">
        <v>1083</v>
      </c>
      <c r="E447" s="15" t="s">
        <v>1461</v>
      </c>
      <c r="F447" s="3" t="s">
        <v>2199</v>
      </c>
      <c r="G447" s="15" t="s">
        <v>2202</v>
      </c>
      <c r="H447" s="22" t="s">
        <v>2339</v>
      </c>
      <c r="I447" s="16"/>
      <c r="J447" s="22"/>
      <c r="K447" s="22"/>
    </row>
    <row r="448" spans="2:11" x14ac:dyDescent="0.2">
      <c r="B448" s="20" t="s">
        <v>191</v>
      </c>
      <c r="C448" s="15">
        <v>439</v>
      </c>
      <c r="D448" s="21" t="s">
        <v>1084</v>
      </c>
      <c r="E448" s="15" t="s">
        <v>1462</v>
      </c>
      <c r="F448" s="3" t="s">
        <v>2199</v>
      </c>
      <c r="G448" s="15" t="s">
        <v>2202</v>
      </c>
      <c r="H448" s="22" t="s">
        <v>2339</v>
      </c>
      <c r="I448" s="16"/>
      <c r="J448" s="22"/>
      <c r="K448" s="22"/>
    </row>
    <row r="449" spans="2:11" x14ac:dyDescent="0.2">
      <c r="B449" s="20" t="s">
        <v>192</v>
      </c>
      <c r="C449" s="15">
        <v>440</v>
      </c>
      <c r="D449" s="21" t="s">
        <v>1085</v>
      </c>
      <c r="E449" s="33" t="s">
        <v>1463</v>
      </c>
      <c r="F449" s="3" t="s">
        <v>2199</v>
      </c>
      <c r="G449" s="15" t="s">
        <v>2202</v>
      </c>
      <c r="H449" s="22" t="s">
        <v>2339</v>
      </c>
      <c r="I449" s="22"/>
      <c r="J449" s="22"/>
      <c r="K449" s="22"/>
    </row>
    <row r="450" spans="2:11" ht="25.5" x14ac:dyDescent="0.2">
      <c r="B450" s="26" t="s">
        <v>193</v>
      </c>
      <c r="C450" s="27">
        <v>441</v>
      </c>
      <c r="D450" s="25" t="s">
        <v>1086</v>
      </c>
      <c r="E450" s="34" t="s">
        <v>1464</v>
      </c>
      <c r="F450" s="27" t="s">
        <v>2199</v>
      </c>
      <c r="G450" s="27" t="s">
        <v>2202</v>
      </c>
      <c r="H450" s="30" t="s">
        <v>371</v>
      </c>
      <c r="I450" s="30" t="s">
        <v>1107</v>
      </c>
      <c r="J450" s="29" t="s">
        <v>1107</v>
      </c>
      <c r="K450" s="29"/>
    </row>
    <row r="451" spans="2:11" x14ac:dyDescent="0.2">
      <c r="B451" s="20" t="s">
        <v>194</v>
      </c>
      <c r="C451" s="15">
        <v>442</v>
      </c>
      <c r="D451" s="21" t="s">
        <v>1087</v>
      </c>
      <c r="E451" s="15" t="s">
        <v>1465</v>
      </c>
      <c r="F451" s="15" t="s">
        <v>2200</v>
      </c>
      <c r="G451" s="15" t="s">
        <v>2202</v>
      </c>
      <c r="H451" s="16"/>
      <c r="I451" s="16"/>
      <c r="J451" s="22"/>
      <c r="K451" s="22"/>
    </row>
    <row r="452" spans="2:11" x14ac:dyDescent="0.2">
      <c r="B452" s="20" t="s">
        <v>195</v>
      </c>
      <c r="C452" s="15">
        <v>443</v>
      </c>
      <c r="D452" s="21" t="s">
        <v>1088</v>
      </c>
      <c r="E452" s="15" t="s">
        <v>1466</v>
      </c>
      <c r="F452" s="15" t="s">
        <v>2200</v>
      </c>
      <c r="G452" s="15" t="s">
        <v>2202</v>
      </c>
      <c r="H452" s="16"/>
      <c r="I452" s="16"/>
      <c r="J452" s="22"/>
      <c r="K452" s="22"/>
    </row>
    <row r="453" spans="2:11" x14ac:dyDescent="0.2">
      <c r="B453" s="20" t="s">
        <v>196</v>
      </c>
      <c r="C453" s="15">
        <v>444</v>
      </c>
      <c r="D453" s="21" t="s">
        <v>1089</v>
      </c>
      <c r="E453" s="15" t="s">
        <v>1467</v>
      </c>
      <c r="F453" s="15" t="s">
        <v>2200</v>
      </c>
      <c r="G453" s="15" t="s">
        <v>2202</v>
      </c>
      <c r="H453" s="16"/>
      <c r="I453" s="16"/>
      <c r="J453" s="22"/>
      <c r="K453" s="22"/>
    </row>
    <row r="454" spans="2:11" ht="25.5" x14ac:dyDescent="0.2">
      <c r="B454" s="26" t="s">
        <v>197</v>
      </c>
      <c r="C454" s="27">
        <v>445</v>
      </c>
      <c r="D454" s="25" t="s">
        <v>2325</v>
      </c>
      <c r="E454" s="28"/>
      <c r="F454" s="27" t="s">
        <v>2199</v>
      </c>
      <c r="G454" s="27" t="s">
        <v>2202</v>
      </c>
      <c r="H454" s="30" t="s">
        <v>2326</v>
      </c>
      <c r="I454" s="30" t="s">
        <v>1107</v>
      </c>
      <c r="J454" s="29" t="s">
        <v>1107</v>
      </c>
      <c r="K454" s="29" t="s">
        <v>2327</v>
      </c>
    </row>
    <row r="455" spans="2:11" x14ac:dyDescent="0.2">
      <c r="B455" s="20" t="s">
        <v>198</v>
      </c>
      <c r="C455" s="15">
        <v>446</v>
      </c>
      <c r="D455" s="21" t="s">
        <v>1090</v>
      </c>
      <c r="E455" s="15" t="s">
        <v>1468</v>
      </c>
      <c r="F455" s="3" t="s">
        <v>2201</v>
      </c>
      <c r="G455" s="15" t="s">
        <v>660</v>
      </c>
      <c r="H455" s="16" t="s">
        <v>2211</v>
      </c>
      <c r="I455" s="22" t="s">
        <v>2317</v>
      </c>
      <c r="J455" s="22"/>
      <c r="K455" s="22"/>
    </row>
    <row r="456" spans="2:11" x14ac:dyDescent="0.2">
      <c r="B456" s="20" t="s">
        <v>199</v>
      </c>
      <c r="C456" s="15">
        <v>447</v>
      </c>
      <c r="D456" s="21" t="s">
        <v>1091</v>
      </c>
      <c r="E456" s="15" t="s">
        <v>1469</v>
      </c>
      <c r="F456" s="3" t="s">
        <v>2201</v>
      </c>
      <c r="G456" s="15" t="s">
        <v>660</v>
      </c>
      <c r="H456" s="16" t="s">
        <v>2211</v>
      </c>
      <c r="I456" s="22" t="s">
        <v>2317</v>
      </c>
      <c r="J456" s="22"/>
      <c r="K456" s="22"/>
    </row>
    <row r="457" spans="2:11" x14ac:dyDescent="0.2">
      <c r="B457" s="20" t="s">
        <v>200</v>
      </c>
      <c r="C457" s="15">
        <v>448</v>
      </c>
      <c r="D457" s="21" t="s">
        <v>1092</v>
      </c>
      <c r="E457" s="15" t="s">
        <v>1470</v>
      </c>
      <c r="F457" s="3" t="s">
        <v>2201</v>
      </c>
      <c r="G457" s="15" t="s">
        <v>660</v>
      </c>
      <c r="H457" s="16" t="s">
        <v>2211</v>
      </c>
      <c r="I457" s="22" t="s">
        <v>2317</v>
      </c>
      <c r="J457" s="22"/>
      <c r="K457" s="22"/>
    </row>
    <row r="458" spans="2:11" x14ac:dyDescent="0.2">
      <c r="B458" s="20" t="s">
        <v>201</v>
      </c>
      <c r="C458" s="15">
        <v>449</v>
      </c>
      <c r="D458" s="21" t="s">
        <v>1093</v>
      </c>
      <c r="E458" s="15" t="s">
        <v>1471</v>
      </c>
      <c r="F458" s="3" t="s">
        <v>2201</v>
      </c>
      <c r="G458" s="15" t="s">
        <v>660</v>
      </c>
      <c r="H458" s="16" t="s">
        <v>2211</v>
      </c>
      <c r="I458" s="22" t="s">
        <v>2317</v>
      </c>
      <c r="J458" s="22"/>
      <c r="K458" s="22"/>
    </row>
    <row r="459" spans="2:11" x14ac:dyDescent="0.2">
      <c r="B459" s="20" t="s">
        <v>202</v>
      </c>
      <c r="C459" s="15">
        <v>450</v>
      </c>
      <c r="D459" s="21" t="s">
        <v>1094</v>
      </c>
      <c r="E459" s="15" t="s">
        <v>1472</v>
      </c>
      <c r="F459" s="15" t="s">
        <v>2201</v>
      </c>
      <c r="G459" s="15" t="s">
        <v>660</v>
      </c>
      <c r="H459" s="16" t="s">
        <v>2211</v>
      </c>
      <c r="I459" s="22" t="s">
        <v>2317</v>
      </c>
      <c r="J459" s="22"/>
      <c r="K459" s="22"/>
    </row>
    <row r="460" spans="2:11" x14ac:dyDescent="0.2">
      <c r="B460" s="20" t="s">
        <v>203</v>
      </c>
      <c r="C460" s="15">
        <v>451</v>
      </c>
      <c r="D460" s="21" t="s">
        <v>1095</v>
      </c>
      <c r="E460" s="15" t="s">
        <v>1473</v>
      </c>
      <c r="F460" s="3" t="s">
        <v>2201</v>
      </c>
      <c r="G460" s="15" t="s">
        <v>660</v>
      </c>
      <c r="H460" s="16" t="s">
        <v>2211</v>
      </c>
      <c r="I460" s="22" t="s">
        <v>2317</v>
      </c>
      <c r="J460" s="22"/>
      <c r="K460" s="22"/>
    </row>
    <row r="461" spans="2:11" x14ac:dyDescent="0.2">
      <c r="B461" s="20" t="s">
        <v>204</v>
      </c>
      <c r="C461" s="15">
        <v>452</v>
      </c>
      <c r="D461" s="21" t="s">
        <v>1096</v>
      </c>
      <c r="E461" s="15" t="s">
        <v>1474</v>
      </c>
      <c r="F461" s="3" t="s">
        <v>2201</v>
      </c>
      <c r="G461" s="15" t="s">
        <v>660</v>
      </c>
      <c r="H461" s="16" t="s">
        <v>2211</v>
      </c>
      <c r="I461" s="22" t="s">
        <v>2317</v>
      </c>
      <c r="J461" s="22"/>
      <c r="K461" s="22"/>
    </row>
    <row r="462" spans="2:11" x14ac:dyDescent="0.2">
      <c r="B462" s="20" t="s">
        <v>205</v>
      </c>
      <c r="C462" s="15">
        <v>453</v>
      </c>
      <c r="D462" s="21" t="s">
        <v>1097</v>
      </c>
      <c r="E462" s="15" t="s">
        <v>1475</v>
      </c>
      <c r="F462" s="15" t="s">
        <v>2199</v>
      </c>
      <c r="G462" s="15" t="s">
        <v>2202</v>
      </c>
      <c r="H462" s="16"/>
      <c r="I462" s="22"/>
      <c r="J462" s="22"/>
      <c r="K462" s="22"/>
    </row>
    <row r="463" spans="2:11" x14ac:dyDescent="0.2">
      <c r="B463" s="20" t="s">
        <v>206</v>
      </c>
      <c r="C463" s="15">
        <v>454</v>
      </c>
      <c r="D463" s="21" t="s">
        <v>1098</v>
      </c>
      <c r="E463" s="33" t="s">
        <v>1476</v>
      </c>
      <c r="F463" s="3" t="s">
        <v>2199</v>
      </c>
      <c r="G463" s="15" t="s">
        <v>2202</v>
      </c>
      <c r="H463" s="15"/>
      <c r="I463" s="22"/>
      <c r="J463" s="22"/>
      <c r="K463" s="22"/>
    </row>
    <row r="464" spans="2:11" x14ac:dyDescent="0.2">
      <c r="B464" s="20" t="s">
        <v>207</v>
      </c>
      <c r="C464" s="15">
        <v>455</v>
      </c>
      <c r="D464" s="21" t="s">
        <v>1099</v>
      </c>
      <c r="E464" s="15" t="s">
        <v>1477</v>
      </c>
      <c r="F464" s="3" t="s">
        <v>2199</v>
      </c>
      <c r="G464" s="15" t="s">
        <v>2202</v>
      </c>
      <c r="H464" s="16"/>
      <c r="I464" s="22"/>
      <c r="J464" s="22"/>
      <c r="K464" s="22"/>
    </row>
    <row r="465" spans="2:11" x14ac:dyDescent="0.2">
      <c r="B465" s="20" t="s">
        <v>208</v>
      </c>
      <c r="C465" s="15">
        <v>456</v>
      </c>
      <c r="D465" s="21" t="s">
        <v>1100</v>
      </c>
      <c r="E465" s="15" t="s">
        <v>1478</v>
      </c>
      <c r="F465" s="3" t="s">
        <v>2199</v>
      </c>
      <c r="G465" s="15" t="s">
        <v>660</v>
      </c>
      <c r="H465" s="16" t="s">
        <v>2211</v>
      </c>
      <c r="I465" s="22" t="s">
        <v>2317</v>
      </c>
      <c r="J465" s="22"/>
      <c r="K465" s="22"/>
    </row>
    <row r="466" spans="2:11" ht="25.5" x14ac:dyDescent="0.2">
      <c r="B466" s="26" t="s">
        <v>209</v>
      </c>
      <c r="C466" s="27">
        <v>457</v>
      </c>
      <c r="D466" s="25" t="s">
        <v>1101</v>
      </c>
      <c r="E466" s="27" t="s">
        <v>1479</v>
      </c>
      <c r="F466" s="27" t="s">
        <v>2200</v>
      </c>
      <c r="G466" s="27" t="s">
        <v>2202</v>
      </c>
      <c r="H466" s="30" t="s">
        <v>377</v>
      </c>
      <c r="I466" s="30" t="s">
        <v>1107</v>
      </c>
      <c r="J466" s="29" t="s">
        <v>1107</v>
      </c>
      <c r="K466" s="29"/>
    </row>
    <row r="467" spans="2:11" x14ac:dyDescent="0.2">
      <c r="B467" s="20" t="s">
        <v>210</v>
      </c>
      <c r="C467" s="15">
        <v>458</v>
      </c>
      <c r="D467" s="21" t="s">
        <v>1122</v>
      </c>
      <c r="E467" s="15" t="s">
        <v>1480</v>
      </c>
      <c r="F467" s="3" t="s">
        <v>2200</v>
      </c>
      <c r="G467" s="15" t="s">
        <v>2202</v>
      </c>
      <c r="H467" s="16" t="s">
        <v>2211</v>
      </c>
      <c r="I467" s="22" t="s">
        <v>662</v>
      </c>
      <c r="J467" s="22"/>
      <c r="K467" s="22"/>
    </row>
    <row r="468" spans="2:11" ht="38.25" x14ac:dyDescent="0.2">
      <c r="B468" s="20" t="s">
        <v>211</v>
      </c>
      <c r="C468" s="15">
        <v>459</v>
      </c>
      <c r="D468" s="21" t="s">
        <v>1123</v>
      </c>
      <c r="E468" s="15" t="s">
        <v>1481</v>
      </c>
      <c r="F468" s="15" t="s">
        <v>2200</v>
      </c>
      <c r="G468" s="15" t="s">
        <v>2202</v>
      </c>
      <c r="H468" s="16" t="s">
        <v>2306</v>
      </c>
      <c r="I468" s="16" t="s">
        <v>2340</v>
      </c>
      <c r="J468" s="16" t="s">
        <v>2341</v>
      </c>
      <c r="K468" s="22"/>
    </row>
    <row r="469" spans="2:11" x14ac:dyDescent="0.2">
      <c r="B469" s="20" t="s">
        <v>212</v>
      </c>
      <c r="C469" s="15">
        <v>460</v>
      </c>
      <c r="D469" s="21" t="s">
        <v>1124</v>
      </c>
      <c r="E469" s="15" t="s">
        <v>1482</v>
      </c>
      <c r="F469" s="15" t="s">
        <v>2199</v>
      </c>
      <c r="G469" s="15" t="s">
        <v>2202</v>
      </c>
      <c r="H469" s="22" t="s">
        <v>2342</v>
      </c>
      <c r="I469" s="22"/>
      <c r="J469" s="22"/>
      <c r="K469" s="22"/>
    </row>
    <row r="470" spans="2:11" x14ac:dyDescent="0.2">
      <c r="B470" s="20" t="s">
        <v>213</v>
      </c>
      <c r="C470" s="15">
        <v>461</v>
      </c>
      <c r="D470" s="21" t="s">
        <v>1125</v>
      </c>
      <c r="E470" s="15" t="s">
        <v>1483</v>
      </c>
      <c r="F470" s="15" t="s">
        <v>2199</v>
      </c>
      <c r="G470" s="15" t="s">
        <v>2202</v>
      </c>
      <c r="H470" s="22" t="s">
        <v>2342</v>
      </c>
      <c r="I470" s="22"/>
      <c r="J470" s="22"/>
      <c r="K470" s="22"/>
    </row>
    <row r="471" spans="2:11" x14ac:dyDescent="0.2">
      <c r="B471" s="20" t="s">
        <v>214</v>
      </c>
      <c r="C471" s="15">
        <v>462</v>
      </c>
      <c r="D471" s="21" t="s">
        <v>1126</v>
      </c>
      <c r="E471" s="33" t="s">
        <v>1484</v>
      </c>
      <c r="F471" s="15" t="s">
        <v>2199</v>
      </c>
      <c r="G471" s="15" t="s">
        <v>2202</v>
      </c>
      <c r="H471" s="22" t="s">
        <v>2342</v>
      </c>
      <c r="I471" s="22"/>
      <c r="J471" s="22"/>
      <c r="K471" s="22"/>
    </row>
    <row r="472" spans="2:11" x14ac:dyDescent="0.2">
      <c r="B472" s="20" t="s">
        <v>215</v>
      </c>
      <c r="C472" s="15">
        <v>463</v>
      </c>
      <c r="D472" s="21" t="s">
        <v>1130</v>
      </c>
      <c r="E472" s="15" t="s">
        <v>1485</v>
      </c>
      <c r="F472" s="15" t="s">
        <v>2199</v>
      </c>
      <c r="G472" s="15" t="s">
        <v>2202</v>
      </c>
      <c r="H472" s="22" t="s">
        <v>2342</v>
      </c>
      <c r="I472" s="16"/>
      <c r="J472" s="22"/>
      <c r="K472" s="22"/>
    </row>
    <row r="473" spans="2:11" x14ac:dyDescent="0.2">
      <c r="B473" s="20" t="s">
        <v>216</v>
      </c>
      <c r="C473" s="15">
        <v>464</v>
      </c>
      <c r="D473" s="21" t="s">
        <v>1131</v>
      </c>
      <c r="E473" s="15" t="s">
        <v>1486</v>
      </c>
      <c r="F473" s="15" t="s">
        <v>2199</v>
      </c>
      <c r="G473" s="15" t="s">
        <v>2202</v>
      </c>
      <c r="H473" s="22" t="s">
        <v>2342</v>
      </c>
      <c r="I473" s="16"/>
      <c r="J473" s="22"/>
      <c r="K473" s="22"/>
    </row>
    <row r="474" spans="2:11" x14ac:dyDescent="0.2">
      <c r="B474" s="20" t="s">
        <v>217</v>
      </c>
      <c r="C474" s="15">
        <v>465</v>
      </c>
      <c r="D474" s="21" t="s">
        <v>1132</v>
      </c>
      <c r="E474" s="15" t="s">
        <v>1487</v>
      </c>
      <c r="F474" s="15" t="s">
        <v>2199</v>
      </c>
      <c r="G474" s="15" t="s">
        <v>2202</v>
      </c>
      <c r="H474" s="22" t="s">
        <v>2342</v>
      </c>
      <c r="I474" s="16"/>
      <c r="J474" s="22"/>
      <c r="K474" s="22"/>
    </row>
    <row r="475" spans="2:11" ht="25.5" x14ac:dyDescent="0.2">
      <c r="B475" s="26" t="s">
        <v>218</v>
      </c>
      <c r="C475" s="27">
        <v>466</v>
      </c>
      <c r="D475" s="25" t="s">
        <v>1133</v>
      </c>
      <c r="E475" s="34" t="s">
        <v>1488</v>
      </c>
      <c r="F475" s="27" t="s">
        <v>2199</v>
      </c>
      <c r="G475" s="27" t="s">
        <v>2202</v>
      </c>
      <c r="H475" s="30" t="s">
        <v>366</v>
      </c>
      <c r="I475" s="30" t="s">
        <v>1107</v>
      </c>
      <c r="J475" s="29" t="s">
        <v>1107</v>
      </c>
      <c r="K475" s="29"/>
    </row>
    <row r="476" spans="2:11" ht="38.25" x14ac:dyDescent="0.2">
      <c r="B476" s="20" t="s">
        <v>219</v>
      </c>
      <c r="C476" s="15">
        <v>467</v>
      </c>
      <c r="D476" s="21" t="s">
        <v>1134</v>
      </c>
      <c r="E476" s="15" t="s">
        <v>1489</v>
      </c>
      <c r="F476" s="15" t="s">
        <v>2200</v>
      </c>
      <c r="G476" s="15" t="s">
        <v>2202</v>
      </c>
      <c r="H476" s="16" t="s">
        <v>2306</v>
      </c>
      <c r="I476" s="16" t="s">
        <v>2343</v>
      </c>
      <c r="J476" s="16" t="s">
        <v>2344</v>
      </c>
      <c r="K476" s="22"/>
    </row>
    <row r="477" spans="2:11" x14ac:dyDescent="0.2">
      <c r="B477" s="20" t="s">
        <v>220</v>
      </c>
      <c r="C477" s="15">
        <v>468</v>
      </c>
      <c r="D477" s="21" t="s">
        <v>1135</v>
      </c>
      <c r="E477" s="15" t="s">
        <v>1490</v>
      </c>
      <c r="F477" s="3" t="s">
        <v>2199</v>
      </c>
      <c r="G477" s="15" t="s">
        <v>2202</v>
      </c>
      <c r="H477" s="22" t="s">
        <v>2345</v>
      </c>
      <c r="I477" s="16"/>
      <c r="J477" s="22"/>
      <c r="K477" s="22"/>
    </row>
    <row r="478" spans="2:11" x14ac:dyDescent="0.2">
      <c r="B478" s="20" t="s">
        <v>221</v>
      </c>
      <c r="C478" s="15">
        <v>469</v>
      </c>
      <c r="D478" s="21" t="s">
        <v>1136</v>
      </c>
      <c r="E478" s="15" t="s">
        <v>1491</v>
      </c>
      <c r="F478" s="3" t="s">
        <v>2199</v>
      </c>
      <c r="G478" s="15" t="s">
        <v>2202</v>
      </c>
      <c r="H478" s="22" t="s">
        <v>2345</v>
      </c>
      <c r="I478" s="16"/>
      <c r="J478" s="22"/>
      <c r="K478" s="22"/>
    </row>
    <row r="479" spans="2:11" x14ac:dyDescent="0.2">
      <c r="B479" s="20" t="s">
        <v>222</v>
      </c>
      <c r="C479" s="15">
        <v>470</v>
      </c>
      <c r="D479" s="21" t="s">
        <v>1137</v>
      </c>
      <c r="E479" s="33" t="s">
        <v>1492</v>
      </c>
      <c r="F479" s="3" t="s">
        <v>2199</v>
      </c>
      <c r="G479" s="15" t="s">
        <v>2202</v>
      </c>
      <c r="H479" s="22" t="s">
        <v>2345</v>
      </c>
      <c r="I479" s="22"/>
      <c r="J479" s="22"/>
      <c r="K479" s="22"/>
    </row>
    <row r="480" spans="2:11" ht="25.5" x14ac:dyDescent="0.2">
      <c r="B480" s="26" t="s">
        <v>223</v>
      </c>
      <c r="C480" s="27">
        <v>471</v>
      </c>
      <c r="D480" s="25" t="s">
        <v>1138</v>
      </c>
      <c r="E480" s="34" t="s">
        <v>1493</v>
      </c>
      <c r="F480" s="27" t="s">
        <v>2199</v>
      </c>
      <c r="G480" s="27" t="s">
        <v>2202</v>
      </c>
      <c r="H480" s="30" t="s">
        <v>372</v>
      </c>
      <c r="I480" s="30" t="s">
        <v>1107</v>
      </c>
      <c r="J480" s="29" t="s">
        <v>1107</v>
      </c>
      <c r="K480" s="29"/>
    </row>
    <row r="481" spans="2:11" x14ac:dyDescent="0.2">
      <c r="B481" s="20" t="s">
        <v>224</v>
      </c>
      <c r="C481" s="15">
        <v>472</v>
      </c>
      <c r="D481" s="21" t="s">
        <v>1139</v>
      </c>
      <c r="E481" s="15" t="s">
        <v>1494</v>
      </c>
      <c r="F481" s="15" t="s">
        <v>2200</v>
      </c>
      <c r="G481" s="15" t="s">
        <v>2202</v>
      </c>
      <c r="H481" s="16"/>
      <c r="I481" s="16"/>
      <c r="J481" s="22"/>
      <c r="K481" s="22"/>
    </row>
    <row r="482" spans="2:11" x14ac:dyDescent="0.2">
      <c r="B482" s="20" t="s">
        <v>225</v>
      </c>
      <c r="C482" s="15">
        <v>473</v>
      </c>
      <c r="D482" s="21" t="s">
        <v>1140</v>
      </c>
      <c r="E482" s="15" t="s">
        <v>1495</v>
      </c>
      <c r="F482" s="15" t="s">
        <v>2200</v>
      </c>
      <c r="G482" s="15" t="s">
        <v>2202</v>
      </c>
      <c r="H482" s="16"/>
      <c r="I482" s="16"/>
      <c r="J482" s="22"/>
      <c r="K482" s="22"/>
    </row>
    <row r="483" spans="2:11" x14ac:dyDescent="0.2">
      <c r="B483" s="20" t="s">
        <v>226</v>
      </c>
      <c r="C483" s="15">
        <v>474</v>
      </c>
      <c r="D483" s="21" t="s">
        <v>1141</v>
      </c>
      <c r="E483" s="15" t="s">
        <v>1496</v>
      </c>
      <c r="F483" s="15" t="s">
        <v>2200</v>
      </c>
      <c r="G483" s="15" t="s">
        <v>2202</v>
      </c>
      <c r="H483" s="16"/>
      <c r="I483" s="16"/>
      <c r="J483" s="22"/>
      <c r="K483" s="22"/>
    </row>
    <row r="484" spans="2:11" ht="25.5" x14ac:dyDescent="0.2">
      <c r="B484" s="26" t="s">
        <v>227</v>
      </c>
      <c r="C484" s="27">
        <v>475</v>
      </c>
      <c r="D484" s="25" t="s">
        <v>1138</v>
      </c>
      <c r="E484" s="28"/>
      <c r="F484" s="27" t="s">
        <v>2199</v>
      </c>
      <c r="G484" s="27" t="s">
        <v>2202</v>
      </c>
      <c r="H484" s="30" t="s">
        <v>372</v>
      </c>
      <c r="I484" s="30" t="s">
        <v>1107</v>
      </c>
      <c r="J484" s="29" t="s">
        <v>1107</v>
      </c>
      <c r="K484" s="29"/>
    </row>
    <row r="485" spans="2:11" x14ac:dyDescent="0.2">
      <c r="B485" s="20" t="s">
        <v>228</v>
      </c>
      <c r="C485" s="15">
        <v>476</v>
      </c>
      <c r="D485" s="21" t="s">
        <v>1142</v>
      </c>
      <c r="E485" s="15" t="s">
        <v>1497</v>
      </c>
      <c r="F485" s="3" t="s">
        <v>2201</v>
      </c>
      <c r="G485" s="15" t="s">
        <v>2202</v>
      </c>
      <c r="H485" s="16" t="s">
        <v>2211</v>
      </c>
      <c r="I485" s="22" t="s">
        <v>2317</v>
      </c>
      <c r="J485" s="22"/>
      <c r="K485" s="22"/>
    </row>
    <row r="486" spans="2:11" x14ac:dyDescent="0.2">
      <c r="B486" s="20" t="s">
        <v>229</v>
      </c>
      <c r="C486" s="15">
        <v>477</v>
      </c>
      <c r="D486" s="21" t="s">
        <v>1143</v>
      </c>
      <c r="E486" s="15" t="s">
        <v>1498</v>
      </c>
      <c r="F486" s="3" t="s">
        <v>2201</v>
      </c>
      <c r="G486" s="15" t="s">
        <v>2202</v>
      </c>
      <c r="H486" s="16" t="s">
        <v>2211</v>
      </c>
      <c r="I486" s="22" t="s">
        <v>2317</v>
      </c>
      <c r="J486" s="22"/>
      <c r="K486" s="22"/>
    </row>
    <row r="487" spans="2:11" x14ac:dyDescent="0.2">
      <c r="B487" s="20" t="s">
        <v>230</v>
      </c>
      <c r="C487" s="15">
        <v>478</v>
      </c>
      <c r="D487" s="21" t="s">
        <v>1144</v>
      </c>
      <c r="E487" s="15" t="s">
        <v>1499</v>
      </c>
      <c r="F487" s="3" t="s">
        <v>2201</v>
      </c>
      <c r="G487" s="15" t="s">
        <v>2202</v>
      </c>
      <c r="H487" s="16" t="s">
        <v>2211</v>
      </c>
      <c r="I487" s="22" t="s">
        <v>2317</v>
      </c>
      <c r="J487" s="22"/>
      <c r="K487" s="22"/>
    </row>
    <row r="488" spans="2:11" x14ac:dyDescent="0.2">
      <c r="B488" s="20" t="s">
        <v>231</v>
      </c>
      <c r="C488" s="15">
        <v>479</v>
      </c>
      <c r="D488" s="21" t="s">
        <v>1145</v>
      </c>
      <c r="E488" s="15" t="s">
        <v>1500</v>
      </c>
      <c r="F488" s="3" t="s">
        <v>2201</v>
      </c>
      <c r="G488" s="15" t="s">
        <v>2203</v>
      </c>
      <c r="H488" s="16" t="s">
        <v>2211</v>
      </c>
      <c r="I488" s="22" t="s">
        <v>2317</v>
      </c>
      <c r="J488" s="22"/>
      <c r="K488" s="22"/>
    </row>
    <row r="489" spans="2:11" x14ac:dyDescent="0.2">
      <c r="B489" s="20" t="s">
        <v>232</v>
      </c>
      <c r="C489" s="15">
        <v>480</v>
      </c>
      <c r="D489" s="21" t="s">
        <v>1146</v>
      </c>
      <c r="E489" s="15" t="s">
        <v>1501</v>
      </c>
      <c r="F489" s="15" t="s">
        <v>2201</v>
      </c>
      <c r="G489" s="15" t="s">
        <v>2203</v>
      </c>
      <c r="H489" s="16" t="s">
        <v>2211</v>
      </c>
      <c r="I489" s="22" t="s">
        <v>2317</v>
      </c>
      <c r="J489" s="22"/>
      <c r="K489" s="22"/>
    </row>
    <row r="490" spans="2:11" x14ac:dyDescent="0.2">
      <c r="B490" s="20" t="s">
        <v>233</v>
      </c>
      <c r="C490" s="15">
        <v>481</v>
      </c>
      <c r="D490" s="21" t="s">
        <v>1147</v>
      </c>
      <c r="E490" s="15" t="s">
        <v>1502</v>
      </c>
      <c r="F490" s="3" t="s">
        <v>2201</v>
      </c>
      <c r="G490" s="15" t="s">
        <v>2202</v>
      </c>
      <c r="H490" s="16" t="s">
        <v>2211</v>
      </c>
      <c r="I490" s="22" t="s">
        <v>2317</v>
      </c>
      <c r="J490" s="22"/>
      <c r="K490" s="22"/>
    </row>
    <row r="491" spans="2:11" x14ac:dyDescent="0.2">
      <c r="B491" s="20" t="s">
        <v>234</v>
      </c>
      <c r="C491" s="15">
        <v>482</v>
      </c>
      <c r="D491" s="21" t="s">
        <v>1148</v>
      </c>
      <c r="E491" s="15" t="s">
        <v>1503</v>
      </c>
      <c r="F491" s="3" t="s">
        <v>2201</v>
      </c>
      <c r="G491" s="15" t="s">
        <v>2202</v>
      </c>
      <c r="H491" s="16" t="s">
        <v>2211</v>
      </c>
      <c r="I491" s="22" t="s">
        <v>2317</v>
      </c>
      <c r="J491" s="22"/>
      <c r="K491" s="22"/>
    </row>
    <row r="492" spans="2:11" x14ac:dyDescent="0.2">
      <c r="B492" s="20" t="s">
        <v>235</v>
      </c>
      <c r="C492" s="15">
        <v>483</v>
      </c>
      <c r="D492" s="21" t="s">
        <v>1149</v>
      </c>
      <c r="E492" s="15" t="s">
        <v>1504</v>
      </c>
      <c r="F492" s="15" t="s">
        <v>2199</v>
      </c>
      <c r="G492" s="15" t="s">
        <v>2202</v>
      </c>
      <c r="H492" s="16"/>
      <c r="I492" s="22"/>
      <c r="J492" s="22"/>
      <c r="K492" s="22"/>
    </row>
    <row r="493" spans="2:11" x14ac:dyDescent="0.2">
      <c r="B493" s="20" t="s">
        <v>236</v>
      </c>
      <c r="C493" s="15">
        <v>484</v>
      </c>
      <c r="D493" s="21" t="s">
        <v>1150</v>
      </c>
      <c r="E493" s="33" t="s">
        <v>1505</v>
      </c>
      <c r="F493" s="3" t="s">
        <v>2199</v>
      </c>
      <c r="G493" s="15" t="s">
        <v>2202</v>
      </c>
      <c r="H493" s="15"/>
      <c r="I493" s="22"/>
      <c r="J493" s="22"/>
      <c r="K493" s="22"/>
    </row>
    <row r="494" spans="2:11" x14ac:dyDescent="0.2">
      <c r="B494" s="20" t="s">
        <v>237</v>
      </c>
      <c r="C494" s="15">
        <v>485</v>
      </c>
      <c r="D494" s="21" t="s">
        <v>1151</v>
      </c>
      <c r="E494" s="15" t="s">
        <v>1506</v>
      </c>
      <c r="F494" s="3" t="s">
        <v>2199</v>
      </c>
      <c r="G494" s="15" t="s">
        <v>2202</v>
      </c>
      <c r="H494" s="16"/>
      <c r="I494" s="22"/>
      <c r="J494" s="22"/>
      <c r="K494" s="22"/>
    </row>
    <row r="495" spans="2:11" x14ac:dyDescent="0.2">
      <c r="B495" s="20" t="s">
        <v>238</v>
      </c>
      <c r="C495" s="15">
        <v>486</v>
      </c>
      <c r="D495" s="21" t="s">
        <v>1152</v>
      </c>
      <c r="E495" s="15" t="s">
        <v>1507</v>
      </c>
      <c r="F495" s="3" t="s">
        <v>2199</v>
      </c>
      <c r="G495" s="15" t="s">
        <v>2202</v>
      </c>
      <c r="H495" s="16" t="s">
        <v>2211</v>
      </c>
      <c r="I495" s="22" t="s">
        <v>2317</v>
      </c>
      <c r="J495" s="22"/>
      <c r="K495" s="22"/>
    </row>
    <row r="496" spans="2:11" ht="25.5" x14ac:dyDescent="0.2">
      <c r="B496" s="26" t="s">
        <v>239</v>
      </c>
      <c r="C496" s="27">
        <v>487</v>
      </c>
      <c r="D496" s="25" t="s">
        <v>1153</v>
      </c>
      <c r="E496" s="27" t="s">
        <v>1508</v>
      </c>
      <c r="F496" s="27" t="s">
        <v>2200</v>
      </c>
      <c r="G496" s="27" t="s">
        <v>2202</v>
      </c>
      <c r="H496" s="30" t="s">
        <v>378</v>
      </c>
      <c r="I496" s="30" t="s">
        <v>1107</v>
      </c>
      <c r="J496" s="29" t="s">
        <v>1107</v>
      </c>
      <c r="K496" s="29"/>
    </row>
    <row r="497" spans="2:11" x14ac:dyDescent="0.2">
      <c r="B497" s="20" t="s">
        <v>240</v>
      </c>
      <c r="C497" s="15">
        <v>488</v>
      </c>
      <c r="D497" s="21" t="s">
        <v>1154</v>
      </c>
      <c r="E497" s="15" t="s">
        <v>1509</v>
      </c>
      <c r="F497" s="3" t="s">
        <v>2200</v>
      </c>
      <c r="G497" s="15" t="s">
        <v>2202</v>
      </c>
      <c r="H497" s="16" t="s">
        <v>2211</v>
      </c>
      <c r="I497" s="22" t="s">
        <v>662</v>
      </c>
      <c r="J497" s="22"/>
      <c r="K497" s="22"/>
    </row>
    <row r="498" spans="2:11" ht="38.25" x14ac:dyDescent="0.2">
      <c r="B498" s="20" t="s">
        <v>241</v>
      </c>
      <c r="C498" s="15">
        <v>489</v>
      </c>
      <c r="D498" s="21" t="s">
        <v>1155</v>
      </c>
      <c r="E498" s="15" t="s">
        <v>1510</v>
      </c>
      <c r="F498" s="15" t="s">
        <v>2200</v>
      </c>
      <c r="G498" s="15" t="s">
        <v>2202</v>
      </c>
      <c r="H498" s="16" t="s">
        <v>2306</v>
      </c>
      <c r="I498" s="16" t="s">
        <v>2346</v>
      </c>
      <c r="J498" s="16" t="s">
        <v>2347</v>
      </c>
      <c r="K498" s="22"/>
    </row>
    <row r="499" spans="2:11" x14ac:dyDescent="0.2">
      <c r="B499" s="20" t="s">
        <v>242</v>
      </c>
      <c r="C499" s="15">
        <v>490</v>
      </c>
      <c r="D499" s="21" t="s">
        <v>1156</v>
      </c>
      <c r="E499" s="15" t="s">
        <v>1511</v>
      </c>
      <c r="F499" s="15" t="s">
        <v>2199</v>
      </c>
      <c r="G499" s="15" t="s">
        <v>2202</v>
      </c>
      <c r="H499" s="22" t="s">
        <v>2348</v>
      </c>
      <c r="I499" s="22"/>
      <c r="J499" s="22"/>
      <c r="K499" s="22"/>
    </row>
    <row r="500" spans="2:11" x14ac:dyDescent="0.2">
      <c r="B500" s="20" t="s">
        <v>243</v>
      </c>
      <c r="C500" s="15">
        <v>491</v>
      </c>
      <c r="D500" s="21" t="s">
        <v>1157</v>
      </c>
      <c r="E500" s="15" t="s">
        <v>1512</v>
      </c>
      <c r="F500" s="15" t="s">
        <v>2199</v>
      </c>
      <c r="G500" s="15" t="s">
        <v>2202</v>
      </c>
      <c r="H500" s="22" t="s">
        <v>2348</v>
      </c>
      <c r="I500" s="22"/>
      <c r="J500" s="22"/>
      <c r="K500" s="22"/>
    </row>
    <row r="501" spans="2:11" x14ac:dyDescent="0.2">
      <c r="B501" s="20" t="s">
        <v>244</v>
      </c>
      <c r="C501" s="15">
        <v>492</v>
      </c>
      <c r="D501" s="21" t="s">
        <v>1158</v>
      </c>
      <c r="E501" s="33" t="s">
        <v>1513</v>
      </c>
      <c r="F501" s="15" t="s">
        <v>2199</v>
      </c>
      <c r="G501" s="15" t="s">
        <v>2202</v>
      </c>
      <c r="H501" s="22" t="s">
        <v>2348</v>
      </c>
      <c r="I501" s="22"/>
      <c r="J501" s="22"/>
      <c r="K501" s="22"/>
    </row>
    <row r="502" spans="2:11" x14ac:dyDescent="0.2">
      <c r="B502" s="20" t="s">
        <v>245</v>
      </c>
      <c r="C502" s="15">
        <v>493</v>
      </c>
      <c r="D502" s="21" t="s">
        <v>1159</v>
      </c>
      <c r="E502" s="15" t="s">
        <v>1514</v>
      </c>
      <c r="F502" s="15" t="s">
        <v>2199</v>
      </c>
      <c r="G502" s="15" t="s">
        <v>2202</v>
      </c>
      <c r="H502" s="22" t="s">
        <v>2348</v>
      </c>
      <c r="I502" s="16"/>
      <c r="J502" s="22"/>
      <c r="K502" s="22"/>
    </row>
    <row r="503" spans="2:11" x14ac:dyDescent="0.2">
      <c r="B503" s="20" t="s">
        <v>246</v>
      </c>
      <c r="C503" s="15">
        <v>494</v>
      </c>
      <c r="D503" s="21" t="s">
        <v>1160</v>
      </c>
      <c r="E503" s="15" t="s">
        <v>1515</v>
      </c>
      <c r="F503" s="15" t="s">
        <v>2199</v>
      </c>
      <c r="G503" s="15" t="s">
        <v>2202</v>
      </c>
      <c r="H503" s="22" t="s">
        <v>2348</v>
      </c>
      <c r="I503" s="16"/>
      <c r="J503" s="22"/>
      <c r="K503" s="22"/>
    </row>
    <row r="504" spans="2:11" x14ac:dyDescent="0.2">
      <c r="B504" s="20" t="s">
        <v>247</v>
      </c>
      <c r="C504" s="15">
        <v>495</v>
      </c>
      <c r="D504" s="21" t="s">
        <v>1161</v>
      </c>
      <c r="E504" s="15" t="s">
        <v>1516</v>
      </c>
      <c r="F504" s="15" t="s">
        <v>2199</v>
      </c>
      <c r="G504" s="15" t="s">
        <v>2202</v>
      </c>
      <c r="H504" s="22" t="s">
        <v>2348</v>
      </c>
      <c r="I504" s="16"/>
      <c r="J504" s="22"/>
      <c r="K504" s="22"/>
    </row>
    <row r="505" spans="2:11" ht="25.5" x14ac:dyDescent="0.2">
      <c r="B505" s="26" t="s">
        <v>248</v>
      </c>
      <c r="C505" s="27">
        <v>496</v>
      </c>
      <c r="D505" s="25" t="s">
        <v>1162</v>
      </c>
      <c r="E505" s="34" t="s">
        <v>1517</v>
      </c>
      <c r="F505" s="27" t="s">
        <v>2199</v>
      </c>
      <c r="G505" s="27" t="s">
        <v>2202</v>
      </c>
      <c r="H505" s="30" t="s">
        <v>367</v>
      </c>
      <c r="I505" s="30" t="s">
        <v>1107</v>
      </c>
      <c r="J505" s="29" t="s">
        <v>1107</v>
      </c>
      <c r="K505" s="29"/>
    </row>
    <row r="506" spans="2:11" ht="38.25" x14ac:dyDescent="0.2">
      <c r="B506" s="20" t="s">
        <v>1656</v>
      </c>
      <c r="C506" s="15">
        <v>497</v>
      </c>
      <c r="D506" s="21" t="s">
        <v>1163</v>
      </c>
      <c r="E506" s="15" t="s">
        <v>1518</v>
      </c>
      <c r="F506" s="15" t="s">
        <v>2200</v>
      </c>
      <c r="G506" s="15" t="s">
        <v>2202</v>
      </c>
      <c r="H506" s="16" t="s">
        <v>2306</v>
      </c>
      <c r="I506" s="16" t="s">
        <v>2349</v>
      </c>
      <c r="J506" s="16" t="s">
        <v>2350</v>
      </c>
      <c r="K506" s="22"/>
    </row>
    <row r="507" spans="2:11" x14ac:dyDescent="0.2">
      <c r="B507" s="20" t="s">
        <v>1657</v>
      </c>
      <c r="C507" s="15">
        <v>498</v>
      </c>
      <c r="D507" s="21" t="s">
        <v>1164</v>
      </c>
      <c r="E507" s="15" t="s">
        <v>1519</v>
      </c>
      <c r="F507" s="3" t="s">
        <v>2199</v>
      </c>
      <c r="G507" s="15" t="s">
        <v>2202</v>
      </c>
      <c r="H507" s="22" t="s">
        <v>2351</v>
      </c>
      <c r="I507" s="16"/>
      <c r="J507" s="22"/>
      <c r="K507" s="22"/>
    </row>
    <row r="508" spans="2:11" x14ac:dyDescent="0.2">
      <c r="B508" s="20" t="s">
        <v>1658</v>
      </c>
      <c r="C508" s="15">
        <v>499</v>
      </c>
      <c r="D508" s="21" t="s">
        <v>772</v>
      </c>
      <c r="E508" s="15" t="s">
        <v>1520</v>
      </c>
      <c r="F508" s="3" t="s">
        <v>2199</v>
      </c>
      <c r="G508" s="15" t="s">
        <v>2202</v>
      </c>
      <c r="H508" s="22" t="s">
        <v>2351</v>
      </c>
      <c r="I508" s="16"/>
      <c r="J508" s="22"/>
      <c r="K508" s="22"/>
    </row>
    <row r="509" spans="2:11" x14ac:dyDescent="0.2">
      <c r="B509" s="20" t="s">
        <v>1659</v>
      </c>
      <c r="C509" s="15">
        <v>500</v>
      </c>
      <c r="D509" s="21" t="s">
        <v>955</v>
      </c>
      <c r="E509" s="33" t="s">
        <v>1521</v>
      </c>
      <c r="F509" s="3" t="s">
        <v>2199</v>
      </c>
      <c r="G509" s="15" t="s">
        <v>2202</v>
      </c>
      <c r="H509" s="22" t="s">
        <v>2351</v>
      </c>
      <c r="I509" s="22"/>
      <c r="J509" s="22"/>
      <c r="K509" s="22"/>
    </row>
    <row r="510" spans="2:11" ht="25.5" x14ac:dyDescent="0.2">
      <c r="B510" s="26" t="s">
        <v>1660</v>
      </c>
      <c r="C510" s="27">
        <v>501</v>
      </c>
      <c r="D510" s="25" t="s">
        <v>956</v>
      </c>
      <c r="E510" s="34" t="s">
        <v>1522</v>
      </c>
      <c r="F510" s="27" t="s">
        <v>2199</v>
      </c>
      <c r="G510" s="27" t="s">
        <v>2202</v>
      </c>
      <c r="H510" s="30" t="s">
        <v>373</v>
      </c>
      <c r="I510" s="30" t="s">
        <v>1107</v>
      </c>
      <c r="J510" s="29" t="s">
        <v>1107</v>
      </c>
      <c r="K510" s="29"/>
    </row>
    <row r="511" spans="2:11" x14ac:dyDescent="0.2">
      <c r="B511" s="20" t="s">
        <v>1661</v>
      </c>
      <c r="C511" s="15">
        <v>502</v>
      </c>
      <c r="D511" s="21" t="s">
        <v>957</v>
      </c>
      <c r="E511" s="15" t="s">
        <v>1523</v>
      </c>
      <c r="F511" s="15" t="s">
        <v>2200</v>
      </c>
      <c r="G511" s="15" t="s">
        <v>2202</v>
      </c>
      <c r="H511" s="16"/>
      <c r="I511" s="22"/>
      <c r="J511" s="22"/>
      <c r="K511" s="22"/>
    </row>
    <row r="512" spans="2:11" x14ac:dyDescent="0.2">
      <c r="B512" s="20" t="s">
        <v>1662</v>
      </c>
      <c r="C512" s="15">
        <v>503</v>
      </c>
      <c r="D512" s="21" t="s">
        <v>958</v>
      </c>
      <c r="E512" s="15" t="s">
        <v>1524</v>
      </c>
      <c r="F512" s="15" t="s">
        <v>2200</v>
      </c>
      <c r="G512" s="15" t="s">
        <v>2202</v>
      </c>
      <c r="H512" s="16"/>
      <c r="I512" s="22"/>
      <c r="J512" s="22"/>
      <c r="K512" s="22"/>
    </row>
    <row r="513" spans="2:11" x14ac:dyDescent="0.2">
      <c r="B513" s="20" t="s">
        <v>1663</v>
      </c>
      <c r="C513" s="15">
        <v>504</v>
      </c>
      <c r="D513" s="21" t="s">
        <v>959</v>
      </c>
      <c r="E513" s="15" t="s">
        <v>1525</v>
      </c>
      <c r="F513" s="15" t="s">
        <v>2200</v>
      </c>
      <c r="G513" s="15" t="s">
        <v>2202</v>
      </c>
      <c r="H513" s="15"/>
      <c r="I513" s="22"/>
      <c r="J513" s="22"/>
      <c r="K513" s="22"/>
    </row>
    <row r="514" spans="2:11" ht="25.5" x14ac:dyDescent="0.2">
      <c r="B514" s="26" t="s">
        <v>1600</v>
      </c>
      <c r="C514" s="27">
        <v>505</v>
      </c>
      <c r="D514" s="25" t="s">
        <v>2352</v>
      </c>
      <c r="E514" s="28"/>
      <c r="F514" s="27" t="s">
        <v>2199</v>
      </c>
      <c r="G514" s="27" t="s">
        <v>2202</v>
      </c>
      <c r="H514" s="30" t="s">
        <v>2326</v>
      </c>
      <c r="I514" s="30" t="s">
        <v>1107</v>
      </c>
      <c r="J514" s="29" t="s">
        <v>1107</v>
      </c>
      <c r="K514" s="29" t="s">
        <v>2327</v>
      </c>
    </row>
    <row r="515" spans="2:11" x14ac:dyDescent="0.2">
      <c r="B515" s="20" t="s">
        <v>1601</v>
      </c>
      <c r="C515" s="15">
        <v>506</v>
      </c>
      <c r="D515" s="21" t="s">
        <v>960</v>
      </c>
      <c r="E515" s="15" t="s">
        <v>1526</v>
      </c>
      <c r="F515" s="3" t="s">
        <v>2201</v>
      </c>
      <c r="G515" s="15" t="s">
        <v>2202</v>
      </c>
      <c r="H515" s="16" t="s">
        <v>2211</v>
      </c>
      <c r="I515" s="22" t="s">
        <v>2317</v>
      </c>
      <c r="J515" s="22"/>
      <c r="K515" s="22"/>
    </row>
    <row r="516" spans="2:11" x14ac:dyDescent="0.2">
      <c r="B516" s="20" t="s">
        <v>1602</v>
      </c>
      <c r="C516" s="15">
        <v>507</v>
      </c>
      <c r="D516" s="21" t="s">
        <v>961</v>
      </c>
      <c r="E516" s="15" t="s">
        <v>1527</v>
      </c>
      <c r="F516" s="3" t="s">
        <v>2201</v>
      </c>
      <c r="G516" s="15" t="s">
        <v>2202</v>
      </c>
      <c r="H516" s="16" t="s">
        <v>2211</v>
      </c>
      <c r="I516" s="22" t="s">
        <v>2317</v>
      </c>
      <c r="J516" s="22"/>
      <c r="K516" s="22"/>
    </row>
    <row r="517" spans="2:11" x14ac:dyDescent="0.2">
      <c r="B517" s="20" t="s">
        <v>1603</v>
      </c>
      <c r="C517" s="15">
        <v>508</v>
      </c>
      <c r="D517" s="21" t="s">
        <v>962</v>
      </c>
      <c r="E517" s="15" t="s">
        <v>1528</v>
      </c>
      <c r="F517" s="3" t="s">
        <v>2201</v>
      </c>
      <c r="G517" s="15" t="s">
        <v>2202</v>
      </c>
      <c r="H517" s="16" t="s">
        <v>2211</v>
      </c>
      <c r="I517" s="22" t="s">
        <v>2317</v>
      </c>
      <c r="J517" s="22"/>
      <c r="K517" s="22"/>
    </row>
    <row r="518" spans="2:11" x14ac:dyDescent="0.2">
      <c r="B518" s="20" t="s">
        <v>1604</v>
      </c>
      <c r="C518" s="15">
        <v>509</v>
      </c>
      <c r="D518" s="21" t="s">
        <v>963</v>
      </c>
      <c r="E518" s="15" t="s">
        <v>1529</v>
      </c>
      <c r="F518" s="3" t="s">
        <v>2201</v>
      </c>
      <c r="G518" s="15" t="s">
        <v>2203</v>
      </c>
      <c r="H518" s="16" t="s">
        <v>2211</v>
      </c>
      <c r="I518" s="22" t="s">
        <v>2317</v>
      </c>
      <c r="J518" s="22"/>
      <c r="K518" s="22"/>
    </row>
    <row r="519" spans="2:11" x14ac:dyDescent="0.2">
      <c r="B519" s="20" t="s">
        <v>1605</v>
      </c>
      <c r="C519" s="15">
        <v>510</v>
      </c>
      <c r="D519" s="21" t="s">
        <v>964</v>
      </c>
      <c r="E519" s="15" t="s">
        <v>1530</v>
      </c>
      <c r="F519" s="15" t="s">
        <v>2201</v>
      </c>
      <c r="G519" s="15" t="s">
        <v>2203</v>
      </c>
      <c r="H519" s="16" t="s">
        <v>2211</v>
      </c>
      <c r="I519" s="22" t="s">
        <v>2317</v>
      </c>
      <c r="J519" s="22"/>
      <c r="K519" s="22"/>
    </row>
    <row r="520" spans="2:11" x14ac:dyDescent="0.2">
      <c r="B520" s="20" t="s">
        <v>1606</v>
      </c>
      <c r="C520" s="15">
        <v>511</v>
      </c>
      <c r="D520" s="21" t="s">
        <v>965</v>
      </c>
      <c r="E520" s="15" t="s">
        <v>1531</v>
      </c>
      <c r="F520" s="3" t="s">
        <v>2201</v>
      </c>
      <c r="G520" s="15" t="s">
        <v>2202</v>
      </c>
      <c r="H520" s="16" t="s">
        <v>2211</v>
      </c>
      <c r="I520" s="22" t="s">
        <v>2317</v>
      </c>
      <c r="J520" s="22"/>
      <c r="K520" s="22"/>
    </row>
    <row r="521" spans="2:11" x14ac:dyDescent="0.2">
      <c r="B521" s="20" t="s">
        <v>1607</v>
      </c>
      <c r="C521" s="15">
        <v>512</v>
      </c>
      <c r="D521" s="21" t="s">
        <v>966</v>
      </c>
      <c r="E521" s="15" t="s">
        <v>1532</v>
      </c>
      <c r="F521" s="3" t="s">
        <v>2201</v>
      </c>
      <c r="G521" s="15" t="s">
        <v>2202</v>
      </c>
      <c r="H521" s="16" t="s">
        <v>2211</v>
      </c>
      <c r="I521" s="22" t="s">
        <v>2317</v>
      </c>
      <c r="J521" s="22"/>
      <c r="K521" s="22"/>
    </row>
    <row r="522" spans="2:11" x14ac:dyDescent="0.2">
      <c r="B522" s="20" t="s">
        <v>1608</v>
      </c>
      <c r="C522" s="15">
        <v>513</v>
      </c>
      <c r="D522" s="21" t="s">
        <v>967</v>
      </c>
      <c r="E522" s="15" t="s">
        <v>1533</v>
      </c>
      <c r="F522" s="15" t="s">
        <v>2199</v>
      </c>
      <c r="G522" s="15" t="s">
        <v>2202</v>
      </c>
      <c r="H522" s="16"/>
      <c r="I522" s="22"/>
      <c r="J522" s="22"/>
      <c r="K522" s="22"/>
    </row>
    <row r="523" spans="2:11" x14ac:dyDescent="0.2">
      <c r="B523" s="20" t="s">
        <v>1609</v>
      </c>
      <c r="C523" s="15">
        <v>514</v>
      </c>
      <c r="D523" s="21" t="s">
        <v>968</v>
      </c>
      <c r="E523" s="33" t="s">
        <v>1534</v>
      </c>
      <c r="F523" s="3" t="s">
        <v>2199</v>
      </c>
      <c r="G523" s="15" t="s">
        <v>2202</v>
      </c>
      <c r="H523" s="15"/>
      <c r="I523" s="22"/>
      <c r="J523" s="22"/>
      <c r="K523" s="22"/>
    </row>
    <row r="524" spans="2:11" x14ac:dyDescent="0.2">
      <c r="B524" s="20" t="s">
        <v>1610</v>
      </c>
      <c r="C524" s="15">
        <v>515</v>
      </c>
      <c r="D524" s="21" t="s">
        <v>969</v>
      </c>
      <c r="E524" s="15" t="s">
        <v>1535</v>
      </c>
      <c r="F524" s="3" t="s">
        <v>2199</v>
      </c>
      <c r="G524" s="15" t="s">
        <v>2202</v>
      </c>
      <c r="H524" s="16"/>
      <c r="I524" s="22"/>
      <c r="J524" s="22"/>
      <c r="K524" s="22"/>
    </row>
    <row r="525" spans="2:11" x14ac:dyDescent="0.2">
      <c r="B525" s="20" t="s">
        <v>1611</v>
      </c>
      <c r="C525" s="15">
        <v>516</v>
      </c>
      <c r="D525" s="21" t="s">
        <v>970</v>
      </c>
      <c r="E525" s="15" t="s">
        <v>1536</v>
      </c>
      <c r="F525" s="3" t="s">
        <v>2199</v>
      </c>
      <c r="G525" s="15" t="s">
        <v>2202</v>
      </c>
      <c r="H525" s="16" t="s">
        <v>2211</v>
      </c>
      <c r="I525" s="22" t="s">
        <v>2317</v>
      </c>
      <c r="J525" s="22"/>
      <c r="K525" s="22"/>
    </row>
    <row r="526" spans="2:11" x14ac:dyDescent="0.2">
      <c r="B526" s="10"/>
      <c r="C526" s="11"/>
      <c r="D526" s="23" t="s">
        <v>658</v>
      </c>
      <c r="E526" s="12"/>
      <c r="F526" s="11"/>
      <c r="G526" s="11"/>
      <c r="H526" s="13"/>
      <c r="I526" s="13"/>
      <c r="J526" s="13"/>
      <c r="K526" s="13"/>
    </row>
    <row r="527" spans="2:11" x14ac:dyDescent="0.2">
      <c r="B527" s="20" t="s">
        <v>1612</v>
      </c>
      <c r="C527" s="15">
        <v>517</v>
      </c>
      <c r="D527" s="21" t="s">
        <v>659</v>
      </c>
      <c r="E527" s="15" t="s">
        <v>2365</v>
      </c>
      <c r="F527" s="15" t="s">
        <v>2199</v>
      </c>
      <c r="G527" s="15" t="s">
        <v>660</v>
      </c>
      <c r="H527" s="16" t="s">
        <v>661</v>
      </c>
      <c r="I527" s="22" t="s">
        <v>662</v>
      </c>
      <c r="J527" s="22"/>
      <c r="K527" s="22"/>
    </row>
    <row r="528" spans="2:11" x14ac:dyDescent="0.2">
      <c r="B528" s="20" t="s">
        <v>1613</v>
      </c>
      <c r="C528" s="15">
        <v>518</v>
      </c>
      <c r="D528" s="21" t="s">
        <v>663</v>
      </c>
      <c r="E528" s="15" t="s">
        <v>2366</v>
      </c>
      <c r="F528" s="3" t="s">
        <v>2199</v>
      </c>
      <c r="G528" s="15" t="s">
        <v>2202</v>
      </c>
      <c r="H528" s="16" t="s">
        <v>664</v>
      </c>
      <c r="I528" s="22" t="s">
        <v>665</v>
      </c>
      <c r="J528" s="22"/>
      <c r="K528" s="22"/>
    </row>
    <row r="529" spans="2:11" x14ac:dyDescent="0.2">
      <c r="B529" s="20" t="s">
        <v>1614</v>
      </c>
      <c r="C529" s="15">
        <v>519</v>
      </c>
      <c r="D529" s="21" t="s">
        <v>666</v>
      </c>
      <c r="E529" s="15" t="s">
        <v>2367</v>
      </c>
      <c r="F529" s="3" t="s">
        <v>2199</v>
      </c>
      <c r="G529" s="15" t="s">
        <v>2202</v>
      </c>
      <c r="H529" s="16" t="s">
        <v>667</v>
      </c>
      <c r="I529" s="22" t="s">
        <v>668</v>
      </c>
      <c r="J529" s="22"/>
      <c r="K529" s="22"/>
    </row>
    <row r="530" spans="2:11" x14ac:dyDescent="0.2">
      <c r="B530" s="20" t="s">
        <v>1615</v>
      </c>
      <c r="C530" s="15">
        <v>520</v>
      </c>
      <c r="D530" s="21" t="s">
        <v>669</v>
      </c>
      <c r="E530" s="15" t="s">
        <v>2368</v>
      </c>
      <c r="F530" s="3" t="s">
        <v>2199</v>
      </c>
      <c r="G530" s="15" t="s">
        <v>2202</v>
      </c>
      <c r="H530" s="16" t="s">
        <v>667</v>
      </c>
      <c r="I530" s="22" t="s">
        <v>668</v>
      </c>
      <c r="J530" s="22"/>
      <c r="K530" s="22"/>
    </row>
    <row r="531" spans="2:11" x14ac:dyDescent="0.2">
      <c r="B531" s="20" t="s">
        <v>1616</v>
      </c>
      <c r="C531" s="15">
        <v>521</v>
      </c>
      <c r="D531" s="21" t="s">
        <v>670</v>
      </c>
      <c r="E531" s="15" t="s">
        <v>2369</v>
      </c>
      <c r="F531" s="3" t="s">
        <v>2199</v>
      </c>
      <c r="G531" s="15" t="s">
        <v>2202</v>
      </c>
      <c r="H531" s="16" t="s">
        <v>667</v>
      </c>
      <c r="I531" s="22" t="s">
        <v>668</v>
      </c>
      <c r="J531" s="22"/>
      <c r="K531" s="22"/>
    </row>
    <row r="532" spans="2:11" x14ac:dyDescent="0.2">
      <c r="B532" s="20" t="s">
        <v>1617</v>
      </c>
      <c r="C532" s="15">
        <v>522</v>
      </c>
      <c r="D532" s="21" t="s">
        <v>671</v>
      </c>
      <c r="E532" s="15" t="s">
        <v>2370</v>
      </c>
      <c r="F532" s="3" t="s">
        <v>2199</v>
      </c>
      <c r="G532" s="15" t="s">
        <v>2202</v>
      </c>
      <c r="H532" s="16" t="s">
        <v>667</v>
      </c>
      <c r="I532" s="22" t="s">
        <v>668</v>
      </c>
      <c r="J532" s="22"/>
      <c r="K532" s="22"/>
    </row>
    <row r="533" spans="2:11" x14ac:dyDescent="0.2">
      <c r="B533" s="20" t="s">
        <v>1618</v>
      </c>
      <c r="C533" s="15">
        <v>523</v>
      </c>
      <c r="D533" s="21" t="s">
        <v>672</v>
      </c>
      <c r="E533" s="15" t="s">
        <v>2371</v>
      </c>
      <c r="F533" s="3" t="s">
        <v>2199</v>
      </c>
      <c r="G533" s="15" t="s">
        <v>2202</v>
      </c>
      <c r="H533" s="16" t="s">
        <v>667</v>
      </c>
      <c r="I533" s="22" t="s">
        <v>668</v>
      </c>
      <c r="J533" s="22"/>
      <c r="K533" s="22"/>
    </row>
    <row r="534" spans="2:11" x14ac:dyDescent="0.2">
      <c r="B534" s="20" t="s">
        <v>1619</v>
      </c>
      <c r="C534" s="15">
        <v>524</v>
      </c>
      <c r="D534" s="21" t="s">
        <v>673</v>
      </c>
      <c r="E534" s="15" t="s">
        <v>2372</v>
      </c>
      <c r="F534" s="3" t="s">
        <v>2199</v>
      </c>
      <c r="G534" s="15" t="s">
        <v>2202</v>
      </c>
      <c r="H534" s="16" t="s">
        <v>667</v>
      </c>
      <c r="I534" s="22" t="s">
        <v>668</v>
      </c>
      <c r="J534" s="22"/>
      <c r="K534" s="22"/>
    </row>
    <row r="535" spans="2:11" ht="25.5" x14ac:dyDescent="0.2">
      <c r="B535" s="26" t="s">
        <v>1620</v>
      </c>
      <c r="C535" s="27">
        <v>525</v>
      </c>
      <c r="D535" s="25" t="s">
        <v>674</v>
      </c>
      <c r="E535" s="27" t="s">
        <v>2374</v>
      </c>
      <c r="F535" s="27" t="s">
        <v>2199</v>
      </c>
      <c r="G535" s="27" t="s">
        <v>660</v>
      </c>
      <c r="H535" s="30" t="s">
        <v>675</v>
      </c>
      <c r="I535" s="29"/>
      <c r="J535" s="29"/>
      <c r="K535" s="29"/>
    </row>
    <row r="536" spans="2:11" x14ac:dyDescent="0.2">
      <c r="B536" s="20" t="s">
        <v>1621</v>
      </c>
      <c r="C536" s="15">
        <v>526</v>
      </c>
      <c r="D536" s="21" t="s">
        <v>676</v>
      </c>
      <c r="E536" s="15" t="s">
        <v>2373</v>
      </c>
      <c r="F536" s="3" t="s">
        <v>2199</v>
      </c>
      <c r="G536" s="15" t="s">
        <v>2202</v>
      </c>
      <c r="H536" s="16" t="s">
        <v>667</v>
      </c>
      <c r="I536" s="22" t="s">
        <v>668</v>
      </c>
      <c r="J536" s="22"/>
      <c r="K536" s="22"/>
    </row>
    <row r="537" spans="2:11" x14ac:dyDescent="0.2">
      <c r="B537" s="20" t="s">
        <v>1622</v>
      </c>
      <c r="C537" s="15">
        <v>527</v>
      </c>
      <c r="D537" s="21" t="s">
        <v>677</v>
      </c>
      <c r="E537" s="15" t="s">
        <v>2375</v>
      </c>
      <c r="F537" s="3" t="s">
        <v>2199</v>
      </c>
      <c r="G537" s="15" t="s">
        <v>660</v>
      </c>
      <c r="H537" s="16" t="s">
        <v>664</v>
      </c>
      <c r="I537" s="22" t="s">
        <v>665</v>
      </c>
      <c r="J537" s="22"/>
      <c r="K537" s="22"/>
    </row>
    <row r="538" spans="2:11" x14ac:dyDescent="0.2">
      <c r="B538" s="20" t="s">
        <v>1623</v>
      </c>
      <c r="C538" s="15">
        <v>528</v>
      </c>
      <c r="D538" s="21" t="s">
        <v>678</v>
      </c>
      <c r="E538" s="15" t="s">
        <v>2376</v>
      </c>
      <c r="F538" s="3" t="s">
        <v>2199</v>
      </c>
      <c r="G538" s="15" t="s">
        <v>660</v>
      </c>
      <c r="H538" s="16" t="s">
        <v>679</v>
      </c>
      <c r="I538" s="22" t="s">
        <v>680</v>
      </c>
      <c r="J538" s="22"/>
      <c r="K538" s="22"/>
    </row>
    <row r="539" spans="2:11" ht="25.5" x14ac:dyDescent="0.2">
      <c r="B539" s="26" t="s">
        <v>1624</v>
      </c>
      <c r="C539" s="27">
        <v>529</v>
      </c>
      <c r="D539" s="25" t="s">
        <v>681</v>
      </c>
      <c r="E539" s="27" t="s">
        <v>2377</v>
      </c>
      <c r="F539" s="27" t="s">
        <v>2199</v>
      </c>
      <c r="G539" s="27" t="s">
        <v>2202</v>
      </c>
      <c r="H539" s="30" t="s">
        <v>682</v>
      </c>
      <c r="I539" s="29"/>
      <c r="J539" s="29"/>
      <c r="K539" s="29"/>
    </row>
    <row r="540" spans="2:11" x14ac:dyDescent="0.2">
      <c r="B540" s="20" t="s">
        <v>1625</v>
      </c>
      <c r="C540" s="15">
        <v>530</v>
      </c>
      <c r="D540" s="21" t="s">
        <v>683</v>
      </c>
      <c r="E540" s="15" t="s">
        <v>2378</v>
      </c>
      <c r="F540" s="3" t="s">
        <v>2199</v>
      </c>
      <c r="G540" s="15" t="s">
        <v>2202</v>
      </c>
      <c r="H540" s="16" t="s">
        <v>684</v>
      </c>
      <c r="I540" s="22" t="s">
        <v>668</v>
      </c>
      <c r="J540" s="22"/>
      <c r="K540" s="22"/>
    </row>
    <row r="541" spans="2:11" x14ac:dyDescent="0.2">
      <c r="B541" s="20" t="s">
        <v>1626</v>
      </c>
      <c r="C541" s="15">
        <v>531</v>
      </c>
      <c r="D541" s="21" t="s">
        <v>685</v>
      </c>
      <c r="E541" s="15" t="s">
        <v>2379</v>
      </c>
      <c r="F541" s="3" t="s">
        <v>2199</v>
      </c>
      <c r="G541" s="15" t="s">
        <v>2202</v>
      </c>
      <c r="H541" s="16" t="s">
        <v>684</v>
      </c>
      <c r="I541" s="22" t="s">
        <v>668</v>
      </c>
      <c r="J541" s="22"/>
      <c r="K541" s="22"/>
    </row>
    <row r="542" spans="2:11" x14ac:dyDescent="0.2">
      <c r="B542" s="20" t="s">
        <v>1627</v>
      </c>
      <c r="C542" s="15">
        <v>532</v>
      </c>
      <c r="D542" s="21" t="s">
        <v>686</v>
      </c>
      <c r="E542" s="15" t="s">
        <v>2380</v>
      </c>
      <c r="F542" s="3" t="s">
        <v>2199</v>
      </c>
      <c r="G542" s="15" t="s">
        <v>2202</v>
      </c>
      <c r="H542" s="16" t="s">
        <v>684</v>
      </c>
      <c r="I542" s="22" t="s">
        <v>668</v>
      </c>
      <c r="J542" s="22"/>
      <c r="K542" s="22"/>
    </row>
    <row r="543" spans="2:11" x14ac:dyDescent="0.2">
      <c r="B543" s="20" t="s">
        <v>1628</v>
      </c>
      <c r="C543" s="15">
        <v>533</v>
      </c>
      <c r="D543" s="21" t="s">
        <v>687</v>
      </c>
      <c r="E543" s="15" t="s">
        <v>2381</v>
      </c>
      <c r="F543" s="3" t="s">
        <v>2199</v>
      </c>
      <c r="G543" s="15" t="s">
        <v>2202</v>
      </c>
      <c r="H543" s="16" t="s">
        <v>684</v>
      </c>
      <c r="I543" s="22" t="s">
        <v>668</v>
      </c>
      <c r="J543" s="22"/>
      <c r="K543" s="22"/>
    </row>
    <row r="544" spans="2:11" x14ac:dyDescent="0.2">
      <c r="B544" s="20" t="s">
        <v>1629</v>
      </c>
      <c r="C544" s="15">
        <v>534</v>
      </c>
      <c r="D544" s="21" t="s">
        <v>688</v>
      </c>
      <c r="E544" s="15" t="s">
        <v>2382</v>
      </c>
      <c r="F544" s="3" t="s">
        <v>2199</v>
      </c>
      <c r="G544" s="15" t="s">
        <v>2202</v>
      </c>
      <c r="H544" s="16" t="s">
        <v>689</v>
      </c>
      <c r="I544" s="22" t="s">
        <v>668</v>
      </c>
      <c r="J544" s="22"/>
      <c r="K544" s="22"/>
    </row>
    <row r="545" spans="2:11" x14ac:dyDescent="0.2">
      <c r="B545" s="20" t="s">
        <v>1630</v>
      </c>
      <c r="C545" s="15">
        <v>535</v>
      </c>
      <c r="D545" s="21" t="s">
        <v>690</v>
      </c>
      <c r="E545" s="15" t="s">
        <v>2383</v>
      </c>
      <c r="F545" s="3" t="s">
        <v>2199</v>
      </c>
      <c r="G545" s="15" t="s">
        <v>2202</v>
      </c>
      <c r="H545" s="16" t="s">
        <v>689</v>
      </c>
      <c r="I545" s="22" t="s">
        <v>668</v>
      </c>
      <c r="J545" s="22"/>
      <c r="K545" s="22"/>
    </row>
    <row r="546" spans="2:11" x14ac:dyDescent="0.2">
      <c r="B546" s="20" t="s">
        <v>1631</v>
      </c>
      <c r="C546" s="15">
        <v>536</v>
      </c>
      <c r="D546" s="21" t="s">
        <v>691</v>
      </c>
      <c r="E546" s="15" t="s">
        <v>2384</v>
      </c>
      <c r="F546" s="3" t="s">
        <v>2199</v>
      </c>
      <c r="G546" s="15" t="s">
        <v>2202</v>
      </c>
      <c r="H546" s="16" t="s">
        <v>689</v>
      </c>
      <c r="I546" s="22" t="s">
        <v>668</v>
      </c>
      <c r="J546" s="22"/>
      <c r="K546" s="22"/>
    </row>
    <row r="547" spans="2:11" x14ac:dyDescent="0.2">
      <c r="B547" s="20" t="s">
        <v>1632</v>
      </c>
      <c r="C547" s="15">
        <v>537</v>
      </c>
      <c r="D547" s="21" t="s">
        <v>692</v>
      </c>
      <c r="E547" s="15" t="s">
        <v>2385</v>
      </c>
      <c r="F547" s="3" t="s">
        <v>2199</v>
      </c>
      <c r="G547" s="15" t="s">
        <v>2202</v>
      </c>
      <c r="H547" s="16" t="s">
        <v>667</v>
      </c>
      <c r="I547" s="22" t="s">
        <v>668</v>
      </c>
      <c r="J547" s="22"/>
      <c r="K547" s="22"/>
    </row>
    <row r="548" spans="2:11" ht="25.5" x14ac:dyDescent="0.2">
      <c r="B548" s="26" t="s">
        <v>1633</v>
      </c>
      <c r="C548" s="27">
        <v>538</v>
      </c>
      <c r="D548" s="25" t="s">
        <v>693</v>
      </c>
      <c r="E548" s="27" t="s">
        <v>2386</v>
      </c>
      <c r="F548" s="27" t="s">
        <v>2199</v>
      </c>
      <c r="G548" s="27" t="s">
        <v>2202</v>
      </c>
      <c r="H548" s="30" t="s">
        <v>694</v>
      </c>
      <c r="I548" s="29"/>
      <c r="J548" s="29"/>
      <c r="K548" s="29"/>
    </row>
    <row r="549" spans="2:11" ht="25.5" x14ac:dyDescent="0.2">
      <c r="B549" s="26" t="s">
        <v>1634</v>
      </c>
      <c r="C549" s="27">
        <v>539</v>
      </c>
      <c r="D549" s="25" t="s">
        <v>695</v>
      </c>
      <c r="E549" s="27" t="s">
        <v>2387</v>
      </c>
      <c r="F549" s="27" t="s">
        <v>2199</v>
      </c>
      <c r="G549" s="27" t="s">
        <v>660</v>
      </c>
      <c r="H549" s="30" t="s">
        <v>696</v>
      </c>
      <c r="I549" s="29"/>
      <c r="J549" s="29"/>
      <c r="K549" s="29"/>
    </row>
    <row r="550" spans="2:11" x14ac:dyDescent="0.2">
      <c r="B550" s="20" t="s">
        <v>1635</v>
      </c>
      <c r="C550" s="15">
        <v>540</v>
      </c>
      <c r="D550" s="21" t="s">
        <v>697</v>
      </c>
      <c r="E550" s="15" t="s">
        <v>2389</v>
      </c>
      <c r="F550" s="3" t="s">
        <v>2199</v>
      </c>
      <c r="G550" s="15" t="s">
        <v>2202</v>
      </c>
      <c r="H550" s="16" t="s">
        <v>684</v>
      </c>
      <c r="I550" s="22" t="s">
        <v>668</v>
      </c>
      <c r="J550" s="22"/>
      <c r="K550" s="22"/>
    </row>
    <row r="551" spans="2:11" x14ac:dyDescent="0.2">
      <c r="B551" s="20" t="s">
        <v>1636</v>
      </c>
      <c r="C551" s="15">
        <v>541</v>
      </c>
      <c r="D551" s="21" t="s">
        <v>698</v>
      </c>
      <c r="E551" s="15" t="s">
        <v>2388</v>
      </c>
      <c r="F551" s="3" t="s">
        <v>2199</v>
      </c>
      <c r="G551" s="15" t="s">
        <v>2202</v>
      </c>
      <c r="H551" s="16" t="s">
        <v>684</v>
      </c>
      <c r="I551" s="22" t="s">
        <v>668</v>
      </c>
      <c r="J551" s="22"/>
      <c r="K551" s="22"/>
    </row>
    <row r="552" spans="2:11" x14ac:dyDescent="0.2">
      <c r="B552" s="20" t="s">
        <v>1637</v>
      </c>
      <c r="C552" s="15">
        <v>542</v>
      </c>
      <c r="D552" s="21" t="s">
        <v>699</v>
      </c>
      <c r="E552" s="15" t="s">
        <v>2390</v>
      </c>
      <c r="F552" s="3" t="s">
        <v>2199</v>
      </c>
      <c r="G552" s="15" t="s">
        <v>2202</v>
      </c>
      <c r="H552" s="16" t="s">
        <v>689</v>
      </c>
      <c r="I552" s="22" t="s">
        <v>668</v>
      </c>
      <c r="J552" s="22"/>
      <c r="K552" s="22"/>
    </row>
    <row r="553" spans="2:11" x14ac:dyDescent="0.2">
      <c r="B553" s="20" t="s">
        <v>1638</v>
      </c>
      <c r="C553" s="15">
        <v>543</v>
      </c>
      <c r="D553" s="21" t="s">
        <v>700</v>
      </c>
      <c r="E553" s="15" t="s">
        <v>2391</v>
      </c>
      <c r="F553" s="3" t="s">
        <v>2199</v>
      </c>
      <c r="G553" s="15" t="s">
        <v>2202</v>
      </c>
      <c r="H553" s="16" t="s">
        <v>667</v>
      </c>
      <c r="I553" s="22" t="s">
        <v>668</v>
      </c>
      <c r="J553" s="22"/>
      <c r="K553" s="22"/>
    </row>
    <row r="554" spans="2:11" ht="25.5" x14ac:dyDescent="0.2">
      <c r="B554" s="26" t="s">
        <v>1639</v>
      </c>
      <c r="C554" s="27">
        <v>544</v>
      </c>
      <c r="D554" s="25" t="s">
        <v>701</v>
      </c>
      <c r="E554" s="27" t="s">
        <v>2392</v>
      </c>
      <c r="F554" s="27" t="s">
        <v>2199</v>
      </c>
      <c r="G554" s="27" t="s">
        <v>2202</v>
      </c>
      <c r="H554" s="30" t="s">
        <v>702</v>
      </c>
      <c r="I554" s="29"/>
      <c r="J554" s="29"/>
      <c r="K554" s="29"/>
    </row>
    <row r="555" spans="2:11" ht="25.5" x14ac:dyDescent="0.2">
      <c r="B555" s="26" t="s">
        <v>1640</v>
      </c>
      <c r="C555" s="27">
        <v>545</v>
      </c>
      <c r="D555" s="25" t="s">
        <v>703</v>
      </c>
      <c r="E555" s="27" t="s">
        <v>2393</v>
      </c>
      <c r="F555" s="27" t="s">
        <v>2199</v>
      </c>
      <c r="G555" s="27" t="s">
        <v>660</v>
      </c>
      <c r="H555" s="30" t="s">
        <v>704</v>
      </c>
      <c r="I555" s="29"/>
      <c r="J555" s="29"/>
      <c r="K555" s="29"/>
    </row>
    <row r="556" spans="2:11" x14ac:dyDescent="0.2">
      <c r="B556" s="20" t="s">
        <v>1641</v>
      </c>
      <c r="C556" s="15">
        <v>546</v>
      </c>
      <c r="D556" s="21" t="s">
        <v>705</v>
      </c>
      <c r="E556" s="15" t="s">
        <v>2394</v>
      </c>
      <c r="F556" s="3" t="s">
        <v>2199</v>
      </c>
      <c r="G556" s="15" t="s">
        <v>660</v>
      </c>
      <c r="H556" s="16" t="s">
        <v>661</v>
      </c>
      <c r="I556" s="22" t="s">
        <v>662</v>
      </c>
      <c r="J556" s="22"/>
      <c r="K556" s="22"/>
    </row>
    <row r="557" spans="2:11" ht="63.75" x14ac:dyDescent="0.2">
      <c r="B557" s="26" t="s">
        <v>1642</v>
      </c>
      <c r="C557" s="27">
        <v>547</v>
      </c>
      <c r="D557" s="25" t="s">
        <v>703</v>
      </c>
      <c r="E557" s="27" t="s">
        <v>2393</v>
      </c>
      <c r="F557" s="27" t="s">
        <v>2199</v>
      </c>
      <c r="G557" s="27" t="s">
        <v>660</v>
      </c>
      <c r="H557" s="30" t="s">
        <v>706</v>
      </c>
      <c r="I557" s="30" t="s">
        <v>707</v>
      </c>
      <c r="J557" s="30" t="s">
        <v>707</v>
      </c>
      <c r="K557" s="30" t="s">
        <v>708</v>
      </c>
    </row>
    <row r="558" spans="2:11" ht="25.5" x14ac:dyDescent="0.2">
      <c r="B558" s="26" t="s">
        <v>1643</v>
      </c>
      <c r="C558" s="27">
        <v>548</v>
      </c>
      <c r="D558" s="25" t="s">
        <v>709</v>
      </c>
      <c r="E558" s="27" t="s">
        <v>2395</v>
      </c>
      <c r="F558" s="27" t="s">
        <v>2199</v>
      </c>
      <c r="G558" s="27" t="s">
        <v>660</v>
      </c>
      <c r="H558" s="30" t="s">
        <v>710</v>
      </c>
      <c r="I558" s="29"/>
      <c r="J558" s="29"/>
      <c r="K558" s="29"/>
    </row>
    <row r="559" spans="2:11" x14ac:dyDescent="0.2">
      <c r="B559" s="20" t="s">
        <v>1644</v>
      </c>
      <c r="C559" s="15">
        <v>549</v>
      </c>
      <c r="D559" s="21" t="s">
        <v>711</v>
      </c>
      <c r="E559" s="15" t="s">
        <v>2396</v>
      </c>
      <c r="F559" s="15" t="s">
        <v>2199</v>
      </c>
      <c r="G559" s="15" t="s">
        <v>660</v>
      </c>
      <c r="H559" s="16" t="s">
        <v>661</v>
      </c>
      <c r="I559" s="22" t="s">
        <v>662</v>
      </c>
      <c r="J559" s="22"/>
      <c r="K559" s="22"/>
    </row>
    <row r="560" spans="2:11" x14ac:dyDescent="0.2">
      <c r="B560" s="20" t="s">
        <v>1645</v>
      </c>
      <c r="C560" s="15">
        <v>550</v>
      </c>
      <c r="D560" s="21" t="s">
        <v>712</v>
      </c>
      <c r="E560" s="15" t="s">
        <v>2397</v>
      </c>
      <c r="F560" s="3" t="s">
        <v>2199</v>
      </c>
      <c r="G560" s="15" t="s">
        <v>2202</v>
      </c>
      <c r="H560" s="16" t="s">
        <v>664</v>
      </c>
      <c r="I560" s="22" t="s">
        <v>665</v>
      </c>
      <c r="J560" s="22"/>
      <c r="K560" s="22"/>
    </row>
    <row r="561" spans="2:11" x14ac:dyDescent="0.2">
      <c r="B561" s="20" t="s">
        <v>1646</v>
      </c>
      <c r="C561" s="15">
        <v>551</v>
      </c>
      <c r="D561" s="21" t="s">
        <v>713</v>
      </c>
      <c r="E561" s="15" t="s">
        <v>2398</v>
      </c>
      <c r="F561" s="3" t="s">
        <v>2199</v>
      </c>
      <c r="G561" s="15" t="s">
        <v>2202</v>
      </c>
      <c r="H561" s="16" t="s">
        <v>667</v>
      </c>
      <c r="I561" s="22" t="s">
        <v>668</v>
      </c>
      <c r="J561" s="22"/>
      <c r="K561" s="22"/>
    </row>
    <row r="562" spans="2:11" x14ac:dyDescent="0.2">
      <c r="B562" s="20" t="s">
        <v>1647</v>
      </c>
      <c r="C562" s="15">
        <v>552</v>
      </c>
      <c r="D562" s="21" t="s">
        <v>714</v>
      </c>
      <c r="E562" s="15" t="s">
        <v>2399</v>
      </c>
      <c r="F562" s="3" t="s">
        <v>2199</v>
      </c>
      <c r="G562" s="15" t="s">
        <v>2202</v>
      </c>
      <c r="H562" s="16" t="s">
        <v>667</v>
      </c>
      <c r="I562" s="22" t="s">
        <v>668</v>
      </c>
      <c r="J562" s="22"/>
      <c r="K562" s="22"/>
    </row>
    <row r="563" spans="2:11" x14ac:dyDescent="0.2">
      <c r="B563" s="20" t="s">
        <v>1648</v>
      </c>
      <c r="C563" s="15">
        <v>553</v>
      </c>
      <c r="D563" s="21" t="s">
        <v>715</v>
      </c>
      <c r="E563" s="15" t="s">
        <v>2400</v>
      </c>
      <c r="F563" s="3" t="s">
        <v>2199</v>
      </c>
      <c r="G563" s="15" t="s">
        <v>2202</v>
      </c>
      <c r="H563" s="16" t="s">
        <v>667</v>
      </c>
      <c r="I563" s="22" t="s">
        <v>668</v>
      </c>
      <c r="J563" s="22"/>
      <c r="K563" s="22"/>
    </row>
    <row r="564" spans="2:11" x14ac:dyDescent="0.2">
      <c r="B564" s="20" t="s">
        <v>1649</v>
      </c>
      <c r="C564" s="15">
        <v>554</v>
      </c>
      <c r="D564" s="21" t="s">
        <v>716</v>
      </c>
      <c r="E564" s="15" t="s">
        <v>2401</v>
      </c>
      <c r="F564" s="3" t="s">
        <v>2199</v>
      </c>
      <c r="G564" s="15" t="s">
        <v>2202</v>
      </c>
      <c r="H564" s="16" t="s">
        <v>667</v>
      </c>
      <c r="I564" s="22" t="s">
        <v>668</v>
      </c>
      <c r="J564" s="22"/>
      <c r="K564" s="22"/>
    </row>
    <row r="565" spans="2:11" x14ac:dyDescent="0.2">
      <c r="B565" s="20" t="s">
        <v>1650</v>
      </c>
      <c r="C565" s="15">
        <v>555</v>
      </c>
      <c r="D565" s="21" t="s">
        <v>717</v>
      </c>
      <c r="E565" s="15" t="s">
        <v>2402</v>
      </c>
      <c r="F565" s="3" t="s">
        <v>2199</v>
      </c>
      <c r="G565" s="15" t="s">
        <v>2202</v>
      </c>
      <c r="H565" s="16" t="s">
        <v>667</v>
      </c>
      <c r="I565" s="22" t="s">
        <v>668</v>
      </c>
      <c r="J565" s="22"/>
      <c r="K565" s="22"/>
    </row>
    <row r="566" spans="2:11" x14ac:dyDescent="0.2">
      <c r="B566" s="20" t="s">
        <v>1651</v>
      </c>
      <c r="C566" s="15">
        <v>556</v>
      </c>
      <c r="D566" s="21" t="s">
        <v>718</v>
      </c>
      <c r="E566" s="15" t="s">
        <v>2403</v>
      </c>
      <c r="F566" s="3" t="s">
        <v>2199</v>
      </c>
      <c r="G566" s="15" t="s">
        <v>2202</v>
      </c>
      <c r="H566" s="16" t="s">
        <v>667</v>
      </c>
      <c r="I566" s="22" t="s">
        <v>668</v>
      </c>
      <c r="J566" s="22"/>
      <c r="K566" s="22"/>
    </row>
    <row r="567" spans="2:11" ht="25.5" x14ac:dyDescent="0.2">
      <c r="B567" s="26" t="s">
        <v>1652</v>
      </c>
      <c r="C567" s="27">
        <v>557</v>
      </c>
      <c r="D567" s="25" t="s">
        <v>719</v>
      </c>
      <c r="E567" s="27" t="s">
        <v>2404</v>
      </c>
      <c r="F567" s="27" t="s">
        <v>2199</v>
      </c>
      <c r="G567" s="27" t="s">
        <v>660</v>
      </c>
      <c r="H567" s="30" t="s">
        <v>720</v>
      </c>
      <c r="I567" s="29"/>
      <c r="J567" s="29"/>
      <c r="K567" s="29"/>
    </row>
    <row r="568" spans="2:11" x14ac:dyDescent="0.2">
      <c r="B568" s="20" t="s">
        <v>1653</v>
      </c>
      <c r="C568" s="15">
        <v>558</v>
      </c>
      <c r="D568" s="21" t="s">
        <v>721</v>
      </c>
      <c r="E568" s="15" t="s">
        <v>2405</v>
      </c>
      <c r="F568" s="3" t="s">
        <v>2199</v>
      </c>
      <c r="G568" s="15" t="s">
        <v>2202</v>
      </c>
      <c r="H568" s="16" t="s">
        <v>667</v>
      </c>
      <c r="I568" s="22" t="s">
        <v>668</v>
      </c>
      <c r="J568" s="22"/>
      <c r="K568" s="22"/>
    </row>
    <row r="569" spans="2:11" x14ac:dyDescent="0.2">
      <c r="B569" s="20" t="s">
        <v>1654</v>
      </c>
      <c r="C569" s="15">
        <v>559</v>
      </c>
      <c r="D569" s="21" t="s">
        <v>722</v>
      </c>
      <c r="E569" s="15" t="s">
        <v>2406</v>
      </c>
      <c r="F569" s="3" t="s">
        <v>2199</v>
      </c>
      <c r="G569" s="15" t="s">
        <v>660</v>
      </c>
      <c r="H569" s="16" t="s">
        <v>664</v>
      </c>
      <c r="I569" s="22" t="s">
        <v>665</v>
      </c>
      <c r="J569" s="22"/>
      <c r="K569" s="22"/>
    </row>
    <row r="570" spans="2:11" x14ac:dyDescent="0.2">
      <c r="B570" s="20" t="s">
        <v>1655</v>
      </c>
      <c r="C570" s="15">
        <v>560</v>
      </c>
      <c r="D570" s="21" t="s">
        <v>723</v>
      </c>
      <c r="E570" s="15" t="s">
        <v>2407</v>
      </c>
      <c r="F570" s="3" t="s">
        <v>2199</v>
      </c>
      <c r="G570" s="15" t="s">
        <v>660</v>
      </c>
      <c r="H570" s="16" t="s">
        <v>679</v>
      </c>
      <c r="I570" s="22" t="s">
        <v>680</v>
      </c>
      <c r="J570" s="22"/>
      <c r="K570" s="22"/>
    </row>
    <row r="571" spans="2:11" ht="25.5" x14ac:dyDescent="0.2">
      <c r="B571" s="26" t="s">
        <v>797</v>
      </c>
      <c r="C571" s="27">
        <v>561</v>
      </c>
      <c r="D571" s="25" t="s">
        <v>443</v>
      </c>
      <c r="E571" s="27" t="s">
        <v>2408</v>
      </c>
      <c r="F571" s="27" t="s">
        <v>2199</v>
      </c>
      <c r="G571" s="27" t="s">
        <v>2202</v>
      </c>
      <c r="H571" s="30" t="s">
        <v>444</v>
      </c>
      <c r="I571" s="29"/>
      <c r="J571" s="29"/>
      <c r="K571" s="29"/>
    </row>
    <row r="572" spans="2:11" x14ac:dyDescent="0.2">
      <c r="B572" s="20" t="s">
        <v>798</v>
      </c>
      <c r="C572" s="15">
        <v>562</v>
      </c>
      <c r="D572" s="21" t="s">
        <v>445</v>
      </c>
      <c r="E572" s="15" t="s">
        <v>2409</v>
      </c>
      <c r="F572" s="3" t="s">
        <v>2199</v>
      </c>
      <c r="G572" s="15" t="s">
        <v>2202</v>
      </c>
      <c r="H572" s="16" t="s">
        <v>684</v>
      </c>
      <c r="I572" s="22" t="s">
        <v>668</v>
      </c>
      <c r="J572" s="22"/>
      <c r="K572" s="22"/>
    </row>
    <row r="573" spans="2:11" x14ac:dyDescent="0.2">
      <c r="B573" s="20" t="s">
        <v>799</v>
      </c>
      <c r="C573" s="15">
        <v>563</v>
      </c>
      <c r="D573" s="21" t="s">
        <v>446</v>
      </c>
      <c r="E573" s="15" t="s">
        <v>1872</v>
      </c>
      <c r="F573" s="3" t="s">
        <v>2199</v>
      </c>
      <c r="G573" s="15" t="s">
        <v>2202</v>
      </c>
      <c r="H573" s="16" t="s">
        <v>684</v>
      </c>
      <c r="I573" s="22" t="s">
        <v>668</v>
      </c>
      <c r="J573" s="22"/>
      <c r="K573" s="22"/>
    </row>
    <row r="574" spans="2:11" x14ac:dyDescent="0.2">
      <c r="B574" s="20" t="s">
        <v>800</v>
      </c>
      <c r="C574" s="15">
        <v>564</v>
      </c>
      <c r="D574" s="21" t="s">
        <v>447</v>
      </c>
      <c r="E574" s="15" t="s">
        <v>1873</v>
      </c>
      <c r="F574" s="3" t="s">
        <v>2199</v>
      </c>
      <c r="G574" s="15" t="s">
        <v>2202</v>
      </c>
      <c r="H574" s="16" t="s">
        <v>684</v>
      </c>
      <c r="I574" s="22" t="s">
        <v>668</v>
      </c>
      <c r="J574" s="22"/>
      <c r="K574" s="22"/>
    </row>
    <row r="575" spans="2:11" x14ac:dyDescent="0.2">
      <c r="B575" s="20" t="s">
        <v>801</v>
      </c>
      <c r="C575" s="15">
        <v>565</v>
      </c>
      <c r="D575" s="21" t="s">
        <v>448</v>
      </c>
      <c r="E575" s="15" t="s">
        <v>1874</v>
      </c>
      <c r="F575" s="3" t="s">
        <v>2199</v>
      </c>
      <c r="G575" s="15" t="s">
        <v>2202</v>
      </c>
      <c r="H575" s="16" t="s">
        <v>684</v>
      </c>
      <c r="I575" s="22" t="s">
        <v>668</v>
      </c>
      <c r="J575" s="22"/>
      <c r="K575" s="22"/>
    </row>
    <row r="576" spans="2:11" x14ac:dyDescent="0.2">
      <c r="B576" s="20" t="s">
        <v>802</v>
      </c>
      <c r="C576" s="15">
        <v>566</v>
      </c>
      <c r="D576" s="21" t="s">
        <v>449</v>
      </c>
      <c r="E576" s="15" t="s">
        <v>2044</v>
      </c>
      <c r="F576" s="3" t="s">
        <v>2199</v>
      </c>
      <c r="G576" s="15" t="s">
        <v>2202</v>
      </c>
      <c r="H576" s="16" t="s">
        <v>689</v>
      </c>
      <c r="I576" s="22" t="s">
        <v>668</v>
      </c>
      <c r="J576" s="22"/>
      <c r="K576" s="22"/>
    </row>
    <row r="577" spans="2:11" x14ac:dyDescent="0.2">
      <c r="B577" s="20" t="s">
        <v>803</v>
      </c>
      <c r="C577" s="15">
        <v>567</v>
      </c>
      <c r="D577" s="21" t="s">
        <v>450</v>
      </c>
      <c r="E577" s="15" t="s">
        <v>2045</v>
      </c>
      <c r="F577" s="3" t="s">
        <v>2199</v>
      </c>
      <c r="G577" s="15" t="s">
        <v>2202</v>
      </c>
      <c r="H577" s="16" t="s">
        <v>689</v>
      </c>
      <c r="I577" s="22" t="s">
        <v>668</v>
      </c>
      <c r="J577" s="22"/>
      <c r="K577" s="22"/>
    </row>
    <row r="578" spans="2:11" x14ac:dyDescent="0.2">
      <c r="B578" s="20" t="s">
        <v>804</v>
      </c>
      <c r="C578" s="15">
        <v>568</v>
      </c>
      <c r="D578" s="21" t="s">
        <v>1965</v>
      </c>
      <c r="E578" s="15" t="s">
        <v>2046</v>
      </c>
      <c r="F578" s="3" t="s">
        <v>2199</v>
      </c>
      <c r="G578" s="15" t="s">
        <v>2202</v>
      </c>
      <c r="H578" s="16" t="s">
        <v>689</v>
      </c>
      <c r="I578" s="22" t="s">
        <v>668</v>
      </c>
      <c r="J578" s="22"/>
      <c r="K578" s="22"/>
    </row>
    <row r="579" spans="2:11" x14ac:dyDescent="0.2">
      <c r="B579" s="20" t="s">
        <v>805</v>
      </c>
      <c r="C579" s="15">
        <v>569</v>
      </c>
      <c r="D579" s="21" t="s">
        <v>1966</v>
      </c>
      <c r="E579" s="15" t="s">
        <v>2047</v>
      </c>
      <c r="F579" s="3" t="s">
        <v>2199</v>
      </c>
      <c r="G579" s="15" t="s">
        <v>2202</v>
      </c>
      <c r="H579" s="16" t="s">
        <v>667</v>
      </c>
      <c r="I579" s="22" t="s">
        <v>668</v>
      </c>
      <c r="J579" s="22"/>
      <c r="K579" s="22"/>
    </row>
    <row r="580" spans="2:11" ht="25.5" x14ac:dyDescent="0.2">
      <c r="B580" s="26" t="s">
        <v>806</v>
      </c>
      <c r="C580" s="27">
        <v>570</v>
      </c>
      <c r="D580" s="25" t="s">
        <v>1967</v>
      </c>
      <c r="E580" s="27" t="s">
        <v>2048</v>
      </c>
      <c r="F580" s="27" t="s">
        <v>2199</v>
      </c>
      <c r="G580" s="27" t="s">
        <v>2202</v>
      </c>
      <c r="H580" s="30" t="s">
        <v>1968</v>
      </c>
      <c r="I580" s="29"/>
      <c r="J580" s="29"/>
      <c r="K580" s="29"/>
    </row>
    <row r="581" spans="2:11" ht="25.5" x14ac:dyDescent="0.2">
      <c r="B581" s="26" t="s">
        <v>807</v>
      </c>
      <c r="C581" s="27">
        <v>571</v>
      </c>
      <c r="D581" s="25" t="s">
        <v>1969</v>
      </c>
      <c r="E581" s="27" t="s">
        <v>2049</v>
      </c>
      <c r="F581" s="27" t="s">
        <v>2199</v>
      </c>
      <c r="G581" s="27" t="s">
        <v>660</v>
      </c>
      <c r="H581" s="30" t="s">
        <v>1970</v>
      </c>
      <c r="I581" s="29"/>
      <c r="J581" s="29"/>
      <c r="K581" s="29"/>
    </row>
    <row r="582" spans="2:11" x14ac:dyDescent="0.2">
      <c r="B582" s="20" t="s">
        <v>808</v>
      </c>
      <c r="C582" s="15">
        <v>572</v>
      </c>
      <c r="D582" s="21" t="s">
        <v>1971</v>
      </c>
      <c r="E582" s="15" t="s">
        <v>2050</v>
      </c>
      <c r="F582" s="3" t="s">
        <v>2199</v>
      </c>
      <c r="G582" s="15" t="s">
        <v>2202</v>
      </c>
      <c r="H582" s="16" t="s">
        <v>684</v>
      </c>
      <c r="I582" s="22" t="s">
        <v>668</v>
      </c>
      <c r="J582" s="22"/>
      <c r="K582" s="22"/>
    </row>
    <row r="583" spans="2:11" x14ac:dyDescent="0.2">
      <c r="B583" s="20" t="s">
        <v>809</v>
      </c>
      <c r="C583" s="15">
        <v>573</v>
      </c>
      <c r="D583" s="21" t="s">
        <v>1972</v>
      </c>
      <c r="E583" s="15" t="s">
        <v>2051</v>
      </c>
      <c r="F583" s="3" t="s">
        <v>2199</v>
      </c>
      <c r="G583" s="15" t="s">
        <v>2202</v>
      </c>
      <c r="H583" s="16" t="s">
        <v>684</v>
      </c>
      <c r="I583" s="22" t="s">
        <v>668</v>
      </c>
      <c r="J583" s="22"/>
      <c r="K583" s="22"/>
    </row>
    <row r="584" spans="2:11" x14ac:dyDescent="0.2">
      <c r="B584" s="20" t="s">
        <v>810</v>
      </c>
      <c r="C584" s="15">
        <v>574</v>
      </c>
      <c r="D584" s="21" t="s">
        <v>1973</v>
      </c>
      <c r="E584" s="15" t="s">
        <v>2052</v>
      </c>
      <c r="F584" s="3" t="s">
        <v>2199</v>
      </c>
      <c r="G584" s="15" t="s">
        <v>2202</v>
      </c>
      <c r="H584" s="16" t="s">
        <v>689</v>
      </c>
      <c r="I584" s="22" t="s">
        <v>668</v>
      </c>
      <c r="J584" s="22"/>
      <c r="K584" s="22"/>
    </row>
    <row r="585" spans="2:11" x14ac:dyDescent="0.2">
      <c r="B585" s="20" t="s">
        <v>811</v>
      </c>
      <c r="C585" s="15">
        <v>575</v>
      </c>
      <c r="D585" s="21" t="s">
        <v>1974</v>
      </c>
      <c r="E585" s="15" t="s">
        <v>2053</v>
      </c>
      <c r="F585" s="3" t="s">
        <v>2199</v>
      </c>
      <c r="G585" s="15" t="s">
        <v>2202</v>
      </c>
      <c r="H585" s="16" t="s">
        <v>667</v>
      </c>
      <c r="I585" s="22" t="s">
        <v>668</v>
      </c>
      <c r="J585" s="22"/>
      <c r="K585" s="22"/>
    </row>
    <row r="586" spans="2:11" ht="25.5" x14ac:dyDescent="0.2">
      <c r="B586" s="26" t="s">
        <v>812</v>
      </c>
      <c r="C586" s="27">
        <v>576</v>
      </c>
      <c r="D586" s="25" t="s">
        <v>1975</v>
      </c>
      <c r="E586" s="27" t="s">
        <v>2054</v>
      </c>
      <c r="F586" s="27" t="s">
        <v>2199</v>
      </c>
      <c r="G586" s="27" t="s">
        <v>2202</v>
      </c>
      <c r="H586" s="30" t="s">
        <v>1976</v>
      </c>
      <c r="I586" s="29"/>
      <c r="J586" s="29"/>
      <c r="K586" s="29"/>
    </row>
    <row r="587" spans="2:11" ht="25.5" x14ac:dyDescent="0.2">
      <c r="B587" s="26" t="s">
        <v>813</v>
      </c>
      <c r="C587" s="27">
        <v>577</v>
      </c>
      <c r="D587" s="25" t="s">
        <v>1977</v>
      </c>
      <c r="E587" s="27" t="s">
        <v>2055</v>
      </c>
      <c r="F587" s="27" t="s">
        <v>2199</v>
      </c>
      <c r="G587" s="27" t="s">
        <v>660</v>
      </c>
      <c r="H587" s="30" t="s">
        <v>1978</v>
      </c>
      <c r="I587" s="29"/>
      <c r="J587" s="29"/>
      <c r="K587" s="29"/>
    </row>
    <row r="588" spans="2:11" ht="25.5" x14ac:dyDescent="0.2">
      <c r="B588" s="26" t="s">
        <v>814</v>
      </c>
      <c r="C588" s="27">
        <v>578</v>
      </c>
      <c r="D588" s="25" t="s">
        <v>1979</v>
      </c>
      <c r="E588" s="27" t="s">
        <v>2056</v>
      </c>
      <c r="F588" s="27" t="s">
        <v>2199</v>
      </c>
      <c r="G588" s="27" t="s">
        <v>660</v>
      </c>
      <c r="H588" s="30" t="s">
        <v>1980</v>
      </c>
      <c r="I588" s="29" t="s">
        <v>662</v>
      </c>
      <c r="J588" s="29"/>
      <c r="K588" s="29"/>
    </row>
    <row r="589" spans="2:11" ht="63.75" x14ac:dyDescent="0.2">
      <c r="B589" s="26" t="s">
        <v>815</v>
      </c>
      <c r="C589" s="27">
        <v>579</v>
      </c>
      <c r="D589" s="25" t="s">
        <v>1977</v>
      </c>
      <c r="E589" s="27" t="s">
        <v>2055</v>
      </c>
      <c r="F589" s="27" t="s">
        <v>2199</v>
      </c>
      <c r="G589" s="27" t="s">
        <v>660</v>
      </c>
      <c r="H589" s="30" t="s">
        <v>1981</v>
      </c>
      <c r="I589" s="30" t="s">
        <v>707</v>
      </c>
      <c r="J589" s="30" t="s">
        <v>707</v>
      </c>
      <c r="K589" s="30" t="s">
        <v>1982</v>
      </c>
    </row>
    <row r="590" spans="2:11" ht="25.5" x14ac:dyDescent="0.2">
      <c r="B590" s="26" t="s">
        <v>816</v>
      </c>
      <c r="C590" s="27">
        <v>580</v>
      </c>
      <c r="D590" s="25" t="s">
        <v>1983</v>
      </c>
      <c r="E590" s="27" t="s">
        <v>2057</v>
      </c>
      <c r="F590" s="27" t="s">
        <v>2199</v>
      </c>
      <c r="G590" s="27" t="s">
        <v>660</v>
      </c>
      <c r="H590" s="30" t="s">
        <v>1984</v>
      </c>
      <c r="I590" s="29"/>
      <c r="J590" s="29"/>
      <c r="K590" s="29"/>
    </row>
    <row r="591" spans="2:11" x14ac:dyDescent="0.2">
      <c r="B591" s="20" t="s">
        <v>817</v>
      </c>
      <c r="C591" s="15">
        <v>581</v>
      </c>
      <c r="D591" s="21" t="s">
        <v>1985</v>
      </c>
      <c r="E591" s="15" t="s">
        <v>2058</v>
      </c>
      <c r="F591" s="15" t="s">
        <v>2199</v>
      </c>
      <c r="G591" s="15" t="s">
        <v>660</v>
      </c>
      <c r="H591" s="16" t="s">
        <v>661</v>
      </c>
      <c r="I591" s="22" t="s">
        <v>662</v>
      </c>
      <c r="J591" s="22"/>
      <c r="K591" s="22"/>
    </row>
    <row r="592" spans="2:11" x14ac:dyDescent="0.2">
      <c r="B592" s="20" t="s">
        <v>818</v>
      </c>
      <c r="C592" s="15">
        <v>582</v>
      </c>
      <c r="D592" s="21" t="s">
        <v>1986</v>
      </c>
      <c r="E592" s="15" t="s">
        <v>2059</v>
      </c>
      <c r="F592" s="3" t="s">
        <v>2199</v>
      </c>
      <c r="G592" s="15" t="s">
        <v>2202</v>
      </c>
      <c r="H592" s="16" t="s">
        <v>664</v>
      </c>
      <c r="I592" s="22" t="s">
        <v>665</v>
      </c>
      <c r="J592" s="22"/>
      <c r="K592" s="22"/>
    </row>
    <row r="593" spans="2:11" x14ac:dyDescent="0.2">
      <c r="B593" s="20" t="s">
        <v>819</v>
      </c>
      <c r="C593" s="15">
        <v>583</v>
      </c>
      <c r="D593" s="21" t="s">
        <v>1987</v>
      </c>
      <c r="E593" s="15" t="s">
        <v>2060</v>
      </c>
      <c r="F593" s="3" t="s">
        <v>2199</v>
      </c>
      <c r="G593" s="15" t="s">
        <v>2202</v>
      </c>
      <c r="H593" s="16" t="s">
        <v>667</v>
      </c>
      <c r="I593" s="22" t="s">
        <v>668</v>
      </c>
      <c r="J593" s="22"/>
      <c r="K593" s="22"/>
    </row>
    <row r="594" spans="2:11" x14ac:dyDescent="0.2">
      <c r="B594" s="20" t="s">
        <v>820</v>
      </c>
      <c r="C594" s="15">
        <v>584</v>
      </c>
      <c r="D594" s="21" t="s">
        <v>1988</v>
      </c>
      <c r="E594" s="15" t="s">
        <v>2061</v>
      </c>
      <c r="F594" s="3" t="s">
        <v>2199</v>
      </c>
      <c r="G594" s="15" t="s">
        <v>2202</v>
      </c>
      <c r="H594" s="16" t="s">
        <v>667</v>
      </c>
      <c r="I594" s="22" t="s">
        <v>668</v>
      </c>
      <c r="J594" s="22"/>
      <c r="K594" s="22"/>
    </row>
    <row r="595" spans="2:11" x14ac:dyDescent="0.2">
      <c r="B595" s="20" t="s">
        <v>821</v>
      </c>
      <c r="C595" s="15">
        <v>585</v>
      </c>
      <c r="D595" s="21" t="s">
        <v>1989</v>
      </c>
      <c r="E595" s="15" t="s">
        <v>2062</v>
      </c>
      <c r="F595" s="3" t="s">
        <v>2199</v>
      </c>
      <c r="G595" s="15" t="s">
        <v>2202</v>
      </c>
      <c r="H595" s="16" t="s">
        <v>667</v>
      </c>
      <c r="I595" s="22" t="s">
        <v>668</v>
      </c>
      <c r="J595" s="22"/>
      <c r="K595" s="22"/>
    </row>
    <row r="596" spans="2:11" x14ac:dyDescent="0.2">
      <c r="B596" s="20" t="s">
        <v>822</v>
      </c>
      <c r="C596" s="15">
        <v>586</v>
      </c>
      <c r="D596" s="21" t="s">
        <v>1990</v>
      </c>
      <c r="E596" s="15" t="s">
        <v>2063</v>
      </c>
      <c r="F596" s="3" t="s">
        <v>2199</v>
      </c>
      <c r="G596" s="15" t="s">
        <v>2202</v>
      </c>
      <c r="H596" s="16" t="s">
        <v>667</v>
      </c>
      <c r="I596" s="22" t="s">
        <v>668</v>
      </c>
      <c r="J596" s="22"/>
      <c r="K596" s="22"/>
    </row>
    <row r="597" spans="2:11" x14ac:dyDescent="0.2">
      <c r="B597" s="20" t="s">
        <v>823</v>
      </c>
      <c r="C597" s="15">
        <v>587</v>
      </c>
      <c r="D597" s="21" t="s">
        <v>1991</v>
      </c>
      <c r="E597" s="15" t="s">
        <v>2064</v>
      </c>
      <c r="F597" s="3" t="s">
        <v>2199</v>
      </c>
      <c r="G597" s="15" t="s">
        <v>2202</v>
      </c>
      <c r="H597" s="16" t="s">
        <v>667</v>
      </c>
      <c r="I597" s="22" t="s">
        <v>668</v>
      </c>
      <c r="J597" s="22"/>
      <c r="K597" s="22"/>
    </row>
    <row r="598" spans="2:11" x14ac:dyDescent="0.2">
      <c r="B598" s="20" t="s">
        <v>824</v>
      </c>
      <c r="C598" s="15">
        <v>588</v>
      </c>
      <c r="D598" s="21" t="s">
        <v>1992</v>
      </c>
      <c r="E598" s="15" t="s">
        <v>2065</v>
      </c>
      <c r="F598" s="3" t="s">
        <v>2199</v>
      </c>
      <c r="G598" s="15" t="s">
        <v>2202</v>
      </c>
      <c r="H598" s="16" t="s">
        <v>667</v>
      </c>
      <c r="I598" s="22" t="s">
        <v>668</v>
      </c>
      <c r="J598" s="22"/>
      <c r="K598" s="22"/>
    </row>
    <row r="599" spans="2:11" ht="25.5" x14ac:dyDescent="0.2">
      <c r="B599" s="26" t="s">
        <v>825</v>
      </c>
      <c r="C599" s="27">
        <v>589</v>
      </c>
      <c r="D599" s="25" t="s">
        <v>1993</v>
      </c>
      <c r="E599" s="27" t="s">
        <v>2066</v>
      </c>
      <c r="F599" s="27" t="s">
        <v>2199</v>
      </c>
      <c r="G599" s="27" t="s">
        <v>660</v>
      </c>
      <c r="H599" s="30" t="s">
        <v>1994</v>
      </c>
      <c r="I599" s="29"/>
      <c r="J599" s="29"/>
      <c r="K599" s="29"/>
    </row>
    <row r="600" spans="2:11" x14ac:dyDescent="0.2">
      <c r="B600" s="20" t="s">
        <v>826</v>
      </c>
      <c r="C600" s="15">
        <v>590</v>
      </c>
      <c r="D600" s="21" t="s">
        <v>1995</v>
      </c>
      <c r="E600" s="15" t="s">
        <v>2067</v>
      </c>
      <c r="F600" s="3" t="s">
        <v>2199</v>
      </c>
      <c r="G600" s="15" t="s">
        <v>2202</v>
      </c>
      <c r="H600" s="16" t="s">
        <v>667</v>
      </c>
      <c r="I600" s="22" t="s">
        <v>668</v>
      </c>
      <c r="J600" s="22"/>
      <c r="K600" s="22"/>
    </row>
    <row r="601" spans="2:11" x14ac:dyDescent="0.2">
      <c r="B601" s="20" t="s">
        <v>827</v>
      </c>
      <c r="C601" s="15">
        <v>591</v>
      </c>
      <c r="D601" s="21" t="s">
        <v>1996</v>
      </c>
      <c r="E601" s="15" t="s">
        <v>2068</v>
      </c>
      <c r="F601" s="3" t="s">
        <v>2199</v>
      </c>
      <c r="G601" s="15" t="s">
        <v>660</v>
      </c>
      <c r="H601" s="16" t="s">
        <v>664</v>
      </c>
      <c r="I601" s="22" t="s">
        <v>665</v>
      </c>
      <c r="J601" s="22"/>
      <c r="K601" s="22"/>
    </row>
    <row r="602" spans="2:11" x14ac:dyDescent="0.2">
      <c r="B602" s="20" t="s">
        <v>828</v>
      </c>
      <c r="C602" s="15">
        <v>592</v>
      </c>
      <c r="D602" s="21" t="s">
        <v>1997</v>
      </c>
      <c r="E602" s="15" t="s">
        <v>2069</v>
      </c>
      <c r="F602" s="3" t="s">
        <v>2199</v>
      </c>
      <c r="G602" s="15" t="s">
        <v>660</v>
      </c>
      <c r="H602" s="16" t="s">
        <v>679</v>
      </c>
      <c r="I602" s="22" t="s">
        <v>680</v>
      </c>
      <c r="J602" s="22"/>
      <c r="K602" s="22"/>
    </row>
    <row r="603" spans="2:11" ht="25.5" x14ac:dyDescent="0.2">
      <c r="B603" s="26" t="s">
        <v>829</v>
      </c>
      <c r="C603" s="27">
        <v>593</v>
      </c>
      <c r="D603" s="25" t="s">
        <v>1998</v>
      </c>
      <c r="E603" s="27" t="s">
        <v>2070</v>
      </c>
      <c r="F603" s="27" t="s">
        <v>2199</v>
      </c>
      <c r="G603" s="27" t="s">
        <v>2202</v>
      </c>
      <c r="H603" s="30" t="s">
        <v>1999</v>
      </c>
      <c r="I603" s="29"/>
      <c r="J603" s="29"/>
      <c r="K603" s="29"/>
    </row>
    <row r="604" spans="2:11" x14ac:dyDescent="0.2">
      <c r="B604" s="20" t="s">
        <v>830</v>
      </c>
      <c r="C604" s="15">
        <v>594</v>
      </c>
      <c r="D604" s="21" t="s">
        <v>2000</v>
      </c>
      <c r="E604" s="15" t="s">
        <v>2071</v>
      </c>
      <c r="F604" s="3" t="s">
        <v>2199</v>
      </c>
      <c r="G604" s="15" t="s">
        <v>2202</v>
      </c>
      <c r="H604" s="16" t="s">
        <v>684</v>
      </c>
      <c r="I604" s="22" t="s">
        <v>668</v>
      </c>
      <c r="J604" s="22"/>
      <c r="K604" s="22"/>
    </row>
    <row r="605" spans="2:11" x14ac:dyDescent="0.2">
      <c r="B605" s="20" t="s">
        <v>831</v>
      </c>
      <c r="C605" s="15">
        <v>595</v>
      </c>
      <c r="D605" s="21" t="s">
        <v>2001</v>
      </c>
      <c r="E605" s="15" t="s">
        <v>2072</v>
      </c>
      <c r="F605" s="3" t="s">
        <v>2199</v>
      </c>
      <c r="G605" s="15" t="s">
        <v>2202</v>
      </c>
      <c r="H605" s="16" t="s">
        <v>684</v>
      </c>
      <c r="I605" s="22" t="s">
        <v>668</v>
      </c>
      <c r="J605" s="22"/>
      <c r="K605" s="22"/>
    </row>
    <row r="606" spans="2:11" x14ac:dyDescent="0.2">
      <c r="B606" s="20" t="s">
        <v>832</v>
      </c>
      <c r="C606" s="15">
        <v>596</v>
      </c>
      <c r="D606" s="21" t="s">
        <v>2002</v>
      </c>
      <c r="E606" s="15" t="s">
        <v>2073</v>
      </c>
      <c r="F606" s="3" t="s">
        <v>2199</v>
      </c>
      <c r="G606" s="15" t="s">
        <v>2202</v>
      </c>
      <c r="H606" s="16" t="s">
        <v>684</v>
      </c>
      <c r="I606" s="22" t="s">
        <v>668</v>
      </c>
      <c r="J606" s="22"/>
      <c r="K606" s="22"/>
    </row>
    <row r="607" spans="2:11" x14ac:dyDescent="0.2">
      <c r="B607" s="20" t="s">
        <v>833</v>
      </c>
      <c r="C607" s="15">
        <v>597</v>
      </c>
      <c r="D607" s="21" t="s">
        <v>2003</v>
      </c>
      <c r="E607" s="15" t="s">
        <v>2074</v>
      </c>
      <c r="F607" s="3" t="s">
        <v>2199</v>
      </c>
      <c r="G607" s="15" t="s">
        <v>2202</v>
      </c>
      <c r="H607" s="16" t="s">
        <v>684</v>
      </c>
      <c r="I607" s="22" t="s">
        <v>668</v>
      </c>
      <c r="J607" s="22"/>
      <c r="K607" s="22"/>
    </row>
    <row r="608" spans="2:11" x14ac:dyDescent="0.2">
      <c r="B608" s="20" t="s">
        <v>834</v>
      </c>
      <c r="C608" s="15">
        <v>598</v>
      </c>
      <c r="D608" s="21" t="s">
        <v>2004</v>
      </c>
      <c r="E608" s="15" t="s">
        <v>2075</v>
      </c>
      <c r="F608" s="3" t="s">
        <v>2199</v>
      </c>
      <c r="G608" s="15" t="s">
        <v>2202</v>
      </c>
      <c r="H608" s="16" t="s">
        <v>689</v>
      </c>
      <c r="I608" s="22" t="s">
        <v>668</v>
      </c>
      <c r="J608" s="22"/>
      <c r="K608" s="22"/>
    </row>
    <row r="609" spans="2:11" x14ac:dyDescent="0.2">
      <c r="B609" s="20" t="s">
        <v>835</v>
      </c>
      <c r="C609" s="15">
        <v>599</v>
      </c>
      <c r="D609" s="21" t="s">
        <v>2005</v>
      </c>
      <c r="E609" s="15" t="s">
        <v>2076</v>
      </c>
      <c r="F609" s="3" t="s">
        <v>2199</v>
      </c>
      <c r="G609" s="15" t="s">
        <v>2202</v>
      </c>
      <c r="H609" s="16" t="s">
        <v>689</v>
      </c>
      <c r="I609" s="22" t="s">
        <v>668</v>
      </c>
      <c r="J609" s="22"/>
      <c r="K609" s="22"/>
    </row>
    <row r="610" spans="2:11" x14ac:dyDescent="0.2">
      <c r="B610" s="20" t="s">
        <v>836</v>
      </c>
      <c r="C610" s="15">
        <v>600</v>
      </c>
      <c r="D610" s="21" t="s">
        <v>2006</v>
      </c>
      <c r="E610" s="15" t="s">
        <v>2077</v>
      </c>
      <c r="F610" s="3" t="s">
        <v>2199</v>
      </c>
      <c r="G610" s="15" t="s">
        <v>2202</v>
      </c>
      <c r="H610" s="16" t="s">
        <v>689</v>
      </c>
      <c r="I610" s="22" t="s">
        <v>668</v>
      </c>
      <c r="J610" s="22"/>
      <c r="K610" s="22"/>
    </row>
    <row r="611" spans="2:11" x14ac:dyDescent="0.2">
      <c r="B611" s="20" t="s">
        <v>837</v>
      </c>
      <c r="C611" s="15">
        <v>601</v>
      </c>
      <c r="D611" s="21" t="s">
        <v>2007</v>
      </c>
      <c r="E611" s="15" t="s">
        <v>2078</v>
      </c>
      <c r="F611" s="3" t="s">
        <v>2199</v>
      </c>
      <c r="G611" s="15" t="s">
        <v>2202</v>
      </c>
      <c r="H611" s="16" t="s">
        <v>667</v>
      </c>
      <c r="I611" s="22" t="s">
        <v>668</v>
      </c>
      <c r="J611" s="22"/>
      <c r="K611" s="22"/>
    </row>
    <row r="612" spans="2:11" ht="25.5" x14ac:dyDescent="0.2">
      <c r="B612" s="26" t="s">
        <v>838</v>
      </c>
      <c r="C612" s="27">
        <v>602</v>
      </c>
      <c r="D612" s="25" t="s">
        <v>2008</v>
      </c>
      <c r="E612" s="27" t="s">
        <v>2079</v>
      </c>
      <c r="F612" s="27" t="s">
        <v>2199</v>
      </c>
      <c r="G612" s="27" t="s">
        <v>2202</v>
      </c>
      <c r="H612" s="30" t="s">
        <v>2009</v>
      </c>
      <c r="I612" s="29"/>
      <c r="J612" s="29"/>
      <c r="K612" s="29"/>
    </row>
    <row r="613" spans="2:11" ht="25.5" x14ac:dyDescent="0.2">
      <c r="B613" s="26" t="s">
        <v>839</v>
      </c>
      <c r="C613" s="27">
        <v>603</v>
      </c>
      <c r="D613" s="25" t="s">
        <v>2010</v>
      </c>
      <c r="E613" s="27" t="s">
        <v>2080</v>
      </c>
      <c r="F613" s="27" t="s">
        <v>2199</v>
      </c>
      <c r="G613" s="27" t="s">
        <v>660</v>
      </c>
      <c r="H613" s="30" t="s">
        <v>2011</v>
      </c>
      <c r="I613" s="29"/>
      <c r="J613" s="29"/>
      <c r="K613" s="29"/>
    </row>
    <row r="614" spans="2:11" x14ac:dyDescent="0.2">
      <c r="B614" s="20" t="s">
        <v>840</v>
      </c>
      <c r="C614" s="15">
        <v>604</v>
      </c>
      <c r="D614" s="21" t="s">
        <v>2012</v>
      </c>
      <c r="E614" s="15" t="s">
        <v>2081</v>
      </c>
      <c r="F614" s="3" t="s">
        <v>2199</v>
      </c>
      <c r="G614" s="15" t="s">
        <v>2202</v>
      </c>
      <c r="H614" s="16" t="s">
        <v>684</v>
      </c>
      <c r="I614" s="22" t="s">
        <v>668</v>
      </c>
      <c r="J614" s="22"/>
      <c r="K614" s="22"/>
    </row>
    <row r="615" spans="2:11" x14ac:dyDescent="0.2">
      <c r="B615" s="20" t="s">
        <v>841</v>
      </c>
      <c r="C615" s="15">
        <v>605</v>
      </c>
      <c r="D615" s="21" t="s">
        <v>2013</v>
      </c>
      <c r="E615" s="15" t="s">
        <v>2082</v>
      </c>
      <c r="F615" s="3" t="s">
        <v>2199</v>
      </c>
      <c r="G615" s="15" t="s">
        <v>2202</v>
      </c>
      <c r="H615" s="16" t="s">
        <v>684</v>
      </c>
      <c r="I615" s="22" t="s">
        <v>668</v>
      </c>
      <c r="J615" s="22"/>
      <c r="K615" s="22"/>
    </row>
    <row r="616" spans="2:11" x14ac:dyDescent="0.2">
      <c r="B616" s="20" t="s">
        <v>842</v>
      </c>
      <c r="C616" s="15">
        <v>606</v>
      </c>
      <c r="D616" s="21" t="s">
        <v>2014</v>
      </c>
      <c r="E616" s="15" t="s">
        <v>2083</v>
      </c>
      <c r="F616" s="3" t="s">
        <v>2199</v>
      </c>
      <c r="G616" s="15" t="s">
        <v>2202</v>
      </c>
      <c r="H616" s="16" t="s">
        <v>689</v>
      </c>
      <c r="I616" s="22" t="s">
        <v>668</v>
      </c>
      <c r="J616" s="22"/>
      <c r="K616" s="22"/>
    </row>
    <row r="617" spans="2:11" x14ac:dyDescent="0.2">
      <c r="B617" s="20" t="s">
        <v>843</v>
      </c>
      <c r="C617" s="15">
        <v>607</v>
      </c>
      <c r="D617" s="21" t="s">
        <v>2015</v>
      </c>
      <c r="E617" s="15" t="s">
        <v>2084</v>
      </c>
      <c r="F617" s="3" t="s">
        <v>2199</v>
      </c>
      <c r="G617" s="15" t="s">
        <v>2202</v>
      </c>
      <c r="H617" s="16" t="s">
        <v>667</v>
      </c>
      <c r="I617" s="22" t="s">
        <v>668</v>
      </c>
      <c r="J617" s="22"/>
      <c r="K617" s="22"/>
    </row>
    <row r="618" spans="2:11" ht="25.5" x14ac:dyDescent="0.2">
      <c r="B618" s="26" t="s">
        <v>844</v>
      </c>
      <c r="C618" s="27">
        <v>608</v>
      </c>
      <c r="D618" s="25" t="s">
        <v>2016</v>
      </c>
      <c r="E618" s="27" t="s">
        <v>2085</v>
      </c>
      <c r="F618" s="27" t="s">
        <v>2199</v>
      </c>
      <c r="G618" s="27" t="s">
        <v>2202</v>
      </c>
      <c r="H618" s="30" t="s">
        <v>2017</v>
      </c>
      <c r="I618" s="29"/>
      <c r="J618" s="29"/>
      <c r="K618" s="29"/>
    </row>
    <row r="619" spans="2:11" ht="25.5" x14ac:dyDescent="0.2">
      <c r="B619" s="26" t="s">
        <v>845</v>
      </c>
      <c r="C619" s="27">
        <v>609</v>
      </c>
      <c r="D619" s="25" t="s">
        <v>933</v>
      </c>
      <c r="E619" s="27" t="s">
        <v>2086</v>
      </c>
      <c r="F619" s="27" t="s">
        <v>2199</v>
      </c>
      <c r="G619" s="27" t="s">
        <v>660</v>
      </c>
      <c r="H619" s="30" t="s">
        <v>934</v>
      </c>
      <c r="I619" s="29"/>
      <c r="J619" s="29"/>
      <c r="K619" s="29"/>
    </row>
    <row r="620" spans="2:11" ht="25.5" x14ac:dyDescent="0.2">
      <c r="B620" s="26" t="s">
        <v>846</v>
      </c>
      <c r="C620" s="27">
        <v>610</v>
      </c>
      <c r="D620" s="25" t="s">
        <v>935</v>
      </c>
      <c r="E620" s="27" t="s">
        <v>2087</v>
      </c>
      <c r="F620" s="27" t="s">
        <v>2199</v>
      </c>
      <c r="G620" s="27" t="s">
        <v>660</v>
      </c>
      <c r="H620" s="30" t="s">
        <v>1980</v>
      </c>
      <c r="I620" s="29" t="s">
        <v>662</v>
      </c>
      <c r="J620" s="29"/>
      <c r="K620" s="29"/>
    </row>
    <row r="621" spans="2:11" ht="63.75" x14ac:dyDescent="0.2">
      <c r="B621" s="26" t="s">
        <v>847</v>
      </c>
      <c r="C621" s="27">
        <v>611</v>
      </c>
      <c r="D621" s="25" t="s">
        <v>933</v>
      </c>
      <c r="E621" s="27" t="s">
        <v>2086</v>
      </c>
      <c r="F621" s="27" t="s">
        <v>2199</v>
      </c>
      <c r="G621" s="27" t="s">
        <v>660</v>
      </c>
      <c r="H621" s="30" t="s">
        <v>936</v>
      </c>
      <c r="I621" s="30" t="s">
        <v>707</v>
      </c>
      <c r="J621" s="30" t="s">
        <v>707</v>
      </c>
      <c r="K621" s="30" t="s">
        <v>937</v>
      </c>
    </row>
    <row r="622" spans="2:11" ht="25.5" x14ac:dyDescent="0.2">
      <c r="B622" s="26" t="s">
        <v>848</v>
      </c>
      <c r="C622" s="27">
        <v>612</v>
      </c>
      <c r="D622" s="25" t="s">
        <v>938</v>
      </c>
      <c r="E622" s="27" t="s">
        <v>2088</v>
      </c>
      <c r="F622" s="27" t="s">
        <v>2199</v>
      </c>
      <c r="G622" s="27" t="s">
        <v>660</v>
      </c>
      <c r="H622" s="30" t="s">
        <v>939</v>
      </c>
      <c r="I622" s="29"/>
      <c r="J622" s="29"/>
      <c r="K622" s="29"/>
    </row>
    <row r="623" spans="2:11" x14ac:dyDescent="0.2">
      <c r="B623" s="20" t="s">
        <v>849</v>
      </c>
      <c r="C623" s="15">
        <v>613</v>
      </c>
      <c r="D623" s="21" t="s">
        <v>940</v>
      </c>
      <c r="E623" s="15" t="s">
        <v>2089</v>
      </c>
      <c r="F623" s="15" t="s">
        <v>2199</v>
      </c>
      <c r="G623" s="15" t="s">
        <v>660</v>
      </c>
      <c r="H623" s="16" t="s">
        <v>661</v>
      </c>
      <c r="I623" s="22" t="s">
        <v>662</v>
      </c>
      <c r="J623" s="22"/>
      <c r="K623" s="22"/>
    </row>
    <row r="624" spans="2:11" x14ac:dyDescent="0.2">
      <c r="B624" s="20" t="s">
        <v>850</v>
      </c>
      <c r="C624" s="15">
        <v>614</v>
      </c>
      <c r="D624" s="21" t="s">
        <v>941</v>
      </c>
      <c r="E624" s="15" t="s">
        <v>2090</v>
      </c>
      <c r="F624" s="3" t="s">
        <v>2199</v>
      </c>
      <c r="G624" s="15" t="s">
        <v>2202</v>
      </c>
      <c r="H624" s="16" t="s">
        <v>664</v>
      </c>
      <c r="I624" s="22" t="s">
        <v>665</v>
      </c>
      <c r="J624" s="22"/>
      <c r="K624" s="22"/>
    </row>
    <row r="625" spans="2:11" x14ac:dyDescent="0.2">
      <c r="B625" s="20" t="s">
        <v>851</v>
      </c>
      <c r="C625" s="15">
        <v>615</v>
      </c>
      <c r="D625" s="21" t="s">
        <v>942</v>
      </c>
      <c r="E625" s="15" t="s">
        <v>2091</v>
      </c>
      <c r="F625" s="3" t="s">
        <v>2199</v>
      </c>
      <c r="G625" s="15" t="s">
        <v>2202</v>
      </c>
      <c r="H625" s="16" t="s">
        <v>667</v>
      </c>
      <c r="I625" s="22" t="s">
        <v>668</v>
      </c>
      <c r="J625" s="22"/>
      <c r="K625" s="22"/>
    </row>
    <row r="626" spans="2:11" x14ac:dyDescent="0.2">
      <c r="B626" s="20" t="s">
        <v>852</v>
      </c>
      <c r="C626" s="15">
        <v>616</v>
      </c>
      <c r="D626" s="21" t="s">
        <v>943</v>
      </c>
      <c r="E626" s="15" t="s">
        <v>2092</v>
      </c>
      <c r="F626" s="3" t="s">
        <v>2199</v>
      </c>
      <c r="G626" s="15" t="s">
        <v>2202</v>
      </c>
      <c r="H626" s="16" t="s">
        <v>667</v>
      </c>
      <c r="I626" s="22" t="s">
        <v>668</v>
      </c>
      <c r="J626" s="22"/>
      <c r="K626" s="22"/>
    </row>
    <row r="627" spans="2:11" x14ac:dyDescent="0.2">
      <c r="B627" s="20" t="s">
        <v>853</v>
      </c>
      <c r="C627" s="15">
        <v>617</v>
      </c>
      <c r="D627" s="21" t="s">
        <v>944</v>
      </c>
      <c r="E627" s="15" t="s">
        <v>2093</v>
      </c>
      <c r="F627" s="3" t="s">
        <v>2199</v>
      </c>
      <c r="G627" s="15" t="s">
        <v>2202</v>
      </c>
      <c r="H627" s="16" t="s">
        <v>667</v>
      </c>
      <c r="I627" s="22" t="s">
        <v>668</v>
      </c>
      <c r="J627" s="22"/>
      <c r="K627" s="22"/>
    </row>
    <row r="628" spans="2:11" x14ac:dyDescent="0.2">
      <c r="B628" s="20" t="s">
        <v>854</v>
      </c>
      <c r="C628" s="15">
        <v>618</v>
      </c>
      <c r="D628" s="21" t="s">
        <v>945</v>
      </c>
      <c r="E628" s="15" t="s">
        <v>2094</v>
      </c>
      <c r="F628" s="3" t="s">
        <v>2199</v>
      </c>
      <c r="G628" s="15" t="s">
        <v>2202</v>
      </c>
      <c r="H628" s="16" t="s">
        <v>667</v>
      </c>
      <c r="I628" s="22" t="s">
        <v>668</v>
      </c>
      <c r="J628" s="22"/>
      <c r="K628" s="22"/>
    </row>
    <row r="629" spans="2:11" x14ac:dyDescent="0.2">
      <c r="B629" s="20" t="s">
        <v>855</v>
      </c>
      <c r="C629" s="15">
        <v>619</v>
      </c>
      <c r="D629" s="21" t="s">
        <v>946</v>
      </c>
      <c r="E629" s="15" t="s">
        <v>2095</v>
      </c>
      <c r="F629" s="3" t="s">
        <v>2199</v>
      </c>
      <c r="G629" s="15" t="s">
        <v>2202</v>
      </c>
      <c r="H629" s="16" t="s">
        <v>667</v>
      </c>
      <c r="I629" s="22" t="s">
        <v>668</v>
      </c>
      <c r="J629" s="22"/>
      <c r="K629" s="22"/>
    </row>
    <row r="630" spans="2:11" x14ac:dyDescent="0.2">
      <c r="B630" s="20" t="s">
        <v>856</v>
      </c>
      <c r="C630" s="15">
        <v>620</v>
      </c>
      <c r="D630" s="21" t="s">
        <v>947</v>
      </c>
      <c r="E630" s="15" t="s">
        <v>2096</v>
      </c>
      <c r="F630" s="3" t="s">
        <v>2199</v>
      </c>
      <c r="G630" s="15" t="s">
        <v>2202</v>
      </c>
      <c r="H630" s="16" t="s">
        <v>667</v>
      </c>
      <c r="I630" s="22" t="s">
        <v>668</v>
      </c>
      <c r="J630" s="22"/>
      <c r="K630" s="22"/>
    </row>
    <row r="631" spans="2:11" ht="25.5" x14ac:dyDescent="0.2">
      <c r="B631" s="26" t="s">
        <v>857</v>
      </c>
      <c r="C631" s="27">
        <v>621</v>
      </c>
      <c r="D631" s="25" t="s">
        <v>948</v>
      </c>
      <c r="E631" s="27" t="s">
        <v>2097</v>
      </c>
      <c r="F631" s="27" t="s">
        <v>2199</v>
      </c>
      <c r="G631" s="27" t="s">
        <v>660</v>
      </c>
      <c r="H631" s="30" t="s">
        <v>949</v>
      </c>
      <c r="I631" s="29"/>
      <c r="J631" s="29"/>
      <c r="K631" s="29"/>
    </row>
    <row r="632" spans="2:11" x14ac:dyDescent="0.2">
      <c r="B632" s="20" t="s">
        <v>858</v>
      </c>
      <c r="C632" s="15">
        <v>622</v>
      </c>
      <c r="D632" s="21" t="s">
        <v>950</v>
      </c>
      <c r="E632" s="15" t="s">
        <v>2098</v>
      </c>
      <c r="F632" s="3" t="s">
        <v>2199</v>
      </c>
      <c r="G632" s="15" t="s">
        <v>2202</v>
      </c>
      <c r="H632" s="16" t="s">
        <v>667</v>
      </c>
      <c r="I632" s="22" t="s">
        <v>668</v>
      </c>
      <c r="J632" s="22"/>
      <c r="K632" s="22"/>
    </row>
    <row r="633" spans="2:11" x14ac:dyDescent="0.2">
      <c r="B633" s="20" t="s">
        <v>859</v>
      </c>
      <c r="C633" s="15">
        <v>623</v>
      </c>
      <c r="D633" s="21" t="s">
        <v>951</v>
      </c>
      <c r="E633" s="15" t="s">
        <v>2099</v>
      </c>
      <c r="F633" s="3" t="s">
        <v>2199</v>
      </c>
      <c r="G633" s="15" t="s">
        <v>660</v>
      </c>
      <c r="H633" s="16" t="s">
        <v>664</v>
      </c>
      <c r="I633" s="22" t="s">
        <v>665</v>
      </c>
      <c r="J633" s="22"/>
      <c r="K633" s="22"/>
    </row>
    <row r="634" spans="2:11" x14ac:dyDescent="0.2">
      <c r="B634" s="20" t="s">
        <v>860</v>
      </c>
      <c r="C634" s="15">
        <v>624</v>
      </c>
      <c r="D634" s="21" t="s">
        <v>952</v>
      </c>
      <c r="E634" s="15" t="s">
        <v>2100</v>
      </c>
      <c r="F634" s="3" t="s">
        <v>2199</v>
      </c>
      <c r="G634" s="15" t="s">
        <v>660</v>
      </c>
      <c r="H634" s="16" t="s">
        <v>679</v>
      </c>
      <c r="I634" s="22" t="s">
        <v>680</v>
      </c>
      <c r="J634" s="22"/>
      <c r="K634" s="22"/>
    </row>
    <row r="635" spans="2:11" ht="25.5" x14ac:dyDescent="0.2">
      <c r="B635" s="26" t="s">
        <v>861</v>
      </c>
      <c r="C635" s="27">
        <v>625</v>
      </c>
      <c r="D635" s="25" t="s">
        <v>953</v>
      </c>
      <c r="E635" s="27" t="s">
        <v>2101</v>
      </c>
      <c r="F635" s="27" t="s">
        <v>2199</v>
      </c>
      <c r="G635" s="27" t="s">
        <v>2202</v>
      </c>
      <c r="H635" s="30" t="s">
        <v>954</v>
      </c>
      <c r="I635" s="29"/>
      <c r="J635" s="29"/>
      <c r="K635" s="29"/>
    </row>
    <row r="636" spans="2:11" x14ac:dyDescent="0.2">
      <c r="B636" s="20" t="s">
        <v>862</v>
      </c>
      <c r="C636" s="15">
        <v>626</v>
      </c>
      <c r="D636" s="21" t="s">
        <v>2042</v>
      </c>
      <c r="E636" s="15" t="s">
        <v>2102</v>
      </c>
      <c r="F636" s="3" t="s">
        <v>2199</v>
      </c>
      <c r="G636" s="15" t="s">
        <v>2202</v>
      </c>
      <c r="H636" s="16" t="s">
        <v>684</v>
      </c>
      <c r="I636" s="22" t="s">
        <v>668</v>
      </c>
      <c r="J636" s="22"/>
      <c r="K636" s="22"/>
    </row>
    <row r="637" spans="2:11" x14ac:dyDescent="0.2">
      <c r="B637" s="20" t="s">
        <v>863</v>
      </c>
      <c r="C637" s="15">
        <v>627</v>
      </c>
      <c r="D637" s="21" t="s">
        <v>2043</v>
      </c>
      <c r="E637" s="15" t="s">
        <v>2103</v>
      </c>
      <c r="F637" s="3" t="s">
        <v>2199</v>
      </c>
      <c r="G637" s="15" t="s">
        <v>2202</v>
      </c>
      <c r="H637" s="16" t="s">
        <v>684</v>
      </c>
      <c r="I637" s="22" t="s">
        <v>668</v>
      </c>
      <c r="J637" s="22"/>
      <c r="K637" s="22"/>
    </row>
    <row r="638" spans="2:11" x14ac:dyDescent="0.2">
      <c r="B638" s="20" t="s">
        <v>864</v>
      </c>
      <c r="C638" s="15">
        <v>628</v>
      </c>
      <c r="D638" s="21" t="s">
        <v>986</v>
      </c>
      <c r="E638" s="15" t="s">
        <v>2104</v>
      </c>
      <c r="F638" s="3" t="s">
        <v>2199</v>
      </c>
      <c r="G638" s="15" t="s">
        <v>2202</v>
      </c>
      <c r="H638" s="16" t="s">
        <v>684</v>
      </c>
      <c r="I638" s="22" t="s">
        <v>668</v>
      </c>
      <c r="J638" s="22"/>
      <c r="K638" s="22"/>
    </row>
    <row r="639" spans="2:11" x14ac:dyDescent="0.2">
      <c r="B639" s="20" t="s">
        <v>865</v>
      </c>
      <c r="C639" s="15">
        <v>629</v>
      </c>
      <c r="D639" s="21" t="s">
        <v>987</v>
      </c>
      <c r="E639" s="15" t="s">
        <v>2105</v>
      </c>
      <c r="F639" s="3" t="s">
        <v>2199</v>
      </c>
      <c r="G639" s="15" t="s">
        <v>2202</v>
      </c>
      <c r="H639" s="16" t="s">
        <v>684</v>
      </c>
      <c r="I639" s="22" t="s">
        <v>668</v>
      </c>
      <c r="J639" s="22"/>
      <c r="K639" s="22"/>
    </row>
    <row r="640" spans="2:11" x14ac:dyDescent="0.2">
      <c r="B640" s="20" t="s">
        <v>866</v>
      </c>
      <c r="C640" s="15">
        <v>630</v>
      </c>
      <c r="D640" s="21" t="s">
        <v>988</v>
      </c>
      <c r="E640" s="15" t="s">
        <v>2106</v>
      </c>
      <c r="F640" s="3" t="s">
        <v>2199</v>
      </c>
      <c r="G640" s="15" t="s">
        <v>2202</v>
      </c>
      <c r="H640" s="16" t="s">
        <v>689</v>
      </c>
      <c r="I640" s="22" t="s">
        <v>668</v>
      </c>
      <c r="J640" s="22"/>
      <c r="K640" s="22"/>
    </row>
    <row r="641" spans="2:11" x14ac:dyDescent="0.2">
      <c r="B641" s="20" t="s">
        <v>867</v>
      </c>
      <c r="C641" s="15">
        <v>631</v>
      </c>
      <c r="D641" s="21" t="s">
        <v>989</v>
      </c>
      <c r="E641" s="15" t="s">
        <v>2107</v>
      </c>
      <c r="F641" s="3" t="s">
        <v>2199</v>
      </c>
      <c r="G641" s="15" t="s">
        <v>2202</v>
      </c>
      <c r="H641" s="16" t="s">
        <v>689</v>
      </c>
      <c r="I641" s="22" t="s">
        <v>668</v>
      </c>
      <c r="J641" s="22"/>
      <c r="K641" s="22"/>
    </row>
    <row r="642" spans="2:11" x14ac:dyDescent="0.2">
      <c r="B642" s="20" t="s">
        <v>868</v>
      </c>
      <c r="C642" s="15">
        <v>632</v>
      </c>
      <c r="D642" s="21" t="s">
        <v>990</v>
      </c>
      <c r="E642" s="15" t="s">
        <v>2108</v>
      </c>
      <c r="F642" s="3" t="s">
        <v>2199</v>
      </c>
      <c r="G642" s="15" t="s">
        <v>2202</v>
      </c>
      <c r="H642" s="16" t="s">
        <v>689</v>
      </c>
      <c r="I642" s="22" t="s">
        <v>668</v>
      </c>
      <c r="J642" s="22"/>
      <c r="K642" s="22"/>
    </row>
    <row r="643" spans="2:11" x14ac:dyDescent="0.2">
      <c r="B643" s="20" t="s">
        <v>869</v>
      </c>
      <c r="C643" s="15">
        <v>633</v>
      </c>
      <c r="D643" s="21" t="s">
        <v>991</v>
      </c>
      <c r="E643" s="15" t="s">
        <v>2109</v>
      </c>
      <c r="F643" s="3" t="s">
        <v>2199</v>
      </c>
      <c r="G643" s="15" t="s">
        <v>2202</v>
      </c>
      <c r="H643" s="16" t="s">
        <v>667</v>
      </c>
      <c r="I643" s="22" t="s">
        <v>668</v>
      </c>
      <c r="J643" s="22"/>
      <c r="K643" s="22"/>
    </row>
    <row r="644" spans="2:11" ht="25.5" x14ac:dyDescent="0.2">
      <c r="B644" s="26" t="s">
        <v>870</v>
      </c>
      <c r="C644" s="27">
        <v>634</v>
      </c>
      <c r="D644" s="25" t="s">
        <v>992</v>
      </c>
      <c r="E644" s="27" t="s">
        <v>2110</v>
      </c>
      <c r="F644" s="27" t="s">
        <v>2199</v>
      </c>
      <c r="G644" s="27" t="s">
        <v>2202</v>
      </c>
      <c r="H644" s="30" t="s">
        <v>993</v>
      </c>
      <c r="I644" s="29"/>
      <c r="J644" s="29"/>
      <c r="K644" s="29"/>
    </row>
    <row r="645" spans="2:11" ht="25.5" x14ac:dyDescent="0.2">
      <c r="B645" s="26" t="s">
        <v>871</v>
      </c>
      <c r="C645" s="27">
        <v>635</v>
      </c>
      <c r="D645" s="25" t="s">
        <v>994</v>
      </c>
      <c r="E645" s="27" t="s">
        <v>2111</v>
      </c>
      <c r="F645" s="27" t="s">
        <v>2199</v>
      </c>
      <c r="G645" s="27" t="s">
        <v>660</v>
      </c>
      <c r="H645" s="30" t="s">
        <v>995</v>
      </c>
      <c r="I645" s="29"/>
      <c r="J645" s="29"/>
      <c r="K645" s="29"/>
    </row>
    <row r="646" spans="2:11" x14ac:dyDescent="0.2">
      <c r="B646" s="20" t="s">
        <v>872</v>
      </c>
      <c r="C646" s="15">
        <v>636</v>
      </c>
      <c r="D646" s="21" t="s">
        <v>996</v>
      </c>
      <c r="E646" s="15" t="s">
        <v>2112</v>
      </c>
      <c r="F646" s="3" t="s">
        <v>2199</v>
      </c>
      <c r="G646" s="15" t="s">
        <v>2202</v>
      </c>
      <c r="H646" s="16" t="s">
        <v>684</v>
      </c>
      <c r="I646" s="22" t="s">
        <v>668</v>
      </c>
      <c r="J646" s="22"/>
      <c r="K646" s="22"/>
    </row>
    <row r="647" spans="2:11" x14ac:dyDescent="0.2">
      <c r="B647" s="20" t="s">
        <v>873</v>
      </c>
      <c r="C647" s="15">
        <v>637</v>
      </c>
      <c r="D647" s="21" t="s">
        <v>997</v>
      </c>
      <c r="E647" s="15" t="s">
        <v>2113</v>
      </c>
      <c r="F647" s="3" t="s">
        <v>2199</v>
      </c>
      <c r="G647" s="15" t="s">
        <v>2202</v>
      </c>
      <c r="H647" s="16" t="s">
        <v>684</v>
      </c>
      <c r="I647" s="22" t="s">
        <v>668</v>
      </c>
      <c r="J647" s="22"/>
      <c r="K647" s="22"/>
    </row>
    <row r="648" spans="2:11" x14ac:dyDescent="0.2">
      <c r="B648" s="20" t="s">
        <v>874</v>
      </c>
      <c r="C648" s="15">
        <v>638</v>
      </c>
      <c r="D648" s="21" t="s">
        <v>998</v>
      </c>
      <c r="E648" s="15" t="s">
        <v>2114</v>
      </c>
      <c r="F648" s="3" t="s">
        <v>2199</v>
      </c>
      <c r="G648" s="15" t="s">
        <v>2202</v>
      </c>
      <c r="H648" s="16" t="s">
        <v>689</v>
      </c>
      <c r="I648" s="22" t="s">
        <v>668</v>
      </c>
      <c r="J648" s="22"/>
      <c r="K648" s="22"/>
    </row>
    <row r="649" spans="2:11" x14ac:dyDescent="0.2">
      <c r="B649" s="20" t="s">
        <v>875</v>
      </c>
      <c r="C649" s="15">
        <v>639</v>
      </c>
      <c r="D649" s="21" t="s">
        <v>999</v>
      </c>
      <c r="E649" s="15" t="s">
        <v>2115</v>
      </c>
      <c r="F649" s="3" t="s">
        <v>2199</v>
      </c>
      <c r="G649" s="15" t="s">
        <v>2202</v>
      </c>
      <c r="H649" s="16" t="s">
        <v>667</v>
      </c>
      <c r="I649" s="22" t="s">
        <v>668</v>
      </c>
      <c r="J649" s="22"/>
      <c r="K649" s="22"/>
    </row>
    <row r="650" spans="2:11" ht="25.5" x14ac:dyDescent="0.2">
      <c r="B650" s="26" t="s">
        <v>876</v>
      </c>
      <c r="C650" s="27">
        <v>640</v>
      </c>
      <c r="D650" s="25" t="s">
        <v>1000</v>
      </c>
      <c r="E650" s="27" t="s">
        <v>2116</v>
      </c>
      <c r="F650" s="27" t="s">
        <v>2199</v>
      </c>
      <c r="G650" s="27" t="s">
        <v>2202</v>
      </c>
      <c r="H650" s="30" t="s">
        <v>1001</v>
      </c>
      <c r="I650" s="29"/>
      <c r="J650" s="29"/>
      <c r="K650" s="29"/>
    </row>
    <row r="651" spans="2:11" ht="25.5" x14ac:dyDescent="0.2">
      <c r="B651" s="26" t="s">
        <v>877</v>
      </c>
      <c r="C651" s="27">
        <v>641</v>
      </c>
      <c r="D651" s="25" t="s">
        <v>1002</v>
      </c>
      <c r="E651" s="27" t="s">
        <v>2117</v>
      </c>
      <c r="F651" s="27" t="s">
        <v>2199</v>
      </c>
      <c r="G651" s="27" t="s">
        <v>660</v>
      </c>
      <c r="H651" s="30" t="s">
        <v>1003</v>
      </c>
      <c r="I651" s="29"/>
      <c r="J651" s="29"/>
      <c r="K651" s="29"/>
    </row>
    <row r="652" spans="2:11" ht="25.5" x14ac:dyDescent="0.2">
      <c r="B652" s="26" t="s">
        <v>878</v>
      </c>
      <c r="C652" s="27">
        <v>642</v>
      </c>
      <c r="D652" s="25" t="s">
        <v>1004</v>
      </c>
      <c r="E652" s="27" t="s">
        <v>2118</v>
      </c>
      <c r="F652" s="27" t="s">
        <v>2199</v>
      </c>
      <c r="G652" s="27" t="s">
        <v>660</v>
      </c>
      <c r="H652" s="30" t="s">
        <v>1005</v>
      </c>
      <c r="I652" s="29" t="s">
        <v>662</v>
      </c>
      <c r="J652" s="29"/>
      <c r="K652" s="29"/>
    </row>
    <row r="653" spans="2:11" ht="63.75" x14ac:dyDescent="0.2">
      <c r="B653" s="26" t="s">
        <v>879</v>
      </c>
      <c r="C653" s="27">
        <v>643</v>
      </c>
      <c r="D653" s="25" t="s">
        <v>1002</v>
      </c>
      <c r="E653" s="27" t="s">
        <v>2117</v>
      </c>
      <c r="F653" s="27" t="s">
        <v>2199</v>
      </c>
      <c r="G653" s="27" t="s">
        <v>660</v>
      </c>
      <c r="H653" s="30" t="s">
        <v>1006</v>
      </c>
      <c r="I653" s="30" t="s">
        <v>707</v>
      </c>
      <c r="J653" s="30" t="s">
        <v>707</v>
      </c>
      <c r="K653" s="30" t="s">
        <v>1007</v>
      </c>
    </row>
    <row r="654" spans="2:11" ht="25.5" x14ac:dyDescent="0.2">
      <c r="B654" s="26" t="s">
        <v>880</v>
      </c>
      <c r="C654" s="27">
        <v>644</v>
      </c>
      <c r="D654" s="25" t="s">
        <v>1008</v>
      </c>
      <c r="E654" s="27" t="s">
        <v>2119</v>
      </c>
      <c r="F654" s="27" t="s">
        <v>2199</v>
      </c>
      <c r="G654" s="27" t="s">
        <v>660</v>
      </c>
      <c r="H654" s="30" t="s">
        <v>1009</v>
      </c>
      <c r="I654" s="29"/>
      <c r="J654" s="29"/>
      <c r="K654" s="29"/>
    </row>
    <row r="655" spans="2:11" x14ac:dyDescent="0.2">
      <c r="B655" s="20" t="s">
        <v>881</v>
      </c>
      <c r="C655" s="15">
        <v>645</v>
      </c>
      <c r="D655" s="21" t="s">
        <v>1010</v>
      </c>
      <c r="E655" s="15" t="s">
        <v>2120</v>
      </c>
      <c r="F655" s="15" t="s">
        <v>2199</v>
      </c>
      <c r="G655" s="15" t="s">
        <v>660</v>
      </c>
      <c r="H655" s="16" t="s">
        <v>661</v>
      </c>
      <c r="I655" s="22" t="s">
        <v>662</v>
      </c>
      <c r="J655" s="22"/>
      <c r="K655" s="22"/>
    </row>
    <row r="656" spans="2:11" x14ac:dyDescent="0.2">
      <c r="B656" s="20" t="s">
        <v>882</v>
      </c>
      <c r="C656" s="15">
        <v>646</v>
      </c>
      <c r="D656" s="21" t="s">
        <v>1011</v>
      </c>
      <c r="E656" s="15" t="s">
        <v>2121</v>
      </c>
      <c r="F656" s="3" t="s">
        <v>2199</v>
      </c>
      <c r="G656" s="15" t="s">
        <v>2202</v>
      </c>
      <c r="H656" s="16" t="s">
        <v>664</v>
      </c>
      <c r="I656" s="22" t="s">
        <v>665</v>
      </c>
      <c r="J656" s="22"/>
      <c r="K656" s="22"/>
    </row>
    <row r="657" spans="2:11" x14ac:dyDescent="0.2">
      <c r="B657" s="20" t="s">
        <v>883</v>
      </c>
      <c r="C657" s="15">
        <v>647</v>
      </c>
      <c r="D657" s="21" t="s">
        <v>1012</v>
      </c>
      <c r="E657" s="15" t="s">
        <v>2122</v>
      </c>
      <c r="F657" s="3" t="s">
        <v>2199</v>
      </c>
      <c r="G657" s="15" t="s">
        <v>2202</v>
      </c>
      <c r="H657" s="16" t="s">
        <v>667</v>
      </c>
      <c r="I657" s="22" t="s">
        <v>668</v>
      </c>
      <c r="J657" s="22"/>
      <c r="K657" s="22"/>
    </row>
    <row r="658" spans="2:11" x14ac:dyDescent="0.2">
      <c r="B658" s="20" t="s">
        <v>884</v>
      </c>
      <c r="C658" s="15">
        <v>648</v>
      </c>
      <c r="D658" s="21" t="s">
        <v>1013</v>
      </c>
      <c r="E658" s="15" t="s">
        <v>2123</v>
      </c>
      <c r="F658" s="3" t="s">
        <v>2199</v>
      </c>
      <c r="G658" s="15" t="s">
        <v>2202</v>
      </c>
      <c r="H658" s="16" t="s">
        <v>667</v>
      </c>
      <c r="I658" s="22" t="s">
        <v>668</v>
      </c>
      <c r="J658" s="22"/>
      <c r="K658" s="22"/>
    </row>
    <row r="659" spans="2:11" x14ac:dyDescent="0.2">
      <c r="B659" s="20" t="s">
        <v>885</v>
      </c>
      <c r="C659" s="15">
        <v>649</v>
      </c>
      <c r="D659" s="21" t="s">
        <v>1014</v>
      </c>
      <c r="E659" s="15" t="s">
        <v>2124</v>
      </c>
      <c r="F659" s="3" t="s">
        <v>2199</v>
      </c>
      <c r="G659" s="15" t="s">
        <v>2202</v>
      </c>
      <c r="H659" s="16" t="s">
        <v>667</v>
      </c>
      <c r="I659" s="22" t="s">
        <v>668</v>
      </c>
      <c r="J659" s="22"/>
      <c r="K659" s="22"/>
    </row>
    <row r="660" spans="2:11" x14ac:dyDescent="0.2">
      <c r="B660" s="20" t="s">
        <v>886</v>
      </c>
      <c r="C660" s="15">
        <v>650</v>
      </c>
      <c r="D660" s="21" t="s">
        <v>1015</v>
      </c>
      <c r="E660" s="15" t="s">
        <v>2125</v>
      </c>
      <c r="F660" s="3" t="s">
        <v>2199</v>
      </c>
      <c r="G660" s="15" t="s">
        <v>2202</v>
      </c>
      <c r="H660" s="16" t="s">
        <v>667</v>
      </c>
      <c r="I660" s="22" t="s">
        <v>668</v>
      </c>
      <c r="J660" s="22"/>
      <c r="K660" s="22"/>
    </row>
    <row r="661" spans="2:11" x14ac:dyDescent="0.2">
      <c r="B661" s="20" t="s">
        <v>887</v>
      </c>
      <c r="C661" s="15">
        <v>651</v>
      </c>
      <c r="D661" s="21" t="s">
        <v>1016</v>
      </c>
      <c r="E661" s="15" t="s">
        <v>2126</v>
      </c>
      <c r="F661" s="3" t="s">
        <v>2199</v>
      </c>
      <c r="G661" s="15" t="s">
        <v>2202</v>
      </c>
      <c r="H661" s="16" t="s">
        <v>667</v>
      </c>
      <c r="I661" s="22" t="s">
        <v>668</v>
      </c>
      <c r="J661" s="22"/>
      <c r="K661" s="22"/>
    </row>
    <row r="662" spans="2:11" x14ac:dyDescent="0.2">
      <c r="B662" s="20" t="s">
        <v>888</v>
      </c>
      <c r="C662" s="15">
        <v>652</v>
      </c>
      <c r="D662" s="21" t="s">
        <v>1017</v>
      </c>
      <c r="E662" s="15" t="s">
        <v>2127</v>
      </c>
      <c r="F662" s="3" t="s">
        <v>2199</v>
      </c>
      <c r="G662" s="15" t="s">
        <v>2202</v>
      </c>
      <c r="H662" s="16" t="s">
        <v>667</v>
      </c>
      <c r="I662" s="22" t="s">
        <v>668</v>
      </c>
      <c r="J662" s="22"/>
      <c r="K662" s="22"/>
    </row>
    <row r="663" spans="2:11" ht="25.5" x14ac:dyDescent="0.2">
      <c r="B663" s="26" t="s">
        <v>889</v>
      </c>
      <c r="C663" s="27">
        <v>653</v>
      </c>
      <c r="D663" s="25" t="s">
        <v>1018</v>
      </c>
      <c r="E663" s="27" t="s">
        <v>2128</v>
      </c>
      <c r="F663" s="27" t="s">
        <v>2199</v>
      </c>
      <c r="G663" s="27" t="s">
        <v>660</v>
      </c>
      <c r="H663" s="30" t="s">
        <v>1019</v>
      </c>
      <c r="I663" s="29"/>
      <c r="J663" s="29"/>
      <c r="K663" s="29"/>
    </row>
    <row r="664" spans="2:11" x14ac:dyDescent="0.2">
      <c r="B664" s="20" t="s">
        <v>890</v>
      </c>
      <c r="C664" s="15">
        <v>654</v>
      </c>
      <c r="D664" s="21" t="s">
        <v>1020</v>
      </c>
      <c r="E664" s="15" t="s">
        <v>2129</v>
      </c>
      <c r="F664" s="3" t="s">
        <v>2199</v>
      </c>
      <c r="G664" s="15" t="s">
        <v>2202</v>
      </c>
      <c r="H664" s="16" t="s">
        <v>667</v>
      </c>
      <c r="I664" s="22" t="s">
        <v>668</v>
      </c>
      <c r="J664" s="22"/>
      <c r="K664" s="22"/>
    </row>
    <row r="665" spans="2:11" x14ac:dyDescent="0.2">
      <c r="B665" s="20" t="s">
        <v>891</v>
      </c>
      <c r="C665" s="15">
        <v>655</v>
      </c>
      <c r="D665" s="21" t="s">
        <v>1021</v>
      </c>
      <c r="E665" s="15" t="s">
        <v>2130</v>
      </c>
      <c r="F665" s="3" t="s">
        <v>2199</v>
      </c>
      <c r="G665" s="15" t="s">
        <v>660</v>
      </c>
      <c r="H665" s="16" t="s">
        <v>664</v>
      </c>
      <c r="I665" s="22" t="s">
        <v>665</v>
      </c>
      <c r="J665" s="22"/>
      <c r="K665" s="22"/>
    </row>
    <row r="666" spans="2:11" x14ac:dyDescent="0.2">
      <c r="B666" s="20" t="s">
        <v>892</v>
      </c>
      <c r="C666" s="15">
        <v>656</v>
      </c>
      <c r="D666" s="21" t="s">
        <v>1022</v>
      </c>
      <c r="E666" s="15" t="s">
        <v>2131</v>
      </c>
      <c r="F666" s="3" t="s">
        <v>2199</v>
      </c>
      <c r="G666" s="15" t="s">
        <v>660</v>
      </c>
      <c r="H666" s="16" t="s">
        <v>679</v>
      </c>
      <c r="I666" s="22" t="s">
        <v>680</v>
      </c>
      <c r="J666" s="22"/>
      <c r="K666" s="22"/>
    </row>
    <row r="667" spans="2:11" ht="25.5" x14ac:dyDescent="0.2">
      <c r="B667" s="26" t="s">
        <v>893</v>
      </c>
      <c r="C667" s="27">
        <v>657</v>
      </c>
      <c r="D667" s="25" t="s">
        <v>319</v>
      </c>
      <c r="E667" s="27" t="s">
        <v>2132</v>
      </c>
      <c r="F667" s="27" t="s">
        <v>2199</v>
      </c>
      <c r="G667" s="27" t="s">
        <v>2202</v>
      </c>
      <c r="H667" s="30" t="s">
        <v>320</v>
      </c>
      <c r="I667" s="29"/>
      <c r="J667" s="29"/>
      <c r="K667" s="29"/>
    </row>
    <row r="668" spans="2:11" x14ac:dyDescent="0.2">
      <c r="B668" s="20" t="s">
        <v>894</v>
      </c>
      <c r="C668" s="15">
        <v>658</v>
      </c>
      <c r="D668" s="21" t="s">
        <v>321</v>
      </c>
      <c r="E668" s="15" t="s">
        <v>2133</v>
      </c>
      <c r="F668" s="3" t="s">
        <v>2199</v>
      </c>
      <c r="G668" s="15" t="s">
        <v>2202</v>
      </c>
      <c r="H668" s="16" t="s">
        <v>684</v>
      </c>
      <c r="I668" s="22" t="s">
        <v>668</v>
      </c>
      <c r="J668" s="22"/>
      <c r="K668" s="22"/>
    </row>
    <row r="669" spans="2:11" x14ac:dyDescent="0.2">
      <c r="B669" s="20" t="s">
        <v>895</v>
      </c>
      <c r="C669" s="15">
        <v>659</v>
      </c>
      <c r="D669" s="21" t="s">
        <v>322</v>
      </c>
      <c r="E669" s="15" t="s">
        <v>2134</v>
      </c>
      <c r="F669" s="3" t="s">
        <v>2199</v>
      </c>
      <c r="G669" s="15" t="s">
        <v>2202</v>
      </c>
      <c r="H669" s="16" t="s">
        <v>684</v>
      </c>
      <c r="I669" s="22" t="s">
        <v>668</v>
      </c>
      <c r="J669" s="22"/>
      <c r="K669" s="22"/>
    </row>
    <row r="670" spans="2:11" x14ac:dyDescent="0.2">
      <c r="B670" s="20" t="s">
        <v>896</v>
      </c>
      <c r="C670" s="15">
        <v>660</v>
      </c>
      <c r="D670" s="21" t="s">
        <v>323</v>
      </c>
      <c r="E670" s="15" t="s">
        <v>2135</v>
      </c>
      <c r="F670" s="3" t="s">
        <v>2199</v>
      </c>
      <c r="G670" s="15" t="s">
        <v>2202</v>
      </c>
      <c r="H670" s="16" t="s">
        <v>684</v>
      </c>
      <c r="I670" s="22" t="s">
        <v>668</v>
      </c>
      <c r="J670" s="22"/>
      <c r="K670" s="22"/>
    </row>
    <row r="671" spans="2:11" x14ac:dyDescent="0.2">
      <c r="B671" s="20" t="s">
        <v>897</v>
      </c>
      <c r="C671" s="15">
        <v>661</v>
      </c>
      <c r="D671" s="21" t="s">
        <v>324</v>
      </c>
      <c r="E671" s="15" t="s">
        <v>2136</v>
      </c>
      <c r="F671" s="3" t="s">
        <v>2199</v>
      </c>
      <c r="G671" s="15" t="s">
        <v>2202</v>
      </c>
      <c r="H671" s="16" t="s">
        <v>684</v>
      </c>
      <c r="I671" s="22" t="s">
        <v>668</v>
      </c>
      <c r="J671" s="22"/>
      <c r="K671" s="22"/>
    </row>
    <row r="672" spans="2:11" x14ac:dyDescent="0.2">
      <c r="B672" s="20" t="s">
        <v>898</v>
      </c>
      <c r="C672" s="15">
        <v>662</v>
      </c>
      <c r="D672" s="21" t="s">
        <v>325</v>
      </c>
      <c r="E672" s="15" t="s">
        <v>2137</v>
      </c>
      <c r="F672" s="3" t="s">
        <v>2199</v>
      </c>
      <c r="G672" s="15" t="s">
        <v>2202</v>
      </c>
      <c r="H672" s="16" t="s">
        <v>689</v>
      </c>
      <c r="I672" s="22" t="s">
        <v>668</v>
      </c>
      <c r="J672" s="22"/>
      <c r="K672" s="22"/>
    </row>
    <row r="673" spans="2:11" x14ac:dyDescent="0.2">
      <c r="B673" s="20" t="s">
        <v>899</v>
      </c>
      <c r="C673" s="15">
        <v>663</v>
      </c>
      <c r="D673" s="21" t="s">
        <v>326</v>
      </c>
      <c r="E673" s="15" t="s">
        <v>2138</v>
      </c>
      <c r="F673" s="3" t="s">
        <v>2199</v>
      </c>
      <c r="G673" s="15" t="s">
        <v>2202</v>
      </c>
      <c r="H673" s="16" t="s">
        <v>689</v>
      </c>
      <c r="I673" s="22" t="s">
        <v>668</v>
      </c>
      <c r="J673" s="22"/>
      <c r="K673" s="22"/>
    </row>
    <row r="674" spans="2:11" x14ac:dyDescent="0.2">
      <c r="B674" s="20" t="s">
        <v>900</v>
      </c>
      <c r="C674" s="15">
        <v>664</v>
      </c>
      <c r="D674" s="21" t="s">
        <v>327</v>
      </c>
      <c r="E674" s="15" t="s">
        <v>2139</v>
      </c>
      <c r="F674" s="3" t="s">
        <v>2199</v>
      </c>
      <c r="G674" s="15" t="s">
        <v>2202</v>
      </c>
      <c r="H674" s="16" t="s">
        <v>689</v>
      </c>
      <c r="I674" s="22" t="s">
        <v>668</v>
      </c>
      <c r="J674" s="22"/>
      <c r="K674" s="22"/>
    </row>
    <row r="675" spans="2:11" x14ac:dyDescent="0.2">
      <c r="B675" s="20" t="s">
        <v>901</v>
      </c>
      <c r="C675" s="15">
        <v>665</v>
      </c>
      <c r="D675" s="21" t="s">
        <v>328</v>
      </c>
      <c r="E675" s="15" t="s">
        <v>2140</v>
      </c>
      <c r="F675" s="3" t="s">
        <v>2199</v>
      </c>
      <c r="G675" s="15" t="s">
        <v>2202</v>
      </c>
      <c r="H675" s="16" t="s">
        <v>667</v>
      </c>
      <c r="I675" s="22" t="s">
        <v>668</v>
      </c>
      <c r="J675" s="22"/>
      <c r="K675" s="22"/>
    </row>
    <row r="676" spans="2:11" ht="25.5" x14ac:dyDescent="0.2">
      <c r="B676" s="26" t="s">
        <v>902</v>
      </c>
      <c r="C676" s="27">
        <v>666</v>
      </c>
      <c r="D676" s="25" t="s">
        <v>329</v>
      </c>
      <c r="E676" s="27" t="s">
        <v>2141</v>
      </c>
      <c r="F676" s="27" t="s">
        <v>2199</v>
      </c>
      <c r="G676" s="27" t="s">
        <v>2202</v>
      </c>
      <c r="H676" s="30" t="s">
        <v>330</v>
      </c>
      <c r="I676" s="29"/>
      <c r="J676" s="29"/>
      <c r="K676" s="29"/>
    </row>
    <row r="677" spans="2:11" ht="25.5" x14ac:dyDescent="0.2">
      <c r="B677" s="26" t="s">
        <v>903</v>
      </c>
      <c r="C677" s="27">
        <v>667</v>
      </c>
      <c r="D677" s="25" t="s">
        <v>331</v>
      </c>
      <c r="E677" s="27" t="s">
        <v>2142</v>
      </c>
      <c r="F677" s="27" t="s">
        <v>2199</v>
      </c>
      <c r="G677" s="27" t="s">
        <v>660</v>
      </c>
      <c r="H677" s="30" t="s">
        <v>332</v>
      </c>
      <c r="I677" s="29"/>
      <c r="J677" s="29"/>
      <c r="K677" s="29"/>
    </row>
    <row r="678" spans="2:11" x14ac:dyDescent="0.2">
      <c r="B678" s="20" t="s">
        <v>904</v>
      </c>
      <c r="C678" s="15">
        <v>668</v>
      </c>
      <c r="D678" s="21" t="s">
        <v>333</v>
      </c>
      <c r="E678" s="15" t="s">
        <v>2143</v>
      </c>
      <c r="F678" s="3" t="s">
        <v>2199</v>
      </c>
      <c r="G678" s="15" t="s">
        <v>2202</v>
      </c>
      <c r="H678" s="16" t="s">
        <v>684</v>
      </c>
      <c r="I678" s="22" t="s">
        <v>668</v>
      </c>
      <c r="J678" s="22"/>
      <c r="K678" s="22"/>
    </row>
    <row r="679" spans="2:11" x14ac:dyDescent="0.2">
      <c r="B679" s="20" t="s">
        <v>905</v>
      </c>
      <c r="C679" s="15">
        <v>669</v>
      </c>
      <c r="D679" s="21" t="s">
        <v>334</v>
      </c>
      <c r="E679" s="15" t="s">
        <v>2144</v>
      </c>
      <c r="F679" s="3" t="s">
        <v>2199</v>
      </c>
      <c r="G679" s="15" t="s">
        <v>2202</v>
      </c>
      <c r="H679" s="16" t="s">
        <v>684</v>
      </c>
      <c r="I679" s="22" t="s">
        <v>668</v>
      </c>
      <c r="J679" s="22"/>
      <c r="K679" s="22"/>
    </row>
    <row r="680" spans="2:11" x14ac:dyDescent="0.2">
      <c r="B680" s="20" t="s">
        <v>906</v>
      </c>
      <c r="C680" s="15">
        <v>670</v>
      </c>
      <c r="D680" s="21" t="s">
        <v>335</v>
      </c>
      <c r="E680" s="15" t="s">
        <v>2145</v>
      </c>
      <c r="F680" s="3" t="s">
        <v>2199</v>
      </c>
      <c r="G680" s="15" t="s">
        <v>2202</v>
      </c>
      <c r="H680" s="16" t="s">
        <v>689</v>
      </c>
      <c r="I680" s="22" t="s">
        <v>668</v>
      </c>
      <c r="J680" s="22"/>
      <c r="K680" s="22"/>
    </row>
    <row r="681" spans="2:11" x14ac:dyDescent="0.2">
      <c r="B681" s="20" t="s">
        <v>907</v>
      </c>
      <c r="C681" s="15">
        <v>671</v>
      </c>
      <c r="D681" s="21" t="s">
        <v>336</v>
      </c>
      <c r="E681" s="15" t="s">
        <v>2146</v>
      </c>
      <c r="F681" s="3" t="s">
        <v>2199</v>
      </c>
      <c r="G681" s="15" t="s">
        <v>2202</v>
      </c>
      <c r="H681" s="16" t="s">
        <v>667</v>
      </c>
      <c r="I681" s="22" t="s">
        <v>668</v>
      </c>
      <c r="J681" s="22"/>
      <c r="K681" s="22"/>
    </row>
    <row r="682" spans="2:11" ht="25.5" x14ac:dyDescent="0.2">
      <c r="B682" s="26" t="s">
        <v>908</v>
      </c>
      <c r="C682" s="27">
        <v>672</v>
      </c>
      <c r="D682" s="25" t="s">
        <v>337</v>
      </c>
      <c r="E682" s="27" t="s">
        <v>2147</v>
      </c>
      <c r="F682" s="27" t="s">
        <v>2199</v>
      </c>
      <c r="G682" s="27" t="s">
        <v>2202</v>
      </c>
      <c r="H682" s="30" t="s">
        <v>338</v>
      </c>
      <c r="I682" s="29"/>
      <c r="J682" s="29"/>
      <c r="K682" s="29"/>
    </row>
    <row r="683" spans="2:11" ht="25.5" x14ac:dyDescent="0.2">
      <c r="B683" s="26" t="s">
        <v>909</v>
      </c>
      <c r="C683" s="27">
        <v>673</v>
      </c>
      <c r="D683" s="25" t="s">
        <v>339</v>
      </c>
      <c r="E683" s="27" t="s">
        <v>2148</v>
      </c>
      <c r="F683" s="27" t="s">
        <v>2199</v>
      </c>
      <c r="G683" s="27" t="s">
        <v>660</v>
      </c>
      <c r="H683" s="30" t="s">
        <v>340</v>
      </c>
      <c r="I683" s="29"/>
      <c r="J683" s="29"/>
      <c r="K683" s="29"/>
    </row>
    <row r="684" spans="2:11" ht="25.5" x14ac:dyDescent="0.2">
      <c r="B684" s="26" t="s">
        <v>910</v>
      </c>
      <c r="C684" s="27">
        <v>674</v>
      </c>
      <c r="D684" s="25" t="s">
        <v>341</v>
      </c>
      <c r="E684" s="27" t="s">
        <v>2149</v>
      </c>
      <c r="F684" s="27" t="s">
        <v>2199</v>
      </c>
      <c r="G684" s="27" t="s">
        <v>660</v>
      </c>
      <c r="H684" s="30" t="s">
        <v>342</v>
      </c>
      <c r="I684" s="29" t="s">
        <v>662</v>
      </c>
      <c r="J684" s="29"/>
      <c r="K684" s="29"/>
    </row>
    <row r="685" spans="2:11" ht="63.75" x14ac:dyDescent="0.2">
      <c r="B685" s="26" t="s">
        <v>911</v>
      </c>
      <c r="C685" s="27">
        <v>675</v>
      </c>
      <c r="D685" s="25" t="s">
        <v>339</v>
      </c>
      <c r="E685" s="27" t="s">
        <v>2148</v>
      </c>
      <c r="F685" s="27" t="s">
        <v>2199</v>
      </c>
      <c r="G685" s="27" t="s">
        <v>660</v>
      </c>
      <c r="H685" s="30" t="s">
        <v>343</v>
      </c>
      <c r="I685" s="30" t="s">
        <v>707</v>
      </c>
      <c r="J685" s="30" t="s">
        <v>707</v>
      </c>
      <c r="K685" s="30" t="s">
        <v>344</v>
      </c>
    </row>
    <row r="686" spans="2:11" ht="25.5" x14ac:dyDescent="0.2">
      <c r="B686" s="26" t="s">
        <v>912</v>
      </c>
      <c r="C686" s="27">
        <v>676</v>
      </c>
      <c r="D686" s="25" t="s">
        <v>345</v>
      </c>
      <c r="E686" s="27" t="s">
        <v>2150</v>
      </c>
      <c r="F686" s="27" t="s">
        <v>2199</v>
      </c>
      <c r="G686" s="27" t="s">
        <v>660</v>
      </c>
      <c r="H686" s="30" t="s">
        <v>346</v>
      </c>
      <c r="I686" s="29"/>
      <c r="J686" s="29"/>
      <c r="K686" s="29"/>
    </row>
    <row r="687" spans="2:11" x14ac:dyDescent="0.2">
      <c r="B687" s="20" t="s">
        <v>913</v>
      </c>
      <c r="C687" s="15">
        <v>677</v>
      </c>
      <c r="D687" s="21" t="s">
        <v>347</v>
      </c>
      <c r="E687" s="15" t="s">
        <v>2151</v>
      </c>
      <c r="F687" s="15" t="s">
        <v>2199</v>
      </c>
      <c r="G687" s="15" t="s">
        <v>660</v>
      </c>
      <c r="H687" s="16" t="s">
        <v>661</v>
      </c>
      <c r="I687" s="22" t="s">
        <v>662</v>
      </c>
      <c r="J687" s="22"/>
      <c r="K687" s="22"/>
    </row>
    <row r="688" spans="2:11" x14ac:dyDescent="0.2">
      <c r="B688" s="20" t="s">
        <v>914</v>
      </c>
      <c r="C688" s="15">
        <v>678</v>
      </c>
      <c r="D688" s="21" t="s">
        <v>348</v>
      </c>
      <c r="E688" s="15" t="s">
        <v>2152</v>
      </c>
      <c r="F688" s="3" t="s">
        <v>2199</v>
      </c>
      <c r="G688" s="15" t="s">
        <v>2202</v>
      </c>
      <c r="H688" s="16" t="s">
        <v>664</v>
      </c>
      <c r="I688" s="22" t="s">
        <v>665</v>
      </c>
      <c r="J688" s="22"/>
      <c r="K688" s="22"/>
    </row>
    <row r="689" spans="2:11" x14ac:dyDescent="0.2">
      <c r="B689" s="20" t="s">
        <v>915</v>
      </c>
      <c r="C689" s="15">
        <v>679</v>
      </c>
      <c r="D689" s="21" t="s">
        <v>349</v>
      </c>
      <c r="E689" s="15" t="s">
        <v>2153</v>
      </c>
      <c r="F689" s="3" t="s">
        <v>2199</v>
      </c>
      <c r="G689" s="15" t="s">
        <v>2202</v>
      </c>
      <c r="H689" s="16" t="s">
        <v>667</v>
      </c>
      <c r="I689" s="22" t="s">
        <v>668</v>
      </c>
      <c r="J689" s="22"/>
      <c r="K689" s="22"/>
    </row>
    <row r="690" spans="2:11" x14ac:dyDescent="0.2">
      <c r="B690" s="20" t="s">
        <v>916</v>
      </c>
      <c r="C690" s="15">
        <v>680</v>
      </c>
      <c r="D690" s="21" t="s">
        <v>350</v>
      </c>
      <c r="E690" s="15" t="s">
        <v>2154</v>
      </c>
      <c r="F690" s="3" t="s">
        <v>2199</v>
      </c>
      <c r="G690" s="15" t="s">
        <v>2202</v>
      </c>
      <c r="H690" s="16" t="s">
        <v>667</v>
      </c>
      <c r="I690" s="22" t="s">
        <v>668</v>
      </c>
      <c r="J690" s="22"/>
      <c r="K690" s="22"/>
    </row>
    <row r="691" spans="2:11" x14ac:dyDescent="0.2">
      <c r="B691" s="20" t="s">
        <v>917</v>
      </c>
      <c r="C691" s="15">
        <v>681</v>
      </c>
      <c r="D691" s="21" t="s">
        <v>351</v>
      </c>
      <c r="E691" s="15" t="s">
        <v>2155</v>
      </c>
      <c r="F691" s="3" t="s">
        <v>2199</v>
      </c>
      <c r="G691" s="15" t="s">
        <v>2202</v>
      </c>
      <c r="H691" s="16" t="s">
        <v>667</v>
      </c>
      <c r="I691" s="22" t="s">
        <v>668</v>
      </c>
      <c r="J691" s="22"/>
      <c r="K691" s="22"/>
    </row>
    <row r="692" spans="2:11" x14ac:dyDescent="0.2">
      <c r="B692" s="20" t="s">
        <v>918</v>
      </c>
      <c r="C692" s="15">
        <v>682</v>
      </c>
      <c r="D692" s="21" t="s">
        <v>352</v>
      </c>
      <c r="E692" s="15" t="s">
        <v>2156</v>
      </c>
      <c r="F692" s="3" t="s">
        <v>2199</v>
      </c>
      <c r="G692" s="15" t="s">
        <v>2202</v>
      </c>
      <c r="H692" s="16" t="s">
        <v>667</v>
      </c>
      <c r="I692" s="22" t="s">
        <v>668</v>
      </c>
      <c r="J692" s="22"/>
      <c r="K692" s="22"/>
    </row>
    <row r="693" spans="2:11" x14ac:dyDescent="0.2">
      <c r="B693" s="20" t="s">
        <v>919</v>
      </c>
      <c r="C693" s="15">
        <v>683</v>
      </c>
      <c r="D693" s="21" t="s">
        <v>353</v>
      </c>
      <c r="E693" s="15" t="s">
        <v>2157</v>
      </c>
      <c r="F693" s="3" t="s">
        <v>2199</v>
      </c>
      <c r="G693" s="15" t="s">
        <v>2202</v>
      </c>
      <c r="H693" s="16" t="s">
        <v>667</v>
      </c>
      <c r="I693" s="22" t="s">
        <v>668</v>
      </c>
      <c r="J693" s="22"/>
      <c r="K693" s="22"/>
    </row>
    <row r="694" spans="2:11" x14ac:dyDescent="0.2">
      <c r="B694" s="20" t="s">
        <v>920</v>
      </c>
      <c r="C694" s="15">
        <v>684</v>
      </c>
      <c r="D694" s="21" t="s">
        <v>354</v>
      </c>
      <c r="E694" s="15" t="s">
        <v>2158</v>
      </c>
      <c r="F694" s="3" t="s">
        <v>2199</v>
      </c>
      <c r="G694" s="15" t="s">
        <v>2202</v>
      </c>
      <c r="H694" s="16" t="s">
        <v>667</v>
      </c>
      <c r="I694" s="22" t="s">
        <v>668</v>
      </c>
      <c r="J694" s="22"/>
      <c r="K694" s="22"/>
    </row>
    <row r="695" spans="2:11" ht="25.5" x14ac:dyDescent="0.2">
      <c r="B695" s="26" t="s">
        <v>921</v>
      </c>
      <c r="C695" s="27">
        <v>685</v>
      </c>
      <c r="D695" s="25" t="s">
        <v>355</v>
      </c>
      <c r="E695" s="27" t="s">
        <v>2159</v>
      </c>
      <c r="F695" s="27" t="s">
        <v>2199</v>
      </c>
      <c r="G695" s="27" t="s">
        <v>660</v>
      </c>
      <c r="H695" s="30" t="s">
        <v>356</v>
      </c>
      <c r="I695" s="29"/>
      <c r="J695" s="29"/>
      <c r="K695" s="29"/>
    </row>
    <row r="696" spans="2:11" x14ac:dyDescent="0.2">
      <c r="B696" s="20" t="s">
        <v>922</v>
      </c>
      <c r="C696" s="15">
        <v>686</v>
      </c>
      <c r="D696" s="21" t="s">
        <v>357</v>
      </c>
      <c r="E696" s="15" t="s">
        <v>2160</v>
      </c>
      <c r="F696" s="3" t="s">
        <v>2199</v>
      </c>
      <c r="G696" s="15" t="s">
        <v>2202</v>
      </c>
      <c r="H696" s="16" t="s">
        <v>667</v>
      </c>
      <c r="I696" s="22" t="s">
        <v>668</v>
      </c>
      <c r="J696" s="22"/>
      <c r="K696" s="22"/>
    </row>
    <row r="697" spans="2:11" x14ac:dyDescent="0.2">
      <c r="B697" s="20" t="s">
        <v>923</v>
      </c>
      <c r="C697" s="15">
        <v>687</v>
      </c>
      <c r="D697" s="21" t="s">
        <v>358</v>
      </c>
      <c r="E697" s="15" t="s">
        <v>2161</v>
      </c>
      <c r="F697" s="3" t="s">
        <v>2199</v>
      </c>
      <c r="G697" s="15" t="s">
        <v>660</v>
      </c>
      <c r="H697" s="16" t="s">
        <v>664</v>
      </c>
      <c r="I697" s="22" t="s">
        <v>665</v>
      </c>
      <c r="J697" s="22"/>
      <c r="K697" s="22"/>
    </row>
    <row r="698" spans="2:11" x14ac:dyDescent="0.2">
      <c r="B698" s="20" t="s">
        <v>924</v>
      </c>
      <c r="C698" s="15">
        <v>688</v>
      </c>
      <c r="D698" s="21" t="s">
        <v>359</v>
      </c>
      <c r="E698" s="15" t="s">
        <v>2162</v>
      </c>
      <c r="F698" s="3" t="s">
        <v>2199</v>
      </c>
      <c r="G698" s="15" t="s">
        <v>660</v>
      </c>
      <c r="H698" s="16" t="s">
        <v>679</v>
      </c>
      <c r="I698" s="22" t="s">
        <v>680</v>
      </c>
      <c r="J698" s="22"/>
      <c r="K698" s="22"/>
    </row>
    <row r="699" spans="2:11" ht="25.5" x14ac:dyDescent="0.2">
      <c r="B699" s="26" t="s">
        <v>925</v>
      </c>
      <c r="C699" s="27">
        <v>689</v>
      </c>
      <c r="D699" s="25" t="s">
        <v>360</v>
      </c>
      <c r="E699" s="27" t="s">
        <v>2163</v>
      </c>
      <c r="F699" s="27" t="s">
        <v>2199</v>
      </c>
      <c r="G699" s="27" t="s">
        <v>2202</v>
      </c>
      <c r="H699" s="30" t="s">
        <v>361</v>
      </c>
      <c r="I699" s="29"/>
      <c r="J699" s="29"/>
      <c r="K699" s="29"/>
    </row>
    <row r="700" spans="2:11" x14ac:dyDescent="0.2">
      <c r="B700" s="20" t="s">
        <v>926</v>
      </c>
      <c r="C700" s="15">
        <v>690</v>
      </c>
      <c r="D700" s="21" t="s">
        <v>362</v>
      </c>
      <c r="E700" s="15" t="s">
        <v>2164</v>
      </c>
      <c r="F700" s="3" t="s">
        <v>2199</v>
      </c>
      <c r="G700" s="15" t="s">
        <v>2202</v>
      </c>
      <c r="H700" s="16" t="s">
        <v>684</v>
      </c>
      <c r="I700" s="22" t="s">
        <v>668</v>
      </c>
      <c r="J700" s="22"/>
      <c r="K700" s="22"/>
    </row>
    <row r="701" spans="2:11" x14ac:dyDescent="0.2">
      <c r="B701" s="20" t="s">
        <v>927</v>
      </c>
      <c r="C701" s="15">
        <v>691</v>
      </c>
      <c r="D701" s="21" t="s">
        <v>363</v>
      </c>
      <c r="E701" s="15" t="s">
        <v>2165</v>
      </c>
      <c r="F701" s="3" t="s">
        <v>2199</v>
      </c>
      <c r="G701" s="15" t="s">
        <v>2202</v>
      </c>
      <c r="H701" s="16" t="s">
        <v>684</v>
      </c>
      <c r="I701" s="22" t="s">
        <v>668</v>
      </c>
      <c r="J701" s="22"/>
      <c r="K701" s="22"/>
    </row>
    <row r="702" spans="2:11" x14ac:dyDescent="0.2">
      <c r="B702" s="20" t="s">
        <v>928</v>
      </c>
      <c r="C702" s="15">
        <v>692</v>
      </c>
      <c r="D702" s="21" t="s">
        <v>364</v>
      </c>
      <c r="E702" s="15" t="s">
        <v>2166</v>
      </c>
      <c r="F702" s="3" t="s">
        <v>2199</v>
      </c>
      <c r="G702" s="15" t="s">
        <v>2202</v>
      </c>
      <c r="H702" s="16" t="s">
        <v>684</v>
      </c>
      <c r="I702" s="22" t="s">
        <v>668</v>
      </c>
      <c r="J702" s="22"/>
      <c r="K702" s="22"/>
    </row>
    <row r="703" spans="2:11" x14ac:dyDescent="0.2">
      <c r="B703" s="20" t="s">
        <v>929</v>
      </c>
      <c r="C703" s="15">
        <v>693</v>
      </c>
      <c r="D703" s="21" t="s">
        <v>1577</v>
      </c>
      <c r="E703" s="15" t="s">
        <v>2167</v>
      </c>
      <c r="F703" s="3" t="s">
        <v>2199</v>
      </c>
      <c r="G703" s="15" t="s">
        <v>2202</v>
      </c>
      <c r="H703" s="16" t="s">
        <v>684</v>
      </c>
      <c r="I703" s="22" t="s">
        <v>668</v>
      </c>
      <c r="J703" s="22"/>
      <c r="K703" s="22"/>
    </row>
    <row r="704" spans="2:11" x14ac:dyDescent="0.2">
      <c r="B704" s="20" t="s">
        <v>930</v>
      </c>
      <c r="C704" s="15">
        <v>694</v>
      </c>
      <c r="D704" s="21" t="s">
        <v>1578</v>
      </c>
      <c r="E704" s="15" t="s">
        <v>2168</v>
      </c>
      <c r="F704" s="3" t="s">
        <v>2199</v>
      </c>
      <c r="G704" s="15" t="s">
        <v>2202</v>
      </c>
      <c r="H704" s="16" t="s">
        <v>689</v>
      </c>
      <c r="I704" s="22" t="s">
        <v>668</v>
      </c>
      <c r="J704" s="22"/>
      <c r="K704" s="22"/>
    </row>
    <row r="705" spans="2:11" x14ac:dyDescent="0.2">
      <c r="B705" s="20" t="s">
        <v>931</v>
      </c>
      <c r="C705" s="15">
        <v>695</v>
      </c>
      <c r="D705" s="21" t="s">
        <v>1579</v>
      </c>
      <c r="E705" s="15" t="s">
        <v>2169</v>
      </c>
      <c r="F705" s="3" t="s">
        <v>2199</v>
      </c>
      <c r="G705" s="15" t="s">
        <v>2202</v>
      </c>
      <c r="H705" s="16" t="s">
        <v>689</v>
      </c>
      <c r="I705" s="22" t="s">
        <v>668</v>
      </c>
      <c r="J705" s="22"/>
      <c r="K705" s="22"/>
    </row>
    <row r="706" spans="2:11" x14ac:dyDescent="0.2">
      <c r="B706" s="20" t="s">
        <v>932</v>
      </c>
      <c r="C706" s="15">
        <v>696</v>
      </c>
      <c r="D706" s="21" t="s">
        <v>1580</v>
      </c>
      <c r="E706" s="15" t="s">
        <v>2170</v>
      </c>
      <c r="F706" s="3" t="s">
        <v>2199</v>
      </c>
      <c r="G706" s="15" t="s">
        <v>2202</v>
      </c>
      <c r="H706" s="16" t="s">
        <v>689</v>
      </c>
      <c r="I706" s="22" t="s">
        <v>668</v>
      </c>
      <c r="J706" s="22"/>
      <c r="K706" s="22"/>
    </row>
    <row r="707" spans="2:11" x14ac:dyDescent="0.2">
      <c r="B707" s="20" t="s">
        <v>2353</v>
      </c>
      <c r="C707" s="15">
        <v>697</v>
      </c>
      <c r="D707" s="21" t="s">
        <v>1581</v>
      </c>
      <c r="E707" s="15" t="s">
        <v>2171</v>
      </c>
      <c r="F707" s="3" t="s">
        <v>2199</v>
      </c>
      <c r="G707" s="15" t="s">
        <v>2202</v>
      </c>
      <c r="H707" s="16" t="s">
        <v>667</v>
      </c>
      <c r="I707" s="22" t="s">
        <v>668</v>
      </c>
      <c r="J707" s="22"/>
      <c r="K707" s="22"/>
    </row>
    <row r="708" spans="2:11" ht="25.5" x14ac:dyDescent="0.2">
      <c r="B708" s="26" t="s">
        <v>2354</v>
      </c>
      <c r="C708" s="27">
        <v>698</v>
      </c>
      <c r="D708" s="25" t="s">
        <v>1582</v>
      </c>
      <c r="E708" s="27" t="s">
        <v>2172</v>
      </c>
      <c r="F708" s="27" t="s">
        <v>2199</v>
      </c>
      <c r="G708" s="27" t="s">
        <v>2202</v>
      </c>
      <c r="H708" s="30" t="s">
        <v>1583</v>
      </c>
      <c r="I708" s="29"/>
      <c r="J708" s="29"/>
      <c r="K708" s="29"/>
    </row>
    <row r="709" spans="2:11" ht="25.5" x14ac:dyDescent="0.2">
      <c r="B709" s="26" t="s">
        <v>2355</v>
      </c>
      <c r="C709" s="27">
        <v>699</v>
      </c>
      <c r="D709" s="25" t="s">
        <v>1584</v>
      </c>
      <c r="E709" s="27" t="s">
        <v>2173</v>
      </c>
      <c r="F709" s="27" t="s">
        <v>2199</v>
      </c>
      <c r="G709" s="27" t="s">
        <v>660</v>
      </c>
      <c r="H709" s="30" t="s">
        <v>1585</v>
      </c>
      <c r="I709" s="29"/>
      <c r="J709" s="29"/>
      <c r="K709" s="29"/>
    </row>
    <row r="710" spans="2:11" x14ac:dyDescent="0.2">
      <c r="B710" s="20" t="s">
        <v>2356</v>
      </c>
      <c r="C710" s="15">
        <v>700</v>
      </c>
      <c r="D710" s="21" t="s">
        <v>1586</v>
      </c>
      <c r="E710" s="15" t="s">
        <v>2174</v>
      </c>
      <c r="F710" s="3" t="s">
        <v>2199</v>
      </c>
      <c r="G710" s="15" t="s">
        <v>2202</v>
      </c>
      <c r="H710" s="16" t="s">
        <v>684</v>
      </c>
      <c r="I710" s="22" t="s">
        <v>668</v>
      </c>
      <c r="J710" s="22"/>
      <c r="K710" s="22"/>
    </row>
    <row r="711" spans="2:11" x14ac:dyDescent="0.2">
      <c r="B711" s="20" t="s">
        <v>2357</v>
      </c>
      <c r="C711" s="15">
        <v>701</v>
      </c>
      <c r="D711" s="21" t="s">
        <v>1587</v>
      </c>
      <c r="E711" s="15" t="s">
        <v>2175</v>
      </c>
      <c r="F711" s="3" t="s">
        <v>2199</v>
      </c>
      <c r="G711" s="15" t="s">
        <v>2202</v>
      </c>
      <c r="H711" s="16" t="s">
        <v>684</v>
      </c>
      <c r="I711" s="22" t="s">
        <v>668</v>
      </c>
      <c r="J711" s="22"/>
      <c r="K711" s="22"/>
    </row>
    <row r="712" spans="2:11" x14ac:dyDescent="0.2">
      <c r="B712" s="20" t="s">
        <v>2358</v>
      </c>
      <c r="C712" s="15">
        <v>702</v>
      </c>
      <c r="D712" s="21" t="s">
        <v>1588</v>
      </c>
      <c r="E712" s="15" t="s">
        <v>2176</v>
      </c>
      <c r="F712" s="3" t="s">
        <v>2199</v>
      </c>
      <c r="G712" s="15" t="s">
        <v>2202</v>
      </c>
      <c r="H712" s="16" t="s">
        <v>689</v>
      </c>
      <c r="I712" s="22" t="s">
        <v>668</v>
      </c>
      <c r="J712" s="22"/>
      <c r="K712" s="22"/>
    </row>
    <row r="713" spans="2:11" x14ac:dyDescent="0.2">
      <c r="B713" s="20" t="s">
        <v>2359</v>
      </c>
      <c r="C713" s="15">
        <v>703</v>
      </c>
      <c r="D713" s="21" t="s">
        <v>1589</v>
      </c>
      <c r="E713" s="15" t="s">
        <v>2177</v>
      </c>
      <c r="F713" s="3" t="s">
        <v>2199</v>
      </c>
      <c r="G713" s="15" t="s">
        <v>2202</v>
      </c>
      <c r="H713" s="16" t="s">
        <v>667</v>
      </c>
      <c r="I713" s="22" t="s">
        <v>668</v>
      </c>
      <c r="J713" s="22"/>
      <c r="K713" s="22"/>
    </row>
    <row r="714" spans="2:11" ht="25.5" x14ac:dyDescent="0.2">
      <c r="B714" s="26" t="s">
        <v>2360</v>
      </c>
      <c r="C714" s="27">
        <v>704</v>
      </c>
      <c r="D714" s="25" t="s">
        <v>1590</v>
      </c>
      <c r="E714" s="27" t="s">
        <v>2178</v>
      </c>
      <c r="F714" s="27" t="s">
        <v>2199</v>
      </c>
      <c r="G714" s="27" t="s">
        <v>2202</v>
      </c>
      <c r="H714" s="30" t="s">
        <v>1591</v>
      </c>
      <c r="I714" s="29"/>
      <c r="J714" s="29"/>
      <c r="K714" s="29"/>
    </row>
    <row r="715" spans="2:11" ht="25.5" x14ac:dyDescent="0.2">
      <c r="B715" s="26" t="s">
        <v>2361</v>
      </c>
      <c r="C715" s="27">
        <v>705</v>
      </c>
      <c r="D715" s="25" t="s">
        <v>1592</v>
      </c>
      <c r="E715" s="27" t="s">
        <v>2179</v>
      </c>
      <c r="F715" s="27" t="s">
        <v>2199</v>
      </c>
      <c r="G715" s="27" t="s">
        <v>660</v>
      </c>
      <c r="H715" s="30" t="s">
        <v>1593</v>
      </c>
      <c r="I715" s="29"/>
      <c r="J715" s="29"/>
      <c r="K715" s="29"/>
    </row>
    <row r="716" spans="2:11" ht="25.5" x14ac:dyDescent="0.2">
      <c r="B716" s="26" t="s">
        <v>2362</v>
      </c>
      <c r="C716" s="27">
        <v>706</v>
      </c>
      <c r="D716" s="25" t="s">
        <v>1594</v>
      </c>
      <c r="E716" s="27" t="s">
        <v>2180</v>
      </c>
      <c r="F716" s="27" t="s">
        <v>2199</v>
      </c>
      <c r="G716" s="27" t="s">
        <v>660</v>
      </c>
      <c r="H716" s="30" t="s">
        <v>1595</v>
      </c>
      <c r="I716" s="29" t="s">
        <v>662</v>
      </c>
      <c r="J716" s="29"/>
      <c r="K716" s="29"/>
    </row>
    <row r="717" spans="2:11" ht="63.75" x14ac:dyDescent="0.2">
      <c r="B717" s="26" t="s">
        <v>2363</v>
      </c>
      <c r="C717" s="27">
        <v>707</v>
      </c>
      <c r="D717" s="25" t="s">
        <v>1592</v>
      </c>
      <c r="E717" s="27" t="s">
        <v>2179</v>
      </c>
      <c r="F717" s="27" t="s">
        <v>2199</v>
      </c>
      <c r="G717" s="27" t="s">
        <v>660</v>
      </c>
      <c r="H717" s="30" t="s">
        <v>1596</v>
      </c>
      <c r="I717" s="30" t="s">
        <v>707</v>
      </c>
      <c r="J717" s="30" t="s">
        <v>707</v>
      </c>
      <c r="K717" s="30" t="s">
        <v>1597</v>
      </c>
    </row>
    <row r="718" spans="2:11" ht="25.5" x14ac:dyDescent="0.2">
      <c r="B718" s="26" t="s">
        <v>2364</v>
      </c>
      <c r="C718" s="27">
        <v>708</v>
      </c>
      <c r="D718" s="25" t="s">
        <v>1598</v>
      </c>
      <c r="E718" s="27" t="s">
        <v>2181</v>
      </c>
      <c r="F718" s="27" t="s">
        <v>2199</v>
      </c>
      <c r="G718" s="27" t="s">
        <v>660</v>
      </c>
      <c r="H718" s="30" t="s">
        <v>1599</v>
      </c>
      <c r="I718" s="29"/>
      <c r="J718" s="29"/>
      <c r="K718" s="29"/>
    </row>
  </sheetData>
  <phoneticPr fontId="3" type="noConversion"/>
  <dataValidations disablePrompts="1" count="1">
    <dataValidation allowBlank="1" showInputMessage="1" showErrorMessage="1" promptTitle="Determine naming convention" sqref="B6:C6" xr:uid="{00000000-0002-0000-0100-000000000000}"/>
  </dataValidations>
  <pageMargins left="0.75" right="0.75" top="1" bottom="1" header="0.5" footer="0.5"/>
  <pageSetup paperSize="8" scale="42" fitToHeight="9" orientation="landscape"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
  <sheetViews>
    <sheetView zoomScaleNormal="100" zoomScaleSheetLayoutView="150" workbookViewId="0">
      <pane ySplit="1" topLeftCell="A2" activePane="bottomLeft" state="frozen"/>
      <selection pane="bottomLeft" activeCell="A2" sqref="A2"/>
    </sheetView>
  </sheetViews>
  <sheetFormatPr defaultRowHeight="13.5" customHeight="1" x14ac:dyDescent="0.2"/>
  <cols>
    <col min="1" max="1" width="31.42578125" style="209" customWidth="1"/>
    <col min="2" max="2" width="67.85546875" style="206" customWidth="1"/>
    <col min="3" max="3" width="11.85546875" style="209" customWidth="1"/>
    <col min="4" max="4" width="11.7109375" style="209" customWidth="1"/>
    <col min="5" max="5" width="10.140625" style="209" customWidth="1"/>
    <col min="6" max="6" width="32.140625" style="209" customWidth="1"/>
    <col min="7" max="7" width="15.140625" style="209" customWidth="1"/>
    <col min="8" max="257" width="8.7109375" style="209"/>
    <col min="258" max="258" width="26.7109375" style="209" customWidth="1"/>
    <col min="259" max="259" width="10.140625" style="209" customWidth="1"/>
    <col min="260" max="260" width="91.85546875" style="209" customWidth="1"/>
    <col min="261" max="513" width="8.7109375" style="209"/>
    <col min="514" max="514" width="26.7109375" style="209" customWidth="1"/>
    <col min="515" max="515" width="10.140625" style="209" customWidth="1"/>
    <col min="516" max="516" width="91.85546875" style="209" customWidth="1"/>
    <col min="517" max="769" width="8.7109375" style="209"/>
    <col min="770" max="770" width="26.7109375" style="209" customWidth="1"/>
    <col min="771" max="771" width="10.140625" style="209" customWidth="1"/>
    <col min="772" max="772" width="91.85546875" style="209" customWidth="1"/>
    <col min="773" max="1025" width="8.7109375" style="209"/>
    <col min="1026" max="1026" width="26.7109375" style="209" customWidth="1"/>
    <col min="1027" max="1027" width="10.140625" style="209" customWidth="1"/>
    <col min="1028" max="1028" width="91.85546875" style="209" customWidth="1"/>
    <col min="1029" max="1281" width="8.7109375" style="209"/>
    <col min="1282" max="1282" width="26.7109375" style="209" customWidth="1"/>
    <col min="1283" max="1283" width="10.140625" style="209" customWidth="1"/>
    <col min="1284" max="1284" width="91.85546875" style="209" customWidth="1"/>
    <col min="1285" max="1537" width="8.7109375" style="209"/>
    <col min="1538" max="1538" width="26.7109375" style="209" customWidth="1"/>
    <col min="1539" max="1539" width="10.140625" style="209" customWidth="1"/>
    <col min="1540" max="1540" width="91.85546875" style="209" customWidth="1"/>
    <col min="1541" max="1793" width="8.7109375" style="209"/>
    <col min="1794" max="1794" width="26.7109375" style="209" customWidth="1"/>
    <col min="1795" max="1795" width="10.140625" style="209" customWidth="1"/>
    <col min="1796" max="1796" width="91.85546875" style="209" customWidth="1"/>
    <col min="1797" max="2049" width="8.7109375" style="209"/>
    <col min="2050" max="2050" width="26.7109375" style="209" customWidth="1"/>
    <col min="2051" max="2051" width="10.140625" style="209" customWidth="1"/>
    <col min="2052" max="2052" width="91.85546875" style="209" customWidth="1"/>
    <col min="2053" max="2305" width="8.7109375" style="209"/>
    <col min="2306" max="2306" width="26.7109375" style="209" customWidth="1"/>
    <col min="2307" max="2307" width="10.140625" style="209" customWidth="1"/>
    <col min="2308" max="2308" width="91.85546875" style="209" customWidth="1"/>
    <col min="2309" max="2561" width="8.7109375" style="209"/>
    <col min="2562" max="2562" width="26.7109375" style="209" customWidth="1"/>
    <col min="2563" max="2563" width="10.140625" style="209" customWidth="1"/>
    <col min="2564" max="2564" width="91.85546875" style="209" customWidth="1"/>
    <col min="2565" max="2817" width="8.7109375" style="209"/>
    <col min="2818" max="2818" width="26.7109375" style="209" customWidth="1"/>
    <col min="2819" max="2819" width="10.140625" style="209" customWidth="1"/>
    <col min="2820" max="2820" width="91.85546875" style="209" customWidth="1"/>
    <col min="2821" max="3073" width="8.7109375" style="209"/>
    <col min="3074" max="3074" width="26.7109375" style="209" customWidth="1"/>
    <col min="3075" max="3075" width="10.140625" style="209" customWidth="1"/>
    <col min="3076" max="3076" width="91.85546875" style="209" customWidth="1"/>
    <col min="3077" max="3329" width="8.7109375" style="209"/>
    <col min="3330" max="3330" width="26.7109375" style="209" customWidth="1"/>
    <col min="3331" max="3331" width="10.140625" style="209" customWidth="1"/>
    <col min="3332" max="3332" width="91.85546875" style="209" customWidth="1"/>
    <col min="3333" max="3585" width="8.7109375" style="209"/>
    <col min="3586" max="3586" width="26.7109375" style="209" customWidth="1"/>
    <col min="3587" max="3587" width="10.140625" style="209" customWidth="1"/>
    <col min="3588" max="3588" width="91.85546875" style="209" customWidth="1"/>
    <col min="3589" max="3841" width="8.7109375" style="209"/>
    <col min="3842" max="3842" width="26.7109375" style="209" customWidth="1"/>
    <col min="3843" max="3843" width="10.140625" style="209" customWidth="1"/>
    <col min="3844" max="3844" width="91.85546875" style="209" customWidth="1"/>
    <col min="3845" max="4097" width="8.7109375" style="209"/>
    <col min="4098" max="4098" width="26.7109375" style="209" customWidth="1"/>
    <col min="4099" max="4099" width="10.140625" style="209" customWidth="1"/>
    <col min="4100" max="4100" width="91.85546875" style="209" customWidth="1"/>
    <col min="4101" max="4353" width="8.7109375" style="209"/>
    <col min="4354" max="4354" width="26.7109375" style="209" customWidth="1"/>
    <col min="4355" max="4355" width="10.140625" style="209" customWidth="1"/>
    <col min="4356" max="4356" width="91.85546875" style="209" customWidth="1"/>
    <col min="4357" max="4609" width="8.7109375" style="209"/>
    <col min="4610" max="4610" width="26.7109375" style="209" customWidth="1"/>
    <col min="4611" max="4611" width="10.140625" style="209" customWidth="1"/>
    <col min="4612" max="4612" width="91.85546875" style="209" customWidth="1"/>
    <col min="4613" max="4865" width="8.7109375" style="209"/>
    <col min="4866" max="4866" width="26.7109375" style="209" customWidth="1"/>
    <col min="4867" max="4867" width="10.140625" style="209" customWidth="1"/>
    <col min="4868" max="4868" width="91.85546875" style="209" customWidth="1"/>
    <col min="4869" max="5121" width="8.7109375" style="209"/>
    <col min="5122" max="5122" width="26.7109375" style="209" customWidth="1"/>
    <col min="5123" max="5123" width="10.140625" style="209" customWidth="1"/>
    <col min="5124" max="5124" width="91.85546875" style="209" customWidth="1"/>
    <col min="5125" max="5377" width="8.7109375" style="209"/>
    <col min="5378" max="5378" width="26.7109375" style="209" customWidth="1"/>
    <col min="5379" max="5379" width="10.140625" style="209" customWidth="1"/>
    <col min="5380" max="5380" width="91.85546875" style="209" customWidth="1"/>
    <col min="5381" max="5633" width="8.7109375" style="209"/>
    <col min="5634" max="5634" width="26.7109375" style="209" customWidth="1"/>
    <col min="5635" max="5635" width="10.140625" style="209" customWidth="1"/>
    <col min="5636" max="5636" width="91.85546875" style="209" customWidth="1"/>
    <col min="5637" max="5889" width="8.7109375" style="209"/>
    <col min="5890" max="5890" width="26.7109375" style="209" customWidth="1"/>
    <col min="5891" max="5891" width="10.140625" style="209" customWidth="1"/>
    <col min="5892" max="5892" width="91.85546875" style="209" customWidth="1"/>
    <col min="5893" max="6145" width="8.7109375" style="209"/>
    <col min="6146" max="6146" width="26.7109375" style="209" customWidth="1"/>
    <col min="6147" max="6147" width="10.140625" style="209" customWidth="1"/>
    <col min="6148" max="6148" width="91.85546875" style="209" customWidth="1"/>
    <col min="6149" max="6401" width="8.7109375" style="209"/>
    <col min="6402" max="6402" width="26.7109375" style="209" customWidth="1"/>
    <col min="6403" max="6403" width="10.140625" style="209" customWidth="1"/>
    <col min="6404" max="6404" width="91.85546875" style="209" customWidth="1"/>
    <col min="6405" max="6657" width="8.7109375" style="209"/>
    <col min="6658" max="6658" width="26.7109375" style="209" customWidth="1"/>
    <col min="6659" max="6659" width="10.140625" style="209" customWidth="1"/>
    <col min="6660" max="6660" width="91.85546875" style="209" customWidth="1"/>
    <col min="6661" max="6913" width="8.7109375" style="209"/>
    <col min="6914" max="6914" width="26.7109375" style="209" customWidth="1"/>
    <col min="6915" max="6915" width="10.140625" style="209" customWidth="1"/>
    <col min="6916" max="6916" width="91.85546875" style="209" customWidth="1"/>
    <col min="6917" max="7169" width="8.7109375" style="209"/>
    <col min="7170" max="7170" width="26.7109375" style="209" customWidth="1"/>
    <col min="7171" max="7171" width="10.140625" style="209" customWidth="1"/>
    <col min="7172" max="7172" width="91.85546875" style="209" customWidth="1"/>
    <col min="7173" max="7425" width="8.7109375" style="209"/>
    <col min="7426" max="7426" width="26.7109375" style="209" customWidth="1"/>
    <col min="7427" max="7427" width="10.140625" style="209" customWidth="1"/>
    <col min="7428" max="7428" width="91.85546875" style="209" customWidth="1"/>
    <col min="7429" max="7681" width="8.7109375" style="209"/>
    <col min="7682" max="7682" width="26.7109375" style="209" customWidth="1"/>
    <col min="7683" max="7683" width="10.140625" style="209" customWidth="1"/>
    <col min="7684" max="7684" width="91.85546875" style="209" customWidth="1"/>
    <col min="7685" max="7937" width="8.7109375" style="209"/>
    <col min="7938" max="7938" width="26.7109375" style="209" customWidth="1"/>
    <col min="7939" max="7939" width="10.140625" style="209" customWidth="1"/>
    <col min="7940" max="7940" width="91.85546875" style="209" customWidth="1"/>
    <col min="7941" max="8193" width="8.7109375" style="209"/>
    <col min="8194" max="8194" width="26.7109375" style="209" customWidth="1"/>
    <col min="8195" max="8195" width="10.140625" style="209" customWidth="1"/>
    <col min="8196" max="8196" width="91.85546875" style="209" customWidth="1"/>
    <col min="8197" max="8449" width="8.7109375" style="209"/>
    <col min="8450" max="8450" width="26.7109375" style="209" customWidth="1"/>
    <col min="8451" max="8451" width="10.140625" style="209" customWidth="1"/>
    <col min="8452" max="8452" width="91.85546875" style="209" customWidth="1"/>
    <col min="8453" max="8705" width="8.7109375" style="209"/>
    <col min="8706" max="8706" width="26.7109375" style="209" customWidth="1"/>
    <col min="8707" max="8707" width="10.140625" style="209" customWidth="1"/>
    <col min="8708" max="8708" width="91.85546875" style="209" customWidth="1"/>
    <col min="8709" max="8961" width="8.7109375" style="209"/>
    <col min="8962" max="8962" width="26.7109375" style="209" customWidth="1"/>
    <col min="8963" max="8963" width="10.140625" style="209" customWidth="1"/>
    <col min="8964" max="8964" width="91.85546875" style="209" customWidth="1"/>
    <col min="8965" max="9217" width="8.7109375" style="209"/>
    <col min="9218" max="9218" width="26.7109375" style="209" customWidth="1"/>
    <col min="9219" max="9219" width="10.140625" style="209" customWidth="1"/>
    <col min="9220" max="9220" width="91.85546875" style="209" customWidth="1"/>
    <col min="9221" max="9473" width="8.7109375" style="209"/>
    <col min="9474" max="9474" width="26.7109375" style="209" customWidth="1"/>
    <col min="9475" max="9475" width="10.140625" style="209" customWidth="1"/>
    <col min="9476" max="9476" width="91.85546875" style="209" customWidth="1"/>
    <col min="9477" max="9729" width="8.7109375" style="209"/>
    <col min="9730" max="9730" width="26.7109375" style="209" customWidth="1"/>
    <col min="9731" max="9731" width="10.140625" style="209" customWidth="1"/>
    <col min="9732" max="9732" width="91.85546875" style="209" customWidth="1"/>
    <col min="9733" max="9985" width="8.7109375" style="209"/>
    <col min="9986" max="9986" width="26.7109375" style="209" customWidth="1"/>
    <col min="9987" max="9987" width="10.140625" style="209" customWidth="1"/>
    <col min="9988" max="9988" width="91.85546875" style="209" customWidth="1"/>
    <col min="9989" max="10241" width="8.7109375" style="209"/>
    <col min="10242" max="10242" width="26.7109375" style="209" customWidth="1"/>
    <col min="10243" max="10243" width="10.140625" style="209" customWidth="1"/>
    <col min="10244" max="10244" width="91.85546875" style="209" customWidth="1"/>
    <col min="10245" max="10497" width="8.7109375" style="209"/>
    <col min="10498" max="10498" width="26.7109375" style="209" customWidth="1"/>
    <col min="10499" max="10499" width="10.140625" style="209" customWidth="1"/>
    <col min="10500" max="10500" width="91.85546875" style="209" customWidth="1"/>
    <col min="10501" max="10753" width="8.7109375" style="209"/>
    <col min="10754" max="10754" width="26.7109375" style="209" customWidth="1"/>
    <col min="10755" max="10755" width="10.140625" style="209" customWidth="1"/>
    <col min="10756" max="10756" width="91.85546875" style="209" customWidth="1"/>
    <col min="10757" max="11009" width="8.7109375" style="209"/>
    <col min="11010" max="11010" width="26.7109375" style="209" customWidth="1"/>
    <col min="11011" max="11011" width="10.140625" style="209" customWidth="1"/>
    <col min="11012" max="11012" width="91.85546875" style="209" customWidth="1"/>
    <col min="11013" max="11265" width="8.7109375" style="209"/>
    <col min="11266" max="11266" width="26.7109375" style="209" customWidth="1"/>
    <col min="11267" max="11267" width="10.140625" style="209" customWidth="1"/>
    <col min="11268" max="11268" width="91.85546875" style="209" customWidth="1"/>
    <col min="11269" max="11521" width="8.7109375" style="209"/>
    <col min="11522" max="11522" width="26.7109375" style="209" customWidth="1"/>
    <col min="11523" max="11523" width="10.140625" style="209" customWidth="1"/>
    <col min="11524" max="11524" width="91.85546875" style="209" customWidth="1"/>
    <col min="11525" max="11777" width="8.7109375" style="209"/>
    <col min="11778" max="11778" width="26.7109375" style="209" customWidth="1"/>
    <col min="11779" max="11779" width="10.140625" style="209" customWidth="1"/>
    <col min="11780" max="11780" width="91.85546875" style="209" customWidth="1"/>
    <col min="11781" max="12033" width="8.7109375" style="209"/>
    <col min="12034" max="12034" width="26.7109375" style="209" customWidth="1"/>
    <col min="12035" max="12035" width="10.140625" style="209" customWidth="1"/>
    <col min="12036" max="12036" width="91.85546875" style="209" customWidth="1"/>
    <col min="12037" max="12289" width="8.7109375" style="209"/>
    <col min="12290" max="12290" width="26.7109375" style="209" customWidth="1"/>
    <col min="12291" max="12291" width="10.140625" style="209" customWidth="1"/>
    <col min="12292" max="12292" width="91.85546875" style="209" customWidth="1"/>
    <col min="12293" max="12545" width="8.7109375" style="209"/>
    <col min="12546" max="12546" width="26.7109375" style="209" customWidth="1"/>
    <col min="12547" max="12547" width="10.140625" style="209" customWidth="1"/>
    <col min="12548" max="12548" width="91.85546875" style="209" customWidth="1"/>
    <col min="12549" max="12801" width="8.7109375" style="209"/>
    <col min="12802" max="12802" width="26.7109375" style="209" customWidth="1"/>
    <col min="12803" max="12803" width="10.140625" style="209" customWidth="1"/>
    <col min="12804" max="12804" width="91.85546875" style="209" customWidth="1"/>
    <col min="12805" max="13057" width="8.7109375" style="209"/>
    <col min="13058" max="13058" width="26.7109375" style="209" customWidth="1"/>
    <col min="13059" max="13059" width="10.140625" style="209" customWidth="1"/>
    <col min="13060" max="13060" width="91.85546875" style="209" customWidth="1"/>
    <col min="13061" max="13313" width="8.7109375" style="209"/>
    <col min="13314" max="13314" width="26.7109375" style="209" customWidth="1"/>
    <col min="13315" max="13315" width="10.140625" style="209" customWidth="1"/>
    <col min="13316" max="13316" width="91.85546875" style="209" customWidth="1"/>
    <col min="13317" max="13569" width="8.7109375" style="209"/>
    <col min="13570" max="13570" width="26.7109375" style="209" customWidth="1"/>
    <col min="13571" max="13571" width="10.140625" style="209" customWidth="1"/>
    <col min="13572" max="13572" width="91.85546875" style="209" customWidth="1"/>
    <col min="13573" max="13825" width="8.7109375" style="209"/>
    <col min="13826" max="13826" width="26.7109375" style="209" customWidth="1"/>
    <col min="13827" max="13827" width="10.140625" style="209" customWidth="1"/>
    <col min="13828" max="13828" width="91.85546875" style="209" customWidth="1"/>
    <col min="13829" max="14081" width="8.7109375" style="209"/>
    <col min="14082" max="14082" width="26.7109375" style="209" customWidth="1"/>
    <col min="14083" max="14083" width="10.140625" style="209" customWidth="1"/>
    <col min="14084" max="14084" width="91.85546875" style="209" customWidth="1"/>
    <col min="14085" max="14337" width="8.7109375" style="209"/>
    <col min="14338" max="14338" width="26.7109375" style="209" customWidth="1"/>
    <col min="14339" max="14339" width="10.140625" style="209" customWidth="1"/>
    <col min="14340" max="14340" width="91.85546875" style="209" customWidth="1"/>
    <col min="14341" max="14593" width="8.7109375" style="209"/>
    <col min="14594" max="14594" width="26.7109375" style="209" customWidth="1"/>
    <col min="14595" max="14595" width="10.140625" style="209" customWidth="1"/>
    <col min="14596" max="14596" width="91.85546875" style="209" customWidth="1"/>
    <col min="14597" max="14849" width="8.7109375" style="209"/>
    <col min="14850" max="14850" width="26.7109375" style="209" customWidth="1"/>
    <col min="14851" max="14851" width="10.140625" style="209" customWidth="1"/>
    <col min="14852" max="14852" width="91.85546875" style="209" customWidth="1"/>
    <col min="14853" max="15105" width="8.7109375" style="209"/>
    <col min="15106" max="15106" width="26.7109375" style="209" customWidth="1"/>
    <col min="15107" max="15107" width="10.140625" style="209" customWidth="1"/>
    <col min="15108" max="15108" width="91.85546875" style="209" customWidth="1"/>
    <col min="15109" max="15361" width="8.7109375" style="209"/>
    <col min="15362" max="15362" width="26.7109375" style="209" customWidth="1"/>
    <col min="15363" max="15363" width="10.140625" style="209" customWidth="1"/>
    <col min="15364" max="15364" width="91.85546875" style="209" customWidth="1"/>
    <col min="15365" max="15617" width="8.7109375" style="209"/>
    <col min="15618" max="15618" width="26.7109375" style="209" customWidth="1"/>
    <col min="15619" max="15619" width="10.140625" style="209" customWidth="1"/>
    <col min="15620" max="15620" width="91.85546875" style="209" customWidth="1"/>
    <col min="15621" max="15873" width="8.7109375" style="209"/>
    <col min="15874" max="15874" width="26.7109375" style="209" customWidth="1"/>
    <col min="15875" max="15875" width="10.140625" style="209" customWidth="1"/>
    <col min="15876" max="15876" width="91.85546875" style="209" customWidth="1"/>
    <col min="15877" max="16129" width="8.7109375" style="209"/>
    <col min="16130" max="16130" width="26.7109375" style="209" customWidth="1"/>
    <col min="16131" max="16131" width="10.140625" style="209" customWidth="1"/>
    <col min="16132" max="16132" width="91.85546875" style="209" customWidth="1"/>
    <col min="16133" max="16384" width="8.7109375" style="209"/>
  </cols>
  <sheetData>
    <row r="1" spans="1:7" s="206" customFormat="1" ht="27" customHeight="1" x14ac:dyDescent="0.2">
      <c r="A1" s="205" t="s">
        <v>3716</v>
      </c>
      <c r="B1" s="205" t="s">
        <v>3717</v>
      </c>
      <c r="C1" s="205" t="s">
        <v>3718</v>
      </c>
      <c r="D1" s="205" t="s">
        <v>3719</v>
      </c>
      <c r="E1" s="205" t="s">
        <v>3720</v>
      </c>
      <c r="F1" s="205" t="s">
        <v>3721</v>
      </c>
      <c r="G1" s="205" t="s">
        <v>3722</v>
      </c>
    </row>
    <row r="2" spans="1:7" ht="13.5" customHeight="1" x14ac:dyDescent="0.2">
      <c r="A2" s="207" t="s">
        <v>3723</v>
      </c>
      <c r="B2" s="206" t="s">
        <v>3760</v>
      </c>
      <c r="C2" s="207"/>
      <c r="D2" s="206"/>
      <c r="E2" s="208" t="s">
        <v>3724</v>
      </c>
      <c r="F2" s="209" t="s">
        <v>3723</v>
      </c>
    </row>
    <row r="3" spans="1:7" ht="13.5" customHeight="1" x14ac:dyDescent="0.2">
      <c r="A3" s="207" t="s">
        <v>3725</v>
      </c>
      <c r="B3" s="210"/>
      <c r="C3" s="207"/>
      <c r="D3" s="207"/>
      <c r="E3" s="209" t="s">
        <v>3726</v>
      </c>
      <c r="F3" s="209" t="s">
        <v>3727</v>
      </c>
    </row>
    <row r="4" spans="1:7" ht="13.5" customHeight="1" x14ac:dyDescent="0.2">
      <c r="A4" s="207" t="s">
        <v>3728</v>
      </c>
      <c r="B4" s="210"/>
      <c r="C4" s="207"/>
      <c r="D4" s="210"/>
      <c r="E4" s="209" t="s">
        <v>3729</v>
      </c>
      <c r="F4" s="209" t="s">
        <v>3730</v>
      </c>
    </row>
    <row r="5" spans="1:7" ht="13.5" customHeight="1" x14ac:dyDescent="0.2">
      <c r="A5" s="207" t="s">
        <v>2951</v>
      </c>
      <c r="B5" s="210"/>
      <c r="D5" s="207"/>
      <c r="E5" s="209" t="s">
        <v>3731</v>
      </c>
      <c r="F5" s="209" t="s">
        <v>3732</v>
      </c>
    </row>
    <row r="6" spans="1:7" ht="13.5" customHeight="1" x14ac:dyDescent="0.2">
      <c r="A6" s="207" t="s">
        <v>3758</v>
      </c>
      <c r="B6" s="210"/>
      <c r="D6" s="207"/>
      <c r="E6" s="209" t="s">
        <v>3759</v>
      </c>
      <c r="F6" s="207" t="s">
        <v>3758</v>
      </c>
    </row>
    <row r="7" spans="1:7" ht="13.5" customHeight="1" x14ac:dyDescent="0.2">
      <c r="A7" s="207" t="s">
        <v>3733</v>
      </c>
      <c r="B7" s="210"/>
      <c r="C7" s="207"/>
      <c r="D7" s="207"/>
      <c r="E7" s="209" t="s">
        <v>3734</v>
      </c>
      <c r="F7" s="209" t="s">
        <v>3733</v>
      </c>
      <c r="G7" s="206"/>
    </row>
    <row r="8" spans="1:7" ht="13.5" customHeight="1" x14ac:dyDescent="0.2">
      <c r="A8" s="209" t="s">
        <v>3735</v>
      </c>
      <c r="C8" s="206"/>
      <c r="E8" s="209" t="s">
        <v>3736</v>
      </c>
      <c r="F8" s="209" t="s">
        <v>3735</v>
      </c>
    </row>
    <row r="9" spans="1:7" ht="13.5" customHeight="1" x14ac:dyDescent="0.2">
      <c r="B9" s="209"/>
    </row>
    <row r="10" spans="1:7" ht="13.5" customHeight="1" x14ac:dyDescent="0.2">
      <c r="C10" s="206"/>
    </row>
  </sheetData>
  <pageMargins left="0.75" right="0.75" top="0.54" bottom="0.5" header="0.5" footer="0.5"/>
  <pageSetup paperSize="8" scale="95" fitToHeight="2"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H1217"/>
  <sheetViews>
    <sheetView showGridLines="0" tabSelected="1" zoomScaleNormal="100" workbookViewId="0">
      <pane ySplit="8" topLeftCell="A1029" activePane="bottomLeft" state="frozen"/>
      <selection activeCell="B1" sqref="B1"/>
      <selection pane="bottomLeft" activeCell="E1031" sqref="E1031"/>
    </sheetView>
  </sheetViews>
  <sheetFormatPr defaultColWidth="9.140625" defaultRowHeight="12.75" x14ac:dyDescent="0.2"/>
  <cols>
    <col min="1" max="1" width="18.42578125" style="54" customWidth="1"/>
    <col min="2" max="2" width="10.140625" style="54" customWidth="1"/>
    <col min="3" max="3" width="22.42578125" style="55" customWidth="1"/>
    <col min="4" max="4" width="23.85546875" style="54" customWidth="1"/>
    <col min="5" max="5" width="15.7109375" style="54" customWidth="1"/>
    <col min="6" max="8" width="37" style="54" customWidth="1"/>
    <col min="9" max="9" width="16.5703125" style="54" customWidth="1"/>
    <col min="10" max="11" width="16" style="54" customWidth="1"/>
    <col min="12" max="12" width="28" style="53" customWidth="1"/>
    <col min="13" max="13" width="42.42578125" style="53" customWidth="1"/>
    <col min="14" max="14" width="22.5703125" style="53" customWidth="1"/>
    <col min="15" max="15" width="32.140625" style="53" customWidth="1"/>
    <col min="16" max="16" width="28.5703125" style="53" customWidth="1"/>
    <col min="17" max="17" width="26.5703125" style="53" customWidth="1"/>
    <col min="18" max="18" width="22.42578125" style="53" customWidth="1"/>
    <col min="19" max="19" width="29.5703125" style="53" customWidth="1"/>
    <col min="20" max="20" width="43.5703125" style="53" customWidth="1"/>
    <col min="21" max="21" width="42.7109375" style="53" customWidth="1"/>
    <col min="22" max="22" width="25.140625" style="98" customWidth="1"/>
    <col min="23" max="23" width="36.5703125" style="53" customWidth="1"/>
    <col min="24" max="16384" width="9.140625" style="53"/>
  </cols>
  <sheetData>
    <row r="1" spans="1:24" x14ac:dyDescent="0.2">
      <c r="M1" s="56"/>
      <c r="N1" s="56"/>
      <c r="O1" s="56"/>
      <c r="P1" s="56"/>
      <c r="Q1" s="56"/>
      <c r="R1" s="56"/>
      <c r="S1" s="56"/>
      <c r="T1" s="56"/>
      <c r="V1" s="56" t="s">
        <v>3342</v>
      </c>
      <c r="W1" s="53">
        <f>COUNTA(V9:V1182)</f>
        <v>1154</v>
      </c>
      <c r="X1" s="9">
        <f>W1-SUM(U2:U4,W2:W7)</f>
        <v>13</v>
      </c>
    </row>
    <row r="2" spans="1:24" x14ac:dyDescent="0.2">
      <c r="A2" s="57" t="s">
        <v>1127</v>
      </c>
      <c r="B2" s="240"/>
      <c r="N2" s="56"/>
      <c r="O2" s="56"/>
      <c r="P2" s="56"/>
      <c r="Q2" s="56"/>
      <c r="R2" s="56"/>
      <c r="S2" s="56"/>
      <c r="T2" s="58" t="s">
        <v>3339</v>
      </c>
      <c r="U2" s="53">
        <v>149</v>
      </c>
      <c r="V2" s="58" t="s">
        <v>2808</v>
      </c>
      <c r="W2" s="53">
        <f t="shared" ref="W2:W7" si="0">COUNTIF(V$9:V$1182,V2)</f>
        <v>878</v>
      </c>
    </row>
    <row r="3" spans="1:24" x14ac:dyDescent="0.2">
      <c r="A3" s="59" t="s">
        <v>1128</v>
      </c>
      <c r="B3" s="59"/>
      <c r="C3" s="60"/>
      <c r="D3" s="61"/>
      <c r="E3" s="61"/>
      <c r="F3" s="61"/>
      <c r="G3" s="61"/>
      <c r="H3" s="61"/>
      <c r="I3" s="61"/>
      <c r="N3" s="56"/>
      <c r="O3" s="56"/>
      <c r="P3" s="56"/>
      <c r="Q3" s="56"/>
      <c r="R3" s="56"/>
      <c r="S3" s="56"/>
      <c r="T3" s="66" t="s">
        <v>3340</v>
      </c>
      <c r="U3" s="53">
        <v>0</v>
      </c>
      <c r="V3" s="62" t="s">
        <v>2810</v>
      </c>
      <c r="W3" s="53">
        <f t="shared" si="0"/>
        <v>0</v>
      </c>
    </row>
    <row r="4" spans="1:24" x14ac:dyDescent="0.2">
      <c r="A4" s="59" t="s">
        <v>1129</v>
      </c>
      <c r="B4" s="59"/>
      <c r="C4" s="63"/>
      <c r="N4" s="56"/>
      <c r="O4" s="56"/>
      <c r="P4" s="56"/>
      <c r="Q4" s="56"/>
      <c r="R4" s="56"/>
      <c r="S4" s="56"/>
      <c r="T4" s="67" t="s">
        <v>3341</v>
      </c>
      <c r="U4" s="53">
        <v>0</v>
      </c>
      <c r="V4" s="64" t="s">
        <v>2809</v>
      </c>
      <c r="W4" s="53">
        <f t="shared" si="0"/>
        <v>0</v>
      </c>
    </row>
    <row r="5" spans="1:24" x14ac:dyDescent="0.2">
      <c r="T5" s="65" t="s">
        <v>2812</v>
      </c>
      <c r="U5" s="53">
        <v>12</v>
      </c>
      <c r="V5" s="266" t="s">
        <v>4239</v>
      </c>
      <c r="W5" s="53">
        <f t="shared" si="0"/>
        <v>7</v>
      </c>
    </row>
    <row r="6" spans="1:24" x14ac:dyDescent="0.2">
      <c r="V6" s="66" t="s">
        <v>2811</v>
      </c>
      <c r="W6" s="53">
        <f t="shared" si="0"/>
        <v>81</v>
      </c>
    </row>
    <row r="7" spans="1:24" x14ac:dyDescent="0.2">
      <c r="V7" s="67" t="s">
        <v>2813</v>
      </c>
      <c r="W7" s="53">
        <f t="shared" si="0"/>
        <v>26</v>
      </c>
    </row>
    <row r="8" spans="1:24" s="68" customFormat="1" ht="54.75" customHeight="1" x14ac:dyDescent="0.2">
      <c r="A8" s="6" t="s">
        <v>975</v>
      </c>
      <c r="B8" s="6" t="s">
        <v>976</v>
      </c>
      <c r="C8" s="6" t="s">
        <v>3526</v>
      </c>
      <c r="D8" s="69" t="s">
        <v>977</v>
      </c>
      <c r="E8" s="69" t="s">
        <v>3527</v>
      </c>
      <c r="F8" s="69" t="s">
        <v>3528</v>
      </c>
      <c r="G8" s="69" t="s">
        <v>3529</v>
      </c>
      <c r="H8" s="69" t="s">
        <v>3530</v>
      </c>
      <c r="I8" s="69" t="s">
        <v>3544</v>
      </c>
      <c r="J8" s="69" t="s">
        <v>978</v>
      </c>
      <c r="K8" s="69" t="s">
        <v>3545</v>
      </c>
      <c r="L8" s="6" t="s">
        <v>3547</v>
      </c>
      <c r="M8" s="6" t="s">
        <v>3548</v>
      </c>
      <c r="N8" s="6" t="s">
        <v>3576</v>
      </c>
      <c r="O8" s="6" t="s">
        <v>3577</v>
      </c>
      <c r="P8" s="6" t="s">
        <v>3578</v>
      </c>
      <c r="Q8" s="6" t="s">
        <v>3579</v>
      </c>
      <c r="R8" s="6" t="s">
        <v>3580</v>
      </c>
      <c r="S8" s="6" t="s">
        <v>3581</v>
      </c>
      <c r="T8" s="143" t="s">
        <v>3582</v>
      </c>
      <c r="U8" s="6" t="s">
        <v>3583</v>
      </c>
      <c r="V8" s="70" t="s">
        <v>2807</v>
      </c>
      <c r="W8" s="70" t="s">
        <v>982</v>
      </c>
    </row>
    <row r="9" spans="1:24" ht="27.95" customHeight="1" x14ac:dyDescent="0.2">
      <c r="A9" s="73"/>
      <c r="B9" s="73"/>
      <c r="C9" s="73" t="s">
        <v>2833</v>
      </c>
      <c r="D9" s="72"/>
      <c r="E9" s="72"/>
      <c r="F9" s="72"/>
      <c r="G9" s="72"/>
      <c r="H9" s="72"/>
      <c r="I9" s="72"/>
      <c r="J9" s="72"/>
      <c r="K9" s="72"/>
      <c r="L9" s="63"/>
      <c r="M9" s="63"/>
      <c r="N9" s="63"/>
      <c r="O9" s="63"/>
      <c r="P9" s="63"/>
      <c r="Q9" s="63"/>
      <c r="R9" s="63"/>
      <c r="S9" s="63"/>
      <c r="T9" s="63"/>
      <c r="U9" s="63"/>
      <c r="V9" s="63" t="s">
        <v>2808</v>
      </c>
      <c r="W9" s="63"/>
    </row>
    <row r="10" spans="1:24" x14ac:dyDescent="0.2">
      <c r="A10" s="74" t="s">
        <v>1165</v>
      </c>
      <c r="B10" s="74"/>
      <c r="C10" s="76" t="s">
        <v>983</v>
      </c>
      <c r="D10" s="130" t="s">
        <v>3542</v>
      </c>
      <c r="E10" s="75"/>
      <c r="F10" s="75"/>
      <c r="G10" s="108">
        <v>101.1</v>
      </c>
      <c r="H10" s="108"/>
      <c r="I10" s="108"/>
      <c r="J10" s="74" t="s">
        <v>660</v>
      </c>
      <c r="K10" s="16" t="s">
        <v>3546</v>
      </c>
      <c r="L10" s="141"/>
      <c r="M10" s="145"/>
      <c r="N10" s="141"/>
      <c r="O10" s="77"/>
      <c r="P10" s="141"/>
      <c r="Q10" s="77"/>
      <c r="R10" s="77"/>
      <c r="S10" s="141"/>
      <c r="T10" s="77"/>
      <c r="U10" s="77" t="s">
        <v>4358</v>
      </c>
      <c r="V10" s="58" t="s">
        <v>2808</v>
      </c>
      <c r="W10" s="77"/>
    </row>
    <row r="11" spans="1:24" x14ac:dyDescent="0.2">
      <c r="A11" s="74" t="s">
        <v>1166</v>
      </c>
      <c r="B11" s="74"/>
      <c r="C11" s="76" t="s">
        <v>984</v>
      </c>
      <c r="D11" s="130" t="s">
        <v>3542</v>
      </c>
      <c r="E11" s="75"/>
      <c r="F11" s="75"/>
      <c r="G11" s="108">
        <v>51.1</v>
      </c>
      <c r="H11" s="108"/>
      <c r="I11" s="108"/>
      <c r="J11" s="74" t="s">
        <v>660</v>
      </c>
      <c r="K11" s="16" t="s">
        <v>3546</v>
      </c>
      <c r="L11" s="141"/>
      <c r="M11" s="145"/>
      <c r="N11" s="141"/>
      <c r="O11" s="77"/>
      <c r="P11" s="141"/>
      <c r="Q11" s="77"/>
      <c r="R11" s="77"/>
      <c r="S11" s="141"/>
      <c r="T11" s="77"/>
      <c r="U11" s="77" t="s">
        <v>4359</v>
      </c>
      <c r="V11" s="58" t="s">
        <v>2808</v>
      </c>
      <c r="W11" s="77"/>
    </row>
    <row r="12" spans="1:24" ht="27.6" customHeight="1" x14ac:dyDescent="0.2">
      <c r="A12" s="78" t="s">
        <v>1167</v>
      </c>
      <c r="B12" s="78"/>
      <c r="C12" s="45" t="s">
        <v>985</v>
      </c>
      <c r="D12" s="44" t="s">
        <v>3543</v>
      </c>
      <c r="E12" s="44"/>
      <c r="F12" s="46" t="s">
        <v>1106</v>
      </c>
      <c r="G12" s="108"/>
      <c r="H12" s="108">
        <f>SUM(G10:G11)</f>
        <v>152.19999999999999</v>
      </c>
      <c r="I12" s="108"/>
      <c r="J12" s="144"/>
      <c r="K12" s="44"/>
      <c r="L12" s="141"/>
      <c r="M12" s="146"/>
      <c r="N12" s="141"/>
      <c r="O12" s="46"/>
      <c r="P12" s="141"/>
      <c r="Q12" s="46"/>
      <c r="R12" s="46"/>
      <c r="S12" s="141"/>
      <c r="T12" s="46"/>
      <c r="U12" s="46" t="s">
        <v>4360</v>
      </c>
      <c r="V12" s="58" t="s">
        <v>3339</v>
      </c>
      <c r="W12" s="46"/>
    </row>
    <row r="13" spans="1:24" x14ac:dyDescent="0.2">
      <c r="A13" s="74" t="s">
        <v>1168</v>
      </c>
      <c r="B13" s="74"/>
      <c r="C13" s="76" t="s">
        <v>273</v>
      </c>
      <c r="D13" s="130" t="s">
        <v>3542</v>
      </c>
      <c r="E13" s="75"/>
      <c r="F13" s="75"/>
      <c r="G13" s="108">
        <v>31.1</v>
      </c>
      <c r="H13" s="108"/>
      <c r="I13" s="108"/>
      <c r="J13" s="74" t="s">
        <v>660</v>
      </c>
      <c r="K13" s="16" t="s">
        <v>3546</v>
      </c>
      <c r="L13" s="141"/>
      <c r="M13" s="145"/>
      <c r="N13" s="141"/>
      <c r="O13" s="77"/>
      <c r="P13" s="141"/>
      <c r="Q13" s="77"/>
      <c r="R13" s="77"/>
      <c r="S13" s="141"/>
      <c r="T13" s="77"/>
      <c r="U13" s="77" t="s">
        <v>4361</v>
      </c>
      <c r="V13" s="58" t="s">
        <v>2808</v>
      </c>
      <c r="W13" s="77"/>
    </row>
    <row r="14" spans="1:24" ht="25.5" x14ac:dyDescent="0.2">
      <c r="A14" s="78" t="s">
        <v>1169</v>
      </c>
      <c r="B14" s="78"/>
      <c r="C14" s="45" t="s">
        <v>274</v>
      </c>
      <c r="D14" s="44" t="s">
        <v>3543</v>
      </c>
      <c r="E14" s="44"/>
      <c r="F14" s="46" t="s">
        <v>1113</v>
      </c>
      <c r="G14" s="108"/>
      <c r="H14" s="108">
        <f>SUM(H12,-G13)</f>
        <v>121.1</v>
      </c>
      <c r="I14" s="108"/>
      <c r="J14" s="144"/>
      <c r="K14" s="44"/>
      <c r="L14" s="141"/>
      <c r="M14" s="146"/>
      <c r="N14" s="141"/>
      <c r="O14" s="46"/>
      <c r="P14" s="141"/>
      <c r="Q14" s="46"/>
      <c r="R14" s="46"/>
      <c r="S14" s="141"/>
      <c r="T14" s="46"/>
      <c r="U14" s="46" t="s">
        <v>4362</v>
      </c>
      <c r="V14" s="58" t="s">
        <v>3339</v>
      </c>
      <c r="W14" s="46"/>
    </row>
    <row r="15" spans="1:24" ht="25.5" x14ac:dyDescent="0.2">
      <c r="A15" s="74" t="s">
        <v>1170</v>
      </c>
      <c r="B15" s="74"/>
      <c r="C15" s="76" t="s">
        <v>275</v>
      </c>
      <c r="D15" s="130" t="s">
        <v>3542</v>
      </c>
      <c r="E15" s="75"/>
      <c r="F15" s="75"/>
      <c r="G15" s="108">
        <v>4.0999999999999996</v>
      </c>
      <c r="H15" s="108"/>
      <c r="I15" s="108"/>
      <c r="J15" s="74" t="s">
        <v>660</v>
      </c>
      <c r="K15" s="16" t="s">
        <v>3546</v>
      </c>
      <c r="L15" s="141"/>
      <c r="M15" s="145"/>
      <c r="N15" s="141"/>
      <c r="O15" s="77"/>
      <c r="P15" s="141"/>
      <c r="Q15" s="77"/>
      <c r="R15" s="77"/>
      <c r="S15" s="141"/>
      <c r="T15" s="77"/>
      <c r="U15" s="77" t="s">
        <v>4363</v>
      </c>
      <c r="V15" s="58" t="s">
        <v>2808</v>
      </c>
      <c r="W15" s="77"/>
    </row>
    <row r="16" spans="1:24" ht="25.5" x14ac:dyDescent="0.2">
      <c r="A16" s="74" t="s">
        <v>2814</v>
      </c>
      <c r="B16" s="74"/>
      <c r="C16" s="76" t="s">
        <v>2817</v>
      </c>
      <c r="D16" s="130" t="s">
        <v>3542</v>
      </c>
      <c r="E16" s="75"/>
      <c r="F16" s="75"/>
      <c r="G16" s="108">
        <v>14.1</v>
      </c>
      <c r="H16" s="108"/>
      <c r="I16" s="108"/>
      <c r="J16" s="74" t="s">
        <v>660</v>
      </c>
      <c r="K16" s="16" t="s">
        <v>3546</v>
      </c>
      <c r="L16" s="141"/>
      <c r="M16" s="145"/>
      <c r="N16" s="141"/>
      <c r="O16" s="77"/>
      <c r="P16" s="141"/>
      <c r="Q16" s="77"/>
      <c r="R16" s="77"/>
      <c r="S16" s="141"/>
      <c r="T16" s="77"/>
      <c r="U16" s="77" t="s">
        <v>4364</v>
      </c>
      <c r="V16" s="58" t="s">
        <v>2808</v>
      </c>
      <c r="W16" s="77"/>
    </row>
    <row r="17" spans="1:23" ht="25.5" x14ac:dyDescent="0.2">
      <c r="A17" s="74" t="s">
        <v>2825</v>
      </c>
      <c r="B17" s="74"/>
      <c r="C17" s="76" t="s">
        <v>2818</v>
      </c>
      <c r="D17" s="130" t="s">
        <v>3542</v>
      </c>
      <c r="E17" s="75"/>
      <c r="F17" s="75"/>
      <c r="G17" s="108">
        <v>24.1</v>
      </c>
      <c r="H17" s="108"/>
      <c r="I17" s="108"/>
      <c r="J17" s="74" t="s">
        <v>660</v>
      </c>
      <c r="K17" s="16" t="s">
        <v>3546</v>
      </c>
      <c r="L17" s="141"/>
      <c r="M17" s="145"/>
      <c r="N17" s="141"/>
      <c r="O17" s="77"/>
      <c r="P17" s="141"/>
      <c r="Q17" s="77"/>
      <c r="R17" s="77"/>
      <c r="S17" s="141"/>
      <c r="T17" s="77"/>
      <c r="U17" s="77" t="s">
        <v>4365</v>
      </c>
      <c r="V17" s="58" t="s">
        <v>2808</v>
      </c>
      <c r="W17" s="77"/>
    </row>
    <row r="18" spans="1:23" x14ac:dyDescent="0.2">
      <c r="A18" s="74" t="s">
        <v>2826</v>
      </c>
      <c r="B18" s="74"/>
      <c r="C18" s="76" t="s">
        <v>2819</v>
      </c>
      <c r="D18" s="130" t="s">
        <v>3542</v>
      </c>
      <c r="E18" s="75"/>
      <c r="F18" s="75"/>
      <c r="G18" s="108">
        <v>34.1</v>
      </c>
      <c r="H18" s="108"/>
      <c r="I18" s="108"/>
      <c r="J18" s="74" t="s">
        <v>660</v>
      </c>
      <c r="K18" s="16" t="s">
        <v>3546</v>
      </c>
      <c r="L18" s="141"/>
      <c r="M18" s="145"/>
      <c r="N18" s="141"/>
      <c r="O18" s="77"/>
      <c r="P18" s="141"/>
      <c r="Q18" s="77"/>
      <c r="R18" s="77"/>
      <c r="S18" s="141"/>
      <c r="T18" s="77"/>
      <c r="U18" s="77" t="s">
        <v>4366</v>
      </c>
      <c r="V18" s="58" t="s">
        <v>2808</v>
      </c>
      <c r="W18" s="77"/>
    </row>
    <row r="19" spans="1:23" x14ac:dyDescent="0.2">
      <c r="A19" s="74" t="s">
        <v>1171</v>
      </c>
      <c r="B19" s="74"/>
      <c r="C19" s="76" t="s">
        <v>276</v>
      </c>
      <c r="D19" s="130" t="s">
        <v>3542</v>
      </c>
      <c r="E19" s="75"/>
      <c r="F19" s="75"/>
      <c r="G19" s="108">
        <v>44.1</v>
      </c>
      <c r="H19" s="108"/>
      <c r="I19" s="108"/>
      <c r="J19" s="74" t="s">
        <v>660</v>
      </c>
      <c r="K19" s="16" t="s">
        <v>3546</v>
      </c>
      <c r="L19" s="141"/>
      <c r="M19" s="145"/>
      <c r="N19" s="141"/>
      <c r="O19" s="77"/>
      <c r="P19" s="141"/>
      <c r="Q19" s="77"/>
      <c r="R19" s="77"/>
      <c r="S19" s="141"/>
      <c r="T19" s="77"/>
      <c r="U19" s="77" t="s">
        <v>4367</v>
      </c>
      <c r="V19" s="58" t="s">
        <v>2808</v>
      </c>
      <c r="W19" s="77"/>
    </row>
    <row r="20" spans="1:23" ht="38.25" x14ac:dyDescent="0.2">
      <c r="A20" s="78" t="s">
        <v>1172</v>
      </c>
      <c r="B20" s="78"/>
      <c r="C20" s="45" t="s">
        <v>277</v>
      </c>
      <c r="D20" s="44" t="s">
        <v>3543</v>
      </c>
      <c r="E20" s="44"/>
      <c r="F20" s="36" t="s">
        <v>3161</v>
      </c>
      <c r="G20" s="108"/>
      <c r="H20" s="108">
        <f>SUM(H14,G15:G19)</f>
        <v>241.59999999999997</v>
      </c>
      <c r="I20" s="108"/>
      <c r="J20" s="144"/>
      <c r="K20" s="44"/>
      <c r="L20" s="141"/>
      <c r="M20" s="146"/>
      <c r="N20" s="141"/>
      <c r="O20" s="46"/>
      <c r="P20" s="141"/>
      <c r="Q20" s="46"/>
      <c r="R20" s="46"/>
      <c r="S20" s="141"/>
      <c r="T20" s="46"/>
      <c r="U20" s="46" t="s">
        <v>4368</v>
      </c>
      <c r="V20" s="58" t="s">
        <v>3339</v>
      </c>
      <c r="W20" s="46"/>
    </row>
    <row r="21" spans="1:23" ht="25.5" x14ac:dyDescent="0.2">
      <c r="A21" s="78" t="s">
        <v>5454</v>
      </c>
      <c r="B21" s="78"/>
      <c r="C21" s="45" t="s">
        <v>5455</v>
      </c>
      <c r="D21" s="44" t="s">
        <v>3543</v>
      </c>
      <c r="E21" s="44" t="s">
        <v>3777</v>
      </c>
      <c r="F21" s="36" t="s">
        <v>5456</v>
      </c>
      <c r="G21" s="108"/>
      <c r="H21" s="108">
        <f>H20-G15</f>
        <v>237.49999999999997</v>
      </c>
      <c r="I21" s="108"/>
      <c r="J21" s="144"/>
      <c r="K21" s="44"/>
      <c r="L21" s="141"/>
      <c r="M21" s="146"/>
      <c r="N21" s="141"/>
      <c r="O21" s="46"/>
      <c r="P21" s="141"/>
      <c r="Q21" s="46"/>
      <c r="R21" s="46"/>
      <c r="S21" s="141"/>
      <c r="T21" s="46"/>
      <c r="U21" s="46" t="s">
        <v>4368</v>
      </c>
      <c r="V21" s="66" t="s">
        <v>2811</v>
      </c>
      <c r="W21" s="46"/>
    </row>
    <row r="22" spans="1:23" x14ac:dyDescent="0.2">
      <c r="A22" s="79"/>
      <c r="B22" s="79"/>
      <c r="C22" s="80" t="s">
        <v>2637</v>
      </c>
      <c r="D22" s="81"/>
      <c r="E22" s="81"/>
      <c r="F22" s="81"/>
      <c r="G22" s="108"/>
      <c r="H22" s="108"/>
      <c r="I22" s="108"/>
      <c r="J22" s="79"/>
      <c r="K22" s="81"/>
      <c r="L22" s="141"/>
      <c r="M22" s="147"/>
      <c r="N22" s="141"/>
      <c r="O22" s="82"/>
      <c r="P22" s="141"/>
      <c r="Q22" s="82"/>
      <c r="R22" s="82"/>
      <c r="S22" s="141"/>
      <c r="T22" s="82"/>
      <c r="U22" s="82"/>
      <c r="V22" s="58" t="s">
        <v>2808</v>
      </c>
      <c r="W22" s="82"/>
    </row>
    <row r="23" spans="1:23" x14ac:dyDescent="0.2">
      <c r="A23" s="83" t="s">
        <v>1173</v>
      </c>
      <c r="B23" s="83"/>
      <c r="C23" s="85" t="s">
        <v>2221</v>
      </c>
      <c r="D23" s="131" t="s">
        <v>3542</v>
      </c>
      <c r="E23" s="84"/>
      <c r="F23" s="84"/>
      <c r="G23" s="108">
        <v>61.1</v>
      </c>
      <c r="H23" s="108"/>
      <c r="I23" s="108"/>
      <c r="J23" s="83" t="s">
        <v>660</v>
      </c>
      <c r="K23" s="16" t="s">
        <v>3546</v>
      </c>
      <c r="L23" s="141"/>
      <c r="M23" s="148"/>
      <c r="N23" s="141"/>
      <c r="O23" s="86"/>
      <c r="P23" s="141"/>
      <c r="Q23" s="86"/>
      <c r="R23" s="86"/>
      <c r="S23" s="141"/>
      <c r="T23" s="86"/>
      <c r="U23" s="86" t="s">
        <v>4369</v>
      </c>
      <c r="V23" s="58" t="s">
        <v>2808</v>
      </c>
      <c r="W23" s="82"/>
    </row>
    <row r="24" spans="1:23" ht="25.5" x14ac:dyDescent="0.2">
      <c r="A24" s="74" t="s">
        <v>1174</v>
      </c>
      <c r="B24" s="74"/>
      <c r="C24" s="76" t="s">
        <v>2444</v>
      </c>
      <c r="D24" s="130" t="s">
        <v>3543</v>
      </c>
      <c r="E24" s="75"/>
      <c r="F24" s="75"/>
      <c r="G24" s="108">
        <v>71.099999999999994</v>
      </c>
      <c r="H24" s="108"/>
      <c r="I24" s="108"/>
      <c r="J24" s="74" t="s">
        <v>660</v>
      </c>
      <c r="K24" s="16" t="s">
        <v>3546</v>
      </c>
      <c r="L24" s="141"/>
      <c r="M24" s="147"/>
      <c r="N24" s="141"/>
      <c r="O24" s="82"/>
      <c r="P24" s="141"/>
      <c r="Q24" s="82"/>
      <c r="R24" s="82"/>
      <c r="S24" s="141"/>
      <c r="T24" s="82"/>
      <c r="U24" s="77" t="s">
        <v>4370</v>
      </c>
      <c r="V24" s="58" t="s">
        <v>2808</v>
      </c>
      <c r="W24" s="77"/>
    </row>
    <row r="25" spans="1:23" x14ac:dyDescent="0.2">
      <c r="A25" s="74" t="s">
        <v>1175</v>
      </c>
      <c r="B25" s="74"/>
      <c r="C25" s="76" t="s">
        <v>280</v>
      </c>
      <c r="D25" s="130" t="s">
        <v>3542</v>
      </c>
      <c r="E25" s="75"/>
      <c r="F25" s="75"/>
      <c r="G25" s="108">
        <v>81.099999999999994</v>
      </c>
      <c r="H25" s="108"/>
      <c r="I25" s="108"/>
      <c r="J25" s="74" t="s">
        <v>660</v>
      </c>
      <c r="K25" s="16" t="s">
        <v>3546</v>
      </c>
      <c r="L25" s="141"/>
      <c r="M25" s="145"/>
      <c r="N25" s="141"/>
      <c r="O25" s="77"/>
      <c r="P25" s="141"/>
      <c r="Q25" s="77"/>
      <c r="R25" s="77"/>
      <c r="S25" s="141"/>
      <c r="T25" s="77"/>
      <c r="U25" s="77" t="s">
        <v>4371</v>
      </c>
      <c r="V25" s="58" t="s">
        <v>2808</v>
      </c>
      <c r="W25" s="77"/>
    </row>
    <row r="26" spans="1:23" x14ac:dyDescent="0.2">
      <c r="A26" s="74" t="s">
        <v>4143</v>
      </c>
      <c r="B26" s="74"/>
      <c r="C26" s="76" t="s">
        <v>4142</v>
      </c>
      <c r="D26" s="130" t="s">
        <v>3542</v>
      </c>
      <c r="E26" s="75"/>
      <c r="F26" s="75"/>
      <c r="G26" s="108">
        <v>101.1</v>
      </c>
      <c r="H26" s="108"/>
      <c r="I26" s="108"/>
      <c r="J26" s="74" t="s">
        <v>660</v>
      </c>
      <c r="K26" s="16" t="s">
        <v>3546</v>
      </c>
      <c r="L26" s="141"/>
      <c r="M26" s="145"/>
      <c r="N26" s="141"/>
      <c r="O26" s="77"/>
      <c r="P26" s="141"/>
      <c r="Q26" s="77"/>
      <c r="R26" s="77"/>
      <c r="S26" s="141"/>
      <c r="T26" s="77"/>
      <c r="U26" s="77" t="s">
        <v>4372</v>
      </c>
      <c r="V26" s="66" t="s">
        <v>2811</v>
      </c>
      <c r="W26" s="77"/>
    </row>
    <row r="27" spans="1:23" ht="25.5" x14ac:dyDescent="0.2">
      <c r="A27" s="74" t="s">
        <v>1176</v>
      </c>
      <c r="B27" s="74"/>
      <c r="C27" s="76" t="s">
        <v>281</v>
      </c>
      <c r="D27" s="130" t="s">
        <v>3542</v>
      </c>
      <c r="E27" s="75"/>
      <c r="F27" s="75"/>
      <c r="G27" s="108">
        <v>91.1</v>
      </c>
      <c r="H27" s="108"/>
      <c r="I27" s="108"/>
      <c r="J27" s="74" t="s">
        <v>660</v>
      </c>
      <c r="K27" s="16" t="s">
        <v>3546</v>
      </c>
      <c r="L27" s="141"/>
      <c r="M27" s="145"/>
      <c r="N27" s="141"/>
      <c r="O27" s="77"/>
      <c r="P27" s="141"/>
      <c r="Q27" s="77"/>
      <c r="R27" s="77"/>
      <c r="S27" s="141"/>
      <c r="T27" s="77"/>
      <c r="U27" s="77" t="s">
        <v>4373</v>
      </c>
      <c r="V27" s="58" t="s">
        <v>2808</v>
      </c>
      <c r="W27" s="77"/>
    </row>
    <row r="28" spans="1:23" ht="38.25" x14ac:dyDescent="0.2">
      <c r="A28" s="74" t="s">
        <v>1177</v>
      </c>
      <c r="B28" s="74"/>
      <c r="C28" s="76" t="s">
        <v>282</v>
      </c>
      <c r="D28" s="130" t="s">
        <v>3542</v>
      </c>
      <c r="E28" s="75"/>
      <c r="F28" s="75"/>
      <c r="G28" s="108">
        <v>201.1</v>
      </c>
      <c r="H28" s="108"/>
      <c r="I28" s="108"/>
      <c r="J28" s="74" t="s">
        <v>660</v>
      </c>
      <c r="K28" s="16" t="s">
        <v>3546</v>
      </c>
      <c r="L28" s="141"/>
      <c r="M28" s="145"/>
      <c r="N28" s="141"/>
      <c r="O28" s="77"/>
      <c r="P28" s="141"/>
      <c r="Q28" s="77"/>
      <c r="R28" s="77"/>
      <c r="S28" s="141"/>
      <c r="T28" s="77"/>
      <c r="U28" s="77" t="s">
        <v>4374</v>
      </c>
      <c r="V28" s="58" t="s">
        <v>2808</v>
      </c>
      <c r="W28" s="77"/>
    </row>
    <row r="29" spans="1:23" ht="25.5" x14ac:dyDescent="0.2">
      <c r="A29" s="74" t="s">
        <v>1178</v>
      </c>
      <c r="B29" s="74"/>
      <c r="C29" s="76" t="s">
        <v>283</v>
      </c>
      <c r="D29" s="130" t="s">
        <v>3542</v>
      </c>
      <c r="E29" s="75"/>
      <c r="F29" s="75"/>
      <c r="G29" s="108">
        <v>301.10000000000002</v>
      </c>
      <c r="H29" s="108"/>
      <c r="I29" s="108"/>
      <c r="J29" s="74" t="s">
        <v>660</v>
      </c>
      <c r="K29" s="16" t="s">
        <v>3546</v>
      </c>
      <c r="L29" s="141"/>
      <c r="M29" s="145"/>
      <c r="N29" s="141"/>
      <c r="O29" s="77"/>
      <c r="P29" s="141"/>
      <c r="Q29" s="77"/>
      <c r="R29" s="77"/>
      <c r="S29" s="141"/>
      <c r="T29" s="77"/>
      <c r="U29" s="77" t="s">
        <v>4375</v>
      </c>
      <c r="V29" s="58" t="s">
        <v>2808</v>
      </c>
      <c r="W29" s="77"/>
    </row>
    <row r="30" spans="1:23" ht="25.5" x14ac:dyDescent="0.2">
      <c r="A30" s="74" t="s">
        <v>1179</v>
      </c>
      <c r="B30" s="74"/>
      <c r="C30" s="76" t="s">
        <v>2445</v>
      </c>
      <c r="D30" s="130" t="s">
        <v>3543</v>
      </c>
      <c r="E30" s="75"/>
      <c r="F30" s="75"/>
      <c r="G30" s="108">
        <v>401.1</v>
      </c>
      <c r="H30" s="108"/>
      <c r="I30" s="108"/>
      <c r="J30" s="74" t="s">
        <v>660</v>
      </c>
      <c r="K30" s="16" t="s">
        <v>3546</v>
      </c>
      <c r="L30" s="141"/>
      <c r="M30" s="147"/>
      <c r="N30" s="141"/>
      <c r="O30" s="82"/>
      <c r="P30" s="141"/>
      <c r="Q30" s="82"/>
      <c r="R30" s="82"/>
      <c r="S30" s="141"/>
      <c r="T30" s="82"/>
      <c r="U30" s="77" t="s">
        <v>4376</v>
      </c>
      <c r="V30" s="58" t="s">
        <v>2808</v>
      </c>
      <c r="W30" s="77"/>
    </row>
    <row r="31" spans="1:23" ht="25.5" x14ac:dyDescent="0.2">
      <c r="A31" s="74" t="s">
        <v>1180</v>
      </c>
      <c r="B31" s="74"/>
      <c r="C31" s="76" t="s">
        <v>285</v>
      </c>
      <c r="D31" s="130" t="s">
        <v>3542</v>
      </c>
      <c r="E31" s="75"/>
      <c r="F31" s="75"/>
      <c r="G31" s="108">
        <v>501.1</v>
      </c>
      <c r="H31" s="108"/>
      <c r="I31" s="108"/>
      <c r="J31" s="74" t="s">
        <v>660</v>
      </c>
      <c r="K31" s="16" t="s">
        <v>3546</v>
      </c>
      <c r="L31" s="141"/>
      <c r="M31" s="145"/>
      <c r="N31" s="141"/>
      <c r="O31" s="77"/>
      <c r="P31" s="141"/>
      <c r="Q31" s="77"/>
      <c r="R31" s="77"/>
      <c r="S31" s="141"/>
      <c r="T31" s="77"/>
      <c r="U31" s="77" t="s">
        <v>4377</v>
      </c>
      <c r="V31" s="58" t="s">
        <v>2808</v>
      </c>
      <c r="W31" s="77"/>
    </row>
    <row r="32" spans="1:23" x14ac:dyDescent="0.2">
      <c r="A32" s="74" t="s">
        <v>3162</v>
      </c>
      <c r="B32" s="74"/>
      <c r="C32" s="76" t="s">
        <v>3218</v>
      </c>
      <c r="D32" s="130" t="s">
        <v>3542</v>
      </c>
      <c r="E32" s="75"/>
      <c r="F32" s="75"/>
      <c r="G32" s="108">
        <v>601.1</v>
      </c>
      <c r="H32" s="108"/>
      <c r="I32" s="108"/>
      <c r="J32" s="74" t="s">
        <v>660</v>
      </c>
      <c r="K32" s="16" t="s">
        <v>3546</v>
      </c>
      <c r="L32" s="141"/>
      <c r="M32" s="145"/>
      <c r="N32" s="141"/>
      <c r="O32" s="77"/>
      <c r="P32" s="141"/>
      <c r="Q32" s="77"/>
      <c r="R32" s="77"/>
      <c r="S32" s="141"/>
      <c r="T32" s="77"/>
      <c r="U32" s="77" t="s">
        <v>4378</v>
      </c>
      <c r="V32" s="58" t="s">
        <v>2808</v>
      </c>
      <c r="W32" s="77"/>
    </row>
    <row r="33" spans="1:23" x14ac:dyDescent="0.2">
      <c r="A33" s="74" t="s">
        <v>1181</v>
      </c>
      <c r="B33" s="74"/>
      <c r="C33" s="76" t="s">
        <v>286</v>
      </c>
      <c r="D33" s="130" t="s">
        <v>3542</v>
      </c>
      <c r="E33" s="75"/>
      <c r="F33" s="75"/>
      <c r="G33" s="108">
        <v>701.1</v>
      </c>
      <c r="H33" s="108"/>
      <c r="I33" s="108"/>
      <c r="J33" s="74" t="s">
        <v>660</v>
      </c>
      <c r="K33" s="16" t="s">
        <v>3546</v>
      </c>
      <c r="L33" s="141"/>
      <c r="M33" s="145"/>
      <c r="N33" s="141"/>
      <c r="O33" s="77"/>
      <c r="P33" s="141"/>
      <c r="Q33" s="77"/>
      <c r="R33" s="77"/>
      <c r="S33" s="141"/>
      <c r="T33" s="77"/>
      <c r="U33" s="77" t="s">
        <v>4379</v>
      </c>
      <c r="V33" s="58" t="s">
        <v>2808</v>
      </c>
      <c r="W33" s="77"/>
    </row>
    <row r="34" spans="1:23" s="91" customFormat="1" ht="51" x14ac:dyDescent="0.2">
      <c r="A34" s="87" t="s">
        <v>2623</v>
      </c>
      <c r="B34" s="87"/>
      <c r="C34" s="89"/>
      <c r="D34" s="88" t="s">
        <v>3543</v>
      </c>
      <c r="E34" s="88"/>
      <c r="F34" s="90" t="s">
        <v>4156</v>
      </c>
      <c r="G34" s="108"/>
      <c r="H34" s="108">
        <f>SUM(G25:G33)</f>
        <v>2979.8999999999996</v>
      </c>
      <c r="I34" s="108"/>
      <c r="J34" s="87"/>
      <c r="K34" s="88"/>
      <c r="L34" s="141"/>
      <c r="M34" s="149"/>
      <c r="N34" s="141"/>
      <c r="O34" s="90"/>
      <c r="P34" s="141"/>
      <c r="Q34" s="90"/>
      <c r="R34" s="90"/>
      <c r="S34" s="141"/>
      <c r="T34" s="90"/>
      <c r="U34" s="90"/>
      <c r="V34" s="58" t="s">
        <v>3339</v>
      </c>
      <c r="W34" s="46"/>
    </row>
    <row r="35" spans="1:23" s="91" customFormat="1" ht="25.5" x14ac:dyDescent="0.2">
      <c r="A35" s="88" t="s">
        <v>1182</v>
      </c>
      <c r="B35" s="88"/>
      <c r="C35" s="89" t="s">
        <v>287</v>
      </c>
      <c r="D35" s="88" t="s">
        <v>3543</v>
      </c>
      <c r="E35" s="88"/>
      <c r="F35" s="90" t="s">
        <v>2634</v>
      </c>
      <c r="G35" s="108"/>
      <c r="H35" s="108">
        <f>SUM(G23,G24,H34)</f>
        <v>3112.0999999999995</v>
      </c>
      <c r="I35" s="108"/>
      <c r="J35" s="87"/>
      <c r="K35" s="88"/>
      <c r="L35" s="141"/>
      <c r="M35" s="149"/>
      <c r="N35" s="141"/>
      <c r="O35" s="90"/>
      <c r="P35" s="141"/>
      <c r="Q35" s="90"/>
      <c r="R35" s="90"/>
      <c r="S35" s="141"/>
      <c r="T35" s="90"/>
      <c r="U35" s="90" t="s">
        <v>4380</v>
      </c>
      <c r="V35" s="58" t="s">
        <v>3339</v>
      </c>
      <c r="W35" s="46"/>
    </row>
    <row r="36" spans="1:23" s="91" customFormat="1" ht="51" x14ac:dyDescent="0.2">
      <c r="A36" s="88" t="s">
        <v>5467</v>
      </c>
      <c r="B36" s="88"/>
      <c r="C36" s="89" t="s">
        <v>5468</v>
      </c>
      <c r="D36" s="88" t="s">
        <v>3543</v>
      </c>
      <c r="E36" s="88" t="s">
        <v>3777</v>
      </c>
      <c r="F36" s="90" t="s">
        <v>5469</v>
      </c>
      <c r="G36" s="108"/>
      <c r="H36" s="108">
        <f>SUM(G25:G33)</f>
        <v>2979.8999999999996</v>
      </c>
      <c r="I36" s="108"/>
      <c r="J36" s="87"/>
      <c r="K36" s="88"/>
      <c r="L36" s="141"/>
      <c r="M36" s="149"/>
      <c r="N36" s="141"/>
      <c r="O36" s="90"/>
      <c r="P36" s="141"/>
      <c r="Q36" s="90"/>
      <c r="R36" s="90"/>
      <c r="S36" s="141"/>
      <c r="T36" s="90"/>
      <c r="U36" s="90"/>
      <c r="V36" s="66" t="s">
        <v>2811</v>
      </c>
      <c r="W36" s="46"/>
    </row>
    <row r="37" spans="1:23" ht="25.5" x14ac:dyDescent="0.2">
      <c r="A37" s="74" t="s">
        <v>1184</v>
      </c>
      <c r="B37" s="74"/>
      <c r="C37" s="76" t="s">
        <v>2820</v>
      </c>
      <c r="D37" s="130" t="s">
        <v>3543</v>
      </c>
      <c r="E37" s="75"/>
      <c r="F37" s="75"/>
      <c r="G37" s="108">
        <v>11.2</v>
      </c>
      <c r="H37" s="108"/>
      <c r="I37" s="108"/>
      <c r="J37" s="74" t="s">
        <v>660</v>
      </c>
      <c r="K37" s="16" t="s">
        <v>3546</v>
      </c>
      <c r="L37" s="141"/>
      <c r="M37" s="147"/>
      <c r="N37" s="141"/>
      <c r="O37" s="82"/>
      <c r="P37" s="141"/>
      <c r="Q37" s="82"/>
      <c r="R37" s="82"/>
      <c r="S37" s="141"/>
      <c r="T37" s="82"/>
      <c r="U37" s="77" t="s">
        <v>4381</v>
      </c>
      <c r="V37" s="58" t="s">
        <v>2808</v>
      </c>
      <c r="W37" s="77"/>
    </row>
    <row r="38" spans="1:23" ht="25.5" x14ac:dyDescent="0.2">
      <c r="A38" s="74" t="s">
        <v>2482</v>
      </c>
      <c r="B38" s="74"/>
      <c r="C38" s="76" t="s">
        <v>2446</v>
      </c>
      <c r="D38" s="130" t="s">
        <v>3543</v>
      </c>
      <c r="E38" s="75"/>
      <c r="F38" s="75"/>
      <c r="G38" s="108">
        <v>1.1000000000000001</v>
      </c>
      <c r="H38" s="108"/>
      <c r="I38" s="108"/>
      <c r="J38" s="74" t="s">
        <v>660</v>
      </c>
      <c r="K38" s="16" t="s">
        <v>3546</v>
      </c>
      <c r="L38" s="141"/>
      <c r="M38" s="145"/>
      <c r="N38" s="141"/>
      <c r="O38" s="77"/>
      <c r="P38" s="141"/>
      <c r="Q38" s="77"/>
      <c r="R38" s="77"/>
      <c r="S38" s="141"/>
      <c r="T38" s="77"/>
      <c r="U38" s="77" t="s">
        <v>4382</v>
      </c>
      <c r="V38" s="58" t="s">
        <v>2808</v>
      </c>
      <c r="W38" s="77"/>
    </row>
    <row r="39" spans="1:23" ht="38.25" x14ac:dyDescent="0.2">
      <c r="A39" s="78" t="s">
        <v>3352</v>
      </c>
      <c r="B39" s="78"/>
      <c r="C39" s="45" t="s">
        <v>288</v>
      </c>
      <c r="D39" s="44" t="s">
        <v>3543</v>
      </c>
      <c r="E39" s="44"/>
      <c r="F39" s="46" t="s">
        <v>3345</v>
      </c>
      <c r="G39" s="108"/>
      <c r="H39" s="108">
        <f>SUM(H20,-H35,G37,-G38)</f>
        <v>-2860.3999999999996</v>
      </c>
      <c r="I39" s="108"/>
      <c r="J39" s="144"/>
      <c r="K39" s="44"/>
      <c r="L39" s="141"/>
      <c r="M39" s="146"/>
      <c r="N39" s="141"/>
      <c r="O39" s="46"/>
      <c r="P39" s="141"/>
      <c r="Q39" s="46"/>
      <c r="R39" s="46"/>
      <c r="S39" s="141"/>
      <c r="T39" s="46"/>
      <c r="U39" s="46" t="s">
        <v>4383</v>
      </c>
      <c r="V39" s="58" t="s">
        <v>2808</v>
      </c>
      <c r="W39" s="46"/>
    </row>
    <row r="40" spans="1:23" x14ac:dyDescent="0.2">
      <c r="G40" s="108"/>
      <c r="H40" s="108"/>
      <c r="I40" s="108"/>
      <c r="K40" s="150"/>
      <c r="L40" s="141"/>
      <c r="N40" s="141"/>
      <c r="P40" s="141"/>
      <c r="S40" s="141"/>
      <c r="T40" s="77"/>
      <c r="U40" s="77"/>
      <c r="V40" s="77"/>
      <c r="W40" s="77"/>
    </row>
    <row r="41" spans="1:23" ht="25.5" x14ac:dyDescent="0.2">
      <c r="A41" s="74" t="s">
        <v>1185</v>
      </c>
      <c r="B41" s="74"/>
      <c r="C41" s="76" t="s">
        <v>290</v>
      </c>
      <c r="D41" s="130" t="s">
        <v>3542</v>
      </c>
      <c r="E41" s="75"/>
      <c r="F41" s="75"/>
      <c r="G41" s="108">
        <v>21.2</v>
      </c>
      <c r="H41" s="108"/>
      <c r="I41" s="108"/>
      <c r="J41" s="74" t="s">
        <v>660</v>
      </c>
      <c r="K41" s="16" t="s">
        <v>3546</v>
      </c>
      <c r="L41" s="141"/>
      <c r="M41" s="147"/>
      <c r="N41" s="141"/>
      <c r="O41" s="82"/>
      <c r="P41" s="141"/>
      <c r="Q41" s="82"/>
      <c r="R41" s="82"/>
      <c r="S41" s="141"/>
      <c r="T41" s="82"/>
      <c r="U41" s="77" t="s">
        <v>4384</v>
      </c>
      <c r="V41" s="58" t="s">
        <v>2808</v>
      </c>
      <c r="W41" s="77"/>
    </row>
    <row r="42" spans="1:23" ht="25.5" x14ac:dyDescent="0.2">
      <c r="A42" s="74" t="s">
        <v>1186</v>
      </c>
      <c r="B42" s="74"/>
      <c r="C42" s="76" t="s">
        <v>291</v>
      </c>
      <c r="D42" s="130" t="s">
        <v>3542</v>
      </c>
      <c r="E42" s="75"/>
      <c r="F42" s="75"/>
      <c r="G42" s="108">
        <v>31.2</v>
      </c>
      <c r="H42" s="108"/>
      <c r="I42" s="108"/>
      <c r="J42" s="74" t="s">
        <v>660</v>
      </c>
      <c r="K42" s="16" t="s">
        <v>3546</v>
      </c>
      <c r="L42" s="141"/>
      <c r="M42" s="147"/>
      <c r="N42" s="141"/>
      <c r="O42" s="82"/>
      <c r="P42" s="141"/>
      <c r="Q42" s="82"/>
      <c r="R42" s="82"/>
      <c r="S42" s="141"/>
      <c r="T42" s="82"/>
      <c r="U42" s="77" t="s">
        <v>4385</v>
      </c>
      <c r="V42" s="58" t="s">
        <v>2808</v>
      </c>
      <c r="W42" s="77"/>
    </row>
    <row r="43" spans="1:23" ht="25.5" x14ac:dyDescent="0.2">
      <c r="A43" s="83" t="s">
        <v>2499</v>
      </c>
      <c r="B43" s="83"/>
      <c r="C43" s="85" t="s">
        <v>2500</v>
      </c>
      <c r="D43" s="132" t="s">
        <v>3543</v>
      </c>
      <c r="E43" s="84"/>
      <c r="F43" s="84"/>
      <c r="G43" s="108">
        <v>41.2</v>
      </c>
      <c r="H43" s="108"/>
      <c r="I43" s="108"/>
      <c r="J43" s="83" t="s">
        <v>660</v>
      </c>
      <c r="K43" s="16" t="s">
        <v>3546</v>
      </c>
      <c r="L43" s="141"/>
      <c r="M43" s="147"/>
      <c r="N43" s="141"/>
      <c r="O43" s="82"/>
      <c r="P43" s="141"/>
      <c r="Q43" s="82"/>
      <c r="R43" s="82"/>
      <c r="S43" s="141"/>
      <c r="T43" s="82"/>
      <c r="U43" s="86" t="s">
        <v>4386</v>
      </c>
      <c r="V43" s="58" t="s">
        <v>2808</v>
      </c>
      <c r="W43" s="82"/>
    </row>
    <row r="44" spans="1:23" x14ac:dyDescent="0.2">
      <c r="A44" s="83" t="s">
        <v>2821</v>
      </c>
      <c r="B44" s="83"/>
      <c r="C44" s="85" t="s">
        <v>2822</v>
      </c>
      <c r="D44" s="132" t="s">
        <v>3543</v>
      </c>
      <c r="E44" s="84"/>
      <c r="F44" s="84"/>
      <c r="G44" s="108">
        <v>51.2</v>
      </c>
      <c r="H44" s="108"/>
      <c r="I44" s="108"/>
      <c r="J44" s="83" t="s">
        <v>660</v>
      </c>
      <c r="K44" s="16" t="s">
        <v>3546</v>
      </c>
      <c r="L44" s="141"/>
      <c r="M44" s="148"/>
      <c r="N44" s="141"/>
      <c r="O44" s="86"/>
      <c r="P44" s="141"/>
      <c r="Q44" s="86"/>
      <c r="R44" s="86"/>
      <c r="S44" s="141"/>
      <c r="T44" s="86"/>
      <c r="U44" s="86" t="s">
        <v>4387</v>
      </c>
      <c r="V44" s="58" t="s">
        <v>2808</v>
      </c>
      <c r="W44" s="82"/>
    </row>
    <row r="45" spans="1:23" s="91" customFormat="1" ht="38.25" x14ac:dyDescent="0.2">
      <c r="A45" s="88" t="s">
        <v>1187</v>
      </c>
      <c r="B45" s="88"/>
      <c r="C45" s="89" t="s">
        <v>292</v>
      </c>
      <c r="D45" s="88" t="s">
        <v>3543</v>
      </c>
      <c r="E45" s="88"/>
      <c r="F45" s="46" t="s">
        <v>3359</v>
      </c>
      <c r="G45" s="108"/>
      <c r="H45" s="108">
        <f>SUM(H39,G41,-G42,G43,G44)</f>
        <v>-2778</v>
      </c>
      <c r="I45" s="108"/>
      <c r="J45" s="87"/>
      <c r="K45" s="88"/>
      <c r="L45" s="141"/>
      <c r="M45" s="149"/>
      <c r="N45" s="141"/>
      <c r="O45" s="90"/>
      <c r="P45" s="141"/>
      <c r="Q45" s="90"/>
      <c r="R45" s="90"/>
      <c r="S45" s="141"/>
      <c r="T45" s="90"/>
      <c r="U45" s="90" t="s">
        <v>4388</v>
      </c>
      <c r="V45" s="58" t="s">
        <v>3339</v>
      </c>
      <c r="W45" s="46"/>
    </row>
    <row r="46" spans="1:23" ht="18.95" customHeight="1" x14ac:dyDescent="0.2">
      <c r="A46" s="74" t="s">
        <v>1188</v>
      </c>
      <c r="B46" s="74"/>
      <c r="C46" s="76" t="s">
        <v>293</v>
      </c>
      <c r="D46" s="130" t="s">
        <v>3543</v>
      </c>
      <c r="E46" s="75"/>
      <c r="F46" s="75"/>
      <c r="G46" s="108">
        <v>-11.1</v>
      </c>
      <c r="H46" s="108"/>
      <c r="I46" s="108"/>
      <c r="J46" s="74" t="s">
        <v>660</v>
      </c>
      <c r="K46" s="16" t="s">
        <v>3546</v>
      </c>
      <c r="L46" s="141"/>
      <c r="M46" s="147"/>
      <c r="N46" s="141"/>
      <c r="O46" s="82"/>
      <c r="P46" s="141"/>
      <c r="Q46" s="82"/>
      <c r="R46" s="82"/>
      <c r="S46" s="141"/>
      <c r="T46" s="82"/>
      <c r="U46" s="77" t="s">
        <v>4389</v>
      </c>
      <c r="V46" s="58" t="s">
        <v>2808</v>
      </c>
      <c r="W46" s="77"/>
    </row>
    <row r="47" spans="1:23" ht="25.5" x14ac:dyDescent="0.2">
      <c r="A47" s="44" t="s">
        <v>1190</v>
      </c>
      <c r="B47" s="44"/>
      <c r="C47" s="45" t="s">
        <v>2635</v>
      </c>
      <c r="D47" s="44" t="s">
        <v>3543</v>
      </c>
      <c r="E47" s="44"/>
      <c r="F47" s="46" t="s">
        <v>3360</v>
      </c>
      <c r="G47" s="108"/>
      <c r="H47" s="108">
        <f>SUM(H45,-G46)</f>
        <v>-2766.9</v>
      </c>
      <c r="I47" s="108"/>
      <c r="J47" s="144"/>
      <c r="K47" s="44"/>
      <c r="L47" s="141"/>
      <c r="M47" s="146"/>
      <c r="N47" s="141"/>
      <c r="O47" s="46"/>
      <c r="P47" s="141"/>
      <c r="Q47" s="46"/>
      <c r="R47" s="46"/>
      <c r="S47" s="141"/>
      <c r="T47" s="46"/>
      <c r="U47" s="46" t="s">
        <v>4390</v>
      </c>
      <c r="V47" s="58" t="s">
        <v>2808</v>
      </c>
      <c r="W47" s="46"/>
    </row>
    <row r="48" spans="1:23" ht="33.6" customHeight="1" x14ac:dyDescent="0.2">
      <c r="A48" s="74" t="s">
        <v>3463</v>
      </c>
      <c r="B48" s="74"/>
      <c r="C48" s="76" t="s">
        <v>3374</v>
      </c>
      <c r="D48" s="130" t="s">
        <v>3543</v>
      </c>
      <c r="E48" s="75"/>
      <c r="F48" s="75"/>
      <c r="G48" s="108">
        <v>-22.1</v>
      </c>
      <c r="H48" s="108"/>
      <c r="I48" s="108"/>
      <c r="J48" s="74" t="s">
        <v>660</v>
      </c>
      <c r="K48" s="16" t="s">
        <v>3546</v>
      </c>
      <c r="L48" s="141"/>
      <c r="M48" s="147"/>
      <c r="N48" s="141"/>
      <c r="O48" s="82"/>
      <c r="P48" s="141"/>
      <c r="Q48" s="82"/>
      <c r="R48" s="82"/>
      <c r="S48" s="141"/>
      <c r="T48" s="82"/>
      <c r="U48" s="77" t="s">
        <v>4391</v>
      </c>
      <c r="V48" s="58" t="s">
        <v>2808</v>
      </c>
      <c r="W48" s="77"/>
    </row>
    <row r="49" spans="1:23" ht="33.950000000000003" customHeight="1" x14ac:dyDescent="0.2">
      <c r="A49" s="74" t="s">
        <v>3464</v>
      </c>
      <c r="B49" s="74"/>
      <c r="C49" s="76" t="s">
        <v>3375</v>
      </c>
      <c r="D49" s="130" t="s">
        <v>3543</v>
      </c>
      <c r="E49" s="75"/>
      <c r="F49" s="75"/>
      <c r="G49" s="108">
        <v>-11.1</v>
      </c>
      <c r="H49" s="108"/>
      <c r="I49" s="108"/>
      <c r="J49" s="74" t="s">
        <v>660</v>
      </c>
      <c r="K49" s="16" t="s">
        <v>3546</v>
      </c>
      <c r="L49" s="141"/>
      <c r="M49" s="147"/>
      <c r="N49" s="141"/>
      <c r="O49" s="82"/>
      <c r="P49" s="141"/>
      <c r="Q49" s="82"/>
      <c r="R49" s="82"/>
      <c r="S49" s="141"/>
      <c r="T49" s="82"/>
      <c r="U49" s="77" t="s">
        <v>4392</v>
      </c>
      <c r="V49" s="58" t="s">
        <v>2808</v>
      </c>
      <c r="W49" s="77"/>
    </row>
    <row r="50" spans="1:23" s="91" customFormat="1" ht="25.5" x14ac:dyDescent="0.2">
      <c r="A50" s="106" t="s">
        <v>3465</v>
      </c>
      <c r="B50" s="106"/>
      <c r="C50" s="89" t="s">
        <v>3376</v>
      </c>
      <c r="D50" s="44" t="s">
        <v>3543</v>
      </c>
      <c r="E50" s="44"/>
      <c r="F50" s="46" t="s">
        <v>3380</v>
      </c>
      <c r="G50" s="108"/>
      <c r="H50" s="108">
        <f>SUM(H47,G48,G49)</f>
        <v>-2800.1</v>
      </c>
      <c r="I50" s="108"/>
      <c r="J50" s="144"/>
      <c r="K50" s="44"/>
      <c r="L50" s="141"/>
      <c r="M50" s="149"/>
      <c r="N50" s="141"/>
      <c r="O50" s="90"/>
      <c r="P50" s="141"/>
      <c r="Q50" s="90"/>
      <c r="R50" s="90"/>
      <c r="S50" s="141"/>
      <c r="T50" s="90"/>
      <c r="U50" s="90" t="s">
        <v>4393</v>
      </c>
      <c r="V50" s="58" t="s">
        <v>2808</v>
      </c>
      <c r="W50" s="46"/>
    </row>
    <row r="51" spans="1:23" ht="25.5" x14ac:dyDescent="0.2">
      <c r="A51" s="74" t="s">
        <v>1191</v>
      </c>
      <c r="B51" s="74"/>
      <c r="C51" s="76" t="s">
        <v>297</v>
      </c>
      <c r="D51" s="130" t="s">
        <v>3542</v>
      </c>
      <c r="E51" s="75"/>
      <c r="F51" s="75"/>
      <c r="G51" s="108">
        <v>102.1</v>
      </c>
      <c r="H51" s="108"/>
      <c r="I51" s="108"/>
      <c r="J51" s="74" t="s">
        <v>660</v>
      </c>
      <c r="K51" s="16" t="s">
        <v>3546</v>
      </c>
      <c r="L51" s="141"/>
      <c r="M51" s="145"/>
      <c r="N51" s="141"/>
      <c r="O51" s="77"/>
      <c r="P51" s="141"/>
      <c r="Q51" s="77"/>
      <c r="R51" s="77"/>
      <c r="S51" s="141"/>
      <c r="T51" s="77"/>
      <c r="U51" s="77" t="s">
        <v>4394</v>
      </c>
      <c r="V51" s="58" t="s">
        <v>2808</v>
      </c>
      <c r="W51" s="77"/>
    </row>
    <row r="52" spans="1:23" ht="25.5" x14ac:dyDescent="0.2">
      <c r="A52" s="74" t="s">
        <v>1192</v>
      </c>
      <c r="B52" s="74"/>
      <c r="C52" s="76" t="s">
        <v>298</v>
      </c>
      <c r="D52" s="130" t="s">
        <v>3542</v>
      </c>
      <c r="E52" s="75"/>
      <c r="F52" s="75"/>
      <c r="G52" s="108">
        <v>52.1</v>
      </c>
      <c r="H52" s="108"/>
      <c r="I52" s="108"/>
      <c r="J52" s="74" t="s">
        <v>660</v>
      </c>
      <c r="K52" s="16" t="s">
        <v>3546</v>
      </c>
      <c r="L52" s="141"/>
      <c r="M52" s="145"/>
      <c r="N52" s="141"/>
      <c r="O52" s="77"/>
      <c r="P52" s="141"/>
      <c r="Q52" s="77"/>
      <c r="R52" s="77"/>
      <c r="S52" s="141"/>
      <c r="T52" s="77"/>
      <c r="U52" s="77" t="s">
        <v>4395</v>
      </c>
      <c r="V52" s="58" t="s">
        <v>2808</v>
      </c>
      <c r="W52" s="77"/>
    </row>
    <row r="53" spans="1:23" ht="38.25" x14ac:dyDescent="0.2">
      <c r="A53" s="78" t="s">
        <v>1193</v>
      </c>
      <c r="B53" s="78"/>
      <c r="C53" s="45" t="s">
        <v>299</v>
      </c>
      <c r="D53" s="44" t="s">
        <v>3543</v>
      </c>
      <c r="E53" s="44"/>
      <c r="F53" s="46" t="s">
        <v>1112</v>
      </c>
      <c r="G53" s="108"/>
      <c r="H53" s="108">
        <f>SUM(G51:G52)</f>
        <v>154.19999999999999</v>
      </c>
      <c r="I53" s="108"/>
      <c r="J53" s="144"/>
      <c r="K53" s="44"/>
      <c r="L53" s="141"/>
      <c r="M53" s="146"/>
      <c r="N53" s="141"/>
      <c r="O53" s="46"/>
      <c r="P53" s="141"/>
      <c r="Q53" s="46"/>
      <c r="R53" s="46"/>
      <c r="S53" s="141"/>
      <c r="T53" s="46"/>
      <c r="U53" s="46" t="s">
        <v>4396</v>
      </c>
      <c r="V53" s="58" t="s">
        <v>3339</v>
      </c>
      <c r="W53" s="46"/>
    </row>
    <row r="54" spans="1:23" ht="25.5" x14ac:dyDescent="0.2">
      <c r="A54" s="74" t="s">
        <v>1194</v>
      </c>
      <c r="B54" s="74"/>
      <c r="C54" s="76" t="s">
        <v>300</v>
      </c>
      <c r="D54" s="130" t="s">
        <v>3542</v>
      </c>
      <c r="E54" s="75"/>
      <c r="F54" s="75"/>
      <c r="G54" s="108">
        <v>32.1</v>
      </c>
      <c r="H54" s="108"/>
      <c r="I54" s="108"/>
      <c r="J54" s="74" t="s">
        <v>660</v>
      </c>
      <c r="K54" s="16" t="s">
        <v>3546</v>
      </c>
      <c r="L54" s="141"/>
      <c r="M54" s="145"/>
      <c r="N54" s="141"/>
      <c r="O54" s="77"/>
      <c r="P54" s="141"/>
      <c r="Q54" s="77"/>
      <c r="R54" s="77"/>
      <c r="S54" s="141"/>
      <c r="T54" s="77"/>
      <c r="U54" s="77" t="s">
        <v>4397</v>
      </c>
      <c r="V54" s="58" t="s">
        <v>2808</v>
      </c>
      <c r="W54" s="77"/>
    </row>
    <row r="55" spans="1:23" ht="38.25" x14ac:dyDescent="0.2">
      <c r="A55" s="78" t="s">
        <v>1195</v>
      </c>
      <c r="B55" s="78"/>
      <c r="C55" s="45" t="s">
        <v>301</v>
      </c>
      <c r="D55" s="44" t="s">
        <v>3543</v>
      </c>
      <c r="E55" s="44"/>
      <c r="F55" s="46" t="s">
        <v>1114</v>
      </c>
      <c r="G55" s="108"/>
      <c r="H55" s="108">
        <f>SUM(H53,-G54)</f>
        <v>122.1</v>
      </c>
      <c r="I55" s="108"/>
      <c r="J55" s="144"/>
      <c r="K55" s="44"/>
      <c r="L55" s="141"/>
      <c r="M55" s="146"/>
      <c r="N55" s="141"/>
      <c r="O55" s="46"/>
      <c r="P55" s="141"/>
      <c r="Q55" s="46"/>
      <c r="R55" s="46"/>
      <c r="S55" s="141"/>
      <c r="T55" s="46"/>
      <c r="U55" s="46" t="s">
        <v>4398</v>
      </c>
      <c r="V55" s="58" t="s">
        <v>3339</v>
      </c>
      <c r="W55" s="46"/>
    </row>
    <row r="56" spans="1:23" ht="38.25" x14ac:dyDescent="0.2">
      <c r="A56" s="74" t="s">
        <v>1196</v>
      </c>
      <c r="B56" s="74"/>
      <c r="C56" s="76" t="s">
        <v>302</v>
      </c>
      <c r="D56" s="130" t="s">
        <v>3542</v>
      </c>
      <c r="E56" s="75"/>
      <c r="F56" s="75"/>
      <c r="G56" s="108">
        <v>5.0999999999999996</v>
      </c>
      <c r="H56" s="108"/>
      <c r="I56" s="108"/>
      <c r="J56" s="74" t="s">
        <v>660</v>
      </c>
      <c r="K56" s="16" t="s">
        <v>3546</v>
      </c>
      <c r="L56" s="141"/>
      <c r="M56" s="145"/>
      <c r="N56" s="141"/>
      <c r="O56" s="77"/>
      <c r="P56" s="141"/>
      <c r="Q56" s="77"/>
      <c r="R56" s="77"/>
      <c r="S56" s="141"/>
      <c r="T56" s="77"/>
      <c r="U56" s="77" t="s">
        <v>4399</v>
      </c>
      <c r="V56" s="58" t="s">
        <v>2808</v>
      </c>
      <c r="W56" s="77"/>
    </row>
    <row r="57" spans="1:23" ht="38.25" x14ac:dyDescent="0.2">
      <c r="A57" s="74" t="s">
        <v>2815</v>
      </c>
      <c r="B57" s="74"/>
      <c r="C57" s="76" t="s">
        <v>2828</v>
      </c>
      <c r="D57" s="130" t="s">
        <v>3542</v>
      </c>
      <c r="E57" s="75"/>
      <c r="F57" s="75"/>
      <c r="G57" s="108">
        <v>15.1</v>
      </c>
      <c r="H57" s="108"/>
      <c r="I57" s="108"/>
      <c r="J57" s="74" t="s">
        <v>660</v>
      </c>
      <c r="K57" s="16" t="s">
        <v>3546</v>
      </c>
      <c r="L57" s="141"/>
      <c r="M57" s="145"/>
      <c r="N57" s="141"/>
      <c r="O57" s="77"/>
      <c r="P57" s="141"/>
      <c r="Q57" s="77"/>
      <c r="R57" s="77"/>
      <c r="S57" s="141"/>
      <c r="T57" s="77"/>
      <c r="U57" s="77" t="s">
        <v>4400</v>
      </c>
      <c r="V57" s="58" t="s">
        <v>2808</v>
      </c>
      <c r="W57" s="77"/>
    </row>
    <row r="58" spans="1:23" ht="38.25" x14ac:dyDescent="0.2">
      <c r="A58" s="74" t="s">
        <v>2823</v>
      </c>
      <c r="B58" s="74"/>
      <c r="C58" s="76" t="s">
        <v>2829</v>
      </c>
      <c r="D58" s="130" t="s">
        <v>3542</v>
      </c>
      <c r="E58" s="75"/>
      <c r="F58" s="75"/>
      <c r="G58" s="108">
        <v>25.1</v>
      </c>
      <c r="H58" s="108"/>
      <c r="I58" s="108"/>
      <c r="J58" s="74" t="s">
        <v>660</v>
      </c>
      <c r="K58" s="16" t="s">
        <v>3546</v>
      </c>
      <c r="L58" s="141"/>
      <c r="M58" s="145"/>
      <c r="N58" s="141"/>
      <c r="O58" s="77"/>
      <c r="P58" s="141"/>
      <c r="Q58" s="77"/>
      <c r="R58" s="77"/>
      <c r="S58" s="141"/>
      <c r="T58" s="77"/>
      <c r="U58" s="77" t="s">
        <v>4401</v>
      </c>
      <c r="V58" s="58" t="s">
        <v>2808</v>
      </c>
      <c r="W58" s="77"/>
    </row>
    <row r="59" spans="1:23" ht="25.5" x14ac:dyDescent="0.2">
      <c r="A59" s="74" t="s">
        <v>2824</v>
      </c>
      <c r="B59" s="74"/>
      <c r="C59" s="76" t="s">
        <v>2830</v>
      </c>
      <c r="D59" s="130" t="s">
        <v>3542</v>
      </c>
      <c r="E59" s="75"/>
      <c r="F59" s="75"/>
      <c r="G59" s="108">
        <v>35.1</v>
      </c>
      <c r="H59" s="108"/>
      <c r="I59" s="108"/>
      <c r="J59" s="74" t="s">
        <v>660</v>
      </c>
      <c r="K59" s="16" t="s">
        <v>3546</v>
      </c>
      <c r="L59" s="141"/>
      <c r="M59" s="145"/>
      <c r="N59" s="141"/>
      <c r="O59" s="77"/>
      <c r="P59" s="141"/>
      <c r="Q59" s="77"/>
      <c r="R59" s="77"/>
      <c r="S59" s="141"/>
      <c r="T59" s="77"/>
      <c r="U59" s="77" t="s">
        <v>4402</v>
      </c>
      <c r="V59" s="58" t="s">
        <v>2808</v>
      </c>
      <c r="W59" s="77"/>
    </row>
    <row r="60" spans="1:23" ht="25.5" x14ac:dyDescent="0.2">
      <c r="A60" s="74" t="s">
        <v>1197</v>
      </c>
      <c r="B60" s="74"/>
      <c r="C60" s="76" t="s">
        <v>303</v>
      </c>
      <c r="D60" s="130" t="s">
        <v>3542</v>
      </c>
      <c r="E60" s="75"/>
      <c r="F60" s="75"/>
      <c r="G60" s="108">
        <v>45.1</v>
      </c>
      <c r="H60" s="108"/>
      <c r="I60" s="108"/>
      <c r="J60" s="74" t="s">
        <v>660</v>
      </c>
      <c r="K60" s="16" t="s">
        <v>3546</v>
      </c>
      <c r="L60" s="141"/>
      <c r="M60" s="145"/>
      <c r="N60" s="141"/>
      <c r="O60" s="77"/>
      <c r="P60" s="141"/>
      <c r="Q60" s="77"/>
      <c r="R60" s="77"/>
      <c r="S60" s="141"/>
      <c r="T60" s="77"/>
      <c r="U60" s="77" t="s">
        <v>4403</v>
      </c>
      <c r="V60" s="58" t="s">
        <v>2808</v>
      </c>
      <c r="W60" s="77"/>
    </row>
    <row r="61" spans="1:23" ht="38.25" x14ac:dyDescent="0.2">
      <c r="A61" s="78" t="s">
        <v>1198</v>
      </c>
      <c r="B61" s="78"/>
      <c r="C61" s="45" t="s">
        <v>304</v>
      </c>
      <c r="D61" s="44" t="s">
        <v>3543</v>
      </c>
      <c r="E61" s="44"/>
      <c r="F61" s="36" t="s">
        <v>3163</v>
      </c>
      <c r="G61" s="108"/>
      <c r="H61" s="108">
        <f>SUM(H55,G56:G60)</f>
        <v>247.59999999999997</v>
      </c>
      <c r="I61" s="108"/>
      <c r="J61" s="144"/>
      <c r="K61" s="44"/>
      <c r="L61" s="141"/>
      <c r="M61" s="146"/>
      <c r="N61" s="141"/>
      <c r="O61" s="46"/>
      <c r="P61" s="141"/>
      <c r="Q61" s="46"/>
      <c r="R61" s="46"/>
      <c r="S61" s="141"/>
      <c r="T61" s="46"/>
      <c r="U61" s="46" t="s">
        <v>4404</v>
      </c>
      <c r="V61" s="58" t="s">
        <v>3339</v>
      </c>
      <c r="W61" s="46"/>
    </row>
    <row r="62" spans="1:23" ht="25.5" x14ac:dyDescent="0.2">
      <c r="A62" s="78" t="s">
        <v>5457</v>
      </c>
      <c r="B62" s="78"/>
      <c r="C62" s="45" t="s">
        <v>5482</v>
      </c>
      <c r="D62" s="44" t="s">
        <v>3543</v>
      </c>
      <c r="E62" s="44" t="s">
        <v>3777</v>
      </c>
      <c r="F62" s="36" t="s">
        <v>5458</v>
      </c>
      <c r="G62" s="108"/>
      <c r="H62" s="108">
        <f>H61-G56</f>
        <v>242.49999999999997</v>
      </c>
      <c r="I62" s="108"/>
      <c r="J62" s="144"/>
      <c r="K62" s="44"/>
      <c r="L62" s="141"/>
      <c r="M62" s="146"/>
      <c r="N62" s="141"/>
      <c r="O62" s="46"/>
      <c r="P62" s="141"/>
      <c r="Q62" s="46"/>
      <c r="R62" s="46"/>
      <c r="S62" s="141"/>
      <c r="T62" s="46"/>
      <c r="U62" s="46"/>
      <c r="V62" s="66" t="s">
        <v>2811</v>
      </c>
      <c r="W62" s="46"/>
    </row>
    <row r="63" spans="1:23" ht="25.5" x14ac:dyDescent="0.2">
      <c r="A63" s="83" t="s">
        <v>1199</v>
      </c>
      <c r="B63" s="83"/>
      <c r="C63" s="85" t="s">
        <v>2039</v>
      </c>
      <c r="D63" s="131" t="s">
        <v>3542</v>
      </c>
      <c r="E63" s="84"/>
      <c r="F63" s="84"/>
      <c r="G63" s="108">
        <v>62.1</v>
      </c>
      <c r="H63" s="108"/>
      <c r="I63" s="108"/>
      <c r="J63" s="83" t="s">
        <v>660</v>
      </c>
      <c r="K63" s="16" t="s">
        <v>3546</v>
      </c>
      <c r="L63" s="141"/>
      <c r="M63" s="148"/>
      <c r="N63" s="141"/>
      <c r="O63" s="86"/>
      <c r="P63" s="141"/>
      <c r="Q63" s="86"/>
      <c r="R63" s="86"/>
      <c r="S63" s="141"/>
      <c r="T63" s="86"/>
      <c r="U63" s="86" t="s">
        <v>4405</v>
      </c>
      <c r="V63" s="58" t="s">
        <v>2808</v>
      </c>
      <c r="W63" s="82"/>
    </row>
    <row r="64" spans="1:23" ht="38.25" x14ac:dyDescent="0.2">
      <c r="A64" s="74" t="s">
        <v>1200</v>
      </c>
      <c r="B64" s="74"/>
      <c r="C64" s="76" t="s">
        <v>2447</v>
      </c>
      <c r="D64" s="130" t="s">
        <v>3543</v>
      </c>
      <c r="E64" s="75"/>
      <c r="F64" s="75"/>
      <c r="G64" s="108">
        <v>72.099999999999994</v>
      </c>
      <c r="H64" s="108"/>
      <c r="I64" s="108"/>
      <c r="J64" s="74" t="s">
        <v>660</v>
      </c>
      <c r="K64" s="16" t="s">
        <v>3546</v>
      </c>
      <c r="L64" s="141"/>
      <c r="M64" s="147"/>
      <c r="N64" s="141"/>
      <c r="O64" s="82"/>
      <c r="P64" s="141"/>
      <c r="Q64" s="82"/>
      <c r="R64" s="82"/>
      <c r="S64" s="141"/>
      <c r="T64" s="82"/>
      <c r="U64" s="77" t="s">
        <v>4406</v>
      </c>
      <c r="V64" s="58" t="s">
        <v>2808</v>
      </c>
      <c r="W64" s="77"/>
    </row>
    <row r="65" spans="1:23" ht="25.5" x14ac:dyDescent="0.2">
      <c r="A65" s="74" t="s">
        <v>1201</v>
      </c>
      <c r="B65" s="74"/>
      <c r="C65" s="76" t="s">
        <v>306</v>
      </c>
      <c r="D65" s="130" t="s">
        <v>3542</v>
      </c>
      <c r="E65" s="75"/>
      <c r="F65" s="75"/>
      <c r="G65" s="108">
        <v>82.1</v>
      </c>
      <c r="H65" s="108"/>
      <c r="I65" s="108"/>
      <c r="J65" s="74" t="s">
        <v>660</v>
      </c>
      <c r="K65" s="16" t="s">
        <v>3546</v>
      </c>
      <c r="L65" s="141"/>
      <c r="M65" s="145"/>
      <c r="N65" s="141"/>
      <c r="O65" s="77"/>
      <c r="P65" s="141"/>
      <c r="Q65" s="77"/>
      <c r="R65" s="77"/>
      <c r="S65" s="141"/>
      <c r="T65" s="77"/>
      <c r="U65" s="77" t="s">
        <v>4407</v>
      </c>
      <c r="V65" s="58" t="s">
        <v>2808</v>
      </c>
      <c r="W65" s="77"/>
    </row>
    <row r="66" spans="1:23" ht="15.75" customHeight="1" x14ac:dyDescent="0.2">
      <c r="A66" s="74" t="s">
        <v>4144</v>
      </c>
      <c r="B66" s="74"/>
      <c r="C66" s="76" t="s">
        <v>4145</v>
      </c>
      <c r="D66" s="130" t="s">
        <v>3542</v>
      </c>
      <c r="E66" s="75"/>
      <c r="F66" s="75"/>
      <c r="G66" s="108">
        <v>102.1</v>
      </c>
      <c r="H66" s="108"/>
      <c r="I66" s="108"/>
      <c r="J66" s="74" t="s">
        <v>660</v>
      </c>
      <c r="K66" s="16" t="s">
        <v>3546</v>
      </c>
      <c r="L66" s="141"/>
      <c r="M66" s="145"/>
      <c r="N66" s="141"/>
      <c r="O66" s="77"/>
      <c r="P66" s="141"/>
      <c r="Q66" s="77"/>
      <c r="R66" s="77"/>
      <c r="S66" s="141"/>
      <c r="T66" s="77"/>
      <c r="U66" s="77" t="s">
        <v>4408</v>
      </c>
      <c r="V66" s="66" t="s">
        <v>2811</v>
      </c>
      <c r="W66" s="77"/>
    </row>
    <row r="67" spans="1:23" ht="38.25" x14ac:dyDescent="0.2">
      <c r="A67" s="74" t="s">
        <v>1202</v>
      </c>
      <c r="B67" s="74"/>
      <c r="C67" s="76" t="s">
        <v>307</v>
      </c>
      <c r="D67" s="130" t="s">
        <v>3542</v>
      </c>
      <c r="E67" s="75"/>
      <c r="F67" s="75"/>
      <c r="G67" s="108">
        <v>92.1</v>
      </c>
      <c r="H67" s="108"/>
      <c r="I67" s="108"/>
      <c r="J67" s="74" t="s">
        <v>660</v>
      </c>
      <c r="K67" s="16" t="s">
        <v>3546</v>
      </c>
      <c r="L67" s="141"/>
      <c r="M67" s="145"/>
      <c r="N67" s="141"/>
      <c r="O67" s="77"/>
      <c r="P67" s="141"/>
      <c r="Q67" s="77"/>
      <c r="R67" s="77"/>
      <c r="S67" s="141"/>
      <c r="T67" s="77"/>
      <c r="U67" s="77" t="s">
        <v>4409</v>
      </c>
      <c r="V67" s="58" t="s">
        <v>2808</v>
      </c>
      <c r="W67" s="77"/>
    </row>
    <row r="68" spans="1:23" ht="51" x14ac:dyDescent="0.2">
      <c r="A68" s="74" t="s">
        <v>1203</v>
      </c>
      <c r="B68" s="74"/>
      <c r="C68" s="76" t="s">
        <v>308</v>
      </c>
      <c r="D68" s="130" t="s">
        <v>3542</v>
      </c>
      <c r="E68" s="75"/>
      <c r="F68" s="75"/>
      <c r="G68" s="108">
        <v>202.1</v>
      </c>
      <c r="H68" s="108"/>
      <c r="I68" s="108"/>
      <c r="J68" s="74" t="s">
        <v>660</v>
      </c>
      <c r="K68" s="16" t="s">
        <v>3546</v>
      </c>
      <c r="L68" s="141"/>
      <c r="M68" s="145"/>
      <c r="N68" s="141"/>
      <c r="O68" s="77"/>
      <c r="P68" s="141"/>
      <c r="Q68" s="77"/>
      <c r="R68" s="77"/>
      <c r="S68" s="141"/>
      <c r="T68" s="77"/>
      <c r="U68" s="77" t="s">
        <v>4410</v>
      </c>
      <c r="V68" s="58" t="s">
        <v>2808</v>
      </c>
      <c r="W68" s="77"/>
    </row>
    <row r="69" spans="1:23" ht="38.25" x14ac:dyDescent="0.2">
      <c r="A69" s="74" t="s">
        <v>1204</v>
      </c>
      <c r="B69" s="74"/>
      <c r="C69" s="76" t="s">
        <v>309</v>
      </c>
      <c r="D69" s="130" t="s">
        <v>3542</v>
      </c>
      <c r="E69" s="75"/>
      <c r="F69" s="75"/>
      <c r="G69" s="108">
        <v>302.10000000000002</v>
      </c>
      <c r="H69" s="108"/>
      <c r="I69" s="108"/>
      <c r="J69" s="74" t="s">
        <v>660</v>
      </c>
      <c r="K69" s="16" t="s">
        <v>3546</v>
      </c>
      <c r="L69" s="141"/>
      <c r="M69" s="145"/>
      <c r="N69" s="141"/>
      <c r="O69" s="77"/>
      <c r="P69" s="141"/>
      <c r="Q69" s="77"/>
      <c r="R69" s="77"/>
      <c r="S69" s="141"/>
      <c r="T69" s="77"/>
      <c r="U69" s="77" t="s">
        <v>4411</v>
      </c>
      <c r="V69" s="58" t="s">
        <v>2808</v>
      </c>
      <c r="W69" s="77"/>
    </row>
    <row r="70" spans="1:23" ht="38.25" x14ac:dyDescent="0.2">
      <c r="A70" s="74" t="s">
        <v>1205</v>
      </c>
      <c r="B70" s="74"/>
      <c r="C70" s="76" t="s">
        <v>2448</v>
      </c>
      <c r="D70" s="130" t="s">
        <v>3543</v>
      </c>
      <c r="E70" s="75"/>
      <c r="F70" s="75"/>
      <c r="G70" s="108">
        <v>402.1</v>
      </c>
      <c r="H70" s="108"/>
      <c r="I70" s="108"/>
      <c r="J70" s="74" t="s">
        <v>660</v>
      </c>
      <c r="K70" s="16" t="s">
        <v>3546</v>
      </c>
      <c r="L70" s="141"/>
      <c r="M70" s="147"/>
      <c r="N70" s="141"/>
      <c r="O70" s="82"/>
      <c r="P70" s="141"/>
      <c r="Q70" s="82"/>
      <c r="R70" s="82"/>
      <c r="S70" s="141"/>
      <c r="T70" s="82"/>
      <c r="U70" s="77" t="s">
        <v>4412</v>
      </c>
      <c r="V70" s="58" t="s">
        <v>2808</v>
      </c>
      <c r="W70" s="77"/>
    </row>
    <row r="71" spans="1:23" ht="38.25" x14ac:dyDescent="0.2">
      <c r="A71" s="74" t="s">
        <v>1206</v>
      </c>
      <c r="B71" s="74"/>
      <c r="C71" s="76" t="s">
        <v>311</v>
      </c>
      <c r="D71" s="130" t="s">
        <v>3542</v>
      </c>
      <c r="E71" s="75"/>
      <c r="F71" s="75"/>
      <c r="G71" s="108">
        <v>502.1</v>
      </c>
      <c r="H71" s="108"/>
      <c r="I71" s="108"/>
      <c r="J71" s="74" t="s">
        <v>660</v>
      </c>
      <c r="K71" s="16" t="s">
        <v>3546</v>
      </c>
      <c r="L71" s="141"/>
      <c r="M71" s="145"/>
      <c r="N71" s="141"/>
      <c r="O71" s="77"/>
      <c r="P71" s="141"/>
      <c r="Q71" s="77"/>
      <c r="R71" s="77"/>
      <c r="S71" s="141"/>
      <c r="T71" s="77"/>
      <c r="U71" s="77" t="s">
        <v>4413</v>
      </c>
      <c r="V71" s="58" t="s">
        <v>2808</v>
      </c>
      <c r="W71" s="77"/>
    </row>
    <row r="72" spans="1:23" ht="25.5" x14ac:dyDescent="0.2">
      <c r="A72" s="74" t="s">
        <v>3164</v>
      </c>
      <c r="B72" s="74"/>
      <c r="C72" s="76" t="s">
        <v>3220</v>
      </c>
      <c r="D72" s="130" t="s">
        <v>3542</v>
      </c>
      <c r="E72" s="75"/>
      <c r="F72" s="75"/>
      <c r="G72" s="108">
        <v>602.1</v>
      </c>
      <c r="H72" s="108"/>
      <c r="I72" s="108"/>
      <c r="J72" s="74" t="s">
        <v>660</v>
      </c>
      <c r="K72" s="16" t="s">
        <v>3546</v>
      </c>
      <c r="L72" s="141"/>
      <c r="M72" s="145"/>
      <c r="N72" s="141"/>
      <c r="O72" s="77"/>
      <c r="P72" s="141"/>
      <c r="Q72" s="77"/>
      <c r="R72" s="77"/>
      <c r="S72" s="141"/>
      <c r="T72" s="77"/>
      <c r="U72" s="77" t="s">
        <v>4414</v>
      </c>
      <c r="V72" s="58" t="s">
        <v>2808</v>
      </c>
      <c r="W72" s="77"/>
    </row>
    <row r="73" spans="1:23" ht="25.5" x14ac:dyDescent="0.2">
      <c r="A73" s="74" t="s">
        <v>1207</v>
      </c>
      <c r="B73" s="74"/>
      <c r="C73" s="76" t="s">
        <v>312</v>
      </c>
      <c r="D73" s="130" t="s">
        <v>3542</v>
      </c>
      <c r="E73" s="75"/>
      <c r="F73" s="75"/>
      <c r="G73" s="108">
        <v>702.1</v>
      </c>
      <c r="H73" s="108"/>
      <c r="I73" s="108"/>
      <c r="J73" s="74" t="s">
        <v>660</v>
      </c>
      <c r="K73" s="16" t="s">
        <v>3546</v>
      </c>
      <c r="L73" s="141"/>
      <c r="M73" s="145"/>
      <c r="N73" s="141"/>
      <c r="O73" s="77"/>
      <c r="P73" s="141"/>
      <c r="Q73" s="77"/>
      <c r="R73" s="77"/>
      <c r="S73" s="141"/>
      <c r="T73" s="77"/>
      <c r="U73" s="77" t="s">
        <v>4415</v>
      </c>
      <c r="V73" s="58" t="s">
        <v>2808</v>
      </c>
      <c r="W73" s="77"/>
    </row>
    <row r="74" spans="1:23" s="91" customFormat="1" ht="51" x14ac:dyDescent="0.2">
      <c r="A74" s="87" t="s">
        <v>2624</v>
      </c>
      <c r="B74" s="87"/>
      <c r="C74" s="89"/>
      <c r="D74" s="88" t="s">
        <v>3543</v>
      </c>
      <c r="E74" s="88"/>
      <c r="F74" s="90" t="s">
        <v>4157</v>
      </c>
      <c r="G74" s="108"/>
      <c r="H74" s="108">
        <f>SUM(G65:G73)</f>
        <v>2988.8999999999996</v>
      </c>
      <c r="I74" s="108"/>
      <c r="J74" s="87"/>
      <c r="K74" s="88"/>
      <c r="L74" s="141"/>
      <c r="M74" s="149"/>
      <c r="N74" s="141"/>
      <c r="O74" s="90"/>
      <c r="P74" s="141"/>
      <c r="Q74" s="90"/>
      <c r="R74" s="90"/>
      <c r="S74" s="141"/>
      <c r="T74" s="90"/>
      <c r="U74" s="90"/>
      <c r="V74" s="58" t="s">
        <v>3339</v>
      </c>
      <c r="W74" s="46"/>
    </row>
    <row r="75" spans="1:23" s="91" customFormat="1" ht="25.5" x14ac:dyDescent="0.2">
      <c r="A75" s="88" t="s">
        <v>1208</v>
      </c>
      <c r="B75" s="88"/>
      <c r="C75" s="89" t="s">
        <v>313</v>
      </c>
      <c r="D75" s="88" t="s">
        <v>3543</v>
      </c>
      <c r="E75" s="88"/>
      <c r="F75" s="90" t="s">
        <v>2636</v>
      </c>
      <c r="G75" s="108"/>
      <c r="H75" s="108">
        <f>SUM(G63,G64,H74)</f>
        <v>3123.0999999999995</v>
      </c>
      <c r="I75" s="108"/>
      <c r="J75" s="87"/>
      <c r="K75" s="88"/>
      <c r="L75" s="141"/>
      <c r="M75" s="149"/>
      <c r="N75" s="141"/>
      <c r="O75" s="90"/>
      <c r="P75" s="141"/>
      <c r="Q75" s="90"/>
      <c r="R75" s="90"/>
      <c r="S75" s="141"/>
      <c r="T75" s="90"/>
      <c r="U75" s="90" t="s">
        <v>4416</v>
      </c>
      <c r="V75" s="58" t="s">
        <v>3339</v>
      </c>
      <c r="W75" s="46"/>
    </row>
    <row r="76" spans="1:23" s="91" customFormat="1" ht="51" x14ac:dyDescent="0.2">
      <c r="A76" s="88" t="s">
        <v>5471</v>
      </c>
      <c r="B76" s="88"/>
      <c r="C76" s="89" t="s">
        <v>5487</v>
      </c>
      <c r="D76" s="88" t="s">
        <v>3543</v>
      </c>
      <c r="E76" s="88" t="s">
        <v>3777</v>
      </c>
      <c r="F76" s="90" t="s">
        <v>5470</v>
      </c>
      <c r="G76" s="108"/>
      <c r="H76" s="108">
        <f>SUM(G65:G73)</f>
        <v>2988.8999999999996</v>
      </c>
      <c r="I76" s="108"/>
      <c r="J76" s="87"/>
      <c r="K76" s="88"/>
      <c r="L76" s="141"/>
      <c r="M76" s="149"/>
      <c r="N76" s="141"/>
      <c r="O76" s="90"/>
      <c r="P76" s="141"/>
      <c r="Q76" s="90"/>
      <c r="R76" s="90"/>
      <c r="S76" s="141"/>
      <c r="T76" s="90"/>
      <c r="U76" s="90"/>
      <c r="V76" s="66" t="s">
        <v>2811</v>
      </c>
      <c r="W76" s="46"/>
    </row>
    <row r="77" spans="1:23" ht="38.25" x14ac:dyDescent="0.2">
      <c r="A77" s="74" t="s">
        <v>1210</v>
      </c>
      <c r="B77" s="74"/>
      <c r="C77" s="76" t="s">
        <v>2827</v>
      </c>
      <c r="D77" s="130" t="s">
        <v>3543</v>
      </c>
      <c r="E77" s="75"/>
      <c r="F77" s="75"/>
      <c r="G77" s="108">
        <v>12.2</v>
      </c>
      <c r="H77" s="108"/>
      <c r="I77" s="108"/>
      <c r="J77" s="74" t="s">
        <v>660</v>
      </c>
      <c r="K77" s="16" t="s">
        <v>3546</v>
      </c>
      <c r="L77" s="141"/>
      <c r="M77" s="147"/>
      <c r="N77" s="141"/>
      <c r="O77" s="82"/>
      <c r="P77" s="141"/>
      <c r="Q77" s="82"/>
      <c r="R77" s="82"/>
      <c r="S77" s="141"/>
      <c r="T77" s="82"/>
      <c r="U77" s="77" t="s">
        <v>4417</v>
      </c>
      <c r="V77" s="58" t="s">
        <v>2808</v>
      </c>
      <c r="W77" s="77"/>
    </row>
    <row r="78" spans="1:23" ht="38.25" x14ac:dyDescent="0.2">
      <c r="A78" s="74" t="s">
        <v>2483</v>
      </c>
      <c r="B78" s="74"/>
      <c r="C78" s="76" t="s">
        <v>2449</v>
      </c>
      <c r="D78" s="130" t="s">
        <v>3543</v>
      </c>
      <c r="E78" s="75"/>
      <c r="F78" s="75"/>
      <c r="G78" s="108">
        <v>2.1</v>
      </c>
      <c r="H78" s="108"/>
      <c r="I78" s="108"/>
      <c r="J78" s="74" t="s">
        <v>660</v>
      </c>
      <c r="K78" s="16" t="s">
        <v>3546</v>
      </c>
      <c r="L78" s="141"/>
      <c r="M78" s="145"/>
      <c r="N78" s="141"/>
      <c r="O78" s="77"/>
      <c r="P78" s="141"/>
      <c r="Q78" s="77"/>
      <c r="R78" s="77"/>
      <c r="S78" s="141"/>
      <c r="T78" s="77"/>
      <c r="U78" s="77" t="s">
        <v>4418</v>
      </c>
      <c r="V78" s="58" t="s">
        <v>2808</v>
      </c>
      <c r="W78" s="77"/>
    </row>
    <row r="79" spans="1:23" ht="38.25" x14ac:dyDescent="0.2">
      <c r="A79" s="78" t="s">
        <v>3353</v>
      </c>
      <c r="B79" s="78"/>
      <c r="C79" s="45" t="s">
        <v>314</v>
      </c>
      <c r="D79" s="44" t="s">
        <v>3543</v>
      </c>
      <c r="E79" s="44"/>
      <c r="F79" s="46" t="s">
        <v>3346</v>
      </c>
      <c r="G79" s="108"/>
      <c r="H79" s="108">
        <f>SUM(H61,-H75,G77,-G78)</f>
        <v>-2865.3999999999996</v>
      </c>
      <c r="I79" s="108"/>
      <c r="J79" s="144"/>
      <c r="K79" s="44"/>
      <c r="L79" s="141"/>
      <c r="M79" s="146"/>
      <c r="N79" s="141"/>
      <c r="O79" s="46"/>
      <c r="P79" s="141"/>
      <c r="Q79" s="46"/>
      <c r="R79" s="46"/>
      <c r="S79" s="141"/>
      <c r="T79" s="46"/>
      <c r="U79" s="46" t="s">
        <v>4419</v>
      </c>
      <c r="V79" s="58" t="s">
        <v>2808</v>
      </c>
      <c r="W79" s="46"/>
    </row>
    <row r="80" spans="1:23" x14ac:dyDescent="0.2">
      <c r="G80" s="108"/>
      <c r="H80" s="108"/>
      <c r="I80" s="135"/>
      <c r="K80" s="150"/>
      <c r="L80" s="141"/>
      <c r="N80" s="141"/>
      <c r="P80" s="141"/>
      <c r="S80" s="141"/>
      <c r="T80" s="82"/>
      <c r="U80" s="82"/>
      <c r="V80" s="82"/>
      <c r="W80" s="82"/>
    </row>
    <row r="81" spans="1:23" ht="38.25" x14ac:dyDescent="0.2">
      <c r="A81" s="74" t="s">
        <v>1211</v>
      </c>
      <c r="B81" s="74"/>
      <c r="C81" s="76" t="s">
        <v>316</v>
      </c>
      <c r="D81" s="130" t="s">
        <v>3542</v>
      </c>
      <c r="E81" s="75"/>
      <c r="F81" s="75"/>
      <c r="G81" s="108">
        <v>22.2</v>
      </c>
      <c r="H81" s="108"/>
      <c r="I81" s="108"/>
      <c r="J81" s="74" t="s">
        <v>660</v>
      </c>
      <c r="K81" s="16" t="s">
        <v>3546</v>
      </c>
      <c r="L81" s="141"/>
      <c r="M81" s="147"/>
      <c r="N81" s="141"/>
      <c r="O81" s="82"/>
      <c r="P81" s="141"/>
      <c r="Q81" s="82"/>
      <c r="R81" s="82"/>
      <c r="S81" s="141"/>
      <c r="T81" s="82"/>
      <c r="U81" s="77" t="s">
        <v>4420</v>
      </c>
      <c r="V81" s="58" t="s">
        <v>2808</v>
      </c>
      <c r="W81" s="77"/>
    </row>
    <row r="82" spans="1:23" ht="38.25" x14ac:dyDescent="0.2">
      <c r="A82" s="74" t="s">
        <v>1212</v>
      </c>
      <c r="B82" s="74"/>
      <c r="C82" s="76" t="s">
        <v>317</v>
      </c>
      <c r="D82" s="130" t="s">
        <v>3542</v>
      </c>
      <c r="E82" s="75"/>
      <c r="F82" s="75"/>
      <c r="G82" s="108">
        <v>32.200000000000003</v>
      </c>
      <c r="H82" s="108"/>
      <c r="I82" s="108"/>
      <c r="J82" s="74" t="s">
        <v>660</v>
      </c>
      <c r="K82" s="16" t="s">
        <v>3546</v>
      </c>
      <c r="L82" s="141"/>
      <c r="M82" s="147"/>
      <c r="N82" s="141"/>
      <c r="O82" s="82"/>
      <c r="P82" s="141"/>
      <c r="Q82" s="82"/>
      <c r="R82" s="82"/>
      <c r="S82" s="141"/>
      <c r="T82" s="82"/>
      <c r="U82" s="77" t="s">
        <v>4421</v>
      </c>
      <c r="V82" s="58" t="s">
        <v>2808</v>
      </c>
      <c r="W82" s="77"/>
    </row>
    <row r="83" spans="1:23" ht="38.25" x14ac:dyDescent="0.2">
      <c r="A83" s="83" t="s">
        <v>2501</v>
      </c>
      <c r="B83" s="83"/>
      <c r="C83" s="85" t="s">
        <v>2506</v>
      </c>
      <c r="D83" s="131" t="s">
        <v>3543</v>
      </c>
      <c r="E83" s="84"/>
      <c r="F83" s="84"/>
      <c r="G83" s="108">
        <v>42.2</v>
      </c>
      <c r="H83" s="108"/>
      <c r="I83" s="108"/>
      <c r="J83" s="83" t="s">
        <v>660</v>
      </c>
      <c r="K83" s="16" t="s">
        <v>3546</v>
      </c>
      <c r="L83" s="141"/>
      <c r="M83" s="147"/>
      <c r="N83" s="141"/>
      <c r="O83" s="82"/>
      <c r="P83" s="141"/>
      <c r="Q83" s="82"/>
      <c r="R83" s="82"/>
      <c r="S83" s="141"/>
      <c r="T83" s="82"/>
      <c r="U83" s="86" t="s">
        <v>4422</v>
      </c>
      <c r="V83" s="58" t="s">
        <v>2808</v>
      </c>
      <c r="W83" s="82"/>
    </row>
    <row r="84" spans="1:23" ht="25.5" x14ac:dyDescent="0.2">
      <c r="A84" s="83" t="s">
        <v>2831</v>
      </c>
      <c r="B84" s="83"/>
      <c r="C84" s="85" t="s">
        <v>2832</v>
      </c>
      <c r="D84" s="132" t="s">
        <v>3543</v>
      </c>
      <c r="E84" s="84"/>
      <c r="F84" s="84"/>
      <c r="G84" s="108">
        <v>52.2</v>
      </c>
      <c r="H84" s="108"/>
      <c r="I84" s="108"/>
      <c r="J84" s="83" t="s">
        <v>660</v>
      </c>
      <c r="K84" s="16" t="s">
        <v>3546</v>
      </c>
      <c r="L84" s="141"/>
      <c r="M84" s="148"/>
      <c r="N84" s="141"/>
      <c r="O84" s="86"/>
      <c r="P84" s="141"/>
      <c r="Q84" s="86"/>
      <c r="R84" s="86"/>
      <c r="S84" s="141"/>
      <c r="T84" s="86"/>
      <c r="U84" s="86" t="s">
        <v>4423</v>
      </c>
      <c r="V84" s="58" t="s">
        <v>2808</v>
      </c>
      <c r="W84" s="82"/>
    </row>
    <row r="85" spans="1:23" s="91" customFormat="1" ht="51" x14ac:dyDescent="0.2">
      <c r="A85" s="88" t="s">
        <v>1213</v>
      </c>
      <c r="B85" s="88"/>
      <c r="C85" s="89" t="s">
        <v>318</v>
      </c>
      <c r="D85" s="88" t="s">
        <v>3543</v>
      </c>
      <c r="E85" s="88"/>
      <c r="F85" s="90" t="s">
        <v>3361</v>
      </c>
      <c r="G85" s="108"/>
      <c r="H85" s="108">
        <f>SUM(H79,G81,-G82,G83,G84)</f>
        <v>-2781</v>
      </c>
      <c r="I85" s="108"/>
      <c r="J85" s="87"/>
      <c r="K85" s="88"/>
      <c r="L85" s="141"/>
      <c r="M85" s="149"/>
      <c r="N85" s="141"/>
      <c r="O85" s="90"/>
      <c r="P85" s="141"/>
      <c r="Q85" s="90"/>
      <c r="R85" s="90"/>
      <c r="S85" s="141"/>
      <c r="T85" s="90"/>
      <c r="U85" s="90" t="s">
        <v>4424</v>
      </c>
      <c r="V85" s="58" t="s">
        <v>3339</v>
      </c>
      <c r="W85" s="46"/>
    </row>
    <row r="86" spans="1:23" ht="38.25" x14ac:dyDescent="0.2">
      <c r="A86" s="74" t="s">
        <v>1214</v>
      </c>
      <c r="B86" s="74"/>
      <c r="C86" s="76" t="s">
        <v>593</v>
      </c>
      <c r="D86" s="130" t="s">
        <v>3543</v>
      </c>
      <c r="E86" s="75"/>
      <c r="F86" s="75"/>
      <c r="G86" s="108">
        <v>-12.1</v>
      </c>
      <c r="H86" s="108"/>
      <c r="I86" s="108"/>
      <c r="J86" s="74" t="s">
        <v>660</v>
      </c>
      <c r="K86" s="16" t="s">
        <v>3546</v>
      </c>
      <c r="L86" s="141"/>
      <c r="M86" s="147"/>
      <c r="N86" s="141"/>
      <c r="O86" s="82"/>
      <c r="P86" s="141"/>
      <c r="Q86" s="82"/>
      <c r="R86" s="82"/>
      <c r="S86" s="141"/>
      <c r="T86" s="82"/>
      <c r="U86" s="77" t="s">
        <v>4425</v>
      </c>
      <c r="V86" s="58" t="s">
        <v>2808</v>
      </c>
      <c r="W86" s="77"/>
    </row>
    <row r="87" spans="1:23" ht="38.25" x14ac:dyDescent="0.2">
      <c r="A87" s="44" t="s">
        <v>1216</v>
      </c>
      <c r="B87" s="44"/>
      <c r="C87" s="45" t="s">
        <v>2638</v>
      </c>
      <c r="D87" s="44" t="s">
        <v>3543</v>
      </c>
      <c r="E87" s="44"/>
      <c r="F87" s="46" t="s">
        <v>3362</v>
      </c>
      <c r="G87" s="108"/>
      <c r="H87" s="108">
        <f>SUM(H85,-G86)</f>
        <v>-2768.9</v>
      </c>
      <c r="I87" s="108"/>
      <c r="J87" s="144"/>
      <c r="K87" s="44"/>
      <c r="L87" s="141"/>
      <c r="M87" s="146"/>
      <c r="N87" s="141"/>
      <c r="O87" s="46"/>
      <c r="P87" s="141"/>
      <c r="Q87" s="46"/>
      <c r="R87" s="46"/>
      <c r="S87" s="141"/>
      <c r="T87" s="46"/>
      <c r="U87" s="46" t="s">
        <v>4426</v>
      </c>
      <c r="V87" s="58" t="s">
        <v>2808</v>
      </c>
      <c r="W87" s="46"/>
    </row>
    <row r="88" spans="1:23" ht="38.25" x14ac:dyDescent="0.2">
      <c r="A88" s="74" t="s">
        <v>3466</v>
      </c>
      <c r="B88" s="74"/>
      <c r="C88" s="76" t="s">
        <v>3377</v>
      </c>
      <c r="D88" s="130" t="s">
        <v>3543</v>
      </c>
      <c r="E88" s="75"/>
      <c r="F88" s="75"/>
      <c r="G88" s="108">
        <v>-32.1</v>
      </c>
      <c r="H88" s="108"/>
      <c r="I88" s="108"/>
      <c r="J88" s="74" t="s">
        <v>660</v>
      </c>
      <c r="K88" s="16" t="s">
        <v>3546</v>
      </c>
      <c r="L88" s="141"/>
      <c r="M88" s="147"/>
      <c r="N88" s="141"/>
      <c r="O88" s="82"/>
      <c r="P88" s="141"/>
      <c r="Q88" s="82"/>
      <c r="R88" s="82"/>
      <c r="S88" s="141"/>
      <c r="T88" s="82"/>
      <c r="U88" s="77" t="s">
        <v>4427</v>
      </c>
      <c r="V88" s="58" t="s">
        <v>2808</v>
      </c>
      <c r="W88" s="77"/>
    </row>
    <row r="89" spans="1:23" ht="38.25" x14ac:dyDescent="0.2">
      <c r="A89" s="74" t="s">
        <v>3467</v>
      </c>
      <c r="B89" s="74"/>
      <c r="C89" s="76" t="s">
        <v>3378</v>
      </c>
      <c r="D89" s="130" t="s">
        <v>3543</v>
      </c>
      <c r="E89" s="75"/>
      <c r="F89" s="75"/>
      <c r="G89" s="108">
        <v>-22.1</v>
      </c>
      <c r="H89" s="108"/>
      <c r="I89" s="108"/>
      <c r="J89" s="74" t="s">
        <v>660</v>
      </c>
      <c r="K89" s="16" t="s">
        <v>3546</v>
      </c>
      <c r="L89" s="141"/>
      <c r="M89" s="147"/>
      <c r="N89" s="141"/>
      <c r="O89" s="82"/>
      <c r="P89" s="141"/>
      <c r="Q89" s="82"/>
      <c r="R89" s="82"/>
      <c r="S89" s="141"/>
      <c r="T89" s="82"/>
      <c r="U89" s="77" t="s">
        <v>4428</v>
      </c>
      <c r="V89" s="58" t="s">
        <v>2808</v>
      </c>
      <c r="W89" s="77"/>
    </row>
    <row r="90" spans="1:23" s="91" customFormat="1" ht="38.25" x14ac:dyDescent="0.2">
      <c r="A90" s="106" t="s">
        <v>3468</v>
      </c>
      <c r="B90" s="106"/>
      <c r="C90" s="89" t="s">
        <v>3379</v>
      </c>
      <c r="D90" s="44" t="s">
        <v>3543</v>
      </c>
      <c r="E90" s="44"/>
      <c r="F90" s="46" t="s">
        <v>3384</v>
      </c>
      <c r="G90" s="108"/>
      <c r="H90" s="108">
        <f>SUM(H87,G88,G89)</f>
        <v>-2823.1</v>
      </c>
      <c r="I90" s="108"/>
      <c r="J90" s="144"/>
      <c r="K90" s="44"/>
      <c r="L90" s="141"/>
      <c r="M90" s="149"/>
      <c r="N90" s="141"/>
      <c r="O90" s="90"/>
      <c r="P90" s="141"/>
      <c r="Q90" s="90"/>
      <c r="R90" s="90"/>
      <c r="S90" s="141"/>
      <c r="T90" s="90"/>
      <c r="U90" s="90" t="s">
        <v>4429</v>
      </c>
      <c r="V90" s="58" t="s">
        <v>2808</v>
      </c>
      <c r="W90" s="46"/>
    </row>
    <row r="91" spans="1:23" ht="17.45" customHeight="1" x14ac:dyDescent="0.2">
      <c r="A91" s="74" t="s">
        <v>1217</v>
      </c>
      <c r="B91" s="74"/>
      <c r="C91" s="76" t="s">
        <v>596</v>
      </c>
      <c r="D91" s="130" t="s">
        <v>3542</v>
      </c>
      <c r="E91" s="75"/>
      <c r="F91" s="75"/>
      <c r="G91" s="108">
        <v>103.1</v>
      </c>
      <c r="H91" s="108"/>
      <c r="I91" s="108"/>
      <c r="J91" s="74" t="s">
        <v>660</v>
      </c>
      <c r="K91" s="16" t="s">
        <v>3546</v>
      </c>
      <c r="L91" s="141"/>
      <c r="M91" s="145"/>
      <c r="N91" s="141"/>
      <c r="O91" s="77"/>
      <c r="P91" s="141"/>
      <c r="Q91" s="77"/>
      <c r="R91" s="77"/>
      <c r="S91" s="141"/>
      <c r="T91" s="77"/>
      <c r="U91" s="77" t="s">
        <v>4430</v>
      </c>
      <c r="V91" s="58" t="s">
        <v>2808</v>
      </c>
      <c r="W91" s="77"/>
    </row>
    <row r="92" spans="1:23" ht="17.100000000000001" customHeight="1" x14ac:dyDescent="0.2">
      <c r="A92" s="74" t="s">
        <v>1218</v>
      </c>
      <c r="B92" s="74"/>
      <c r="C92" s="76" t="s">
        <v>597</v>
      </c>
      <c r="D92" s="130" t="s">
        <v>3542</v>
      </c>
      <c r="E92" s="75"/>
      <c r="F92" s="75"/>
      <c r="G92" s="108">
        <v>53.1</v>
      </c>
      <c r="H92" s="108"/>
      <c r="I92" s="108"/>
      <c r="J92" s="74" t="s">
        <v>660</v>
      </c>
      <c r="K92" s="16" t="s">
        <v>3546</v>
      </c>
      <c r="L92" s="141"/>
      <c r="M92" s="145"/>
      <c r="N92" s="141"/>
      <c r="O92" s="77"/>
      <c r="P92" s="141"/>
      <c r="Q92" s="77"/>
      <c r="R92" s="77"/>
      <c r="S92" s="141"/>
      <c r="T92" s="77"/>
      <c r="U92" s="77" t="s">
        <v>4431</v>
      </c>
      <c r="V92" s="58" t="s">
        <v>2808</v>
      </c>
      <c r="W92" s="77"/>
    </row>
    <row r="93" spans="1:23" ht="38.25" x14ac:dyDescent="0.2">
      <c r="A93" s="78" t="s">
        <v>1219</v>
      </c>
      <c r="B93" s="78"/>
      <c r="C93" s="45" t="s">
        <v>598</v>
      </c>
      <c r="D93" s="44" t="s">
        <v>3543</v>
      </c>
      <c r="E93" s="44"/>
      <c r="F93" s="46" t="s">
        <v>1120</v>
      </c>
      <c r="G93" s="108"/>
      <c r="H93" s="108">
        <f>SUM(G91:G92)</f>
        <v>156.19999999999999</v>
      </c>
      <c r="I93" s="108"/>
      <c r="J93" s="144"/>
      <c r="K93" s="44"/>
      <c r="L93" s="141"/>
      <c r="M93" s="146"/>
      <c r="N93" s="141"/>
      <c r="O93" s="46"/>
      <c r="P93" s="141"/>
      <c r="Q93" s="46"/>
      <c r="R93" s="46"/>
      <c r="S93" s="141"/>
      <c r="T93" s="46"/>
      <c r="U93" s="46" t="s">
        <v>4432</v>
      </c>
      <c r="V93" s="58" t="s">
        <v>3339</v>
      </c>
      <c r="W93" s="46"/>
    </row>
    <row r="94" spans="1:23" ht="25.5" x14ac:dyDescent="0.2">
      <c r="A94" s="74" t="s">
        <v>1220</v>
      </c>
      <c r="B94" s="74"/>
      <c r="C94" s="76" t="s">
        <v>599</v>
      </c>
      <c r="D94" s="130" t="s">
        <v>3542</v>
      </c>
      <c r="E94" s="75"/>
      <c r="F94" s="75"/>
      <c r="G94" s="108">
        <v>33.1</v>
      </c>
      <c r="H94" s="108"/>
      <c r="I94" s="108"/>
      <c r="J94" s="74" t="s">
        <v>660</v>
      </c>
      <c r="K94" s="16" t="s">
        <v>3546</v>
      </c>
      <c r="L94" s="141"/>
      <c r="M94" s="145"/>
      <c r="N94" s="141"/>
      <c r="O94" s="77"/>
      <c r="P94" s="141"/>
      <c r="Q94" s="77"/>
      <c r="R94" s="77"/>
      <c r="S94" s="141"/>
      <c r="T94" s="77"/>
      <c r="U94" s="77" t="s">
        <v>4433</v>
      </c>
      <c r="V94" s="58" t="s">
        <v>2808</v>
      </c>
      <c r="W94" s="77"/>
    </row>
    <row r="95" spans="1:23" ht="38.25" x14ac:dyDescent="0.2">
      <c r="A95" s="78" t="s">
        <v>1221</v>
      </c>
      <c r="B95" s="78"/>
      <c r="C95" s="45" t="s">
        <v>600</v>
      </c>
      <c r="D95" s="44" t="s">
        <v>3543</v>
      </c>
      <c r="E95" s="44"/>
      <c r="F95" s="46" t="s">
        <v>1121</v>
      </c>
      <c r="G95" s="108"/>
      <c r="H95" s="108">
        <f>SUM(H93,-G94)</f>
        <v>123.1</v>
      </c>
      <c r="I95" s="108"/>
      <c r="J95" s="144"/>
      <c r="K95" s="44"/>
      <c r="L95" s="141"/>
      <c r="M95" s="146"/>
      <c r="N95" s="141"/>
      <c r="O95" s="46"/>
      <c r="P95" s="141"/>
      <c r="Q95" s="46"/>
      <c r="R95" s="46"/>
      <c r="S95" s="141"/>
      <c r="T95" s="46"/>
      <c r="U95" s="46" t="s">
        <v>4434</v>
      </c>
      <c r="V95" s="58" t="s">
        <v>3339</v>
      </c>
      <c r="W95" s="46"/>
    </row>
    <row r="96" spans="1:23" ht="38.25" x14ac:dyDescent="0.2">
      <c r="A96" s="74" t="s">
        <v>1222</v>
      </c>
      <c r="B96" s="74"/>
      <c r="C96" s="76" t="s">
        <v>601</v>
      </c>
      <c r="D96" s="130" t="s">
        <v>3542</v>
      </c>
      <c r="E96" s="75"/>
      <c r="F96" s="75"/>
      <c r="G96" s="108">
        <v>6.1</v>
      </c>
      <c r="H96" s="108"/>
      <c r="I96" s="108"/>
      <c r="J96" s="74" t="s">
        <v>660</v>
      </c>
      <c r="K96" s="16" t="s">
        <v>3546</v>
      </c>
      <c r="L96" s="141"/>
      <c r="M96" s="145"/>
      <c r="N96" s="141"/>
      <c r="O96" s="77"/>
      <c r="P96" s="141"/>
      <c r="Q96" s="77"/>
      <c r="R96" s="77"/>
      <c r="S96" s="141"/>
      <c r="T96" s="77"/>
      <c r="U96" s="77" t="s">
        <v>4435</v>
      </c>
      <c r="V96" s="58" t="s">
        <v>2808</v>
      </c>
      <c r="W96" s="77"/>
    </row>
    <row r="97" spans="1:23" ht="38.25" x14ac:dyDescent="0.2">
      <c r="A97" s="74" t="s">
        <v>2816</v>
      </c>
      <c r="B97" s="74"/>
      <c r="C97" s="76" t="s">
        <v>2836</v>
      </c>
      <c r="D97" s="130" t="s">
        <v>3542</v>
      </c>
      <c r="E97" s="75"/>
      <c r="F97" s="75"/>
      <c r="G97" s="108">
        <v>16.100000000000001</v>
      </c>
      <c r="H97" s="108"/>
      <c r="I97" s="108"/>
      <c r="J97" s="74" t="s">
        <v>660</v>
      </c>
      <c r="K97" s="16" t="s">
        <v>3546</v>
      </c>
      <c r="L97" s="141"/>
      <c r="M97" s="145"/>
      <c r="N97" s="141"/>
      <c r="O97" s="77"/>
      <c r="P97" s="141"/>
      <c r="Q97" s="77"/>
      <c r="R97" s="77"/>
      <c r="S97" s="141"/>
      <c r="T97" s="77"/>
      <c r="U97" s="77" t="s">
        <v>4436</v>
      </c>
      <c r="V97" s="58" t="s">
        <v>2808</v>
      </c>
      <c r="W97" s="77"/>
    </row>
    <row r="98" spans="1:23" ht="38.25" x14ac:dyDescent="0.2">
      <c r="A98" s="74" t="s">
        <v>2834</v>
      </c>
      <c r="B98" s="74"/>
      <c r="C98" s="76" t="s">
        <v>2837</v>
      </c>
      <c r="D98" s="130" t="s">
        <v>3542</v>
      </c>
      <c r="E98" s="75"/>
      <c r="F98" s="75"/>
      <c r="G98" s="108">
        <v>26.1</v>
      </c>
      <c r="H98" s="108"/>
      <c r="I98" s="108"/>
      <c r="J98" s="74" t="s">
        <v>660</v>
      </c>
      <c r="K98" s="16" t="s">
        <v>3546</v>
      </c>
      <c r="L98" s="141"/>
      <c r="M98" s="145"/>
      <c r="N98" s="141"/>
      <c r="O98" s="77"/>
      <c r="P98" s="141"/>
      <c r="Q98" s="77"/>
      <c r="R98" s="77"/>
      <c r="S98" s="141"/>
      <c r="T98" s="77"/>
      <c r="U98" s="77" t="s">
        <v>4437</v>
      </c>
      <c r="V98" s="58" t="s">
        <v>2808</v>
      </c>
      <c r="W98" s="77"/>
    </row>
    <row r="99" spans="1:23" ht="25.5" x14ac:dyDescent="0.2">
      <c r="A99" s="74" t="s">
        <v>2835</v>
      </c>
      <c r="B99" s="74"/>
      <c r="C99" s="76" t="s">
        <v>2838</v>
      </c>
      <c r="D99" s="130" t="s">
        <v>3542</v>
      </c>
      <c r="E99" s="75"/>
      <c r="F99" s="75"/>
      <c r="G99" s="108">
        <v>36.1</v>
      </c>
      <c r="H99" s="108"/>
      <c r="I99" s="108"/>
      <c r="J99" s="74" t="s">
        <v>660</v>
      </c>
      <c r="K99" s="16" t="s">
        <v>3546</v>
      </c>
      <c r="L99" s="141"/>
      <c r="M99" s="145"/>
      <c r="N99" s="141"/>
      <c r="O99" s="77"/>
      <c r="P99" s="141"/>
      <c r="Q99" s="77"/>
      <c r="R99" s="77"/>
      <c r="S99" s="141"/>
      <c r="T99" s="77"/>
      <c r="U99" s="77" t="s">
        <v>4438</v>
      </c>
      <c r="V99" s="58" t="s">
        <v>2808</v>
      </c>
      <c r="W99" s="77"/>
    </row>
    <row r="100" spans="1:23" ht="25.5" x14ac:dyDescent="0.2">
      <c r="A100" s="74" t="s">
        <v>1223</v>
      </c>
      <c r="B100" s="74"/>
      <c r="C100" s="76" t="s">
        <v>602</v>
      </c>
      <c r="D100" s="130" t="s">
        <v>3542</v>
      </c>
      <c r="E100" s="75"/>
      <c r="F100" s="75"/>
      <c r="G100" s="108">
        <v>46.1</v>
      </c>
      <c r="H100" s="108"/>
      <c r="I100" s="108"/>
      <c r="J100" s="74" t="s">
        <v>660</v>
      </c>
      <c r="K100" s="16" t="s">
        <v>3546</v>
      </c>
      <c r="L100" s="141"/>
      <c r="M100" s="145"/>
      <c r="N100" s="141"/>
      <c r="O100" s="77"/>
      <c r="P100" s="141"/>
      <c r="Q100" s="77"/>
      <c r="R100" s="77"/>
      <c r="S100" s="141"/>
      <c r="T100" s="77"/>
      <c r="U100" s="77" t="s">
        <v>4439</v>
      </c>
      <c r="V100" s="58" t="s">
        <v>2808</v>
      </c>
      <c r="W100" s="77"/>
    </row>
    <row r="101" spans="1:23" ht="38.25" x14ac:dyDescent="0.2">
      <c r="A101" s="78" t="s">
        <v>1224</v>
      </c>
      <c r="B101" s="78"/>
      <c r="C101" s="45" t="s">
        <v>603</v>
      </c>
      <c r="D101" s="44" t="s">
        <v>3543</v>
      </c>
      <c r="E101" s="44"/>
      <c r="F101" s="36" t="s">
        <v>3165</v>
      </c>
      <c r="G101" s="108"/>
      <c r="H101" s="108">
        <f>SUM(H95,G96:G100)</f>
        <v>253.59999999999997</v>
      </c>
      <c r="I101" s="108"/>
      <c r="J101" s="144"/>
      <c r="K101" s="44"/>
      <c r="L101" s="141"/>
      <c r="M101" s="146"/>
      <c r="N101" s="141"/>
      <c r="O101" s="46"/>
      <c r="P101" s="141"/>
      <c r="Q101" s="46"/>
      <c r="R101" s="46"/>
      <c r="S101" s="141"/>
      <c r="T101" s="46"/>
      <c r="U101" s="46" t="s">
        <v>4440</v>
      </c>
      <c r="V101" s="58" t="s">
        <v>3339</v>
      </c>
      <c r="W101" s="46"/>
    </row>
    <row r="102" spans="1:23" ht="25.5" x14ac:dyDescent="0.2">
      <c r="A102" s="78" t="s">
        <v>5459</v>
      </c>
      <c r="B102" s="78"/>
      <c r="C102" s="45" t="s">
        <v>5483</v>
      </c>
      <c r="D102" s="44" t="s">
        <v>3543</v>
      </c>
      <c r="E102" s="44" t="s">
        <v>3777</v>
      </c>
      <c r="F102" s="36" t="s">
        <v>5460</v>
      </c>
      <c r="G102" s="108"/>
      <c r="H102" s="108">
        <f>H101-G96</f>
        <v>247.49999999999997</v>
      </c>
      <c r="I102" s="108"/>
      <c r="J102" s="144"/>
      <c r="K102" s="44"/>
      <c r="L102" s="141"/>
      <c r="M102" s="146"/>
      <c r="N102" s="141"/>
      <c r="O102" s="46"/>
      <c r="P102" s="141"/>
      <c r="Q102" s="46"/>
      <c r="R102" s="46"/>
      <c r="S102" s="141"/>
      <c r="T102" s="46"/>
      <c r="U102" s="46"/>
      <c r="V102" s="66" t="s">
        <v>2811</v>
      </c>
      <c r="W102" s="46"/>
    </row>
    <row r="103" spans="1:23" ht="25.5" x14ac:dyDescent="0.2">
      <c r="A103" s="83" t="s">
        <v>1225</v>
      </c>
      <c r="B103" s="83"/>
      <c r="C103" s="85" t="s">
        <v>1540</v>
      </c>
      <c r="D103" s="131" t="s">
        <v>3542</v>
      </c>
      <c r="E103" s="84"/>
      <c r="F103" s="84"/>
      <c r="G103" s="108">
        <v>63.1</v>
      </c>
      <c r="H103" s="108"/>
      <c r="I103" s="108"/>
      <c r="J103" s="83" t="s">
        <v>660</v>
      </c>
      <c r="K103" s="16" t="s">
        <v>3546</v>
      </c>
      <c r="L103" s="141"/>
      <c r="M103" s="148"/>
      <c r="N103" s="141"/>
      <c r="O103" s="86"/>
      <c r="P103" s="141"/>
      <c r="Q103" s="86"/>
      <c r="R103" s="86"/>
      <c r="S103" s="141"/>
      <c r="T103" s="86"/>
      <c r="U103" s="86" t="s">
        <v>4441</v>
      </c>
      <c r="V103" s="58" t="s">
        <v>2808</v>
      </c>
      <c r="W103" s="82"/>
    </row>
    <row r="104" spans="1:23" ht="38.25" x14ac:dyDescent="0.2">
      <c r="A104" s="74" t="s">
        <v>1226</v>
      </c>
      <c r="B104" s="74"/>
      <c r="C104" s="76" t="s">
        <v>2450</v>
      </c>
      <c r="D104" s="130" t="s">
        <v>3543</v>
      </c>
      <c r="E104" s="75"/>
      <c r="F104" s="75"/>
      <c r="G104" s="108">
        <v>73.099999999999994</v>
      </c>
      <c r="H104" s="108"/>
      <c r="I104" s="108"/>
      <c r="J104" s="74" t="s">
        <v>660</v>
      </c>
      <c r="K104" s="16" t="s">
        <v>3546</v>
      </c>
      <c r="L104" s="141"/>
      <c r="M104" s="147"/>
      <c r="N104" s="141"/>
      <c r="O104" s="82"/>
      <c r="P104" s="141"/>
      <c r="Q104" s="82"/>
      <c r="R104" s="82"/>
      <c r="S104" s="141"/>
      <c r="T104" s="82"/>
      <c r="U104" s="77" t="s">
        <v>4442</v>
      </c>
      <c r="V104" s="58" t="s">
        <v>2808</v>
      </c>
      <c r="W104" s="77"/>
    </row>
    <row r="105" spans="1:23" ht="25.5" x14ac:dyDescent="0.2">
      <c r="A105" s="74" t="s">
        <v>1227</v>
      </c>
      <c r="B105" s="74"/>
      <c r="C105" s="76" t="s">
        <v>605</v>
      </c>
      <c r="D105" s="130" t="s">
        <v>3542</v>
      </c>
      <c r="E105" s="75"/>
      <c r="F105" s="75"/>
      <c r="G105" s="108">
        <v>83.1</v>
      </c>
      <c r="H105" s="108"/>
      <c r="I105" s="108"/>
      <c r="J105" s="74" t="s">
        <v>660</v>
      </c>
      <c r="K105" s="16" t="s">
        <v>3546</v>
      </c>
      <c r="L105" s="141"/>
      <c r="M105" s="145"/>
      <c r="N105" s="141"/>
      <c r="O105" s="77"/>
      <c r="P105" s="141"/>
      <c r="Q105" s="77"/>
      <c r="R105" s="77"/>
      <c r="S105" s="141"/>
      <c r="T105" s="77"/>
      <c r="U105" s="77" t="s">
        <v>4443</v>
      </c>
      <c r="V105" s="58" t="s">
        <v>2808</v>
      </c>
      <c r="W105" s="77"/>
    </row>
    <row r="106" spans="1:23" ht="15.75" customHeight="1" x14ac:dyDescent="0.2">
      <c r="A106" s="74" t="s">
        <v>4146</v>
      </c>
      <c r="B106" s="74"/>
      <c r="C106" s="76" t="s">
        <v>4147</v>
      </c>
      <c r="D106" s="130" t="s">
        <v>3542</v>
      </c>
      <c r="E106" s="75"/>
      <c r="F106" s="75"/>
      <c r="G106" s="108">
        <v>103.1</v>
      </c>
      <c r="H106" s="108"/>
      <c r="I106" s="108"/>
      <c r="J106" s="74" t="s">
        <v>660</v>
      </c>
      <c r="K106" s="16" t="s">
        <v>3546</v>
      </c>
      <c r="L106" s="141"/>
      <c r="M106" s="145"/>
      <c r="N106" s="141"/>
      <c r="O106" s="77"/>
      <c r="P106" s="141"/>
      <c r="Q106" s="77"/>
      <c r="R106" s="77"/>
      <c r="S106" s="141"/>
      <c r="T106" s="77"/>
      <c r="U106" s="77" t="s">
        <v>4444</v>
      </c>
      <c r="V106" s="66" t="s">
        <v>2811</v>
      </c>
      <c r="W106" s="77"/>
    </row>
    <row r="107" spans="1:23" ht="38.25" x14ac:dyDescent="0.2">
      <c r="A107" s="74" t="s">
        <v>1228</v>
      </c>
      <c r="B107" s="74"/>
      <c r="C107" s="76" t="s">
        <v>606</v>
      </c>
      <c r="D107" s="130" t="s">
        <v>3542</v>
      </c>
      <c r="E107" s="75"/>
      <c r="F107" s="75"/>
      <c r="G107" s="108">
        <v>93.1</v>
      </c>
      <c r="H107" s="108"/>
      <c r="I107" s="108"/>
      <c r="J107" s="74" t="s">
        <v>660</v>
      </c>
      <c r="K107" s="16" t="s">
        <v>3546</v>
      </c>
      <c r="L107" s="141"/>
      <c r="M107" s="145"/>
      <c r="N107" s="141"/>
      <c r="O107" s="77"/>
      <c r="P107" s="141"/>
      <c r="Q107" s="77"/>
      <c r="R107" s="77"/>
      <c r="S107" s="141"/>
      <c r="T107" s="77"/>
      <c r="U107" s="77" t="s">
        <v>4445</v>
      </c>
      <c r="V107" s="58" t="s">
        <v>2808</v>
      </c>
      <c r="W107" s="77"/>
    </row>
    <row r="108" spans="1:23" ht="51" x14ac:dyDescent="0.2">
      <c r="A108" s="74" t="s">
        <v>1229</v>
      </c>
      <c r="B108" s="74"/>
      <c r="C108" s="76" t="s">
        <v>607</v>
      </c>
      <c r="D108" s="130" t="s">
        <v>3542</v>
      </c>
      <c r="E108" s="75"/>
      <c r="F108" s="75"/>
      <c r="G108" s="108">
        <v>203.1</v>
      </c>
      <c r="H108" s="108"/>
      <c r="I108" s="108"/>
      <c r="J108" s="74" t="s">
        <v>660</v>
      </c>
      <c r="K108" s="16" t="s">
        <v>3546</v>
      </c>
      <c r="L108" s="141"/>
      <c r="M108" s="145"/>
      <c r="N108" s="141"/>
      <c r="O108" s="77"/>
      <c r="P108" s="141"/>
      <c r="Q108" s="77"/>
      <c r="R108" s="77"/>
      <c r="S108" s="141"/>
      <c r="T108" s="77"/>
      <c r="U108" s="77" t="s">
        <v>4446</v>
      </c>
      <c r="V108" s="58" t="s">
        <v>2808</v>
      </c>
      <c r="W108" s="77"/>
    </row>
    <row r="109" spans="1:23" ht="38.25" x14ac:dyDescent="0.2">
      <c r="A109" s="74" t="s">
        <v>1230</v>
      </c>
      <c r="B109" s="74"/>
      <c r="C109" s="76" t="s">
        <v>608</v>
      </c>
      <c r="D109" s="130" t="s">
        <v>3542</v>
      </c>
      <c r="E109" s="75"/>
      <c r="F109" s="75"/>
      <c r="G109" s="108">
        <v>303.10000000000002</v>
      </c>
      <c r="H109" s="108"/>
      <c r="I109" s="108"/>
      <c r="J109" s="74" t="s">
        <v>660</v>
      </c>
      <c r="K109" s="16" t="s">
        <v>3546</v>
      </c>
      <c r="L109" s="141"/>
      <c r="M109" s="145"/>
      <c r="N109" s="141"/>
      <c r="O109" s="77"/>
      <c r="P109" s="141"/>
      <c r="Q109" s="77"/>
      <c r="R109" s="77"/>
      <c r="S109" s="141"/>
      <c r="T109" s="77"/>
      <c r="U109" s="77" t="s">
        <v>4447</v>
      </c>
      <c r="V109" s="58" t="s">
        <v>2808</v>
      </c>
      <c r="W109" s="77"/>
    </row>
    <row r="110" spans="1:23" ht="38.25" x14ac:dyDescent="0.2">
      <c r="A110" s="74" t="s">
        <v>1231</v>
      </c>
      <c r="B110" s="74"/>
      <c r="C110" s="76" t="s">
        <v>2451</v>
      </c>
      <c r="D110" s="130" t="s">
        <v>3543</v>
      </c>
      <c r="E110" s="75"/>
      <c r="F110" s="75"/>
      <c r="G110" s="108">
        <v>403.1</v>
      </c>
      <c r="H110" s="108"/>
      <c r="I110" s="108"/>
      <c r="J110" s="74" t="s">
        <v>660</v>
      </c>
      <c r="K110" s="16" t="s">
        <v>3546</v>
      </c>
      <c r="L110" s="141"/>
      <c r="M110" s="147"/>
      <c r="N110" s="141"/>
      <c r="O110" s="82"/>
      <c r="P110" s="141"/>
      <c r="Q110" s="82"/>
      <c r="R110" s="82"/>
      <c r="S110" s="141"/>
      <c r="T110" s="82"/>
      <c r="U110" s="77" t="s">
        <v>4448</v>
      </c>
      <c r="V110" s="58" t="s">
        <v>2808</v>
      </c>
      <c r="W110" s="77"/>
    </row>
    <row r="111" spans="1:23" ht="38.25" x14ac:dyDescent="0.2">
      <c r="A111" s="74" t="s">
        <v>1232</v>
      </c>
      <c r="B111" s="74"/>
      <c r="C111" s="76" t="s">
        <v>610</v>
      </c>
      <c r="D111" s="130" t="s">
        <v>3542</v>
      </c>
      <c r="E111" s="75"/>
      <c r="F111" s="75"/>
      <c r="G111" s="108">
        <v>503.1</v>
      </c>
      <c r="H111" s="108"/>
      <c r="I111" s="108"/>
      <c r="J111" s="74" t="s">
        <v>660</v>
      </c>
      <c r="K111" s="16" t="s">
        <v>3546</v>
      </c>
      <c r="L111" s="141"/>
      <c r="M111" s="145"/>
      <c r="N111" s="141"/>
      <c r="O111" s="77"/>
      <c r="P111" s="141"/>
      <c r="Q111" s="77"/>
      <c r="R111" s="77"/>
      <c r="S111" s="141"/>
      <c r="T111" s="77"/>
      <c r="U111" s="77" t="s">
        <v>4449</v>
      </c>
      <c r="V111" s="58" t="s">
        <v>2808</v>
      </c>
      <c r="W111" s="77"/>
    </row>
    <row r="112" spans="1:23" ht="25.5" x14ac:dyDescent="0.2">
      <c r="A112" s="74" t="s">
        <v>3166</v>
      </c>
      <c r="B112" s="74"/>
      <c r="C112" s="76" t="s">
        <v>3219</v>
      </c>
      <c r="D112" s="130" t="s">
        <v>3542</v>
      </c>
      <c r="E112" s="75"/>
      <c r="F112" s="75"/>
      <c r="G112" s="108">
        <v>603.1</v>
      </c>
      <c r="H112" s="108"/>
      <c r="I112" s="108"/>
      <c r="J112" s="74" t="s">
        <v>660</v>
      </c>
      <c r="K112" s="16" t="s">
        <v>3546</v>
      </c>
      <c r="L112" s="141"/>
      <c r="M112" s="145"/>
      <c r="N112" s="141"/>
      <c r="O112" s="77"/>
      <c r="P112" s="141"/>
      <c r="Q112" s="77"/>
      <c r="R112" s="77"/>
      <c r="S112" s="141"/>
      <c r="T112" s="77"/>
      <c r="U112" s="77" t="s">
        <v>4450</v>
      </c>
      <c r="V112" s="58" t="s">
        <v>2808</v>
      </c>
      <c r="W112" s="77"/>
    </row>
    <row r="113" spans="1:23" ht="25.5" x14ac:dyDescent="0.2">
      <c r="A113" s="74" t="s">
        <v>1233</v>
      </c>
      <c r="B113" s="74"/>
      <c r="C113" s="76" t="s">
        <v>611</v>
      </c>
      <c r="D113" s="130" t="s">
        <v>3542</v>
      </c>
      <c r="E113" s="75"/>
      <c r="F113" s="75"/>
      <c r="G113" s="108">
        <v>703.1</v>
      </c>
      <c r="H113" s="108"/>
      <c r="I113" s="108"/>
      <c r="J113" s="74" t="s">
        <v>660</v>
      </c>
      <c r="K113" s="16" t="s">
        <v>3546</v>
      </c>
      <c r="L113" s="141"/>
      <c r="M113" s="145"/>
      <c r="N113" s="141"/>
      <c r="O113" s="77"/>
      <c r="P113" s="141"/>
      <c r="Q113" s="77"/>
      <c r="R113" s="77"/>
      <c r="S113" s="141"/>
      <c r="T113" s="77"/>
      <c r="U113" s="77" t="s">
        <v>4451</v>
      </c>
      <c r="V113" s="58" t="s">
        <v>2808</v>
      </c>
      <c r="W113" s="77"/>
    </row>
    <row r="114" spans="1:23" s="91" customFormat="1" ht="51" x14ac:dyDescent="0.2">
      <c r="A114" s="87" t="s">
        <v>2625</v>
      </c>
      <c r="B114" s="87"/>
      <c r="C114" s="89"/>
      <c r="D114" s="88" t="s">
        <v>3543</v>
      </c>
      <c r="E114" s="88"/>
      <c r="F114" s="90" t="s">
        <v>4158</v>
      </c>
      <c r="G114" s="108"/>
      <c r="H114" s="108">
        <f>SUM(G105:G113)</f>
        <v>2997.8999999999996</v>
      </c>
      <c r="I114" s="108"/>
      <c r="J114" s="87"/>
      <c r="K114" s="88"/>
      <c r="L114" s="141"/>
      <c r="M114" s="149"/>
      <c r="N114" s="141"/>
      <c r="O114" s="90"/>
      <c r="P114" s="141"/>
      <c r="Q114" s="90"/>
      <c r="R114" s="90"/>
      <c r="S114" s="141"/>
      <c r="T114" s="90"/>
      <c r="U114" s="90"/>
      <c r="V114" s="58" t="s">
        <v>3339</v>
      </c>
      <c r="W114" s="46"/>
    </row>
    <row r="115" spans="1:23" s="91" customFormat="1" ht="25.5" x14ac:dyDescent="0.2">
      <c r="A115" s="88" t="s">
        <v>1234</v>
      </c>
      <c r="B115" s="88"/>
      <c r="C115" s="89" t="s">
        <v>612</v>
      </c>
      <c r="D115" s="88" t="s">
        <v>3543</v>
      </c>
      <c r="E115" s="88"/>
      <c r="F115" s="90" t="s">
        <v>2639</v>
      </c>
      <c r="G115" s="108"/>
      <c r="H115" s="108">
        <f>SUM(G103,G104,H114)</f>
        <v>3134.0999999999995</v>
      </c>
      <c r="I115" s="108"/>
      <c r="J115" s="87"/>
      <c r="K115" s="88"/>
      <c r="L115" s="141"/>
      <c r="M115" s="149"/>
      <c r="N115" s="141"/>
      <c r="O115" s="90"/>
      <c r="P115" s="141"/>
      <c r="Q115" s="90"/>
      <c r="R115" s="90"/>
      <c r="S115" s="141"/>
      <c r="T115" s="90"/>
      <c r="U115" s="90" t="s">
        <v>4452</v>
      </c>
      <c r="V115" s="58" t="s">
        <v>3339</v>
      </c>
      <c r="W115" s="46"/>
    </row>
    <row r="116" spans="1:23" s="91" customFormat="1" ht="51" x14ac:dyDescent="0.2">
      <c r="A116" s="88" t="s">
        <v>5472</v>
      </c>
      <c r="B116" s="88"/>
      <c r="C116" s="89" t="s">
        <v>5488</v>
      </c>
      <c r="D116" s="88" t="s">
        <v>3543</v>
      </c>
      <c r="E116" s="88" t="s">
        <v>3777</v>
      </c>
      <c r="F116" s="90" t="s">
        <v>5473</v>
      </c>
      <c r="G116" s="108"/>
      <c r="H116" s="108">
        <f>SUM(G105:G113)</f>
        <v>2997.8999999999996</v>
      </c>
      <c r="I116" s="108"/>
      <c r="J116" s="87"/>
      <c r="K116" s="88"/>
      <c r="L116" s="141"/>
      <c r="M116" s="149"/>
      <c r="N116" s="141"/>
      <c r="O116" s="90"/>
      <c r="P116" s="141"/>
      <c r="Q116" s="90"/>
      <c r="R116" s="90"/>
      <c r="S116" s="141"/>
      <c r="T116" s="90"/>
      <c r="U116" s="90"/>
      <c r="V116" s="66" t="s">
        <v>2811</v>
      </c>
      <c r="W116" s="46"/>
    </row>
    <row r="117" spans="1:23" ht="38.25" x14ac:dyDescent="0.2">
      <c r="A117" s="74" t="s">
        <v>1236</v>
      </c>
      <c r="B117" s="74"/>
      <c r="C117" s="76" t="s">
        <v>2839</v>
      </c>
      <c r="D117" s="130" t="s">
        <v>3543</v>
      </c>
      <c r="E117" s="75"/>
      <c r="F117" s="75"/>
      <c r="G117" s="108">
        <v>13.2</v>
      </c>
      <c r="H117" s="108"/>
      <c r="I117" s="108"/>
      <c r="J117" s="74" t="s">
        <v>660</v>
      </c>
      <c r="K117" s="16" t="s">
        <v>3546</v>
      </c>
      <c r="L117" s="141"/>
      <c r="M117" s="147"/>
      <c r="N117" s="141"/>
      <c r="O117" s="82"/>
      <c r="P117" s="141"/>
      <c r="Q117" s="82"/>
      <c r="R117" s="82"/>
      <c r="S117" s="141"/>
      <c r="T117" s="82"/>
      <c r="U117" s="77" t="s">
        <v>4453</v>
      </c>
      <c r="V117" s="58" t="s">
        <v>2808</v>
      </c>
      <c r="W117" s="77"/>
    </row>
    <row r="118" spans="1:23" ht="38.25" x14ac:dyDescent="0.2">
      <c r="A118" s="74" t="s">
        <v>2484</v>
      </c>
      <c r="B118" s="74"/>
      <c r="C118" s="76" t="s">
        <v>2452</v>
      </c>
      <c r="D118" s="130" t="s">
        <v>3543</v>
      </c>
      <c r="E118" s="75"/>
      <c r="F118" s="75"/>
      <c r="G118" s="108">
        <v>3.1</v>
      </c>
      <c r="H118" s="108"/>
      <c r="I118" s="108"/>
      <c r="J118" s="74" t="s">
        <v>660</v>
      </c>
      <c r="K118" s="16" t="s">
        <v>3546</v>
      </c>
      <c r="L118" s="141"/>
      <c r="M118" s="145"/>
      <c r="N118" s="141"/>
      <c r="O118" s="77"/>
      <c r="P118" s="141"/>
      <c r="Q118" s="77"/>
      <c r="R118" s="77"/>
      <c r="S118" s="141"/>
      <c r="T118" s="77"/>
      <c r="U118" s="77" t="s">
        <v>4454</v>
      </c>
      <c r="V118" s="58" t="s">
        <v>2808</v>
      </c>
      <c r="W118" s="77"/>
    </row>
    <row r="119" spans="1:23" ht="38.25" x14ac:dyDescent="0.2">
      <c r="A119" s="78" t="s">
        <v>3354</v>
      </c>
      <c r="B119" s="78"/>
      <c r="C119" s="45" t="s">
        <v>613</v>
      </c>
      <c r="D119" s="44" t="s">
        <v>3543</v>
      </c>
      <c r="E119" s="44"/>
      <c r="F119" s="46" t="s">
        <v>3347</v>
      </c>
      <c r="G119" s="108"/>
      <c r="H119" s="108">
        <f>SUM(H101,-H115,G117,-G118)</f>
        <v>-2870.3999999999996</v>
      </c>
      <c r="I119" s="108"/>
      <c r="J119" s="144"/>
      <c r="K119" s="44"/>
      <c r="L119" s="141"/>
      <c r="M119" s="146"/>
      <c r="N119" s="141"/>
      <c r="O119" s="46"/>
      <c r="P119" s="141"/>
      <c r="Q119" s="46"/>
      <c r="R119" s="46"/>
      <c r="S119" s="141"/>
      <c r="T119" s="46"/>
      <c r="U119" s="46" t="s">
        <v>4455</v>
      </c>
      <c r="V119" s="58" t="s">
        <v>2808</v>
      </c>
      <c r="W119" s="46"/>
    </row>
    <row r="120" spans="1:23" x14ac:dyDescent="0.2">
      <c r="G120" s="108"/>
      <c r="H120" s="108"/>
      <c r="I120" s="135"/>
      <c r="K120" s="150"/>
      <c r="L120" s="141"/>
      <c r="N120" s="141"/>
      <c r="P120" s="141"/>
      <c r="S120" s="141"/>
      <c r="T120" s="82"/>
      <c r="U120" s="82"/>
      <c r="V120" s="82"/>
      <c r="W120" s="82"/>
    </row>
    <row r="121" spans="1:23" ht="38.25" x14ac:dyDescent="0.2">
      <c r="A121" s="74" t="s">
        <v>1237</v>
      </c>
      <c r="B121" s="74"/>
      <c r="C121" s="76" t="s">
        <v>615</v>
      </c>
      <c r="D121" s="130" t="s">
        <v>3542</v>
      </c>
      <c r="E121" s="75"/>
      <c r="F121" s="75"/>
      <c r="G121" s="108">
        <v>23.2</v>
      </c>
      <c r="H121" s="108"/>
      <c r="I121" s="108"/>
      <c r="J121" s="74" t="s">
        <v>660</v>
      </c>
      <c r="K121" s="16" t="s">
        <v>3546</v>
      </c>
      <c r="L121" s="141"/>
      <c r="M121" s="147"/>
      <c r="N121" s="141"/>
      <c r="O121" s="82"/>
      <c r="P121" s="141"/>
      <c r="Q121" s="82"/>
      <c r="R121" s="82"/>
      <c r="S121" s="141"/>
      <c r="T121" s="82"/>
      <c r="U121" s="77" t="s">
        <v>4456</v>
      </c>
      <c r="V121" s="58" t="s">
        <v>2808</v>
      </c>
      <c r="W121" s="77"/>
    </row>
    <row r="122" spans="1:23" ht="38.25" x14ac:dyDescent="0.2">
      <c r="A122" s="74" t="s">
        <v>1238</v>
      </c>
      <c r="B122" s="74"/>
      <c r="C122" s="76" t="s">
        <v>616</v>
      </c>
      <c r="D122" s="130" t="s">
        <v>3542</v>
      </c>
      <c r="E122" s="75"/>
      <c r="F122" s="75"/>
      <c r="G122" s="108">
        <v>33.200000000000003</v>
      </c>
      <c r="H122" s="108"/>
      <c r="I122" s="108"/>
      <c r="J122" s="74" t="s">
        <v>660</v>
      </c>
      <c r="K122" s="16" t="s">
        <v>3546</v>
      </c>
      <c r="L122" s="141"/>
      <c r="M122" s="147"/>
      <c r="N122" s="141"/>
      <c r="O122" s="82"/>
      <c r="P122" s="141"/>
      <c r="Q122" s="82"/>
      <c r="R122" s="82"/>
      <c r="S122" s="141"/>
      <c r="T122" s="82"/>
      <c r="U122" s="77" t="s">
        <v>4457</v>
      </c>
      <c r="V122" s="58" t="s">
        <v>2808</v>
      </c>
      <c r="W122" s="77"/>
    </row>
    <row r="123" spans="1:23" ht="38.25" x14ac:dyDescent="0.2">
      <c r="A123" s="83" t="s">
        <v>2502</v>
      </c>
      <c r="B123" s="83"/>
      <c r="C123" s="85" t="s">
        <v>2507</v>
      </c>
      <c r="D123" s="132" t="s">
        <v>3543</v>
      </c>
      <c r="E123" s="84"/>
      <c r="F123" s="84"/>
      <c r="G123" s="108">
        <v>43.2</v>
      </c>
      <c r="H123" s="108"/>
      <c r="I123" s="108"/>
      <c r="J123" s="83" t="s">
        <v>660</v>
      </c>
      <c r="K123" s="16" t="s">
        <v>3546</v>
      </c>
      <c r="L123" s="141"/>
      <c r="M123" s="148"/>
      <c r="N123" s="141"/>
      <c r="O123" s="86"/>
      <c r="P123" s="141"/>
      <c r="Q123" s="86"/>
      <c r="R123" s="86"/>
      <c r="S123" s="141"/>
      <c r="T123" s="86"/>
      <c r="U123" s="86" t="s">
        <v>4458</v>
      </c>
      <c r="V123" s="58" t="s">
        <v>2808</v>
      </c>
      <c r="W123" s="82"/>
    </row>
    <row r="124" spans="1:23" ht="25.5" x14ac:dyDescent="0.2">
      <c r="A124" s="83" t="s">
        <v>2840</v>
      </c>
      <c r="B124" s="83"/>
      <c r="C124" s="85" t="s">
        <v>2841</v>
      </c>
      <c r="D124" s="132" t="s">
        <v>3543</v>
      </c>
      <c r="E124" s="84"/>
      <c r="F124" s="84"/>
      <c r="G124" s="108">
        <v>53.2</v>
      </c>
      <c r="H124" s="108"/>
      <c r="I124" s="108"/>
      <c r="J124" s="83" t="s">
        <v>660</v>
      </c>
      <c r="K124" s="16" t="s">
        <v>3546</v>
      </c>
      <c r="L124" s="141"/>
      <c r="M124" s="148"/>
      <c r="N124" s="141"/>
      <c r="O124" s="86"/>
      <c r="P124" s="141"/>
      <c r="Q124" s="86"/>
      <c r="R124" s="86"/>
      <c r="S124" s="141"/>
      <c r="T124" s="86"/>
      <c r="U124" s="86" t="s">
        <v>4459</v>
      </c>
      <c r="V124" s="58" t="s">
        <v>2808</v>
      </c>
      <c r="W124" s="82"/>
    </row>
    <row r="125" spans="1:23" s="91" customFormat="1" ht="51" x14ac:dyDescent="0.2">
      <c r="A125" s="88" t="s">
        <v>1239</v>
      </c>
      <c r="B125" s="88"/>
      <c r="C125" s="89" t="s">
        <v>617</v>
      </c>
      <c r="D125" s="88" t="s">
        <v>3543</v>
      </c>
      <c r="E125" s="88"/>
      <c r="F125" s="90" t="s">
        <v>3363</v>
      </c>
      <c r="G125" s="108"/>
      <c r="H125" s="108">
        <f>SUM(H119,G121,-G122,G123,G124)</f>
        <v>-2784</v>
      </c>
      <c r="I125" s="108"/>
      <c r="J125" s="87"/>
      <c r="K125" s="88"/>
      <c r="L125" s="141"/>
      <c r="M125" s="149"/>
      <c r="N125" s="141"/>
      <c r="O125" s="90"/>
      <c r="P125" s="141"/>
      <c r="Q125" s="90"/>
      <c r="R125" s="90"/>
      <c r="S125" s="141"/>
      <c r="T125" s="90"/>
      <c r="U125" s="90" t="s">
        <v>4460</v>
      </c>
      <c r="V125" s="58" t="s">
        <v>3339</v>
      </c>
      <c r="W125" s="46"/>
    </row>
    <row r="126" spans="1:23" ht="38.25" x14ac:dyDescent="0.2">
      <c r="A126" s="74" t="s">
        <v>1240</v>
      </c>
      <c r="B126" s="74"/>
      <c r="C126" s="76" t="s">
        <v>618</v>
      </c>
      <c r="D126" s="130" t="s">
        <v>3543</v>
      </c>
      <c r="E126" s="75"/>
      <c r="F126" s="75"/>
      <c r="G126" s="108">
        <v>-13.1</v>
      </c>
      <c r="H126" s="108"/>
      <c r="I126" s="108"/>
      <c r="J126" s="74" t="s">
        <v>660</v>
      </c>
      <c r="K126" s="16" t="s">
        <v>3546</v>
      </c>
      <c r="L126" s="141"/>
      <c r="M126" s="148"/>
      <c r="N126" s="141"/>
      <c r="O126" s="86"/>
      <c r="P126" s="141"/>
      <c r="Q126" s="86"/>
      <c r="R126" s="86"/>
      <c r="S126" s="141"/>
      <c r="T126" s="86"/>
      <c r="U126" s="77" t="s">
        <v>4461</v>
      </c>
      <c r="V126" s="58" t="s">
        <v>2808</v>
      </c>
      <c r="W126" s="77"/>
    </row>
    <row r="127" spans="1:23" ht="38.25" x14ac:dyDescent="0.2">
      <c r="A127" s="44" t="s">
        <v>1242</v>
      </c>
      <c r="B127" s="44"/>
      <c r="C127" s="45" t="s">
        <v>2640</v>
      </c>
      <c r="D127" s="44" t="s">
        <v>3543</v>
      </c>
      <c r="E127" s="44"/>
      <c r="F127" s="46" t="s">
        <v>3364</v>
      </c>
      <c r="G127" s="108"/>
      <c r="H127" s="108">
        <f>SUM(H125,-G126)</f>
        <v>-2770.9</v>
      </c>
      <c r="I127" s="108"/>
      <c r="J127" s="144"/>
      <c r="K127" s="44"/>
      <c r="L127" s="141"/>
      <c r="M127" s="146"/>
      <c r="N127" s="141"/>
      <c r="O127" s="46"/>
      <c r="P127" s="141"/>
      <c r="Q127" s="46"/>
      <c r="R127" s="46"/>
      <c r="S127" s="141"/>
      <c r="T127" s="46"/>
      <c r="U127" s="46" t="s">
        <v>4462</v>
      </c>
      <c r="V127" s="58" t="s">
        <v>2808</v>
      </c>
      <c r="W127" s="46"/>
    </row>
    <row r="128" spans="1:23" ht="38.25" x14ac:dyDescent="0.2">
      <c r="A128" s="74" t="s">
        <v>3469</v>
      </c>
      <c r="B128" s="74"/>
      <c r="C128" s="76" t="s">
        <v>3381</v>
      </c>
      <c r="D128" s="130" t="s">
        <v>3543</v>
      </c>
      <c r="E128" s="75"/>
      <c r="F128" s="75"/>
      <c r="G128" s="108">
        <v>-42.1</v>
      </c>
      <c r="H128" s="108"/>
      <c r="I128" s="108"/>
      <c r="J128" s="74" t="s">
        <v>660</v>
      </c>
      <c r="K128" s="16" t="s">
        <v>3546</v>
      </c>
      <c r="L128" s="141"/>
      <c r="M128" s="148"/>
      <c r="N128" s="141"/>
      <c r="O128" s="86"/>
      <c r="P128" s="141"/>
      <c r="Q128" s="86"/>
      <c r="R128" s="86"/>
      <c r="S128" s="141"/>
      <c r="T128" s="86"/>
      <c r="U128" s="77" t="s">
        <v>4463</v>
      </c>
      <c r="V128" s="58" t="s">
        <v>2808</v>
      </c>
      <c r="W128" s="77"/>
    </row>
    <row r="129" spans="1:23" ht="38.25" x14ac:dyDescent="0.2">
      <c r="A129" s="74" t="s">
        <v>3470</v>
      </c>
      <c r="B129" s="74"/>
      <c r="C129" s="76" t="s">
        <v>3382</v>
      </c>
      <c r="D129" s="130" t="s">
        <v>3543</v>
      </c>
      <c r="E129" s="75"/>
      <c r="F129" s="75"/>
      <c r="G129" s="108">
        <v>-33.1</v>
      </c>
      <c r="H129" s="108"/>
      <c r="I129" s="108"/>
      <c r="J129" s="74" t="s">
        <v>660</v>
      </c>
      <c r="K129" s="16" t="s">
        <v>3546</v>
      </c>
      <c r="L129" s="141"/>
      <c r="M129" s="148"/>
      <c r="N129" s="141"/>
      <c r="O129" s="86"/>
      <c r="P129" s="141"/>
      <c r="Q129" s="86"/>
      <c r="R129" s="86"/>
      <c r="S129" s="141"/>
      <c r="T129" s="86"/>
      <c r="U129" s="77" t="s">
        <v>4464</v>
      </c>
      <c r="V129" s="58" t="s">
        <v>2808</v>
      </c>
      <c r="W129" s="77"/>
    </row>
    <row r="130" spans="1:23" s="91" customFormat="1" ht="38.25" x14ac:dyDescent="0.2">
      <c r="A130" s="106" t="s">
        <v>3471</v>
      </c>
      <c r="B130" s="106"/>
      <c r="C130" s="89" t="s">
        <v>3383</v>
      </c>
      <c r="D130" s="44" t="s">
        <v>3543</v>
      </c>
      <c r="E130" s="44"/>
      <c r="F130" s="46" t="s">
        <v>3385</v>
      </c>
      <c r="G130" s="108"/>
      <c r="H130" s="108">
        <f>SUM(H127,G128,G129)</f>
        <v>-2846.1</v>
      </c>
      <c r="I130" s="108"/>
      <c r="J130" s="144"/>
      <c r="K130" s="44"/>
      <c r="L130" s="141"/>
      <c r="M130" s="149"/>
      <c r="N130" s="141"/>
      <c r="O130" s="90"/>
      <c r="P130" s="141"/>
      <c r="Q130" s="90"/>
      <c r="R130" s="90"/>
      <c r="S130" s="141"/>
      <c r="T130" s="90"/>
      <c r="U130" s="90" t="s">
        <v>4465</v>
      </c>
      <c r="V130" s="58" t="s">
        <v>2808</v>
      </c>
      <c r="W130" s="46"/>
    </row>
    <row r="131" spans="1:23" ht="51" x14ac:dyDescent="0.2">
      <c r="A131" s="74" t="s">
        <v>1243</v>
      </c>
      <c r="B131" s="74"/>
      <c r="C131" s="76" t="s">
        <v>621</v>
      </c>
      <c r="D131" s="130" t="s">
        <v>3542</v>
      </c>
      <c r="E131" s="75"/>
      <c r="F131" s="75"/>
      <c r="G131" s="108">
        <v>104.1</v>
      </c>
      <c r="H131" s="108"/>
      <c r="I131" s="108"/>
      <c r="J131" s="74" t="s">
        <v>660</v>
      </c>
      <c r="K131" s="16" t="s">
        <v>3546</v>
      </c>
      <c r="L131" s="172" t="b">
        <f>NOT(AND(ABS(((G131-G91) / G91) * 100) &gt; 5,$G$251=""))</f>
        <v>1</v>
      </c>
      <c r="M131" s="16" t="s">
        <v>4262</v>
      </c>
      <c r="N131" s="141"/>
      <c r="O131" s="77"/>
      <c r="P131" s="141"/>
      <c r="Q131" s="77"/>
      <c r="R131" s="77"/>
      <c r="S131" s="141"/>
      <c r="T131" s="77"/>
      <c r="U131" s="77" t="s">
        <v>4466</v>
      </c>
      <c r="V131" s="58" t="s">
        <v>2808</v>
      </c>
      <c r="W131" s="77"/>
    </row>
    <row r="132" spans="1:23" ht="25.5" x14ac:dyDescent="0.2">
      <c r="A132" s="74" t="s">
        <v>1244</v>
      </c>
      <c r="B132" s="74"/>
      <c r="C132" s="76" t="s">
        <v>622</v>
      </c>
      <c r="D132" s="130" t="s">
        <v>3542</v>
      </c>
      <c r="E132" s="75"/>
      <c r="F132" s="75"/>
      <c r="G132" s="108">
        <v>54.1</v>
      </c>
      <c r="H132" s="108"/>
      <c r="I132" s="108"/>
      <c r="J132" s="74" t="s">
        <v>660</v>
      </c>
      <c r="K132" s="16" t="s">
        <v>3546</v>
      </c>
      <c r="L132" s="141"/>
      <c r="M132" s="145"/>
      <c r="N132" s="141"/>
      <c r="O132" s="77"/>
      <c r="P132" s="141"/>
      <c r="Q132" s="77"/>
      <c r="R132" s="77"/>
      <c r="S132" s="141"/>
      <c r="T132" s="77"/>
      <c r="U132" s="77" t="s">
        <v>4467</v>
      </c>
      <c r="V132" s="58" t="s">
        <v>2808</v>
      </c>
      <c r="W132" s="77"/>
    </row>
    <row r="133" spans="1:23" ht="38.25" x14ac:dyDescent="0.2">
      <c r="A133" s="78" t="s">
        <v>1245</v>
      </c>
      <c r="B133" s="78"/>
      <c r="C133" s="45" t="s">
        <v>623</v>
      </c>
      <c r="D133" s="44" t="s">
        <v>3543</v>
      </c>
      <c r="E133" s="44"/>
      <c r="F133" s="46" t="s">
        <v>1565</v>
      </c>
      <c r="G133" s="108"/>
      <c r="H133" s="108">
        <f>SUM(G131:G132)</f>
        <v>158.19999999999999</v>
      </c>
      <c r="I133" s="108"/>
      <c r="J133" s="144"/>
      <c r="K133" s="44"/>
      <c r="L133" s="141"/>
      <c r="M133" s="146"/>
      <c r="N133" s="141"/>
      <c r="O133" s="46"/>
      <c r="P133" s="141"/>
      <c r="Q133" s="46"/>
      <c r="R133" s="46"/>
      <c r="S133" s="141"/>
      <c r="T133" s="46"/>
      <c r="U133" s="46" t="s">
        <v>4468</v>
      </c>
      <c r="V133" s="58" t="s">
        <v>3339</v>
      </c>
      <c r="W133" s="46"/>
    </row>
    <row r="134" spans="1:23" ht="25.5" x14ac:dyDescent="0.2">
      <c r="A134" s="74" t="s">
        <v>1246</v>
      </c>
      <c r="B134" s="74"/>
      <c r="C134" s="76" t="s">
        <v>624</v>
      </c>
      <c r="D134" s="130" t="s">
        <v>3542</v>
      </c>
      <c r="E134" s="75"/>
      <c r="F134" s="75"/>
      <c r="G134" s="108">
        <v>34.1</v>
      </c>
      <c r="H134" s="108"/>
      <c r="I134" s="108"/>
      <c r="J134" s="74" t="s">
        <v>660</v>
      </c>
      <c r="K134" s="16" t="s">
        <v>3546</v>
      </c>
      <c r="L134" s="141"/>
      <c r="M134" s="145"/>
      <c r="N134" s="141"/>
      <c r="O134" s="77"/>
      <c r="P134" s="141"/>
      <c r="Q134" s="77"/>
      <c r="R134" s="77"/>
      <c r="S134" s="141"/>
      <c r="T134" s="77"/>
      <c r="U134" s="77" t="s">
        <v>4469</v>
      </c>
      <c r="V134" s="58" t="s">
        <v>2808</v>
      </c>
      <c r="W134" s="77"/>
    </row>
    <row r="135" spans="1:23" ht="38.25" x14ac:dyDescent="0.2">
      <c r="A135" s="78" t="s">
        <v>1247</v>
      </c>
      <c r="B135" s="78"/>
      <c r="C135" s="45" t="s">
        <v>625</v>
      </c>
      <c r="D135" s="44" t="s">
        <v>3543</v>
      </c>
      <c r="E135" s="44"/>
      <c r="F135" s="46" t="s">
        <v>1566</v>
      </c>
      <c r="G135" s="108"/>
      <c r="H135" s="108">
        <f>SUM(H133,-G134)</f>
        <v>124.1</v>
      </c>
      <c r="I135" s="108"/>
      <c r="J135" s="144"/>
      <c r="K135" s="44"/>
      <c r="L135" s="141"/>
      <c r="M135" s="146"/>
      <c r="N135" s="141"/>
      <c r="O135" s="46"/>
      <c r="P135" s="141"/>
      <c r="Q135" s="46"/>
      <c r="R135" s="46"/>
      <c r="S135" s="141"/>
      <c r="T135" s="46"/>
      <c r="U135" s="46" t="s">
        <v>4470</v>
      </c>
      <c r="V135" s="58" t="s">
        <v>3339</v>
      </c>
      <c r="W135" s="46"/>
    </row>
    <row r="136" spans="1:23" ht="38.25" x14ac:dyDescent="0.2">
      <c r="A136" s="74" t="s">
        <v>1248</v>
      </c>
      <c r="B136" s="74"/>
      <c r="C136" s="76" t="s">
        <v>626</v>
      </c>
      <c r="D136" s="130" t="s">
        <v>3542</v>
      </c>
      <c r="E136" s="75"/>
      <c r="F136" s="75"/>
      <c r="G136" s="108">
        <v>7.1</v>
      </c>
      <c r="H136" s="108"/>
      <c r="I136" s="108"/>
      <c r="J136" s="74" t="s">
        <v>660</v>
      </c>
      <c r="K136" s="16" t="s">
        <v>3546</v>
      </c>
      <c r="L136" s="141"/>
      <c r="M136" s="145"/>
      <c r="N136" s="141"/>
      <c r="O136" s="77"/>
      <c r="P136" s="141"/>
      <c r="Q136" s="77"/>
      <c r="R136" s="77"/>
      <c r="S136" s="141"/>
      <c r="T136" s="77"/>
      <c r="U136" s="77" t="s">
        <v>4471</v>
      </c>
      <c r="V136" s="58" t="s">
        <v>2808</v>
      </c>
      <c r="W136" s="77"/>
    </row>
    <row r="137" spans="1:23" ht="38.25" x14ac:dyDescent="0.2">
      <c r="A137" s="74" t="s">
        <v>2842</v>
      </c>
      <c r="B137" s="74"/>
      <c r="C137" s="76" t="s">
        <v>2845</v>
      </c>
      <c r="D137" s="130" t="s">
        <v>3542</v>
      </c>
      <c r="E137" s="75"/>
      <c r="F137" s="75"/>
      <c r="G137" s="108">
        <v>17.100000000000001</v>
      </c>
      <c r="H137" s="108"/>
      <c r="I137" s="108"/>
      <c r="J137" s="74" t="s">
        <v>660</v>
      </c>
      <c r="K137" s="16" t="s">
        <v>3546</v>
      </c>
      <c r="L137" s="141"/>
      <c r="M137" s="145"/>
      <c r="N137" s="141"/>
      <c r="O137" s="77"/>
      <c r="P137" s="141"/>
      <c r="Q137" s="77"/>
      <c r="R137" s="77"/>
      <c r="S137" s="141"/>
      <c r="T137" s="77"/>
      <c r="U137" s="77" t="s">
        <v>4472</v>
      </c>
      <c r="V137" s="58" t="s">
        <v>2808</v>
      </c>
      <c r="W137" s="77"/>
    </row>
    <row r="138" spans="1:23" ht="38.25" x14ac:dyDescent="0.2">
      <c r="A138" s="74" t="s">
        <v>2843</v>
      </c>
      <c r="B138" s="74"/>
      <c r="C138" s="76" t="s">
        <v>2846</v>
      </c>
      <c r="D138" s="130" t="s">
        <v>3542</v>
      </c>
      <c r="E138" s="75"/>
      <c r="F138" s="75"/>
      <c r="G138" s="108">
        <v>27.1</v>
      </c>
      <c r="H138" s="108"/>
      <c r="I138" s="108"/>
      <c r="J138" s="74" t="s">
        <v>660</v>
      </c>
      <c r="K138" s="16" t="s">
        <v>3546</v>
      </c>
      <c r="L138" s="141"/>
      <c r="M138" s="145"/>
      <c r="N138" s="141"/>
      <c r="O138" s="77"/>
      <c r="P138" s="141"/>
      <c r="Q138" s="77"/>
      <c r="R138" s="77"/>
      <c r="S138" s="141"/>
      <c r="T138" s="77"/>
      <c r="U138" s="77" t="s">
        <v>4473</v>
      </c>
      <c r="V138" s="58" t="s">
        <v>2808</v>
      </c>
      <c r="W138" s="77"/>
    </row>
    <row r="139" spans="1:23" ht="25.5" x14ac:dyDescent="0.2">
      <c r="A139" s="74" t="s">
        <v>2844</v>
      </c>
      <c r="B139" s="74"/>
      <c r="C139" s="76" t="s">
        <v>2847</v>
      </c>
      <c r="D139" s="130" t="s">
        <v>3542</v>
      </c>
      <c r="E139" s="75"/>
      <c r="F139" s="75"/>
      <c r="G139" s="108">
        <v>37.1</v>
      </c>
      <c r="H139" s="108"/>
      <c r="I139" s="108"/>
      <c r="J139" s="74" t="s">
        <v>660</v>
      </c>
      <c r="K139" s="16" t="s">
        <v>3546</v>
      </c>
      <c r="L139" s="141"/>
      <c r="M139" s="145"/>
      <c r="N139" s="141"/>
      <c r="O139" s="77"/>
      <c r="P139" s="141"/>
      <c r="Q139" s="77"/>
      <c r="R139" s="77"/>
      <c r="S139" s="141"/>
      <c r="T139" s="77"/>
      <c r="U139" s="77" t="s">
        <v>4474</v>
      </c>
      <c r="V139" s="58" t="s">
        <v>2808</v>
      </c>
      <c r="W139" s="77"/>
    </row>
    <row r="140" spans="1:23" ht="25.5" x14ac:dyDescent="0.2">
      <c r="A140" s="74" t="s">
        <v>1249</v>
      </c>
      <c r="B140" s="74"/>
      <c r="C140" s="76" t="s">
        <v>627</v>
      </c>
      <c r="D140" s="130" t="s">
        <v>3542</v>
      </c>
      <c r="E140" s="75"/>
      <c r="F140" s="75"/>
      <c r="G140" s="108">
        <v>47.1</v>
      </c>
      <c r="H140" s="108"/>
      <c r="I140" s="108"/>
      <c r="J140" s="74" t="s">
        <v>660</v>
      </c>
      <c r="K140" s="16" t="s">
        <v>3546</v>
      </c>
      <c r="L140" s="141"/>
      <c r="M140" s="145"/>
      <c r="N140" s="141"/>
      <c r="O140" s="77"/>
      <c r="P140" s="141"/>
      <c r="Q140" s="77"/>
      <c r="R140" s="77"/>
      <c r="S140" s="141"/>
      <c r="T140" s="77"/>
      <c r="U140" s="77" t="s">
        <v>4475</v>
      </c>
      <c r="V140" s="58" t="s">
        <v>2808</v>
      </c>
      <c r="W140" s="77"/>
    </row>
    <row r="141" spans="1:23" ht="38.25" x14ac:dyDescent="0.2">
      <c r="A141" s="78" t="s">
        <v>1250</v>
      </c>
      <c r="B141" s="78"/>
      <c r="C141" s="45" t="s">
        <v>628</v>
      </c>
      <c r="D141" s="44" t="s">
        <v>3543</v>
      </c>
      <c r="E141" s="44"/>
      <c r="F141" s="36" t="s">
        <v>3167</v>
      </c>
      <c r="G141" s="108"/>
      <c r="H141" s="108">
        <f>SUM(H135,G136:G140)</f>
        <v>259.59999999999997</v>
      </c>
      <c r="I141" s="108"/>
      <c r="J141" s="144"/>
      <c r="K141" s="44"/>
      <c r="L141" s="141"/>
      <c r="M141" s="146"/>
      <c r="N141" s="141"/>
      <c r="O141" s="46"/>
      <c r="P141" s="141"/>
      <c r="Q141" s="46"/>
      <c r="R141" s="46"/>
      <c r="S141" s="141"/>
      <c r="T141" s="46"/>
      <c r="U141" s="46" t="s">
        <v>4476</v>
      </c>
      <c r="V141" s="58" t="s">
        <v>3339</v>
      </c>
      <c r="W141" s="46"/>
    </row>
    <row r="142" spans="1:23" ht="25.5" x14ac:dyDescent="0.2">
      <c r="A142" s="78" t="s">
        <v>5461</v>
      </c>
      <c r="B142" s="78"/>
      <c r="C142" s="45" t="s">
        <v>5484</v>
      </c>
      <c r="D142" s="44" t="s">
        <v>3543</v>
      </c>
      <c r="E142" s="44" t="s">
        <v>3777</v>
      </c>
      <c r="F142" s="36" t="s">
        <v>5462</v>
      </c>
      <c r="G142" s="108"/>
      <c r="H142" s="108">
        <f>H141-G136</f>
        <v>252.49999999999997</v>
      </c>
      <c r="I142" s="108"/>
      <c r="J142" s="144"/>
      <c r="K142" s="44"/>
      <c r="L142" s="141"/>
      <c r="M142" s="146"/>
      <c r="N142" s="141"/>
      <c r="O142" s="46"/>
      <c r="P142" s="141"/>
      <c r="Q142" s="46"/>
      <c r="R142" s="46"/>
      <c r="S142" s="141"/>
      <c r="T142" s="46"/>
      <c r="U142" s="46"/>
      <c r="V142" s="66" t="s">
        <v>2811</v>
      </c>
      <c r="W142" s="46"/>
    </row>
    <row r="143" spans="1:23" ht="25.5" x14ac:dyDescent="0.2">
      <c r="A143" s="83" t="s">
        <v>1251</v>
      </c>
      <c r="B143" s="83"/>
      <c r="C143" s="85" t="s">
        <v>389</v>
      </c>
      <c r="D143" s="131" t="s">
        <v>3542</v>
      </c>
      <c r="E143" s="84"/>
      <c r="F143" s="84"/>
      <c r="G143" s="108">
        <v>64.099999999999994</v>
      </c>
      <c r="H143" s="108"/>
      <c r="I143" s="108"/>
      <c r="J143" s="83" t="s">
        <v>660</v>
      </c>
      <c r="K143" s="16" t="s">
        <v>3546</v>
      </c>
      <c r="L143" s="141"/>
      <c r="M143" s="148"/>
      <c r="N143" s="141"/>
      <c r="O143" s="86"/>
      <c r="P143" s="141"/>
      <c r="Q143" s="86"/>
      <c r="R143" s="86"/>
      <c r="S143" s="141"/>
      <c r="T143" s="86"/>
      <c r="U143" s="86" t="s">
        <v>4477</v>
      </c>
      <c r="V143" s="58" t="s">
        <v>2808</v>
      </c>
      <c r="W143" s="82"/>
    </row>
    <row r="144" spans="1:23" ht="38.25" x14ac:dyDescent="0.2">
      <c r="A144" s="74" t="s">
        <v>1252</v>
      </c>
      <c r="B144" s="74"/>
      <c r="C144" s="76" t="s">
        <v>2453</v>
      </c>
      <c r="D144" s="130" t="s">
        <v>3543</v>
      </c>
      <c r="E144" s="75"/>
      <c r="F144" s="75"/>
      <c r="G144" s="108">
        <v>74.099999999999994</v>
      </c>
      <c r="H144" s="108"/>
      <c r="I144" s="108"/>
      <c r="J144" s="74" t="s">
        <v>660</v>
      </c>
      <c r="K144" s="16" t="s">
        <v>3546</v>
      </c>
      <c r="L144" s="141"/>
      <c r="M144" s="147"/>
      <c r="N144" s="141"/>
      <c r="O144" s="82"/>
      <c r="P144" s="141"/>
      <c r="Q144" s="82"/>
      <c r="R144" s="82"/>
      <c r="S144" s="141"/>
      <c r="T144" s="82"/>
      <c r="U144" s="77" t="s">
        <v>4478</v>
      </c>
      <c r="V144" s="58" t="s">
        <v>2808</v>
      </c>
      <c r="W144" s="77"/>
    </row>
    <row r="145" spans="1:23" ht="25.5" x14ac:dyDescent="0.2">
      <c r="A145" s="74" t="s">
        <v>1253</v>
      </c>
      <c r="B145" s="74"/>
      <c r="C145" s="76" t="s">
        <v>630</v>
      </c>
      <c r="D145" s="130" t="s">
        <v>3542</v>
      </c>
      <c r="E145" s="75"/>
      <c r="F145" s="75"/>
      <c r="G145" s="108">
        <v>84.1</v>
      </c>
      <c r="H145" s="108"/>
      <c r="I145" s="108"/>
      <c r="J145" s="74" t="s">
        <v>660</v>
      </c>
      <c r="K145" s="16" t="s">
        <v>3546</v>
      </c>
      <c r="L145" s="141"/>
      <c r="M145" s="145"/>
      <c r="N145" s="141"/>
      <c r="O145" s="77"/>
      <c r="P145" s="141"/>
      <c r="Q145" s="77"/>
      <c r="R145" s="77"/>
      <c r="S145" s="141"/>
      <c r="T145" s="77"/>
      <c r="U145" s="77" t="s">
        <v>4479</v>
      </c>
      <c r="V145" s="58" t="s">
        <v>2808</v>
      </c>
      <c r="W145" s="77"/>
    </row>
    <row r="146" spans="1:23" ht="15.75" customHeight="1" x14ac:dyDescent="0.2">
      <c r="A146" s="74" t="s">
        <v>4148</v>
      </c>
      <c r="B146" s="74"/>
      <c r="C146" s="76" t="s">
        <v>4149</v>
      </c>
      <c r="D146" s="130" t="s">
        <v>3542</v>
      </c>
      <c r="E146" s="75"/>
      <c r="F146" s="75"/>
      <c r="G146" s="108">
        <v>104.1</v>
      </c>
      <c r="H146" s="108"/>
      <c r="I146" s="108"/>
      <c r="J146" s="74" t="s">
        <v>660</v>
      </c>
      <c r="K146" s="16" t="s">
        <v>3546</v>
      </c>
      <c r="L146" s="141"/>
      <c r="M146" s="145"/>
      <c r="N146" s="141"/>
      <c r="O146" s="77"/>
      <c r="P146" s="141"/>
      <c r="Q146" s="77"/>
      <c r="R146" s="77"/>
      <c r="S146" s="141"/>
      <c r="T146" s="77"/>
      <c r="U146" s="77" t="s">
        <v>4480</v>
      </c>
      <c r="V146" s="66" t="s">
        <v>2811</v>
      </c>
      <c r="W146" s="77"/>
    </row>
    <row r="147" spans="1:23" ht="38.25" x14ac:dyDescent="0.2">
      <c r="A147" s="74" t="s">
        <v>1254</v>
      </c>
      <c r="B147" s="74"/>
      <c r="C147" s="76" t="s">
        <v>631</v>
      </c>
      <c r="D147" s="130" t="s">
        <v>3542</v>
      </c>
      <c r="E147" s="75"/>
      <c r="F147" s="75"/>
      <c r="G147" s="108">
        <v>94.1</v>
      </c>
      <c r="H147" s="108"/>
      <c r="I147" s="108"/>
      <c r="J147" s="74" t="s">
        <v>660</v>
      </c>
      <c r="K147" s="16" t="s">
        <v>3546</v>
      </c>
      <c r="L147" s="141"/>
      <c r="M147" s="145"/>
      <c r="N147" s="141"/>
      <c r="O147" s="77"/>
      <c r="P147" s="141"/>
      <c r="Q147" s="77"/>
      <c r="R147" s="77"/>
      <c r="S147" s="141"/>
      <c r="T147" s="77"/>
      <c r="U147" s="77" t="s">
        <v>4481</v>
      </c>
      <c r="V147" s="58" t="s">
        <v>2808</v>
      </c>
      <c r="W147" s="77"/>
    </row>
    <row r="148" spans="1:23" ht="51" x14ac:dyDescent="0.2">
      <c r="A148" s="74" t="s">
        <v>1255</v>
      </c>
      <c r="B148" s="74"/>
      <c r="C148" s="76" t="s">
        <v>632</v>
      </c>
      <c r="D148" s="130" t="s">
        <v>3542</v>
      </c>
      <c r="E148" s="75"/>
      <c r="F148" s="75"/>
      <c r="G148" s="108">
        <v>204.1</v>
      </c>
      <c r="H148" s="108"/>
      <c r="I148" s="108"/>
      <c r="J148" s="74" t="s">
        <v>660</v>
      </c>
      <c r="K148" s="16" t="s">
        <v>3546</v>
      </c>
      <c r="L148" s="141"/>
      <c r="M148" s="145"/>
      <c r="N148" s="141"/>
      <c r="O148" s="77"/>
      <c r="P148" s="141"/>
      <c r="Q148" s="77"/>
      <c r="R148" s="77"/>
      <c r="S148" s="141"/>
      <c r="T148" s="77"/>
      <c r="U148" s="77" t="s">
        <v>4482</v>
      </c>
      <c r="V148" s="58" t="s">
        <v>2808</v>
      </c>
      <c r="W148" s="77"/>
    </row>
    <row r="149" spans="1:23" ht="38.25" x14ac:dyDescent="0.2">
      <c r="A149" s="74" t="s">
        <v>1256</v>
      </c>
      <c r="B149" s="74"/>
      <c r="C149" s="76" t="s">
        <v>633</v>
      </c>
      <c r="D149" s="130" t="s">
        <v>3542</v>
      </c>
      <c r="E149" s="75"/>
      <c r="F149" s="75"/>
      <c r="G149" s="108">
        <v>304.10000000000002</v>
      </c>
      <c r="H149" s="108"/>
      <c r="I149" s="108"/>
      <c r="J149" s="74" t="s">
        <v>660</v>
      </c>
      <c r="K149" s="16" t="s">
        <v>3546</v>
      </c>
      <c r="L149" s="141"/>
      <c r="M149" s="145"/>
      <c r="N149" s="141"/>
      <c r="O149" s="77"/>
      <c r="P149" s="141"/>
      <c r="Q149" s="77"/>
      <c r="R149" s="77"/>
      <c r="S149" s="141"/>
      <c r="T149" s="77"/>
      <c r="U149" s="77" t="s">
        <v>4483</v>
      </c>
      <c r="V149" s="58" t="s">
        <v>2808</v>
      </c>
      <c r="W149" s="77"/>
    </row>
    <row r="150" spans="1:23" ht="38.25" x14ac:dyDescent="0.2">
      <c r="A150" s="74" t="s">
        <v>1257</v>
      </c>
      <c r="B150" s="74"/>
      <c r="C150" s="76" t="s">
        <v>2454</v>
      </c>
      <c r="D150" s="130" t="s">
        <v>3543</v>
      </c>
      <c r="E150" s="75"/>
      <c r="F150" s="75"/>
      <c r="G150" s="108">
        <v>404.1</v>
      </c>
      <c r="H150" s="108"/>
      <c r="I150" s="108"/>
      <c r="J150" s="74" t="s">
        <v>660</v>
      </c>
      <c r="K150" s="16" t="s">
        <v>3546</v>
      </c>
      <c r="L150" s="141"/>
      <c r="M150" s="147"/>
      <c r="N150" s="141"/>
      <c r="O150" s="82"/>
      <c r="P150" s="141"/>
      <c r="Q150" s="82"/>
      <c r="R150" s="82"/>
      <c r="S150" s="141"/>
      <c r="T150" s="82"/>
      <c r="U150" s="77" t="s">
        <v>4484</v>
      </c>
      <c r="V150" s="58" t="s">
        <v>2808</v>
      </c>
      <c r="W150" s="77"/>
    </row>
    <row r="151" spans="1:23" ht="38.25" x14ac:dyDescent="0.2">
      <c r="A151" s="74" t="s">
        <v>1258</v>
      </c>
      <c r="B151" s="74"/>
      <c r="C151" s="76" t="s">
        <v>635</v>
      </c>
      <c r="D151" s="130" t="s">
        <v>3542</v>
      </c>
      <c r="E151" s="75"/>
      <c r="F151" s="75"/>
      <c r="G151" s="108">
        <v>504.1</v>
      </c>
      <c r="H151" s="108"/>
      <c r="I151" s="108"/>
      <c r="J151" s="74" t="s">
        <v>660</v>
      </c>
      <c r="K151" s="16" t="s">
        <v>3546</v>
      </c>
      <c r="L151" s="141"/>
      <c r="M151" s="145"/>
      <c r="N151" s="141"/>
      <c r="O151" s="77"/>
      <c r="P151" s="141"/>
      <c r="Q151" s="77"/>
      <c r="R151" s="77"/>
      <c r="S151" s="141"/>
      <c r="T151" s="77"/>
      <c r="U151" s="77" t="s">
        <v>4485</v>
      </c>
      <c r="V151" s="58" t="s">
        <v>2808</v>
      </c>
      <c r="W151" s="77"/>
    </row>
    <row r="152" spans="1:23" ht="25.5" x14ac:dyDescent="0.2">
      <c r="A152" s="74" t="s">
        <v>3168</v>
      </c>
      <c r="B152" s="74"/>
      <c r="C152" s="76" t="s">
        <v>3221</v>
      </c>
      <c r="D152" s="130" t="s">
        <v>3542</v>
      </c>
      <c r="E152" s="75"/>
      <c r="F152" s="75"/>
      <c r="G152" s="108">
        <v>604.1</v>
      </c>
      <c r="H152" s="108"/>
      <c r="I152" s="108"/>
      <c r="J152" s="74" t="s">
        <v>660</v>
      </c>
      <c r="K152" s="16" t="s">
        <v>3546</v>
      </c>
      <c r="L152" s="141"/>
      <c r="M152" s="145"/>
      <c r="N152" s="141"/>
      <c r="O152" s="77"/>
      <c r="P152" s="141"/>
      <c r="Q152" s="77"/>
      <c r="R152" s="77"/>
      <c r="S152" s="141"/>
      <c r="T152" s="77"/>
      <c r="U152" s="77" t="s">
        <v>4486</v>
      </c>
      <c r="V152" s="58" t="s">
        <v>2808</v>
      </c>
      <c r="W152" s="77"/>
    </row>
    <row r="153" spans="1:23" ht="25.5" x14ac:dyDescent="0.2">
      <c r="A153" s="74" t="s">
        <v>1259</v>
      </c>
      <c r="B153" s="74"/>
      <c r="C153" s="76" t="s">
        <v>636</v>
      </c>
      <c r="D153" s="130" t="s">
        <v>3542</v>
      </c>
      <c r="E153" s="75"/>
      <c r="F153" s="75"/>
      <c r="G153" s="108">
        <v>704.1</v>
      </c>
      <c r="H153" s="108"/>
      <c r="I153" s="108"/>
      <c r="J153" s="74" t="s">
        <v>660</v>
      </c>
      <c r="K153" s="16" t="s">
        <v>3546</v>
      </c>
      <c r="L153" s="141"/>
      <c r="M153" s="145"/>
      <c r="N153" s="141"/>
      <c r="O153" s="77"/>
      <c r="P153" s="141"/>
      <c r="Q153" s="77"/>
      <c r="R153" s="77"/>
      <c r="S153" s="141"/>
      <c r="T153" s="77"/>
      <c r="U153" s="77" t="s">
        <v>4487</v>
      </c>
      <c r="V153" s="58" t="s">
        <v>2808</v>
      </c>
      <c r="W153" s="77"/>
    </row>
    <row r="154" spans="1:23" s="91" customFormat="1" ht="51" x14ac:dyDescent="0.2">
      <c r="A154" s="87" t="s">
        <v>2626</v>
      </c>
      <c r="B154" s="87"/>
      <c r="C154" s="89"/>
      <c r="D154" s="88" t="s">
        <v>3543</v>
      </c>
      <c r="E154" s="88"/>
      <c r="F154" s="90" t="s">
        <v>4159</v>
      </c>
      <c r="G154" s="108"/>
      <c r="H154" s="108">
        <f>SUM(G145:G153)</f>
        <v>3006.8999999999996</v>
      </c>
      <c r="I154" s="108"/>
      <c r="J154" s="87"/>
      <c r="K154" s="88"/>
      <c r="L154" s="141"/>
      <c r="M154" s="149"/>
      <c r="N154" s="141"/>
      <c r="O154" s="90"/>
      <c r="P154" s="141"/>
      <c r="Q154" s="90"/>
      <c r="R154" s="90"/>
      <c r="S154" s="141"/>
      <c r="T154" s="90"/>
      <c r="U154" s="90"/>
      <c r="V154" s="58" t="s">
        <v>3339</v>
      </c>
      <c r="W154" s="46"/>
    </row>
    <row r="155" spans="1:23" s="91" customFormat="1" ht="25.5" x14ac:dyDescent="0.2">
      <c r="A155" s="88" t="s">
        <v>1260</v>
      </c>
      <c r="B155" s="88"/>
      <c r="C155" s="89" t="s">
        <v>637</v>
      </c>
      <c r="D155" s="88" t="s">
        <v>3543</v>
      </c>
      <c r="E155" s="88"/>
      <c r="F155" s="90" t="s">
        <v>2641</v>
      </c>
      <c r="G155" s="108"/>
      <c r="H155" s="108">
        <f>SUM(G143,G144,H154)</f>
        <v>3145.0999999999995</v>
      </c>
      <c r="I155" s="108"/>
      <c r="J155" s="87"/>
      <c r="K155" s="88"/>
      <c r="L155" s="141"/>
      <c r="M155" s="149"/>
      <c r="N155" s="141"/>
      <c r="O155" s="90"/>
      <c r="P155" s="141"/>
      <c r="Q155" s="90"/>
      <c r="R155" s="90"/>
      <c r="S155" s="141"/>
      <c r="T155" s="90"/>
      <c r="U155" s="90" t="s">
        <v>4488</v>
      </c>
      <c r="V155" s="58" t="s">
        <v>3339</v>
      </c>
      <c r="W155" s="46"/>
    </row>
    <row r="156" spans="1:23" s="91" customFormat="1" ht="51" x14ac:dyDescent="0.2">
      <c r="A156" s="88" t="s">
        <v>5474</v>
      </c>
      <c r="B156" s="88"/>
      <c r="C156" s="89" t="s">
        <v>5489</v>
      </c>
      <c r="D156" s="88" t="s">
        <v>3543</v>
      </c>
      <c r="E156" s="88" t="s">
        <v>3777</v>
      </c>
      <c r="F156" s="90" t="s">
        <v>5475</v>
      </c>
      <c r="G156" s="108"/>
      <c r="H156" s="108">
        <f>SUM(G145:G153)</f>
        <v>3006.8999999999996</v>
      </c>
      <c r="I156" s="108"/>
      <c r="J156" s="87"/>
      <c r="K156" s="88"/>
      <c r="L156" s="141"/>
      <c r="M156" s="149"/>
      <c r="N156" s="141"/>
      <c r="O156" s="90"/>
      <c r="P156" s="141"/>
      <c r="Q156" s="90"/>
      <c r="R156" s="90"/>
      <c r="S156" s="141"/>
      <c r="T156" s="90"/>
      <c r="U156" s="90"/>
      <c r="V156" s="66" t="s">
        <v>2811</v>
      </c>
      <c r="W156" s="46"/>
    </row>
    <row r="157" spans="1:23" ht="38.25" x14ac:dyDescent="0.2">
      <c r="A157" s="74" t="s">
        <v>1262</v>
      </c>
      <c r="B157" s="74"/>
      <c r="C157" s="76" t="s">
        <v>2848</v>
      </c>
      <c r="D157" s="130" t="s">
        <v>3543</v>
      </c>
      <c r="E157" s="75"/>
      <c r="F157" s="75"/>
      <c r="G157" s="108">
        <v>14.2</v>
      </c>
      <c r="H157" s="108"/>
      <c r="I157" s="108"/>
      <c r="J157" s="74" t="s">
        <v>660</v>
      </c>
      <c r="K157" s="16" t="s">
        <v>3546</v>
      </c>
      <c r="L157" s="141"/>
      <c r="M157" s="147"/>
      <c r="N157" s="141"/>
      <c r="O157" s="82"/>
      <c r="P157" s="141"/>
      <c r="Q157" s="82"/>
      <c r="R157" s="82"/>
      <c r="S157" s="141"/>
      <c r="T157" s="82"/>
      <c r="U157" s="77" t="s">
        <v>4489</v>
      </c>
      <c r="V157" s="58" t="s">
        <v>2808</v>
      </c>
      <c r="W157" s="77"/>
    </row>
    <row r="158" spans="1:23" ht="38.25" x14ac:dyDescent="0.2">
      <c r="A158" s="74" t="s">
        <v>2485</v>
      </c>
      <c r="B158" s="74"/>
      <c r="C158" s="76" t="s">
        <v>2455</v>
      </c>
      <c r="D158" s="130" t="s">
        <v>3543</v>
      </c>
      <c r="E158" s="75"/>
      <c r="F158" s="75"/>
      <c r="G158" s="108">
        <v>4.0999999999999996</v>
      </c>
      <c r="H158" s="108"/>
      <c r="I158" s="108"/>
      <c r="J158" s="74" t="s">
        <v>660</v>
      </c>
      <c r="K158" s="16" t="s">
        <v>3546</v>
      </c>
      <c r="L158" s="141"/>
      <c r="M158" s="145"/>
      <c r="N158" s="141"/>
      <c r="O158" s="77"/>
      <c r="P158" s="141"/>
      <c r="Q158" s="77"/>
      <c r="R158" s="77"/>
      <c r="S158" s="141"/>
      <c r="T158" s="77"/>
      <c r="U158" s="77" t="s">
        <v>4490</v>
      </c>
      <c r="V158" s="58" t="s">
        <v>2808</v>
      </c>
      <c r="W158" s="77"/>
    </row>
    <row r="159" spans="1:23" ht="38.25" x14ac:dyDescent="0.2">
      <c r="A159" s="78" t="s">
        <v>3355</v>
      </c>
      <c r="B159" s="78"/>
      <c r="C159" s="45" t="s">
        <v>638</v>
      </c>
      <c r="D159" s="44" t="s">
        <v>3543</v>
      </c>
      <c r="E159" s="44"/>
      <c r="F159" s="46" t="s">
        <v>3348</v>
      </c>
      <c r="G159" s="108"/>
      <c r="H159" s="108">
        <f>SUM(H141,-H155,G157,-G158)</f>
        <v>-2875.3999999999996</v>
      </c>
      <c r="I159" s="108"/>
      <c r="J159" s="144"/>
      <c r="K159" s="44"/>
      <c r="L159" s="141"/>
      <c r="M159" s="146"/>
      <c r="N159" s="141"/>
      <c r="O159" s="46"/>
      <c r="P159" s="141"/>
      <c r="Q159" s="46"/>
      <c r="R159" s="46"/>
      <c r="S159" s="141"/>
      <c r="T159" s="46"/>
      <c r="U159" s="46" t="s">
        <v>4491</v>
      </c>
      <c r="V159" s="58" t="s">
        <v>2808</v>
      </c>
      <c r="W159" s="46"/>
    </row>
    <row r="160" spans="1:23" x14ac:dyDescent="0.2">
      <c r="G160" s="108"/>
      <c r="H160" s="108"/>
      <c r="I160" s="135"/>
      <c r="K160" s="150"/>
      <c r="L160" s="141"/>
      <c r="N160" s="141"/>
      <c r="P160" s="141"/>
      <c r="S160" s="141"/>
      <c r="T160" s="82"/>
      <c r="U160" s="82"/>
      <c r="V160" s="82"/>
      <c r="W160" s="82"/>
    </row>
    <row r="161" spans="1:23" ht="38.25" x14ac:dyDescent="0.2">
      <c r="A161" s="74" t="s">
        <v>1263</v>
      </c>
      <c r="B161" s="74"/>
      <c r="C161" s="76" t="s">
        <v>640</v>
      </c>
      <c r="D161" s="130" t="s">
        <v>3542</v>
      </c>
      <c r="E161" s="75"/>
      <c r="F161" s="75"/>
      <c r="G161" s="108">
        <v>24.2</v>
      </c>
      <c r="H161" s="108"/>
      <c r="I161" s="108"/>
      <c r="J161" s="74" t="s">
        <v>660</v>
      </c>
      <c r="K161" s="16" t="s">
        <v>3546</v>
      </c>
      <c r="L161" s="141"/>
      <c r="M161" s="147"/>
      <c r="N161" s="141"/>
      <c r="O161" s="82"/>
      <c r="P161" s="141"/>
      <c r="Q161" s="82"/>
      <c r="R161" s="82"/>
      <c r="S161" s="141"/>
      <c r="T161" s="82"/>
      <c r="U161" s="77" t="s">
        <v>4492</v>
      </c>
      <c r="V161" s="58" t="s">
        <v>2808</v>
      </c>
      <c r="W161" s="77"/>
    </row>
    <row r="162" spans="1:23" ht="38.25" x14ac:dyDescent="0.2">
      <c r="A162" s="74" t="s">
        <v>1264</v>
      </c>
      <c r="B162" s="74"/>
      <c r="C162" s="76" t="s">
        <v>641</v>
      </c>
      <c r="D162" s="130" t="s">
        <v>3542</v>
      </c>
      <c r="E162" s="75"/>
      <c r="F162" s="75"/>
      <c r="G162" s="108">
        <v>34.200000000000003</v>
      </c>
      <c r="H162" s="108"/>
      <c r="I162" s="108"/>
      <c r="J162" s="74" t="s">
        <v>660</v>
      </c>
      <c r="K162" s="16" t="s">
        <v>3546</v>
      </c>
      <c r="L162" s="141"/>
      <c r="M162" s="147"/>
      <c r="N162" s="141"/>
      <c r="O162" s="82"/>
      <c r="P162" s="141"/>
      <c r="Q162" s="82"/>
      <c r="R162" s="82"/>
      <c r="S162" s="141"/>
      <c r="T162" s="82"/>
      <c r="U162" s="77" t="s">
        <v>4493</v>
      </c>
      <c r="V162" s="58" t="s">
        <v>2808</v>
      </c>
      <c r="W162" s="77"/>
    </row>
    <row r="163" spans="1:23" ht="38.25" x14ac:dyDescent="0.2">
      <c r="A163" s="83" t="s">
        <v>2503</v>
      </c>
      <c r="B163" s="83"/>
      <c r="C163" s="85" t="s">
        <v>2508</v>
      </c>
      <c r="D163" s="132" t="s">
        <v>3543</v>
      </c>
      <c r="E163" s="84"/>
      <c r="F163" s="84"/>
      <c r="G163" s="108">
        <v>44.2</v>
      </c>
      <c r="H163" s="108"/>
      <c r="I163" s="108"/>
      <c r="J163" s="83" t="s">
        <v>660</v>
      </c>
      <c r="K163" s="16" t="s">
        <v>3546</v>
      </c>
      <c r="L163" s="141"/>
      <c r="M163" s="147"/>
      <c r="N163" s="141"/>
      <c r="O163" s="82"/>
      <c r="P163" s="141"/>
      <c r="Q163" s="82"/>
      <c r="R163" s="82"/>
      <c r="S163" s="141"/>
      <c r="T163" s="82"/>
      <c r="U163" s="86" t="s">
        <v>4494</v>
      </c>
      <c r="V163" s="58" t="s">
        <v>2808</v>
      </c>
      <c r="W163" s="82"/>
    </row>
    <row r="164" spans="1:23" ht="25.5" x14ac:dyDescent="0.2">
      <c r="A164" s="83" t="s">
        <v>2849</v>
      </c>
      <c r="B164" s="83"/>
      <c r="C164" s="85" t="s">
        <v>2850</v>
      </c>
      <c r="D164" s="132" t="s">
        <v>3543</v>
      </c>
      <c r="E164" s="84"/>
      <c r="F164" s="84"/>
      <c r="G164" s="108">
        <v>54.2</v>
      </c>
      <c r="H164" s="108"/>
      <c r="I164" s="108"/>
      <c r="J164" s="83" t="s">
        <v>660</v>
      </c>
      <c r="K164" s="16" t="s">
        <v>3546</v>
      </c>
      <c r="L164" s="141"/>
      <c r="M164" s="148"/>
      <c r="N164" s="141"/>
      <c r="O164" s="86"/>
      <c r="P164" s="141"/>
      <c r="Q164" s="86"/>
      <c r="R164" s="86"/>
      <c r="S164" s="141"/>
      <c r="T164" s="86"/>
      <c r="U164" s="86" t="s">
        <v>4495</v>
      </c>
      <c r="V164" s="58" t="s">
        <v>2808</v>
      </c>
      <c r="W164" s="82"/>
    </row>
    <row r="165" spans="1:23" s="91" customFormat="1" ht="51" x14ac:dyDescent="0.2">
      <c r="A165" s="88" t="s">
        <v>1265</v>
      </c>
      <c r="B165" s="88"/>
      <c r="C165" s="89" t="s">
        <v>642</v>
      </c>
      <c r="D165" s="88" t="s">
        <v>3543</v>
      </c>
      <c r="E165" s="88"/>
      <c r="F165" s="90" t="s">
        <v>3365</v>
      </c>
      <c r="G165" s="108"/>
      <c r="H165" s="108">
        <f>SUM(H159,G161,-G162,G163,G164)</f>
        <v>-2787</v>
      </c>
      <c r="I165" s="108"/>
      <c r="J165" s="87"/>
      <c r="K165" s="88"/>
      <c r="L165" s="141"/>
      <c r="M165" s="149"/>
      <c r="N165" s="141"/>
      <c r="O165" s="90"/>
      <c r="P165" s="141"/>
      <c r="Q165" s="90"/>
      <c r="R165" s="90"/>
      <c r="S165" s="141"/>
      <c r="T165" s="90"/>
      <c r="U165" s="90" t="s">
        <v>4496</v>
      </c>
      <c r="V165" s="58" t="s">
        <v>3339</v>
      </c>
      <c r="W165" s="46"/>
    </row>
    <row r="166" spans="1:23" ht="38.25" x14ac:dyDescent="0.2">
      <c r="A166" s="74" t="s">
        <v>1266</v>
      </c>
      <c r="B166" s="74"/>
      <c r="C166" s="76" t="s">
        <v>643</v>
      </c>
      <c r="D166" s="130" t="s">
        <v>3543</v>
      </c>
      <c r="E166" s="75"/>
      <c r="F166" s="75"/>
      <c r="G166" s="108">
        <v>-14.1</v>
      </c>
      <c r="H166" s="108"/>
      <c r="I166" s="108"/>
      <c r="J166" s="74" t="s">
        <v>660</v>
      </c>
      <c r="K166" s="16" t="s">
        <v>3546</v>
      </c>
      <c r="L166" s="141"/>
      <c r="M166" s="147"/>
      <c r="N166" s="141"/>
      <c r="O166" s="82"/>
      <c r="P166" s="141"/>
      <c r="Q166" s="82"/>
      <c r="R166" s="82"/>
      <c r="S166" s="141"/>
      <c r="T166" s="82"/>
      <c r="U166" s="77" t="s">
        <v>4497</v>
      </c>
      <c r="V166" s="58" t="s">
        <v>2808</v>
      </c>
      <c r="W166" s="77"/>
    </row>
    <row r="167" spans="1:23" ht="38.25" x14ac:dyDescent="0.2">
      <c r="A167" s="44" t="s">
        <v>1268</v>
      </c>
      <c r="B167" s="44"/>
      <c r="C167" s="45" t="s">
        <v>2645</v>
      </c>
      <c r="D167" s="44" t="s">
        <v>3543</v>
      </c>
      <c r="E167" s="44"/>
      <c r="F167" s="46" t="s">
        <v>3370</v>
      </c>
      <c r="G167" s="108"/>
      <c r="H167" s="108">
        <f>SUM(H165,-G166)</f>
        <v>-2772.9</v>
      </c>
      <c r="I167" s="108"/>
      <c r="J167" s="144"/>
      <c r="K167" s="44"/>
      <c r="L167" s="141"/>
      <c r="M167" s="146"/>
      <c r="N167" s="141"/>
      <c r="O167" s="46"/>
      <c r="P167" s="141"/>
      <c r="Q167" s="46"/>
      <c r="R167" s="46"/>
      <c r="S167" s="141"/>
      <c r="T167" s="46"/>
      <c r="U167" s="46" t="s">
        <v>4498</v>
      </c>
      <c r="V167" s="58" t="s">
        <v>2808</v>
      </c>
      <c r="W167" s="46"/>
    </row>
    <row r="168" spans="1:23" ht="38.25" x14ac:dyDescent="0.2">
      <c r="A168" s="74" t="s">
        <v>3472</v>
      </c>
      <c r="B168" s="74"/>
      <c r="C168" s="76" t="s">
        <v>3386</v>
      </c>
      <c r="D168" s="130" t="s">
        <v>3543</v>
      </c>
      <c r="E168" s="75"/>
      <c r="F168" s="75"/>
      <c r="G168" s="108">
        <v>-52.1</v>
      </c>
      <c r="H168" s="108"/>
      <c r="I168" s="108"/>
      <c r="J168" s="74" t="s">
        <v>660</v>
      </c>
      <c r="K168" s="16" t="s">
        <v>3546</v>
      </c>
      <c r="L168" s="141"/>
      <c r="M168" s="147"/>
      <c r="N168" s="141"/>
      <c r="O168" s="82"/>
      <c r="P168" s="141"/>
      <c r="Q168" s="82"/>
      <c r="R168" s="82"/>
      <c r="S168" s="141"/>
      <c r="T168" s="82"/>
      <c r="U168" s="77" t="s">
        <v>4499</v>
      </c>
      <c r="V168" s="58" t="s">
        <v>2808</v>
      </c>
      <c r="W168" s="77"/>
    </row>
    <row r="169" spans="1:23" ht="38.25" x14ac:dyDescent="0.2">
      <c r="A169" s="74" t="s">
        <v>3473</v>
      </c>
      <c r="B169" s="74"/>
      <c r="C169" s="76" t="s">
        <v>3387</v>
      </c>
      <c r="D169" s="130" t="s">
        <v>3543</v>
      </c>
      <c r="E169" s="75"/>
      <c r="F169" s="75"/>
      <c r="G169" s="108">
        <v>-44.1</v>
      </c>
      <c r="H169" s="108"/>
      <c r="I169" s="108"/>
      <c r="J169" s="74" t="s">
        <v>660</v>
      </c>
      <c r="K169" s="16" t="s">
        <v>3546</v>
      </c>
      <c r="L169" s="141"/>
      <c r="M169" s="147"/>
      <c r="N169" s="141"/>
      <c r="O169" s="82"/>
      <c r="P169" s="141"/>
      <c r="Q169" s="82"/>
      <c r="R169" s="82"/>
      <c r="S169" s="141"/>
      <c r="T169" s="82"/>
      <c r="U169" s="77" t="s">
        <v>4500</v>
      </c>
      <c r="V169" s="58" t="s">
        <v>2808</v>
      </c>
      <c r="W169" s="77"/>
    </row>
    <row r="170" spans="1:23" s="91" customFormat="1" ht="38.25" x14ac:dyDescent="0.2">
      <c r="A170" s="106" t="s">
        <v>3474</v>
      </c>
      <c r="B170" s="106"/>
      <c r="C170" s="89" t="s">
        <v>3388</v>
      </c>
      <c r="D170" s="44" t="s">
        <v>3543</v>
      </c>
      <c r="E170" s="44"/>
      <c r="F170" s="46" t="s">
        <v>3389</v>
      </c>
      <c r="G170" s="108"/>
      <c r="H170" s="108">
        <f>SUM(H167,G168,G169)</f>
        <v>-2869.1</v>
      </c>
      <c r="I170" s="108"/>
      <c r="J170" s="144"/>
      <c r="K170" s="44"/>
      <c r="L170" s="141"/>
      <c r="M170" s="149"/>
      <c r="N170" s="141"/>
      <c r="O170" s="90"/>
      <c r="P170" s="141"/>
      <c r="Q170" s="90"/>
      <c r="R170" s="90"/>
      <c r="S170" s="141"/>
      <c r="T170" s="90"/>
      <c r="U170" s="90" t="s">
        <v>4501</v>
      </c>
      <c r="V170" s="58" t="s">
        <v>2808</v>
      </c>
      <c r="W170" s="46"/>
    </row>
    <row r="171" spans="1:23" ht="25.5" x14ac:dyDescent="0.2">
      <c r="A171" s="74" t="s">
        <v>1269</v>
      </c>
      <c r="B171" s="74"/>
      <c r="C171" s="76" t="s">
        <v>646</v>
      </c>
      <c r="D171" s="130" t="s">
        <v>3542</v>
      </c>
      <c r="E171" s="75"/>
      <c r="F171" s="75"/>
      <c r="G171" s="108">
        <v>105.1</v>
      </c>
      <c r="H171" s="108"/>
      <c r="I171" s="108"/>
      <c r="J171" s="74" t="s">
        <v>660</v>
      </c>
      <c r="K171" s="16" t="s">
        <v>3546</v>
      </c>
      <c r="L171" s="141"/>
      <c r="M171" s="145"/>
      <c r="N171" s="141"/>
      <c r="O171" s="77"/>
      <c r="P171" s="141"/>
      <c r="Q171" s="77"/>
      <c r="R171" s="77"/>
      <c r="S171" s="141"/>
      <c r="T171" s="77"/>
      <c r="U171" s="77" t="s">
        <v>4502</v>
      </c>
      <c r="V171" s="58" t="s">
        <v>2808</v>
      </c>
      <c r="W171" s="77"/>
    </row>
    <row r="172" spans="1:23" ht="25.5" x14ac:dyDescent="0.2">
      <c r="A172" s="74" t="s">
        <v>1270</v>
      </c>
      <c r="B172" s="74"/>
      <c r="C172" s="76" t="s">
        <v>647</v>
      </c>
      <c r="D172" s="130" t="s">
        <v>3542</v>
      </c>
      <c r="E172" s="75"/>
      <c r="F172" s="75"/>
      <c r="G172" s="108">
        <v>55.1</v>
      </c>
      <c r="H172" s="108"/>
      <c r="I172" s="108"/>
      <c r="J172" s="74" t="s">
        <v>660</v>
      </c>
      <c r="K172" s="16" t="s">
        <v>3546</v>
      </c>
      <c r="L172" s="141"/>
      <c r="M172" s="145"/>
      <c r="N172" s="141"/>
      <c r="O172" s="77"/>
      <c r="P172" s="141"/>
      <c r="Q172" s="77"/>
      <c r="R172" s="77"/>
      <c r="S172" s="141"/>
      <c r="T172" s="77"/>
      <c r="U172" s="77" t="s">
        <v>4503</v>
      </c>
      <c r="V172" s="58" t="s">
        <v>2808</v>
      </c>
      <c r="W172" s="77"/>
    </row>
    <row r="173" spans="1:23" ht="38.25" x14ac:dyDescent="0.2">
      <c r="A173" s="78" t="s">
        <v>1271</v>
      </c>
      <c r="B173" s="78"/>
      <c r="C173" s="45" t="s">
        <v>648</v>
      </c>
      <c r="D173" s="44" t="s">
        <v>3543</v>
      </c>
      <c r="E173" s="44"/>
      <c r="F173" s="46" t="s">
        <v>1572</v>
      </c>
      <c r="G173" s="108"/>
      <c r="H173" s="108">
        <f>SUM(G171:G172)</f>
        <v>160.19999999999999</v>
      </c>
      <c r="I173" s="108"/>
      <c r="J173" s="144"/>
      <c r="K173" s="44"/>
      <c r="L173" s="141"/>
      <c r="M173" s="146"/>
      <c r="N173" s="141"/>
      <c r="O173" s="46"/>
      <c r="P173" s="141"/>
      <c r="Q173" s="46"/>
      <c r="R173" s="46"/>
      <c r="S173" s="141"/>
      <c r="T173" s="46"/>
      <c r="U173" s="46" t="s">
        <v>4504</v>
      </c>
      <c r="V173" s="58" t="s">
        <v>3339</v>
      </c>
      <c r="W173" s="46"/>
    </row>
    <row r="174" spans="1:23" ht="25.5" x14ac:dyDescent="0.2">
      <c r="A174" s="74" t="s">
        <v>1272</v>
      </c>
      <c r="B174" s="74"/>
      <c r="C174" s="76" t="s">
        <v>649</v>
      </c>
      <c r="D174" s="130" t="s">
        <v>3542</v>
      </c>
      <c r="E174" s="75"/>
      <c r="F174" s="75"/>
      <c r="G174" s="108">
        <v>35.1</v>
      </c>
      <c r="H174" s="108"/>
      <c r="I174" s="108"/>
      <c r="J174" s="74" t="s">
        <v>660</v>
      </c>
      <c r="K174" s="16" t="s">
        <v>3546</v>
      </c>
      <c r="L174" s="141"/>
      <c r="M174" s="145"/>
      <c r="N174" s="141"/>
      <c r="O174" s="77"/>
      <c r="P174" s="141"/>
      <c r="Q174" s="77"/>
      <c r="R174" s="77"/>
      <c r="S174" s="141"/>
      <c r="T174" s="77"/>
      <c r="U174" s="77" t="s">
        <v>4505</v>
      </c>
      <c r="V174" s="58" t="s">
        <v>2808</v>
      </c>
      <c r="W174" s="77"/>
    </row>
    <row r="175" spans="1:23" ht="38.25" x14ac:dyDescent="0.2">
      <c r="A175" s="78" t="s">
        <v>1273</v>
      </c>
      <c r="B175" s="78"/>
      <c r="C175" s="45" t="s">
        <v>650</v>
      </c>
      <c r="D175" s="44" t="s">
        <v>3543</v>
      </c>
      <c r="E175" s="44"/>
      <c r="F175" s="46" t="s">
        <v>1573</v>
      </c>
      <c r="G175" s="108"/>
      <c r="H175" s="108">
        <f>SUM(H173,-G174)</f>
        <v>125.1</v>
      </c>
      <c r="I175" s="108"/>
      <c r="J175" s="144"/>
      <c r="K175" s="44"/>
      <c r="L175" s="141"/>
      <c r="M175" s="146"/>
      <c r="N175" s="141"/>
      <c r="O175" s="46"/>
      <c r="P175" s="141"/>
      <c r="Q175" s="46"/>
      <c r="R175" s="46"/>
      <c r="S175" s="141"/>
      <c r="T175" s="46"/>
      <c r="U175" s="46" t="s">
        <v>4506</v>
      </c>
      <c r="V175" s="58" t="s">
        <v>3339</v>
      </c>
      <c r="W175" s="46"/>
    </row>
    <row r="176" spans="1:23" ht="38.25" x14ac:dyDescent="0.2">
      <c r="A176" s="74" t="s">
        <v>1274</v>
      </c>
      <c r="B176" s="74"/>
      <c r="C176" s="76" t="s">
        <v>651</v>
      </c>
      <c r="D176" s="130" t="s">
        <v>3542</v>
      </c>
      <c r="E176" s="75"/>
      <c r="F176" s="75"/>
      <c r="G176" s="108">
        <v>8.1</v>
      </c>
      <c r="H176" s="108"/>
      <c r="I176" s="108"/>
      <c r="J176" s="74" t="s">
        <v>660</v>
      </c>
      <c r="K176" s="16" t="s">
        <v>3546</v>
      </c>
      <c r="L176" s="141"/>
      <c r="M176" s="145"/>
      <c r="N176" s="141"/>
      <c r="O176" s="77"/>
      <c r="P176" s="141"/>
      <c r="Q176" s="77"/>
      <c r="R176" s="77"/>
      <c r="S176" s="141"/>
      <c r="T176" s="77"/>
      <c r="U176" s="77" t="s">
        <v>4507</v>
      </c>
      <c r="V176" s="58" t="s">
        <v>2808</v>
      </c>
      <c r="W176" s="77"/>
    </row>
    <row r="177" spans="1:23" ht="38.25" x14ac:dyDescent="0.2">
      <c r="A177" s="74" t="s">
        <v>2851</v>
      </c>
      <c r="B177" s="74"/>
      <c r="C177" s="76" t="s">
        <v>2854</v>
      </c>
      <c r="D177" s="130" t="s">
        <v>3542</v>
      </c>
      <c r="E177" s="75"/>
      <c r="F177" s="75"/>
      <c r="G177" s="108">
        <v>18.100000000000001</v>
      </c>
      <c r="H177" s="108"/>
      <c r="I177" s="108"/>
      <c r="J177" s="74" t="s">
        <v>660</v>
      </c>
      <c r="K177" s="16" t="s">
        <v>3546</v>
      </c>
      <c r="L177" s="141"/>
      <c r="M177" s="145"/>
      <c r="N177" s="141"/>
      <c r="O177" s="77"/>
      <c r="P177" s="141"/>
      <c r="Q177" s="77"/>
      <c r="R177" s="77"/>
      <c r="S177" s="141"/>
      <c r="T177" s="77"/>
      <c r="U177" s="77" t="s">
        <v>4508</v>
      </c>
      <c r="V177" s="58" t="s">
        <v>2808</v>
      </c>
      <c r="W177" s="77"/>
    </row>
    <row r="178" spans="1:23" ht="38.25" x14ac:dyDescent="0.2">
      <c r="A178" s="74" t="s">
        <v>2852</v>
      </c>
      <c r="B178" s="74"/>
      <c r="C178" s="76" t="s">
        <v>2855</v>
      </c>
      <c r="D178" s="130" t="s">
        <v>3542</v>
      </c>
      <c r="E178" s="75"/>
      <c r="F178" s="75"/>
      <c r="G178" s="108">
        <v>28.1</v>
      </c>
      <c r="H178" s="108"/>
      <c r="I178" s="108"/>
      <c r="J178" s="74" t="s">
        <v>660</v>
      </c>
      <c r="K178" s="16" t="s">
        <v>3546</v>
      </c>
      <c r="L178" s="141"/>
      <c r="M178" s="145"/>
      <c r="N178" s="141"/>
      <c r="O178" s="77"/>
      <c r="P178" s="141"/>
      <c r="Q178" s="77"/>
      <c r="R178" s="77"/>
      <c r="S178" s="141"/>
      <c r="T178" s="77"/>
      <c r="U178" s="77" t="s">
        <v>4509</v>
      </c>
      <c r="V178" s="58" t="s">
        <v>2808</v>
      </c>
      <c r="W178" s="77"/>
    </row>
    <row r="179" spans="1:23" ht="25.5" x14ac:dyDescent="0.2">
      <c r="A179" s="74" t="s">
        <v>2853</v>
      </c>
      <c r="B179" s="74"/>
      <c r="C179" s="76" t="s">
        <v>2856</v>
      </c>
      <c r="D179" s="130" t="s">
        <v>3542</v>
      </c>
      <c r="E179" s="75"/>
      <c r="F179" s="75"/>
      <c r="G179" s="108">
        <v>38.1</v>
      </c>
      <c r="H179" s="108"/>
      <c r="I179" s="108"/>
      <c r="J179" s="74" t="s">
        <v>660</v>
      </c>
      <c r="K179" s="16" t="s">
        <v>3546</v>
      </c>
      <c r="L179" s="141"/>
      <c r="M179" s="145"/>
      <c r="N179" s="141"/>
      <c r="O179" s="77"/>
      <c r="P179" s="141"/>
      <c r="Q179" s="77"/>
      <c r="R179" s="77"/>
      <c r="S179" s="141"/>
      <c r="T179" s="77"/>
      <c r="U179" s="77" t="s">
        <v>4510</v>
      </c>
      <c r="V179" s="58" t="s">
        <v>2808</v>
      </c>
      <c r="W179" s="77"/>
    </row>
    <row r="180" spans="1:23" ht="25.5" x14ac:dyDescent="0.2">
      <c r="A180" s="74" t="s">
        <v>1275</v>
      </c>
      <c r="B180" s="74"/>
      <c r="C180" s="76" t="s">
        <v>652</v>
      </c>
      <c r="D180" s="130" t="s">
        <v>3542</v>
      </c>
      <c r="E180" s="75"/>
      <c r="F180" s="75"/>
      <c r="G180" s="108">
        <v>48.1</v>
      </c>
      <c r="H180" s="108"/>
      <c r="I180" s="108"/>
      <c r="J180" s="74" t="s">
        <v>660</v>
      </c>
      <c r="K180" s="16" t="s">
        <v>3546</v>
      </c>
      <c r="L180" s="141"/>
      <c r="M180" s="145"/>
      <c r="N180" s="141"/>
      <c r="O180" s="77"/>
      <c r="P180" s="141"/>
      <c r="Q180" s="77"/>
      <c r="R180" s="77"/>
      <c r="S180" s="141"/>
      <c r="T180" s="77"/>
      <c r="U180" s="77" t="s">
        <v>4511</v>
      </c>
      <c r="V180" s="58" t="s">
        <v>2808</v>
      </c>
      <c r="W180" s="77"/>
    </row>
    <row r="181" spans="1:23" ht="38.25" x14ac:dyDescent="0.2">
      <c r="A181" s="88" t="s">
        <v>1276</v>
      </c>
      <c r="B181" s="88"/>
      <c r="C181" s="89" t="s">
        <v>653</v>
      </c>
      <c r="D181" s="88" t="s">
        <v>3543</v>
      </c>
      <c r="E181" s="88"/>
      <c r="F181" s="38" t="s">
        <v>3169</v>
      </c>
      <c r="G181" s="108"/>
      <c r="H181" s="108">
        <f>SUM(H175,G176:G180)</f>
        <v>265.59999999999997</v>
      </c>
      <c r="I181" s="108"/>
      <c r="J181" s="87"/>
      <c r="K181" s="88"/>
      <c r="L181" s="141"/>
      <c r="M181" s="146"/>
      <c r="N181" s="141"/>
      <c r="O181" s="46"/>
      <c r="P181" s="141"/>
      <c r="Q181" s="46"/>
      <c r="R181" s="46"/>
      <c r="S181" s="141"/>
      <c r="T181" s="46"/>
      <c r="U181" s="90" t="s">
        <v>4512</v>
      </c>
      <c r="V181" s="58" t="s">
        <v>3339</v>
      </c>
      <c r="W181" s="46"/>
    </row>
    <row r="182" spans="1:23" ht="25.5" x14ac:dyDescent="0.2">
      <c r="A182" s="78" t="s">
        <v>5464</v>
      </c>
      <c r="B182" s="78"/>
      <c r="C182" s="45" t="s">
        <v>5485</v>
      </c>
      <c r="D182" s="44" t="s">
        <v>3543</v>
      </c>
      <c r="E182" s="44" t="s">
        <v>3777</v>
      </c>
      <c r="F182" s="36" t="s">
        <v>5463</v>
      </c>
      <c r="G182" s="108"/>
      <c r="H182" s="108">
        <f>H181-G176</f>
        <v>257.49999999999994</v>
      </c>
      <c r="I182" s="108"/>
      <c r="J182" s="144"/>
      <c r="K182" s="44"/>
      <c r="L182" s="141"/>
      <c r="M182" s="146"/>
      <c r="N182" s="141"/>
      <c r="O182" s="46"/>
      <c r="P182" s="141"/>
      <c r="Q182" s="46"/>
      <c r="R182" s="46"/>
      <c r="S182" s="141"/>
      <c r="T182" s="46"/>
      <c r="U182" s="46"/>
      <c r="V182" s="66" t="s">
        <v>2811</v>
      </c>
      <c r="W182" s="46"/>
    </row>
    <row r="183" spans="1:23" ht="25.5" x14ac:dyDescent="0.2">
      <c r="A183" s="83" t="s">
        <v>1277</v>
      </c>
      <c r="B183" s="83"/>
      <c r="C183" s="92" t="s">
        <v>418</v>
      </c>
      <c r="D183" s="131" t="s">
        <v>3542</v>
      </c>
      <c r="E183" s="84"/>
      <c r="F183" s="84"/>
      <c r="G183" s="108">
        <v>65.099999999999994</v>
      </c>
      <c r="H183" s="108"/>
      <c r="I183" s="108"/>
      <c r="J183" s="83" t="s">
        <v>660</v>
      </c>
      <c r="K183" s="16" t="s">
        <v>3546</v>
      </c>
      <c r="L183" s="141"/>
      <c r="M183" s="148"/>
      <c r="N183" s="141"/>
      <c r="O183" s="86"/>
      <c r="P183" s="141"/>
      <c r="Q183" s="86"/>
      <c r="R183" s="86"/>
      <c r="S183" s="141"/>
      <c r="T183" s="86"/>
      <c r="U183" s="86" t="s">
        <v>4513</v>
      </c>
      <c r="V183" s="58" t="s">
        <v>2808</v>
      </c>
      <c r="W183" s="82"/>
    </row>
    <row r="184" spans="1:23" ht="38.25" x14ac:dyDescent="0.2">
      <c r="A184" s="74" t="s">
        <v>1278</v>
      </c>
      <c r="B184" s="74"/>
      <c r="C184" s="76" t="s">
        <v>2456</v>
      </c>
      <c r="D184" s="130" t="s">
        <v>3543</v>
      </c>
      <c r="E184" s="75"/>
      <c r="F184" s="75"/>
      <c r="G184" s="108">
        <v>75.099999999999994</v>
      </c>
      <c r="H184" s="108"/>
      <c r="I184" s="108"/>
      <c r="J184" s="74" t="s">
        <v>660</v>
      </c>
      <c r="K184" s="16" t="s">
        <v>3546</v>
      </c>
      <c r="L184" s="141"/>
      <c r="M184" s="147"/>
      <c r="N184" s="141"/>
      <c r="O184" s="82"/>
      <c r="P184" s="141"/>
      <c r="Q184" s="82"/>
      <c r="R184" s="82"/>
      <c r="S184" s="141"/>
      <c r="T184" s="82"/>
      <c r="U184" s="77" t="s">
        <v>4514</v>
      </c>
      <c r="V184" s="58" t="s">
        <v>2808</v>
      </c>
      <c r="W184" s="77"/>
    </row>
    <row r="185" spans="1:23" ht="25.5" x14ac:dyDescent="0.2">
      <c r="A185" s="74" t="s">
        <v>1279</v>
      </c>
      <c r="B185" s="74"/>
      <c r="C185" s="76" t="s">
        <v>656</v>
      </c>
      <c r="D185" s="130" t="s">
        <v>3542</v>
      </c>
      <c r="E185" s="75"/>
      <c r="F185" s="75"/>
      <c r="G185" s="108">
        <v>85.1</v>
      </c>
      <c r="H185" s="108"/>
      <c r="I185" s="108"/>
      <c r="J185" s="74" t="s">
        <v>660</v>
      </c>
      <c r="K185" s="16" t="s">
        <v>3546</v>
      </c>
      <c r="L185" s="141"/>
      <c r="M185" s="145"/>
      <c r="N185" s="141"/>
      <c r="O185" s="77"/>
      <c r="P185" s="141"/>
      <c r="Q185" s="77"/>
      <c r="R185" s="77"/>
      <c r="S185" s="141"/>
      <c r="T185" s="77"/>
      <c r="U185" s="77" t="s">
        <v>4515</v>
      </c>
      <c r="V185" s="58" t="s">
        <v>2808</v>
      </c>
      <c r="W185" s="77"/>
    </row>
    <row r="186" spans="1:23" ht="15.75" customHeight="1" x14ac:dyDescent="0.2">
      <c r="A186" s="74" t="s">
        <v>4150</v>
      </c>
      <c r="B186" s="74"/>
      <c r="C186" s="76" t="s">
        <v>4151</v>
      </c>
      <c r="D186" s="130" t="s">
        <v>3542</v>
      </c>
      <c r="E186" s="75"/>
      <c r="F186" s="75"/>
      <c r="G186" s="108">
        <v>105.1</v>
      </c>
      <c r="H186" s="108"/>
      <c r="I186" s="108"/>
      <c r="J186" s="74" t="s">
        <v>660</v>
      </c>
      <c r="K186" s="16" t="s">
        <v>3546</v>
      </c>
      <c r="L186" s="141"/>
      <c r="M186" s="145"/>
      <c r="N186" s="141"/>
      <c r="O186" s="77"/>
      <c r="P186" s="141"/>
      <c r="Q186" s="77"/>
      <c r="R186" s="77"/>
      <c r="S186" s="141"/>
      <c r="T186" s="77"/>
      <c r="U186" s="77" t="s">
        <v>4516</v>
      </c>
      <c r="V186" s="66" t="s">
        <v>2811</v>
      </c>
      <c r="W186" s="77"/>
    </row>
    <row r="187" spans="1:23" ht="38.25" x14ac:dyDescent="0.2">
      <c r="A187" s="74" t="s">
        <v>1280</v>
      </c>
      <c r="B187" s="74"/>
      <c r="C187" s="76" t="s">
        <v>657</v>
      </c>
      <c r="D187" s="130" t="s">
        <v>3542</v>
      </c>
      <c r="E187" s="75"/>
      <c r="F187" s="75"/>
      <c r="G187" s="108">
        <v>95.1</v>
      </c>
      <c r="H187" s="108"/>
      <c r="I187" s="108"/>
      <c r="J187" s="74" t="s">
        <v>660</v>
      </c>
      <c r="K187" s="16" t="s">
        <v>3546</v>
      </c>
      <c r="L187" s="141"/>
      <c r="M187" s="145"/>
      <c r="N187" s="141"/>
      <c r="O187" s="77"/>
      <c r="P187" s="141"/>
      <c r="Q187" s="77"/>
      <c r="R187" s="77"/>
      <c r="S187" s="141"/>
      <c r="T187" s="77"/>
      <c r="U187" s="77" t="s">
        <v>4517</v>
      </c>
      <c r="V187" s="58" t="s">
        <v>2808</v>
      </c>
      <c r="W187" s="77"/>
    </row>
    <row r="188" spans="1:23" ht="51" x14ac:dyDescent="0.2">
      <c r="A188" s="74" t="s">
        <v>1281</v>
      </c>
      <c r="B188" s="74"/>
      <c r="C188" s="76" t="s">
        <v>773</v>
      </c>
      <c r="D188" s="130" t="s">
        <v>3542</v>
      </c>
      <c r="E188" s="75"/>
      <c r="F188" s="75"/>
      <c r="G188" s="108">
        <v>205.1</v>
      </c>
      <c r="H188" s="108"/>
      <c r="I188" s="108"/>
      <c r="J188" s="74" t="s">
        <v>660</v>
      </c>
      <c r="K188" s="16" t="s">
        <v>3546</v>
      </c>
      <c r="L188" s="141"/>
      <c r="M188" s="145"/>
      <c r="N188" s="141"/>
      <c r="O188" s="77"/>
      <c r="P188" s="141"/>
      <c r="Q188" s="77"/>
      <c r="R188" s="77"/>
      <c r="S188" s="141"/>
      <c r="T188" s="77"/>
      <c r="U188" s="77" t="s">
        <v>4518</v>
      </c>
      <c r="V188" s="58" t="s">
        <v>2808</v>
      </c>
      <c r="W188" s="77"/>
    </row>
    <row r="189" spans="1:23" ht="38.25" x14ac:dyDescent="0.2">
      <c r="A189" s="74" t="s">
        <v>1282</v>
      </c>
      <c r="B189" s="74"/>
      <c r="C189" s="76" t="s">
        <v>774</v>
      </c>
      <c r="D189" s="130" t="s">
        <v>3542</v>
      </c>
      <c r="E189" s="75"/>
      <c r="F189" s="75"/>
      <c r="G189" s="108">
        <v>305.10000000000002</v>
      </c>
      <c r="H189" s="108"/>
      <c r="I189" s="108"/>
      <c r="J189" s="74" t="s">
        <v>660</v>
      </c>
      <c r="K189" s="16" t="s">
        <v>3546</v>
      </c>
      <c r="L189" s="141"/>
      <c r="M189" s="145"/>
      <c r="N189" s="141"/>
      <c r="O189" s="77"/>
      <c r="P189" s="141"/>
      <c r="Q189" s="77"/>
      <c r="R189" s="77"/>
      <c r="S189" s="141"/>
      <c r="T189" s="77"/>
      <c r="U189" s="77" t="s">
        <v>4519</v>
      </c>
      <c r="V189" s="58" t="s">
        <v>2808</v>
      </c>
      <c r="W189" s="77"/>
    </row>
    <row r="190" spans="1:23" ht="38.25" x14ac:dyDescent="0.2">
      <c r="A190" s="74" t="s">
        <v>1283</v>
      </c>
      <c r="B190" s="74"/>
      <c r="C190" s="76" t="s">
        <v>2457</v>
      </c>
      <c r="D190" s="130" t="s">
        <v>3543</v>
      </c>
      <c r="E190" s="75"/>
      <c r="F190" s="75"/>
      <c r="G190" s="108">
        <v>405.1</v>
      </c>
      <c r="H190" s="108"/>
      <c r="I190" s="108"/>
      <c r="J190" s="74" t="s">
        <v>660</v>
      </c>
      <c r="K190" s="16" t="s">
        <v>3546</v>
      </c>
      <c r="L190" s="141"/>
      <c r="M190" s="147"/>
      <c r="N190" s="141"/>
      <c r="O190" s="82"/>
      <c r="P190" s="141"/>
      <c r="Q190" s="82"/>
      <c r="R190" s="82"/>
      <c r="S190" s="141"/>
      <c r="T190" s="82"/>
      <c r="U190" s="77" t="s">
        <v>4520</v>
      </c>
      <c r="V190" s="58" t="s">
        <v>2808</v>
      </c>
      <c r="W190" s="77"/>
    </row>
    <row r="191" spans="1:23" ht="38.25" x14ac:dyDescent="0.2">
      <c r="A191" s="74" t="s">
        <v>1284</v>
      </c>
      <c r="B191" s="74"/>
      <c r="C191" s="76" t="s">
        <v>776</v>
      </c>
      <c r="D191" s="130" t="s">
        <v>3542</v>
      </c>
      <c r="E191" s="75"/>
      <c r="F191" s="75"/>
      <c r="G191" s="108">
        <v>505.1</v>
      </c>
      <c r="H191" s="108"/>
      <c r="I191" s="108"/>
      <c r="J191" s="74" t="s">
        <v>660</v>
      </c>
      <c r="K191" s="16" t="s">
        <v>3546</v>
      </c>
      <c r="L191" s="141"/>
      <c r="M191" s="145"/>
      <c r="N191" s="141"/>
      <c r="O191" s="77"/>
      <c r="P191" s="141"/>
      <c r="Q191" s="77"/>
      <c r="R191" s="77"/>
      <c r="S191" s="141"/>
      <c r="T191" s="77"/>
      <c r="U191" s="77" t="s">
        <v>4521</v>
      </c>
      <c r="V191" s="58" t="s">
        <v>2808</v>
      </c>
      <c r="W191" s="77"/>
    </row>
    <row r="192" spans="1:23" ht="25.5" x14ac:dyDescent="0.2">
      <c r="A192" s="74" t="s">
        <v>3170</v>
      </c>
      <c r="B192" s="74"/>
      <c r="C192" s="76" t="s">
        <v>3222</v>
      </c>
      <c r="D192" s="130" t="s">
        <v>3542</v>
      </c>
      <c r="E192" s="75"/>
      <c r="F192" s="75"/>
      <c r="G192" s="108">
        <v>605.1</v>
      </c>
      <c r="H192" s="108"/>
      <c r="I192" s="108"/>
      <c r="J192" s="74" t="s">
        <v>660</v>
      </c>
      <c r="K192" s="16" t="s">
        <v>3546</v>
      </c>
      <c r="L192" s="141"/>
      <c r="M192" s="145"/>
      <c r="N192" s="141"/>
      <c r="O192" s="77"/>
      <c r="P192" s="141"/>
      <c r="Q192" s="77"/>
      <c r="R192" s="77"/>
      <c r="S192" s="141"/>
      <c r="T192" s="77"/>
      <c r="U192" s="77" t="s">
        <v>4522</v>
      </c>
      <c r="V192" s="58" t="s">
        <v>2808</v>
      </c>
      <c r="W192" s="77"/>
    </row>
    <row r="193" spans="1:23" ht="25.5" x14ac:dyDescent="0.2">
      <c r="A193" s="74" t="s">
        <v>1285</v>
      </c>
      <c r="B193" s="74"/>
      <c r="C193" s="76" t="s">
        <v>777</v>
      </c>
      <c r="D193" s="130" t="s">
        <v>3542</v>
      </c>
      <c r="E193" s="75"/>
      <c r="F193" s="75"/>
      <c r="G193" s="108">
        <v>705.1</v>
      </c>
      <c r="H193" s="108"/>
      <c r="I193" s="108"/>
      <c r="J193" s="74" t="s">
        <v>660</v>
      </c>
      <c r="K193" s="16" t="s">
        <v>3546</v>
      </c>
      <c r="L193" s="141"/>
      <c r="M193" s="145"/>
      <c r="N193" s="141"/>
      <c r="O193" s="77"/>
      <c r="P193" s="141"/>
      <c r="Q193" s="77"/>
      <c r="R193" s="77"/>
      <c r="S193" s="141"/>
      <c r="T193" s="77"/>
      <c r="U193" s="77" t="s">
        <v>4523</v>
      </c>
      <c r="V193" s="58" t="s">
        <v>2808</v>
      </c>
      <c r="W193" s="77"/>
    </row>
    <row r="194" spans="1:23" s="91" customFormat="1" ht="51" x14ac:dyDescent="0.2">
      <c r="A194" s="87" t="s">
        <v>2627</v>
      </c>
      <c r="B194" s="87"/>
      <c r="C194" s="89"/>
      <c r="D194" s="88" t="s">
        <v>3543</v>
      </c>
      <c r="E194" s="88"/>
      <c r="F194" s="90" t="s">
        <v>4160</v>
      </c>
      <c r="G194" s="108"/>
      <c r="H194" s="108">
        <f>SUM(G185:G193)</f>
        <v>3015.8999999999996</v>
      </c>
      <c r="I194" s="108"/>
      <c r="J194" s="87"/>
      <c r="K194" s="88"/>
      <c r="L194" s="141"/>
      <c r="M194" s="149"/>
      <c r="N194" s="141"/>
      <c r="O194" s="90"/>
      <c r="P194" s="141"/>
      <c r="Q194" s="90"/>
      <c r="R194" s="90"/>
      <c r="S194" s="141"/>
      <c r="T194" s="90"/>
      <c r="U194" s="90"/>
      <c r="V194" s="58" t="s">
        <v>3339</v>
      </c>
      <c r="W194" s="46"/>
    </row>
    <row r="195" spans="1:23" s="91" customFormat="1" ht="25.5" x14ac:dyDescent="0.2">
      <c r="A195" s="88" t="s">
        <v>1286</v>
      </c>
      <c r="B195" s="88"/>
      <c r="C195" s="89" t="s">
        <v>778</v>
      </c>
      <c r="D195" s="88" t="s">
        <v>3543</v>
      </c>
      <c r="E195" s="88"/>
      <c r="F195" s="46" t="s">
        <v>2642</v>
      </c>
      <c r="G195" s="108"/>
      <c r="H195" s="108">
        <f>SUM(G183,G184,H194)</f>
        <v>3156.0999999999995</v>
      </c>
      <c r="I195" s="108"/>
      <c r="J195" s="87"/>
      <c r="K195" s="88"/>
      <c r="L195" s="141"/>
      <c r="M195" s="149"/>
      <c r="N195" s="141"/>
      <c r="O195" s="90"/>
      <c r="P195" s="141"/>
      <c r="Q195" s="90"/>
      <c r="R195" s="90"/>
      <c r="S195" s="141"/>
      <c r="T195" s="90"/>
      <c r="U195" s="90" t="s">
        <v>4524</v>
      </c>
      <c r="V195" s="58" t="s">
        <v>3339</v>
      </c>
      <c r="W195" s="46"/>
    </row>
    <row r="196" spans="1:23" s="91" customFormat="1" ht="51" x14ac:dyDescent="0.2">
      <c r="A196" s="88" t="s">
        <v>5476</v>
      </c>
      <c r="B196" s="88"/>
      <c r="C196" s="89" t="s">
        <v>5490</v>
      </c>
      <c r="D196" s="88" t="s">
        <v>3543</v>
      </c>
      <c r="E196" s="88" t="s">
        <v>3777</v>
      </c>
      <c r="F196" s="90" t="s">
        <v>5477</v>
      </c>
      <c r="G196" s="108"/>
      <c r="H196" s="108">
        <f>SUM(G185:G193)</f>
        <v>3015.8999999999996</v>
      </c>
      <c r="I196" s="108"/>
      <c r="J196" s="87"/>
      <c r="K196" s="88"/>
      <c r="L196" s="141"/>
      <c r="M196" s="149"/>
      <c r="N196" s="141"/>
      <c r="O196" s="90"/>
      <c r="P196" s="141"/>
      <c r="Q196" s="90"/>
      <c r="R196" s="90"/>
      <c r="S196" s="141"/>
      <c r="T196" s="90"/>
      <c r="U196" s="90"/>
      <c r="V196" s="66" t="s">
        <v>2811</v>
      </c>
      <c r="W196" s="46"/>
    </row>
    <row r="197" spans="1:23" ht="38.25" x14ac:dyDescent="0.2">
      <c r="A197" s="74" t="s">
        <v>1288</v>
      </c>
      <c r="B197" s="74"/>
      <c r="C197" s="76" t="s">
        <v>2857</v>
      </c>
      <c r="D197" s="130" t="s">
        <v>3543</v>
      </c>
      <c r="E197" s="75"/>
      <c r="F197" s="75"/>
      <c r="G197" s="108">
        <v>15.2</v>
      </c>
      <c r="H197" s="108"/>
      <c r="I197" s="108"/>
      <c r="J197" s="74" t="s">
        <v>660</v>
      </c>
      <c r="K197" s="16" t="s">
        <v>3546</v>
      </c>
      <c r="L197" s="141"/>
      <c r="M197" s="147"/>
      <c r="N197" s="141"/>
      <c r="O197" s="82"/>
      <c r="P197" s="141"/>
      <c r="Q197" s="82"/>
      <c r="R197" s="82"/>
      <c r="S197" s="141"/>
      <c r="T197" s="82"/>
      <c r="U197" s="77" t="s">
        <v>4525</v>
      </c>
      <c r="V197" s="58" t="s">
        <v>2808</v>
      </c>
      <c r="W197" s="77"/>
    </row>
    <row r="198" spans="1:23" ht="38.25" x14ac:dyDescent="0.2">
      <c r="A198" s="74" t="s">
        <v>2486</v>
      </c>
      <c r="B198" s="74"/>
      <c r="C198" s="76" t="s">
        <v>2458</v>
      </c>
      <c r="D198" s="130" t="s">
        <v>3543</v>
      </c>
      <c r="E198" s="75"/>
      <c r="F198" s="75"/>
      <c r="G198" s="108">
        <v>5.0999999999999996</v>
      </c>
      <c r="H198" s="108"/>
      <c r="I198" s="108"/>
      <c r="J198" s="74" t="s">
        <v>660</v>
      </c>
      <c r="K198" s="16" t="s">
        <v>3546</v>
      </c>
      <c r="L198" s="141"/>
      <c r="M198" s="145"/>
      <c r="N198" s="141"/>
      <c r="O198" s="77"/>
      <c r="P198" s="141"/>
      <c r="Q198" s="77"/>
      <c r="R198" s="77"/>
      <c r="S198" s="141"/>
      <c r="T198" s="77"/>
      <c r="U198" s="77" t="s">
        <v>4526</v>
      </c>
      <c r="V198" s="58" t="s">
        <v>2808</v>
      </c>
      <c r="W198" s="77"/>
    </row>
    <row r="199" spans="1:23" ht="38.25" x14ac:dyDescent="0.2">
      <c r="A199" s="78" t="s">
        <v>3356</v>
      </c>
      <c r="B199" s="78"/>
      <c r="C199" s="45" t="s">
        <v>779</v>
      </c>
      <c r="D199" s="44" t="s">
        <v>3543</v>
      </c>
      <c r="E199" s="44"/>
      <c r="F199" s="46" t="s">
        <v>3349</v>
      </c>
      <c r="G199" s="108"/>
      <c r="H199" s="108">
        <f>SUM(H181,-H195,G197,-G198)</f>
        <v>-2880.3999999999996</v>
      </c>
      <c r="I199" s="108"/>
      <c r="J199" s="144"/>
      <c r="K199" s="44"/>
      <c r="L199" s="141"/>
      <c r="M199" s="146"/>
      <c r="N199" s="141"/>
      <c r="O199" s="46"/>
      <c r="P199" s="141"/>
      <c r="Q199" s="46"/>
      <c r="R199" s="46"/>
      <c r="S199" s="141"/>
      <c r="T199" s="46"/>
      <c r="U199" s="46" t="s">
        <v>4527</v>
      </c>
      <c r="V199" s="58" t="s">
        <v>2808</v>
      </c>
      <c r="W199" s="46"/>
    </row>
    <row r="200" spans="1:23" x14ac:dyDescent="0.2">
      <c r="G200" s="108"/>
      <c r="H200" s="108"/>
      <c r="I200" s="135"/>
      <c r="K200" s="150"/>
      <c r="L200" s="141"/>
      <c r="N200" s="141"/>
      <c r="P200" s="141"/>
      <c r="S200" s="141"/>
      <c r="T200" s="77"/>
      <c r="U200" s="77"/>
      <c r="V200" s="77"/>
      <c r="W200" s="77"/>
    </row>
    <row r="201" spans="1:23" ht="38.25" x14ac:dyDescent="0.2">
      <c r="A201" s="74" t="s">
        <v>1289</v>
      </c>
      <c r="B201" s="74"/>
      <c r="C201" s="76" t="s">
        <v>781</v>
      </c>
      <c r="D201" s="130" t="s">
        <v>3542</v>
      </c>
      <c r="E201" s="75"/>
      <c r="F201" s="75"/>
      <c r="G201" s="108">
        <v>25.2</v>
      </c>
      <c r="H201" s="108"/>
      <c r="I201" s="108"/>
      <c r="J201" s="74" t="s">
        <v>660</v>
      </c>
      <c r="K201" s="16" t="s">
        <v>3546</v>
      </c>
      <c r="L201" s="141"/>
      <c r="M201" s="147"/>
      <c r="N201" s="141"/>
      <c r="O201" s="82"/>
      <c r="P201" s="141"/>
      <c r="Q201" s="82"/>
      <c r="R201" s="82"/>
      <c r="S201" s="141"/>
      <c r="T201" s="82"/>
      <c r="U201" s="77" t="s">
        <v>4528</v>
      </c>
      <c r="V201" s="58" t="s">
        <v>2808</v>
      </c>
      <c r="W201" s="77"/>
    </row>
    <row r="202" spans="1:23" ht="38.25" x14ac:dyDescent="0.2">
      <c r="A202" s="74" t="s">
        <v>1290</v>
      </c>
      <c r="B202" s="74"/>
      <c r="C202" s="76" t="s">
        <v>782</v>
      </c>
      <c r="D202" s="130" t="s">
        <v>3542</v>
      </c>
      <c r="E202" s="75"/>
      <c r="F202" s="75"/>
      <c r="G202" s="108">
        <v>35.200000000000003</v>
      </c>
      <c r="H202" s="108"/>
      <c r="I202" s="108"/>
      <c r="J202" s="74" t="s">
        <v>660</v>
      </c>
      <c r="K202" s="16" t="s">
        <v>3546</v>
      </c>
      <c r="L202" s="141"/>
      <c r="M202" s="147"/>
      <c r="N202" s="141"/>
      <c r="O202" s="82"/>
      <c r="P202" s="141"/>
      <c r="Q202" s="82"/>
      <c r="R202" s="82"/>
      <c r="S202" s="141"/>
      <c r="T202" s="82"/>
      <c r="U202" s="77" t="s">
        <v>4529</v>
      </c>
      <c r="V202" s="58" t="s">
        <v>2808</v>
      </c>
      <c r="W202" s="77"/>
    </row>
    <row r="203" spans="1:23" ht="38.25" x14ac:dyDescent="0.2">
      <c r="A203" s="83" t="s">
        <v>2504</v>
      </c>
      <c r="B203" s="83"/>
      <c r="C203" s="85" t="s">
        <v>2509</v>
      </c>
      <c r="D203" s="131" t="s">
        <v>3543</v>
      </c>
      <c r="E203" s="84"/>
      <c r="F203" s="84"/>
      <c r="G203" s="108">
        <v>45.2</v>
      </c>
      <c r="H203" s="108"/>
      <c r="I203" s="108"/>
      <c r="J203" s="83" t="s">
        <v>660</v>
      </c>
      <c r="K203" s="16" t="s">
        <v>3546</v>
      </c>
      <c r="L203" s="141"/>
      <c r="M203" s="147"/>
      <c r="N203" s="141"/>
      <c r="O203" s="82"/>
      <c r="P203" s="141"/>
      <c r="Q203" s="82"/>
      <c r="R203" s="82"/>
      <c r="S203" s="141"/>
      <c r="T203" s="82"/>
      <c r="U203" s="86" t="s">
        <v>4530</v>
      </c>
      <c r="V203" s="58" t="s">
        <v>2808</v>
      </c>
      <c r="W203" s="82"/>
    </row>
    <row r="204" spans="1:23" ht="25.5" x14ac:dyDescent="0.2">
      <c r="A204" s="83" t="s">
        <v>2858</v>
      </c>
      <c r="B204" s="83"/>
      <c r="C204" s="85" t="s">
        <v>2859</v>
      </c>
      <c r="D204" s="132" t="s">
        <v>3543</v>
      </c>
      <c r="E204" s="84"/>
      <c r="F204" s="84"/>
      <c r="G204" s="108">
        <v>55.2</v>
      </c>
      <c r="H204" s="108"/>
      <c r="I204" s="108"/>
      <c r="J204" s="83" t="s">
        <v>660</v>
      </c>
      <c r="K204" s="16" t="s">
        <v>3546</v>
      </c>
      <c r="L204" s="141"/>
      <c r="M204" s="148"/>
      <c r="N204" s="141"/>
      <c r="O204" s="86"/>
      <c r="P204" s="141"/>
      <c r="Q204" s="86"/>
      <c r="R204" s="86"/>
      <c r="S204" s="141"/>
      <c r="T204" s="86"/>
      <c r="U204" s="86" t="s">
        <v>4531</v>
      </c>
      <c r="V204" s="58" t="s">
        <v>2808</v>
      </c>
      <c r="W204" s="82"/>
    </row>
    <row r="205" spans="1:23" s="91" customFormat="1" ht="51" x14ac:dyDescent="0.2">
      <c r="A205" s="88" t="s">
        <v>1291</v>
      </c>
      <c r="B205" s="88"/>
      <c r="C205" s="89" t="s">
        <v>783</v>
      </c>
      <c r="D205" s="88" t="s">
        <v>3543</v>
      </c>
      <c r="E205" s="88"/>
      <c r="F205" s="90" t="s">
        <v>3366</v>
      </c>
      <c r="G205" s="108"/>
      <c r="H205" s="108">
        <f>SUM(H199,G201,-G202,G203,G204)</f>
        <v>-2790</v>
      </c>
      <c r="I205" s="108"/>
      <c r="J205" s="87"/>
      <c r="K205" s="88"/>
      <c r="L205" s="141"/>
      <c r="M205" s="149"/>
      <c r="N205" s="141"/>
      <c r="O205" s="90"/>
      <c r="P205" s="141"/>
      <c r="Q205" s="90"/>
      <c r="R205" s="90"/>
      <c r="S205" s="141"/>
      <c r="T205" s="90"/>
      <c r="U205" s="90" t="s">
        <v>4532</v>
      </c>
      <c r="V205" s="58" t="s">
        <v>3339</v>
      </c>
      <c r="W205" s="46"/>
    </row>
    <row r="206" spans="1:23" ht="38.25" x14ac:dyDescent="0.2">
      <c r="A206" s="74" t="s">
        <v>1292</v>
      </c>
      <c r="B206" s="74"/>
      <c r="C206" s="76" t="s">
        <v>784</v>
      </c>
      <c r="D206" s="130" t="s">
        <v>3543</v>
      </c>
      <c r="E206" s="75"/>
      <c r="F206" s="75"/>
      <c r="G206" s="108">
        <v>-15.1</v>
      </c>
      <c r="H206" s="108"/>
      <c r="I206" s="108"/>
      <c r="J206" s="74" t="s">
        <v>660</v>
      </c>
      <c r="K206" s="16" t="s">
        <v>3546</v>
      </c>
      <c r="L206" s="141"/>
      <c r="M206" s="147"/>
      <c r="N206" s="141"/>
      <c r="O206" s="82"/>
      <c r="P206" s="141"/>
      <c r="Q206" s="82"/>
      <c r="R206" s="82"/>
      <c r="S206" s="141"/>
      <c r="T206" s="82"/>
      <c r="U206" s="77" t="s">
        <v>4533</v>
      </c>
      <c r="V206" s="58" t="s">
        <v>2808</v>
      </c>
      <c r="W206" s="77"/>
    </row>
    <row r="207" spans="1:23" ht="38.25" x14ac:dyDescent="0.2">
      <c r="A207" s="44" t="s">
        <v>1294</v>
      </c>
      <c r="B207" s="44"/>
      <c r="C207" s="45" t="s">
        <v>2644</v>
      </c>
      <c r="D207" s="44" t="s">
        <v>3543</v>
      </c>
      <c r="E207" s="44"/>
      <c r="F207" s="46" t="s">
        <v>3367</v>
      </c>
      <c r="G207" s="108"/>
      <c r="H207" s="108">
        <f>SUM(H205,-G206)</f>
        <v>-2774.9</v>
      </c>
      <c r="I207" s="108"/>
      <c r="J207" s="144"/>
      <c r="K207" s="44"/>
      <c r="L207" s="141"/>
      <c r="M207" s="146"/>
      <c r="N207" s="141"/>
      <c r="O207" s="46"/>
      <c r="P207" s="141"/>
      <c r="Q207" s="46"/>
      <c r="R207" s="46"/>
      <c r="S207" s="141"/>
      <c r="T207" s="46"/>
      <c r="U207" s="46" t="s">
        <v>4534</v>
      </c>
      <c r="V207" s="58" t="s">
        <v>2808</v>
      </c>
      <c r="W207" s="46"/>
    </row>
    <row r="208" spans="1:23" ht="38.25" x14ac:dyDescent="0.2">
      <c r="A208" s="74" t="s">
        <v>3475</v>
      </c>
      <c r="B208" s="74"/>
      <c r="C208" s="76" t="s">
        <v>3390</v>
      </c>
      <c r="D208" s="130" t="s">
        <v>3543</v>
      </c>
      <c r="E208" s="75"/>
      <c r="F208" s="75"/>
      <c r="G208" s="108">
        <v>-62.1</v>
      </c>
      <c r="H208" s="108"/>
      <c r="I208" s="108"/>
      <c r="J208" s="74" t="s">
        <v>660</v>
      </c>
      <c r="K208" s="16" t="s">
        <v>3546</v>
      </c>
      <c r="L208" s="141"/>
      <c r="M208" s="147"/>
      <c r="N208" s="141"/>
      <c r="O208" s="82"/>
      <c r="P208" s="141"/>
      <c r="Q208" s="82"/>
      <c r="R208" s="82"/>
      <c r="S208" s="141"/>
      <c r="T208" s="82"/>
      <c r="U208" s="77" t="s">
        <v>4535</v>
      </c>
      <c r="V208" s="58" t="s">
        <v>2808</v>
      </c>
      <c r="W208" s="77"/>
    </row>
    <row r="209" spans="1:23" ht="38.25" x14ac:dyDescent="0.2">
      <c r="A209" s="74" t="s">
        <v>3476</v>
      </c>
      <c r="B209" s="74"/>
      <c r="C209" s="76" t="s">
        <v>3391</v>
      </c>
      <c r="D209" s="130" t="s">
        <v>3543</v>
      </c>
      <c r="E209" s="75"/>
      <c r="F209" s="75"/>
      <c r="G209" s="108">
        <v>-55.1</v>
      </c>
      <c r="H209" s="108"/>
      <c r="I209" s="108"/>
      <c r="J209" s="74" t="s">
        <v>660</v>
      </c>
      <c r="K209" s="16" t="s">
        <v>3546</v>
      </c>
      <c r="L209" s="141"/>
      <c r="M209" s="147"/>
      <c r="N209" s="141"/>
      <c r="O209" s="82"/>
      <c r="P209" s="141"/>
      <c r="Q209" s="82"/>
      <c r="R209" s="82"/>
      <c r="S209" s="141"/>
      <c r="T209" s="82"/>
      <c r="U209" s="77" t="s">
        <v>4536</v>
      </c>
      <c r="V209" s="58" t="s">
        <v>2808</v>
      </c>
      <c r="W209" s="77"/>
    </row>
    <row r="210" spans="1:23" s="91" customFormat="1" ht="38.25" x14ac:dyDescent="0.2">
      <c r="A210" s="106" t="s">
        <v>3477</v>
      </c>
      <c r="B210" s="106"/>
      <c r="C210" s="89" t="s">
        <v>3392</v>
      </c>
      <c r="D210" s="44" t="s">
        <v>3543</v>
      </c>
      <c r="E210" s="44"/>
      <c r="F210" s="46" t="s">
        <v>3393</v>
      </c>
      <c r="G210" s="108"/>
      <c r="H210" s="108">
        <f>SUM(H207,G208,G209)</f>
        <v>-2892.1</v>
      </c>
      <c r="I210" s="108"/>
      <c r="J210" s="144"/>
      <c r="K210" s="44"/>
      <c r="L210" s="141"/>
      <c r="M210" s="149"/>
      <c r="N210" s="141"/>
      <c r="O210" s="90"/>
      <c r="P210" s="141"/>
      <c r="Q210" s="90"/>
      <c r="R210" s="90"/>
      <c r="S210" s="141"/>
      <c r="T210" s="90"/>
      <c r="U210" s="90" t="s">
        <v>4537</v>
      </c>
      <c r="V210" s="58" t="s">
        <v>2808</v>
      </c>
      <c r="W210" s="46"/>
    </row>
    <row r="211" spans="1:23" ht="25.5" x14ac:dyDescent="0.2">
      <c r="A211" s="74" t="s">
        <v>1295</v>
      </c>
      <c r="B211" s="74"/>
      <c r="C211" s="76" t="s">
        <v>787</v>
      </c>
      <c r="D211" s="130" t="s">
        <v>3542</v>
      </c>
      <c r="E211" s="75"/>
      <c r="F211" s="75"/>
      <c r="G211" s="108">
        <v>106.1</v>
      </c>
      <c r="H211" s="108"/>
      <c r="I211" s="108"/>
      <c r="J211" s="74" t="s">
        <v>660</v>
      </c>
      <c r="K211" s="16" t="s">
        <v>3546</v>
      </c>
      <c r="L211" s="141"/>
      <c r="M211" s="145"/>
      <c r="N211" s="141"/>
      <c r="O211" s="77"/>
      <c r="P211" s="141"/>
      <c r="Q211" s="77"/>
      <c r="R211" s="77"/>
      <c r="S211" s="141"/>
      <c r="T211" s="77"/>
      <c r="U211" s="77" t="s">
        <v>4538</v>
      </c>
      <c r="V211" s="58" t="s">
        <v>2808</v>
      </c>
      <c r="W211" s="77"/>
    </row>
    <row r="212" spans="1:23" ht="25.5" x14ac:dyDescent="0.2">
      <c r="A212" s="74" t="s">
        <v>1296</v>
      </c>
      <c r="B212" s="74"/>
      <c r="C212" s="76" t="s">
        <v>788</v>
      </c>
      <c r="D212" s="130" t="s">
        <v>3542</v>
      </c>
      <c r="E212" s="75"/>
      <c r="F212" s="75"/>
      <c r="G212" s="108">
        <v>56.1</v>
      </c>
      <c r="H212" s="108"/>
      <c r="I212" s="108"/>
      <c r="J212" s="74" t="s">
        <v>660</v>
      </c>
      <c r="K212" s="16" t="s">
        <v>3546</v>
      </c>
      <c r="L212" s="141"/>
      <c r="M212" s="145"/>
      <c r="N212" s="141"/>
      <c r="O212" s="77"/>
      <c r="P212" s="141"/>
      <c r="Q212" s="77"/>
      <c r="R212" s="77"/>
      <c r="S212" s="141"/>
      <c r="T212" s="77"/>
      <c r="U212" s="77" t="s">
        <v>4539</v>
      </c>
      <c r="V212" s="58" t="s">
        <v>2808</v>
      </c>
      <c r="W212" s="77"/>
    </row>
    <row r="213" spans="1:23" ht="38.25" x14ac:dyDescent="0.2">
      <c r="A213" s="78" t="s">
        <v>1297</v>
      </c>
      <c r="B213" s="78"/>
      <c r="C213" s="45" t="s">
        <v>789</v>
      </c>
      <c r="D213" s="44" t="s">
        <v>3543</v>
      </c>
      <c r="E213" s="44"/>
      <c r="F213" s="46" t="s">
        <v>2412</v>
      </c>
      <c r="G213" s="108"/>
      <c r="H213" s="108">
        <f>SUM(G211:G212)</f>
        <v>162.19999999999999</v>
      </c>
      <c r="I213" s="108"/>
      <c r="J213" s="144"/>
      <c r="K213" s="44"/>
      <c r="L213" s="141"/>
      <c r="M213" s="146"/>
      <c r="N213" s="141"/>
      <c r="O213" s="46"/>
      <c r="P213" s="141"/>
      <c r="Q213" s="46"/>
      <c r="R213" s="46"/>
      <c r="S213" s="141"/>
      <c r="T213" s="46"/>
      <c r="U213" s="46" t="s">
        <v>4540</v>
      </c>
      <c r="V213" s="58" t="s">
        <v>3339</v>
      </c>
      <c r="W213" s="46"/>
    </row>
    <row r="214" spans="1:23" ht="25.5" x14ac:dyDescent="0.2">
      <c r="A214" s="74" t="s">
        <v>1298</v>
      </c>
      <c r="B214" s="74"/>
      <c r="C214" s="76" t="s">
        <v>790</v>
      </c>
      <c r="D214" s="130" t="s">
        <v>3542</v>
      </c>
      <c r="E214" s="75"/>
      <c r="F214" s="75"/>
      <c r="G214" s="108">
        <v>36.1</v>
      </c>
      <c r="H214" s="108"/>
      <c r="I214" s="108"/>
      <c r="J214" s="74" t="s">
        <v>660</v>
      </c>
      <c r="K214" s="16" t="s">
        <v>3546</v>
      </c>
      <c r="L214" s="141"/>
      <c r="M214" s="145"/>
      <c r="N214" s="141"/>
      <c r="O214" s="77"/>
      <c r="P214" s="141"/>
      <c r="Q214" s="77"/>
      <c r="R214" s="77"/>
      <c r="S214" s="141"/>
      <c r="T214" s="77"/>
      <c r="U214" s="77" t="s">
        <v>4541</v>
      </c>
      <c r="V214" s="58" t="s">
        <v>2808</v>
      </c>
      <c r="W214" s="77"/>
    </row>
    <row r="215" spans="1:23" ht="38.25" x14ac:dyDescent="0.2">
      <c r="A215" s="78" t="s">
        <v>1299</v>
      </c>
      <c r="B215" s="78"/>
      <c r="C215" s="45" t="s">
        <v>791</v>
      </c>
      <c r="D215" s="44" t="s">
        <v>3543</v>
      </c>
      <c r="E215" s="44"/>
      <c r="F215" s="46" t="s">
        <v>2413</v>
      </c>
      <c r="G215" s="108"/>
      <c r="H215" s="108">
        <f>SUM(H213,-G214)</f>
        <v>126.1</v>
      </c>
      <c r="I215" s="108"/>
      <c r="J215" s="144"/>
      <c r="K215" s="44"/>
      <c r="L215" s="141"/>
      <c r="M215" s="146"/>
      <c r="N215" s="141"/>
      <c r="O215" s="46"/>
      <c r="P215" s="141"/>
      <c r="Q215" s="46"/>
      <c r="R215" s="46"/>
      <c r="S215" s="141"/>
      <c r="T215" s="46"/>
      <c r="U215" s="46" t="s">
        <v>4542</v>
      </c>
      <c r="V215" s="58" t="s">
        <v>3339</v>
      </c>
      <c r="W215" s="46"/>
    </row>
    <row r="216" spans="1:23" ht="38.25" x14ac:dyDescent="0.2">
      <c r="A216" s="74" t="s">
        <v>1300</v>
      </c>
      <c r="B216" s="74"/>
      <c r="C216" s="76" t="s">
        <v>792</v>
      </c>
      <c r="D216" s="130" t="s">
        <v>3542</v>
      </c>
      <c r="E216" s="75"/>
      <c r="F216" s="75"/>
      <c r="G216" s="108">
        <v>9.1</v>
      </c>
      <c r="H216" s="108"/>
      <c r="I216" s="108"/>
      <c r="J216" s="74" t="s">
        <v>660</v>
      </c>
      <c r="K216" s="16" t="s">
        <v>3546</v>
      </c>
      <c r="L216" s="141"/>
      <c r="M216" s="145"/>
      <c r="N216" s="141"/>
      <c r="O216" s="77"/>
      <c r="P216" s="141"/>
      <c r="Q216" s="77"/>
      <c r="R216" s="77"/>
      <c r="S216" s="141"/>
      <c r="T216" s="77"/>
      <c r="U216" s="77" t="s">
        <v>4543</v>
      </c>
      <c r="V216" s="58" t="s">
        <v>2808</v>
      </c>
      <c r="W216" s="77"/>
    </row>
    <row r="217" spans="1:23" ht="38.25" x14ac:dyDescent="0.2">
      <c r="A217" s="74" t="s">
        <v>2860</v>
      </c>
      <c r="B217" s="74"/>
      <c r="C217" s="76" t="s">
        <v>2863</v>
      </c>
      <c r="D217" s="130" t="s">
        <v>3542</v>
      </c>
      <c r="E217" s="75"/>
      <c r="F217" s="75"/>
      <c r="G217" s="108">
        <v>19.100000000000001</v>
      </c>
      <c r="H217" s="108"/>
      <c r="I217" s="108"/>
      <c r="J217" s="74" t="s">
        <v>660</v>
      </c>
      <c r="K217" s="16" t="s">
        <v>3546</v>
      </c>
      <c r="L217" s="141"/>
      <c r="M217" s="145"/>
      <c r="N217" s="141"/>
      <c r="O217" s="77"/>
      <c r="P217" s="141"/>
      <c r="Q217" s="77"/>
      <c r="R217" s="77"/>
      <c r="S217" s="141"/>
      <c r="T217" s="77"/>
      <c r="U217" s="77" t="s">
        <v>4544</v>
      </c>
      <c r="V217" s="58" t="s">
        <v>2808</v>
      </c>
      <c r="W217" s="77"/>
    </row>
    <row r="218" spans="1:23" ht="38.25" x14ac:dyDescent="0.2">
      <c r="A218" s="74" t="s">
        <v>2861</v>
      </c>
      <c r="B218" s="74"/>
      <c r="C218" s="76" t="s">
        <v>2864</v>
      </c>
      <c r="D218" s="130" t="s">
        <v>3542</v>
      </c>
      <c r="E218" s="75"/>
      <c r="F218" s="75"/>
      <c r="G218" s="108">
        <v>29.1</v>
      </c>
      <c r="H218" s="108"/>
      <c r="I218" s="108"/>
      <c r="J218" s="74" t="s">
        <v>660</v>
      </c>
      <c r="K218" s="16" t="s">
        <v>3546</v>
      </c>
      <c r="L218" s="141"/>
      <c r="M218" s="145"/>
      <c r="N218" s="141"/>
      <c r="O218" s="77"/>
      <c r="P218" s="141"/>
      <c r="Q218" s="77"/>
      <c r="R218" s="77"/>
      <c r="S218" s="141"/>
      <c r="T218" s="77"/>
      <c r="U218" s="77" t="s">
        <v>4545</v>
      </c>
      <c r="V218" s="58" t="s">
        <v>2808</v>
      </c>
      <c r="W218" s="77"/>
    </row>
    <row r="219" spans="1:23" ht="25.5" x14ac:dyDescent="0.2">
      <c r="A219" s="74" t="s">
        <v>2862</v>
      </c>
      <c r="B219" s="74"/>
      <c r="C219" s="76" t="s">
        <v>2865</v>
      </c>
      <c r="D219" s="130" t="s">
        <v>3542</v>
      </c>
      <c r="E219" s="75"/>
      <c r="F219" s="75"/>
      <c r="G219" s="108">
        <v>39.1</v>
      </c>
      <c r="H219" s="108"/>
      <c r="I219" s="108"/>
      <c r="J219" s="74" t="s">
        <v>660</v>
      </c>
      <c r="K219" s="16" t="s">
        <v>3546</v>
      </c>
      <c r="L219" s="141"/>
      <c r="M219" s="145"/>
      <c r="N219" s="141"/>
      <c r="O219" s="77"/>
      <c r="P219" s="141"/>
      <c r="Q219" s="77"/>
      <c r="R219" s="77"/>
      <c r="S219" s="141"/>
      <c r="T219" s="77"/>
      <c r="U219" s="77" t="s">
        <v>4546</v>
      </c>
      <c r="V219" s="58" t="s">
        <v>2808</v>
      </c>
      <c r="W219" s="77"/>
    </row>
    <row r="220" spans="1:23" ht="25.5" x14ac:dyDescent="0.2">
      <c r="A220" s="74" t="s">
        <v>1301</v>
      </c>
      <c r="B220" s="74"/>
      <c r="C220" s="76" t="s">
        <v>793</v>
      </c>
      <c r="D220" s="130" t="s">
        <v>3542</v>
      </c>
      <c r="E220" s="75"/>
      <c r="F220" s="75"/>
      <c r="G220" s="108">
        <v>49.1</v>
      </c>
      <c r="H220" s="108"/>
      <c r="I220" s="108"/>
      <c r="J220" s="74" t="s">
        <v>660</v>
      </c>
      <c r="K220" s="16" t="s">
        <v>3546</v>
      </c>
      <c r="L220" s="141"/>
      <c r="M220" s="145"/>
      <c r="N220" s="141"/>
      <c r="O220" s="77"/>
      <c r="P220" s="141"/>
      <c r="Q220" s="77"/>
      <c r="R220" s="77"/>
      <c r="S220" s="141"/>
      <c r="T220" s="77"/>
      <c r="U220" s="77" t="s">
        <v>4547</v>
      </c>
      <c r="V220" s="58" t="s">
        <v>2808</v>
      </c>
      <c r="W220" s="77"/>
    </row>
    <row r="221" spans="1:23" ht="38.25" x14ac:dyDescent="0.2">
      <c r="A221" s="78" t="s">
        <v>1302</v>
      </c>
      <c r="B221" s="78"/>
      <c r="C221" s="45" t="s">
        <v>794</v>
      </c>
      <c r="D221" s="44" t="s">
        <v>3543</v>
      </c>
      <c r="E221" s="44"/>
      <c r="F221" s="36" t="s">
        <v>3171</v>
      </c>
      <c r="G221" s="108"/>
      <c r="H221" s="108">
        <f>SUM(H215,G216:G220)</f>
        <v>271.59999999999997</v>
      </c>
      <c r="I221" s="108"/>
      <c r="J221" s="144"/>
      <c r="K221" s="44"/>
      <c r="L221" s="141"/>
      <c r="M221" s="146"/>
      <c r="N221" s="141"/>
      <c r="O221" s="46"/>
      <c r="P221" s="141"/>
      <c r="Q221" s="46"/>
      <c r="R221" s="46"/>
      <c r="S221" s="141"/>
      <c r="T221" s="46"/>
      <c r="U221" s="46" t="s">
        <v>4548</v>
      </c>
      <c r="V221" s="58" t="s">
        <v>3339</v>
      </c>
      <c r="W221" s="46"/>
    </row>
    <row r="222" spans="1:23" ht="25.5" x14ac:dyDescent="0.2">
      <c r="A222" s="78" t="s">
        <v>5465</v>
      </c>
      <c r="B222" s="78"/>
      <c r="C222" s="45" t="s">
        <v>5486</v>
      </c>
      <c r="D222" s="44" t="s">
        <v>3543</v>
      </c>
      <c r="E222" s="44" t="s">
        <v>3777</v>
      </c>
      <c r="F222" s="36" t="s">
        <v>5466</v>
      </c>
      <c r="G222" s="108"/>
      <c r="H222" s="108">
        <f>H221-G216</f>
        <v>262.49999999999994</v>
      </c>
      <c r="I222" s="108"/>
      <c r="J222" s="144"/>
      <c r="K222" s="44"/>
      <c r="L222" s="141"/>
      <c r="M222" s="146"/>
      <c r="N222" s="141"/>
      <c r="O222" s="46"/>
      <c r="P222" s="141"/>
      <c r="Q222" s="46"/>
      <c r="R222" s="46"/>
      <c r="S222" s="141"/>
      <c r="T222" s="46"/>
      <c r="U222" s="46" t="s">
        <v>4368</v>
      </c>
      <c r="V222" s="58" t="s">
        <v>3339</v>
      </c>
      <c r="W222" s="46"/>
    </row>
    <row r="223" spans="1:23" ht="25.5" x14ac:dyDescent="0.2">
      <c r="A223" s="83" t="s">
        <v>1303</v>
      </c>
      <c r="B223" s="83"/>
      <c r="C223" s="92" t="s">
        <v>1027</v>
      </c>
      <c r="D223" s="131" t="s">
        <v>3542</v>
      </c>
      <c r="E223" s="84"/>
      <c r="F223" s="84"/>
      <c r="G223" s="108">
        <v>66.099999999999994</v>
      </c>
      <c r="H223" s="108"/>
      <c r="I223" s="108"/>
      <c r="J223" s="83" t="s">
        <v>660</v>
      </c>
      <c r="K223" s="16" t="s">
        <v>3546</v>
      </c>
      <c r="L223" s="141"/>
      <c r="M223" s="148"/>
      <c r="N223" s="141"/>
      <c r="O223" s="86"/>
      <c r="P223" s="141"/>
      <c r="Q223" s="86"/>
      <c r="R223" s="86"/>
      <c r="S223" s="141"/>
      <c r="T223" s="86"/>
      <c r="U223" s="86" t="s">
        <v>4549</v>
      </c>
      <c r="V223" s="58" t="s">
        <v>2808</v>
      </c>
      <c r="W223" s="82"/>
    </row>
    <row r="224" spans="1:23" ht="38.25" x14ac:dyDescent="0.2">
      <c r="A224" s="74" t="s">
        <v>1304</v>
      </c>
      <c r="B224" s="74"/>
      <c r="C224" s="76" t="s">
        <v>2459</v>
      </c>
      <c r="D224" s="130" t="s">
        <v>3543</v>
      </c>
      <c r="E224" s="75"/>
      <c r="F224" s="75"/>
      <c r="G224" s="108">
        <v>76.099999999999994</v>
      </c>
      <c r="H224" s="108"/>
      <c r="I224" s="108"/>
      <c r="J224" s="74" t="s">
        <v>660</v>
      </c>
      <c r="K224" s="16" t="s">
        <v>3546</v>
      </c>
      <c r="L224" s="141"/>
      <c r="M224" s="147"/>
      <c r="N224" s="141"/>
      <c r="O224" s="82"/>
      <c r="P224" s="141"/>
      <c r="Q224" s="82"/>
      <c r="R224" s="82"/>
      <c r="S224" s="141"/>
      <c r="T224" s="82"/>
      <c r="U224" s="77" t="s">
        <v>4550</v>
      </c>
      <c r="V224" s="58" t="s">
        <v>2808</v>
      </c>
      <c r="W224" s="77"/>
    </row>
    <row r="225" spans="1:23" ht="25.5" x14ac:dyDescent="0.2">
      <c r="A225" s="74" t="s">
        <v>1305</v>
      </c>
      <c r="B225" s="74"/>
      <c r="C225" s="76" t="s">
        <v>1955</v>
      </c>
      <c r="D225" s="130" t="s">
        <v>3542</v>
      </c>
      <c r="E225" s="75"/>
      <c r="F225" s="75"/>
      <c r="G225" s="108">
        <v>86.1</v>
      </c>
      <c r="H225" s="108"/>
      <c r="I225" s="108"/>
      <c r="J225" s="74" t="s">
        <v>660</v>
      </c>
      <c r="K225" s="16" t="s">
        <v>3546</v>
      </c>
      <c r="L225" s="141"/>
      <c r="M225" s="145"/>
      <c r="N225" s="141"/>
      <c r="O225" s="77"/>
      <c r="P225" s="141"/>
      <c r="Q225" s="77"/>
      <c r="R225" s="77"/>
      <c r="S225" s="141"/>
      <c r="T225" s="77"/>
      <c r="U225" s="77" t="s">
        <v>4551</v>
      </c>
      <c r="V225" s="58" t="s">
        <v>2808</v>
      </c>
      <c r="W225" s="77"/>
    </row>
    <row r="226" spans="1:23" ht="15.75" customHeight="1" x14ac:dyDescent="0.2">
      <c r="A226" s="74" t="s">
        <v>4152</v>
      </c>
      <c r="B226" s="74"/>
      <c r="C226" s="76" t="s">
        <v>4153</v>
      </c>
      <c r="D226" s="130" t="s">
        <v>3542</v>
      </c>
      <c r="E226" s="75"/>
      <c r="F226" s="75"/>
      <c r="G226" s="108">
        <v>106.1</v>
      </c>
      <c r="H226" s="108"/>
      <c r="I226" s="108"/>
      <c r="J226" s="74" t="s">
        <v>660</v>
      </c>
      <c r="K226" s="16" t="s">
        <v>3546</v>
      </c>
      <c r="L226" s="141"/>
      <c r="M226" s="145"/>
      <c r="N226" s="141"/>
      <c r="O226" s="77"/>
      <c r="P226" s="141"/>
      <c r="Q226" s="77"/>
      <c r="R226" s="77"/>
      <c r="S226" s="141"/>
      <c r="T226" s="77"/>
      <c r="U226" s="77" t="s">
        <v>4552</v>
      </c>
      <c r="V226" s="66" t="s">
        <v>2811</v>
      </c>
      <c r="W226" s="77"/>
    </row>
    <row r="227" spans="1:23" ht="38.25" x14ac:dyDescent="0.2">
      <c r="A227" s="74" t="s">
        <v>1306</v>
      </c>
      <c r="B227" s="74"/>
      <c r="C227" s="76" t="s">
        <v>1956</v>
      </c>
      <c r="D227" s="130" t="s">
        <v>3542</v>
      </c>
      <c r="E227" s="75"/>
      <c r="F227" s="75"/>
      <c r="G227" s="108">
        <v>96.1</v>
      </c>
      <c r="H227" s="108"/>
      <c r="I227" s="108"/>
      <c r="J227" s="74" t="s">
        <v>660</v>
      </c>
      <c r="K227" s="16" t="s">
        <v>3546</v>
      </c>
      <c r="L227" s="141"/>
      <c r="M227" s="145"/>
      <c r="N227" s="141"/>
      <c r="O227" s="77"/>
      <c r="P227" s="141"/>
      <c r="Q227" s="77"/>
      <c r="R227" s="77"/>
      <c r="S227" s="141"/>
      <c r="T227" s="77"/>
      <c r="U227" s="77" t="s">
        <v>4553</v>
      </c>
      <c r="V227" s="58" t="s">
        <v>2808</v>
      </c>
      <c r="W227" s="77"/>
    </row>
    <row r="228" spans="1:23" ht="51" x14ac:dyDescent="0.2">
      <c r="A228" s="74" t="s">
        <v>1307</v>
      </c>
      <c r="B228" s="74"/>
      <c r="C228" s="76" t="s">
        <v>1957</v>
      </c>
      <c r="D228" s="130" t="s">
        <v>3542</v>
      </c>
      <c r="E228" s="75"/>
      <c r="F228" s="75"/>
      <c r="G228" s="108">
        <v>206.1</v>
      </c>
      <c r="H228" s="108"/>
      <c r="I228" s="108"/>
      <c r="J228" s="74" t="s">
        <v>660</v>
      </c>
      <c r="K228" s="16" t="s">
        <v>3546</v>
      </c>
      <c r="L228" s="141"/>
      <c r="M228" s="145"/>
      <c r="N228" s="141"/>
      <c r="O228" s="77"/>
      <c r="P228" s="141"/>
      <c r="Q228" s="77"/>
      <c r="R228" s="77"/>
      <c r="S228" s="141"/>
      <c r="T228" s="77"/>
      <c r="U228" s="77" t="s">
        <v>4554</v>
      </c>
      <c r="V228" s="58" t="s">
        <v>2808</v>
      </c>
      <c r="W228" s="77"/>
    </row>
    <row r="229" spans="1:23" ht="38.25" x14ac:dyDescent="0.2">
      <c r="A229" s="74" t="s">
        <v>1308</v>
      </c>
      <c r="B229" s="74"/>
      <c r="C229" s="76" t="s">
        <v>1958</v>
      </c>
      <c r="D229" s="130" t="s">
        <v>3542</v>
      </c>
      <c r="E229" s="75"/>
      <c r="F229" s="75"/>
      <c r="G229" s="108">
        <v>306.10000000000002</v>
      </c>
      <c r="H229" s="108"/>
      <c r="I229" s="108"/>
      <c r="J229" s="74" t="s">
        <v>660</v>
      </c>
      <c r="K229" s="16" t="s">
        <v>3546</v>
      </c>
      <c r="L229" s="141"/>
      <c r="M229" s="145"/>
      <c r="N229" s="141"/>
      <c r="O229" s="77"/>
      <c r="P229" s="141"/>
      <c r="Q229" s="77"/>
      <c r="R229" s="77"/>
      <c r="S229" s="141"/>
      <c r="T229" s="77"/>
      <c r="U229" s="77" t="s">
        <v>4555</v>
      </c>
      <c r="V229" s="58" t="s">
        <v>2808</v>
      </c>
      <c r="W229" s="77"/>
    </row>
    <row r="230" spans="1:23" ht="38.25" x14ac:dyDescent="0.2">
      <c r="A230" s="74" t="s">
        <v>1309</v>
      </c>
      <c r="B230" s="74"/>
      <c r="C230" s="76" t="s">
        <v>2460</v>
      </c>
      <c r="D230" s="130" t="s">
        <v>3543</v>
      </c>
      <c r="E230" s="75"/>
      <c r="F230" s="75"/>
      <c r="G230" s="108">
        <v>406.1</v>
      </c>
      <c r="H230" s="108"/>
      <c r="I230" s="108"/>
      <c r="J230" s="74" t="s">
        <v>660</v>
      </c>
      <c r="K230" s="16" t="s">
        <v>3546</v>
      </c>
      <c r="L230" s="141"/>
      <c r="M230" s="147"/>
      <c r="N230" s="141"/>
      <c r="O230" s="82"/>
      <c r="P230" s="141"/>
      <c r="Q230" s="82"/>
      <c r="R230" s="82"/>
      <c r="S230" s="141"/>
      <c r="T230" s="82"/>
      <c r="U230" s="77" t="s">
        <v>4556</v>
      </c>
      <c r="V230" s="58" t="s">
        <v>2808</v>
      </c>
      <c r="W230" s="77"/>
    </row>
    <row r="231" spans="1:23" ht="38.25" x14ac:dyDescent="0.2">
      <c r="A231" s="74" t="s">
        <v>1310</v>
      </c>
      <c r="B231" s="74"/>
      <c r="C231" s="76" t="s">
        <v>1960</v>
      </c>
      <c r="D231" s="130" t="s">
        <v>3542</v>
      </c>
      <c r="E231" s="75"/>
      <c r="F231" s="75"/>
      <c r="G231" s="108">
        <v>506.1</v>
      </c>
      <c r="H231" s="108"/>
      <c r="I231" s="108"/>
      <c r="J231" s="74" t="s">
        <v>660</v>
      </c>
      <c r="K231" s="16" t="s">
        <v>3546</v>
      </c>
      <c r="L231" s="141"/>
      <c r="M231" s="145"/>
      <c r="N231" s="141"/>
      <c r="O231" s="77"/>
      <c r="P231" s="141"/>
      <c r="Q231" s="77"/>
      <c r="R231" s="77"/>
      <c r="S231" s="141"/>
      <c r="T231" s="77"/>
      <c r="U231" s="77" t="s">
        <v>4557</v>
      </c>
      <c r="V231" s="58" t="s">
        <v>2808</v>
      </c>
      <c r="W231" s="77"/>
    </row>
    <row r="232" spans="1:23" ht="25.5" x14ac:dyDescent="0.2">
      <c r="A232" s="74" t="s">
        <v>3172</v>
      </c>
      <c r="B232" s="74"/>
      <c r="C232" s="76" t="s">
        <v>3223</v>
      </c>
      <c r="D232" s="130" t="s">
        <v>3542</v>
      </c>
      <c r="E232" s="75"/>
      <c r="F232" s="75"/>
      <c r="G232" s="108">
        <v>606.1</v>
      </c>
      <c r="H232" s="108"/>
      <c r="I232" s="108"/>
      <c r="J232" s="74" t="s">
        <v>660</v>
      </c>
      <c r="K232" s="16" t="s">
        <v>3546</v>
      </c>
      <c r="L232" s="141"/>
      <c r="M232" s="145"/>
      <c r="N232" s="141"/>
      <c r="O232" s="77"/>
      <c r="P232" s="141"/>
      <c r="Q232" s="77"/>
      <c r="R232" s="77"/>
      <c r="S232" s="141"/>
      <c r="T232" s="77"/>
      <c r="U232" s="77" t="s">
        <v>4558</v>
      </c>
      <c r="V232" s="58" t="s">
        <v>2808</v>
      </c>
      <c r="W232" s="77"/>
    </row>
    <row r="233" spans="1:23" ht="25.5" x14ac:dyDescent="0.2">
      <c r="A233" s="74" t="s">
        <v>1311</v>
      </c>
      <c r="B233" s="74"/>
      <c r="C233" s="76" t="s">
        <v>1961</v>
      </c>
      <c r="D233" s="130" t="s">
        <v>3542</v>
      </c>
      <c r="E233" s="75"/>
      <c r="F233" s="75"/>
      <c r="G233" s="108">
        <v>706.1</v>
      </c>
      <c r="H233" s="108"/>
      <c r="I233" s="108"/>
      <c r="J233" s="74" t="s">
        <v>660</v>
      </c>
      <c r="K233" s="16" t="s">
        <v>3546</v>
      </c>
      <c r="L233" s="141"/>
      <c r="M233" s="145"/>
      <c r="N233" s="141"/>
      <c r="O233" s="77"/>
      <c r="P233" s="141"/>
      <c r="Q233" s="77"/>
      <c r="R233" s="77"/>
      <c r="S233" s="141"/>
      <c r="T233" s="77"/>
      <c r="U233" s="77" t="s">
        <v>4559</v>
      </c>
      <c r="V233" s="58" t="s">
        <v>2808</v>
      </c>
      <c r="W233" s="77"/>
    </row>
    <row r="234" spans="1:23" s="91" customFormat="1" ht="51" x14ac:dyDescent="0.2">
      <c r="A234" s="87" t="s">
        <v>2628</v>
      </c>
      <c r="B234" s="87"/>
      <c r="C234" s="89"/>
      <c r="D234" s="88" t="s">
        <v>3543</v>
      </c>
      <c r="E234" s="88"/>
      <c r="F234" s="90" t="s">
        <v>4161</v>
      </c>
      <c r="G234" s="108"/>
      <c r="H234" s="108">
        <f>SUM(G225:G233)</f>
        <v>3024.8999999999996</v>
      </c>
      <c r="I234" s="108"/>
      <c r="J234" s="87"/>
      <c r="K234" s="88"/>
      <c r="L234" s="141"/>
      <c r="M234" s="149"/>
      <c r="N234" s="141"/>
      <c r="O234" s="90"/>
      <c r="P234" s="141"/>
      <c r="Q234" s="90"/>
      <c r="R234" s="90"/>
      <c r="S234" s="141"/>
      <c r="T234" s="90"/>
      <c r="U234" s="90"/>
      <c r="V234" s="58" t="s">
        <v>3339</v>
      </c>
      <c r="W234" s="46"/>
    </row>
    <row r="235" spans="1:23" s="91" customFormat="1" ht="25.5" x14ac:dyDescent="0.2">
      <c r="A235" s="88" t="s">
        <v>523</v>
      </c>
      <c r="B235" s="88"/>
      <c r="C235" s="89" t="s">
        <v>1962</v>
      </c>
      <c r="D235" s="88" t="s">
        <v>3543</v>
      </c>
      <c r="E235" s="88"/>
      <c r="F235" s="90" t="s">
        <v>2643</v>
      </c>
      <c r="G235" s="108"/>
      <c r="H235" s="108">
        <f>SUM(G223,G224,H234)</f>
        <v>3167.0999999999995</v>
      </c>
      <c r="I235" s="108"/>
      <c r="J235" s="87"/>
      <c r="K235" s="88"/>
      <c r="L235" s="141"/>
      <c r="M235" s="149"/>
      <c r="N235" s="141"/>
      <c r="O235" s="90"/>
      <c r="P235" s="141"/>
      <c r="Q235" s="90"/>
      <c r="R235" s="90"/>
      <c r="S235" s="141"/>
      <c r="T235" s="90"/>
      <c r="U235" s="90" t="s">
        <v>4560</v>
      </c>
      <c r="V235" s="58" t="s">
        <v>3339</v>
      </c>
      <c r="W235" s="46"/>
    </row>
    <row r="236" spans="1:23" s="91" customFormat="1" ht="51" x14ac:dyDescent="0.2">
      <c r="A236" s="88" t="s">
        <v>5478</v>
      </c>
      <c r="B236" s="88"/>
      <c r="C236" s="89" t="s">
        <v>5491</v>
      </c>
      <c r="D236" s="88" t="s">
        <v>3543</v>
      </c>
      <c r="E236" s="88" t="s">
        <v>3777</v>
      </c>
      <c r="F236" s="90" t="s">
        <v>5479</v>
      </c>
      <c r="G236" s="108"/>
      <c r="H236" s="108">
        <f>SUM(G225:G233)</f>
        <v>3024.8999999999996</v>
      </c>
      <c r="I236" s="108"/>
      <c r="J236" s="87"/>
      <c r="K236" s="88"/>
      <c r="L236" s="141"/>
      <c r="M236" s="149"/>
      <c r="N236" s="141"/>
      <c r="O236" s="90"/>
      <c r="P236" s="141"/>
      <c r="Q236" s="90"/>
      <c r="R236" s="90"/>
      <c r="S236" s="141"/>
      <c r="T236" s="90"/>
      <c r="U236" s="90"/>
      <c r="V236" s="66" t="s">
        <v>2811</v>
      </c>
      <c r="W236" s="46"/>
    </row>
    <row r="237" spans="1:23" ht="38.25" x14ac:dyDescent="0.2">
      <c r="A237" s="74" t="s">
        <v>525</v>
      </c>
      <c r="B237" s="74"/>
      <c r="C237" s="76" t="s">
        <v>2866</v>
      </c>
      <c r="D237" s="130" t="s">
        <v>3543</v>
      </c>
      <c r="E237" s="75"/>
      <c r="F237" s="75"/>
      <c r="G237" s="108">
        <v>16.2</v>
      </c>
      <c r="H237" s="108"/>
      <c r="I237" s="108"/>
      <c r="J237" s="74" t="s">
        <v>660</v>
      </c>
      <c r="K237" s="16" t="s">
        <v>3546</v>
      </c>
      <c r="L237" s="141"/>
      <c r="M237" s="147"/>
      <c r="N237" s="141"/>
      <c r="O237" s="82"/>
      <c r="P237" s="141"/>
      <c r="Q237" s="82"/>
      <c r="R237" s="82"/>
      <c r="S237" s="141"/>
      <c r="T237" s="82"/>
      <c r="U237" s="77" t="s">
        <v>4561</v>
      </c>
      <c r="V237" s="58" t="s">
        <v>2808</v>
      </c>
      <c r="W237" s="77"/>
    </row>
    <row r="238" spans="1:23" ht="38.25" x14ac:dyDescent="0.2">
      <c r="A238" s="74" t="s">
        <v>2487</v>
      </c>
      <c r="B238" s="74"/>
      <c r="C238" s="76" t="s">
        <v>2461</v>
      </c>
      <c r="D238" s="130" t="s">
        <v>3543</v>
      </c>
      <c r="E238" s="75"/>
      <c r="F238" s="75"/>
      <c r="G238" s="108">
        <v>6.1</v>
      </c>
      <c r="H238" s="108"/>
      <c r="I238" s="108"/>
      <c r="J238" s="74" t="s">
        <v>660</v>
      </c>
      <c r="K238" s="16" t="s">
        <v>3546</v>
      </c>
      <c r="L238" s="141"/>
      <c r="M238" s="145"/>
      <c r="N238" s="141"/>
      <c r="O238" s="77"/>
      <c r="P238" s="141"/>
      <c r="Q238" s="77"/>
      <c r="R238" s="77"/>
      <c r="S238" s="141"/>
      <c r="T238" s="77"/>
      <c r="U238" s="77" t="s">
        <v>4562</v>
      </c>
      <c r="V238" s="58" t="s">
        <v>2808</v>
      </c>
      <c r="W238" s="77"/>
    </row>
    <row r="239" spans="1:23" ht="38.25" x14ac:dyDescent="0.2">
      <c r="A239" s="78" t="s">
        <v>3357</v>
      </c>
      <c r="B239" s="78"/>
      <c r="C239" s="45" t="s">
        <v>1963</v>
      </c>
      <c r="D239" s="44" t="s">
        <v>3543</v>
      </c>
      <c r="E239" s="44"/>
      <c r="F239" s="46" t="s">
        <v>3350</v>
      </c>
      <c r="G239" s="108"/>
      <c r="H239" s="108">
        <f>SUM(H221,-H235,G237,-G238)</f>
        <v>-2885.3999999999996</v>
      </c>
      <c r="I239" s="108"/>
      <c r="J239" s="144"/>
      <c r="K239" s="44"/>
      <c r="L239" s="141"/>
      <c r="M239" s="146"/>
      <c r="N239" s="141"/>
      <c r="O239" s="46"/>
      <c r="P239" s="141"/>
      <c r="Q239" s="46"/>
      <c r="R239" s="46"/>
      <c r="S239" s="141"/>
      <c r="T239" s="46"/>
      <c r="U239" s="46" t="s">
        <v>4563</v>
      </c>
      <c r="V239" s="58" t="s">
        <v>2808</v>
      </c>
      <c r="W239" s="46"/>
    </row>
    <row r="240" spans="1:23" x14ac:dyDescent="0.2">
      <c r="G240" s="108"/>
      <c r="H240" s="108"/>
      <c r="I240" s="135"/>
      <c r="K240" s="150"/>
      <c r="L240" s="141"/>
      <c r="N240" s="141"/>
      <c r="P240" s="141"/>
      <c r="S240" s="141"/>
      <c r="T240" s="77"/>
      <c r="U240" s="77"/>
      <c r="V240" s="77"/>
      <c r="W240" s="77"/>
    </row>
    <row r="241" spans="1:23" ht="38.25" x14ac:dyDescent="0.2">
      <c r="A241" s="74" t="s">
        <v>526</v>
      </c>
      <c r="B241" s="74"/>
      <c r="C241" s="76" t="s">
        <v>2212</v>
      </c>
      <c r="D241" s="130" t="s">
        <v>3542</v>
      </c>
      <c r="E241" s="75"/>
      <c r="F241" s="75"/>
      <c r="G241" s="108">
        <v>26.2</v>
      </c>
      <c r="H241" s="108"/>
      <c r="I241" s="108"/>
      <c r="J241" s="74" t="s">
        <v>660</v>
      </c>
      <c r="K241" s="16" t="s">
        <v>3546</v>
      </c>
      <c r="L241" s="141"/>
      <c r="M241" s="147"/>
      <c r="N241" s="141"/>
      <c r="O241" s="82"/>
      <c r="P241" s="141"/>
      <c r="Q241" s="82"/>
      <c r="R241" s="82"/>
      <c r="S241" s="141"/>
      <c r="T241" s="82"/>
      <c r="U241" s="77" t="s">
        <v>4564</v>
      </c>
      <c r="V241" s="58" t="s">
        <v>2808</v>
      </c>
      <c r="W241" s="77"/>
    </row>
    <row r="242" spans="1:23" ht="38.25" x14ac:dyDescent="0.2">
      <c r="A242" s="74" t="s">
        <v>527</v>
      </c>
      <c r="B242" s="74"/>
      <c r="C242" s="76" t="s">
        <v>2213</v>
      </c>
      <c r="D242" s="130" t="s">
        <v>3542</v>
      </c>
      <c r="E242" s="75"/>
      <c r="F242" s="75"/>
      <c r="G242" s="108">
        <v>36.200000000000003</v>
      </c>
      <c r="H242" s="108"/>
      <c r="I242" s="108"/>
      <c r="J242" s="74" t="s">
        <v>660</v>
      </c>
      <c r="K242" s="16" t="s">
        <v>3546</v>
      </c>
      <c r="L242" s="141"/>
      <c r="M242" s="147"/>
      <c r="N242" s="141"/>
      <c r="O242" s="82"/>
      <c r="P242" s="141"/>
      <c r="Q242" s="82"/>
      <c r="R242" s="82"/>
      <c r="S242" s="141"/>
      <c r="T242" s="82"/>
      <c r="U242" s="77" t="s">
        <v>4565</v>
      </c>
      <c r="V242" s="58" t="s">
        <v>2808</v>
      </c>
      <c r="W242" s="77"/>
    </row>
    <row r="243" spans="1:23" ht="38.25" x14ac:dyDescent="0.2">
      <c r="A243" s="83" t="s">
        <v>2505</v>
      </c>
      <c r="B243" s="83"/>
      <c r="C243" s="85" t="s">
        <v>2510</v>
      </c>
      <c r="D243" s="131" t="s">
        <v>3543</v>
      </c>
      <c r="E243" s="84"/>
      <c r="F243" s="84"/>
      <c r="G243" s="108">
        <v>46.2</v>
      </c>
      <c r="H243" s="108"/>
      <c r="I243" s="108"/>
      <c r="J243" s="83" t="s">
        <v>660</v>
      </c>
      <c r="K243" s="16" t="s">
        <v>3546</v>
      </c>
      <c r="L243" s="141"/>
      <c r="M243" s="147"/>
      <c r="N243" s="141"/>
      <c r="O243" s="82"/>
      <c r="P243" s="141"/>
      <c r="Q243" s="82"/>
      <c r="R243" s="82"/>
      <c r="S243" s="141"/>
      <c r="T243" s="82"/>
      <c r="U243" s="86" t="s">
        <v>4566</v>
      </c>
      <c r="V243" s="58" t="s">
        <v>2808</v>
      </c>
      <c r="W243" s="82"/>
    </row>
    <row r="244" spans="1:23" ht="25.5" x14ac:dyDescent="0.2">
      <c r="A244" s="83" t="s">
        <v>2867</v>
      </c>
      <c r="B244" s="83"/>
      <c r="C244" s="85" t="s">
        <v>2868</v>
      </c>
      <c r="D244" s="132" t="s">
        <v>3543</v>
      </c>
      <c r="E244" s="84"/>
      <c r="F244" s="84"/>
      <c r="G244" s="108">
        <v>56.2</v>
      </c>
      <c r="H244" s="108"/>
      <c r="I244" s="108"/>
      <c r="J244" s="83" t="s">
        <v>660</v>
      </c>
      <c r="K244" s="16" t="s">
        <v>3546</v>
      </c>
      <c r="L244" s="141"/>
      <c r="M244" s="148"/>
      <c r="N244" s="141"/>
      <c r="O244" s="86"/>
      <c r="P244" s="141"/>
      <c r="Q244" s="86"/>
      <c r="R244" s="86"/>
      <c r="S244" s="141"/>
      <c r="T244" s="86"/>
      <c r="U244" s="86" t="s">
        <v>4567</v>
      </c>
      <c r="V244" s="58" t="s">
        <v>2808</v>
      </c>
      <c r="W244" s="82"/>
    </row>
    <row r="245" spans="1:23" s="91" customFormat="1" ht="51" x14ac:dyDescent="0.2">
      <c r="A245" s="88" t="s">
        <v>528</v>
      </c>
      <c r="B245" s="88"/>
      <c r="C245" s="89" t="s">
        <v>2214</v>
      </c>
      <c r="D245" s="88" t="s">
        <v>3543</v>
      </c>
      <c r="E245" s="88"/>
      <c r="F245" s="90" t="s">
        <v>3368</v>
      </c>
      <c r="G245" s="108"/>
      <c r="H245" s="108">
        <f>SUM(H239,G241,-G242,G243,G244)</f>
        <v>-2793</v>
      </c>
      <c r="I245" s="108"/>
      <c r="J245" s="87"/>
      <c r="K245" s="88"/>
      <c r="L245" s="141"/>
      <c r="M245" s="149"/>
      <c r="N245" s="141"/>
      <c r="O245" s="90"/>
      <c r="P245" s="141"/>
      <c r="Q245" s="90"/>
      <c r="R245" s="90"/>
      <c r="S245" s="141"/>
      <c r="T245" s="90"/>
      <c r="U245" s="90" t="s">
        <v>4568</v>
      </c>
      <c r="V245" s="58" t="s">
        <v>3339</v>
      </c>
      <c r="W245" s="46"/>
    </row>
    <row r="246" spans="1:23" ht="38.25" x14ac:dyDescent="0.2">
      <c r="A246" s="74" t="s">
        <v>529</v>
      </c>
      <c r="B246" s="74"/>
      <c r="C246" s="76" t="s">
        <v>2215</v>
      </c>
      <c r="D246" s="130" t="s">
        <v>3543</v>
      </c>
      <c r="E246" s="75"/>
      <c r="F246" s="75"/>
      <c r="G246" s="108">
        <v>-16.100000000000001</v>
      </c>
      <c r="H246" s="108"/>
      <c r="I246" s="108"/>
      <c r="J246" s="74" t="s">
        <v>660</v>
      </c>
      <c r="K246" s="16" t="s">
        <v>3546</v>
      </c>
      <c r="L246" s="141"/>
      <c r="M246" s="147"/>
      <c r="N246" s="141"/>
      <c r="O246" s="82"/>
      <c r="P246" s="141"/>
      <c r="Q246" s="82"/>
      <c r="R246" s="82"/>
      <c r="S246" s="141"/>
      <c r="T246" s="82"/>
      <c r="U246" s="77" t="s">
        <v>4569</v>
      </c>
      <c r="V246" s="58" t="s">
        <v>2808</v>
      </c>
      <c r="W246" s="77"/>
    </row>
    <row r="247" spans="1:23" ht="38.25" x14ac:dyDescent="0.2">
      <c r="A247" s="44" t="s">
        <v>531</v>
      </c>
      <c r="B247" s="44"/>
      <c r="C247" s="45" t="s">
        <v>2646</v>
      </c>
      <c r="D247" s="44" t="s">
        <v>3543</v>
      </c>
      <c r="E247" s="44"/>
      <c r="F247" s="46" t="s">
        <v>3369</v>
      </c>
      <c r="G247" s="108"/>
      <c r="H247" s="108">
        <f>SUM(H245,-G246)</f>
        <v>-2776.9</v>
      </c>
      <c r="I247" s="108"/>
      <c r="J247" s="144"/>
      <c r="K247" s="44"/>
      <c r="L247" s="141"/>
      <c r="M247" s="146"/>
      <c r="N247" s="141"/>
      <c r="O247" s="46"/>
      <c r="P247" s="141"/>
      <c r="Q247" s="46"/>
      <c r="R247" s="46"/>
      <c r="S247" s="141"/>
      <c r="T247" s="46"/>
      <c r="U247" s="46" t="s">
        <v>4570</v>
      </c>
      <c r="V247" s="58" t="s">
        <v>2808</v>
      </c>
      <c r="W247" s="46"/>
    </row>
    <row r="248" spans="1:23" ht="38.25" x14ac:dyDescent="0.2">
      <c r="A248" s="74" t="s">
        <v>3478</v>
      </c>
      <c r="B248" s="74"/>
      <c r="C248" s="76" t="s">
        <v>3394</v>
      </c>
      <c r="D248" s="130" t="s">
        <v>3543</v>
      </c>
      <c r="E248" s="75"/>
      <c r="F248" s="75"/>
      <c r="G248" s="108">
        <v>-72.099999999999994</v>
      </c>
      <c r="H248" s="108"/>
      <c r="I248" s="108"/>
      <c r="J248" s="74" t="s">
        <v>660</v>
      </c>
      <c r="K248" s="16" t="s">
        <v>3546</v>
      </c>
      <c r="L248" s="141"/>
      <c r="M248" s="147"/>
      <c r="N248" s="141"/>
      <c r="O248" s="82"/>
      <c r="P248" s="141"/>
      <c r="Q248" s="82"/>
      <c r="R248" s="82"/>
      <c r="S248" s="141"/>
      <c r="T248" s="82"/>
      <c r="U248" s="77" t="s">
        <v>4571</v>
      </c>
      <c r="V248" s="58" t="s">
        <v>2808</v>
      </c>
      <c r="W248" s="77"/>
    </row>
    <row r="249" spans="1:23" ht="38.25" x14ac:dyDescent="0.2">
      <c r="A249" s="74" t="s">
        <v>3479</v>
      </c>
      <c r="B249" s="74"/>
      <c r="C249" s="76" t="s">
        <v>3395</v>
      </c>
      <c r="D249" s="130" t="s">
        <v>3543</v>
      </c>
      <c r="E249" s="75"/>
      <c r="F249" s="75"/>
      <c r="G249" s="108">
        <v>-66.099999999999994</v>
      </c>
      <c r="H249" s="108"/>
      <c r="I249" s="108"/>
      <c r="J249" s="74" t="s">
        <v>660</v>
      </c>
      <c r="K249" s="16" t="s">
        <v>3546</v>
      </c>
      <c r="L249" s="141"/>
      <c r="M249" s="147"/>
      <c r="N249" s="141"/>
      <c r="O249" s="82"/>
      <c r="P249" s="141"/>
      <c r="Q249" s="82"/>
      <c r="R249" s="82"/>
      <c r="S249" s="141"/>
      <c r="T249" s="82"/>
      <c r="U249" s="77" t="s">
        <v>4572</v>
      </c>
      <c r="V249" s="58" t="s">
        <v>2808</v>
      </c>
      <c r="W249" s="77"/>
    </row>
    <row r="250" spans="1:23" s="91" customFormat="1" ht="38.25" x14ac:dyDescent="0.2">
      <c r="A250" s="106" t="s">
        <v>3480</v>
      </c>
      <c r="B250" s="106"/>
      <c r="C250" s="89" t="s">
        <v>3396</v>
      </c>
      <c r="D250" s="44" t="s">
        <v>3543</v>
      </c>
      <c r="E250" s="44"/>
      <c r="F250" s="46" t="s">
        <v>3397</v>
      </c>
      <c r="G250" s="108"/>
      <c r="H250" s="108">
        <f>SUM(H247,G248,G249)</f>
        <v>-2915.1</v>
      </c>
      <c r="I250" s="108"/>
      <c r="J250" s="144"/>
      <c r="K250" s="44"/>
      <c r="L250" s="141"/>
      <c r="M250" s="149"/>
      <c r="N250" s="141"/>
      <c r="O250" s="90"/>
      <c r="P250" s="141"/>
      <c r="Q250" s="90"/>
      <c r="R250" s="90"/>
      <c r="S250" s="141"/>
      <c r="T250" s="90"/>
      <c r="U250" s="90" t="s">
        <v>4573</v>
      </c>
      <c r="V250" s="58" t="s">
        <v>2808</v>
      </c>
      <c r="W250" s="46"/>
    </row>
    <row r="251" spans="1:23" customFormat="1" x14ac:dyDescent="0.2">
      <c r="A251" s="129" t="s">
        <v>3235</v>
      </c>
      <c r="B251" s="129"/>
      <c r="C251" s="129" t="s">
        <v>983</v>
      </c>
      <c r="D251" s="139" t="s">
        <v>3549</v>
      </c>
      <c r="E251" s="139"/>
      <c r="F251" s="84"/>
      <c r="G251" s="140" t="s">
        <v>5451</v>
      </c>
      <c r="H251" s="108"/>
      <c r="I251" s="108"/>
      <c r="J251" s="74" t="s">
        <v>2202</v>
      </c>
      <c r="K251" s="84"/>
      <c r="L251" s="141"/>
      <c r="M251" s="84"/>
      <c r="N251" s="141"/>
      <c r="O251" s="84"/>
      <c r="P251" s="141"/>
      <c r="Q251" s="84"/>
      <c r="R251" s="84"/>
      <c r="S251" s="141"/>
      <c r="T251" s="84"/>
      <c r="U251" s="85" t="s">
        <v>4574</v>
      </c>
      <c r="V251" s="58" t="s">
        <v>2808</v>
      </c>
      <c r="W251" s="82"/>
    </row>
    <row r="252" spans="1:23" customFormat="1" x14ac:dyDescent="0.2">
      <c r="A252" s="129" t="s">
        <v>3236</v>
      </c>
      <c r="B252" s="129"/>
      <c r="C252" s="129" t="s">
        <v>984</v>
      </c>
      <c r="D252" s="139" t="s">
        <v>3549</v>
      </c>
      <c r="E252" s="84"/>
      <c r="F252" s="84"/>
      <c r="G252" s="140" t="s">
        <v>3550</v>
      </c>
      <c r="H252" s="108"/>
      <c r="I252" s="108"/>
      <c r="J252" s="74" t="s">
        <v>2202</v>
      </c>
      <c r="K252" s="84"/>
      <c r="L252" s="141"/>
      <c r="M252" s="84"/>
      <c r="N252" s="141"/>
      <c r="O252" s="84"/>
      <c r="P252" s="141"/>
      <c r="Q252" s="84"/>
      <c r="R252" s="84"/>
      <c r="S252" s="141"/>
      <c r="T252" s="84"/>
      <c r="U252" s="85" t="s">
        <v>4575</v>
      </c>
      <c r="V252" s="58" t="s">
        <v>2808</v>
      </c>
      <c r="W252" s="82"/>
    </row>
    <row r="253" spans="1:23" customFormat="1" x14ac:dyDescent="0.2">
      <c r="A253" s="129" t="s">
        <v>3237</v>
      </c>
      <c r="B253" s="129"/>
      <c r="C253" s="129" t="s">
        <v>273</v>
      </c>
      <c r="D253" s="139" t="s">
        <v>3549</v>
      </c>
      <c r="E253" s="84"/>
      <c r="F253" s="84"/>
      <c r="G253" s="140" t="s">
        <v>3551</v>
      </c>
      <c r="H253" s="108"/>
      <c r="I253" s="108"/>
      <c r="J253" s="74" t="s">
        <v>2202</v>
      </c>
      <c r="K253" s="84"/>
      <c r="L253" s="141"/>
      <c r="M253" s="84"/>
      <c r="N253" s="141"/>
      <c r="O253" s="84"/>
      <c r="P253" s="141"/>
      <c r="Q253" s="84"/>
      <c r="R253" s="84"/>
      <c r="S253" s="141"/>
      <c r="T253" s="84"/>
      <c r="U253" s="85" t="s">
        <v>4576</v>
      </c>
      <c r="V253" s="58" t="s">
        <v>2808</v>
      </c>
      <c r="W253" s="82"/>
    </row>
    <row r="254" spans="1:23" customFormat="1" x14ac:dyDescent="0.2">
      <c r="A254" s="129" t="s">
        <v>3238</v>
      </c>
      <c r="B254" s="129"/>
      <c r="C254" s="129" t="s">
        <v>275</v>
      </c>
      <c r="D254" s="139" t="s">
        <v>3549</v>
      </c>
      <c r="E254" s="84"/>
      <c r="F254" s="84"/>
      <c r="G254" s="140" t="s">
        <v>3552</v>
      </c>
      <c r="H254" s="108"/>
      <c r="I254" s="108"/>
      <c r="J254" s="74" t="s">
        <v>2202</v>
      </c>
      <c r="K254" s="84"/>
      <c r="L254" s="141"/>
      <c r="M254" s="84"/>
      <c r="N254" s="141"/>
      <c r="O254" s="84"/>
      <c r="P254" s="141"/>
      <c r="Q254" s="84"/>
      <c r="R254" s="84"/>
      <c r="S254" s="141"/>
      <c r="T254" s="84"/>
      <c r="U254" s="85" t="s">
        <v>4577</v>
      </c>
      <c r="V254" s="58" t="s">
        <v>2808</v>
      </c>
      <c r="W254" s="82"/>
    </row>
    <row r="255" spans="1:23" customFormat="1" ht="25.5" x14ac:dyDescent="0.2">
      <c r="A255" s="129" t="s">
        <v>3239</v>
      </c>
      <c r="B255" s="129"/>
      <c r="C255" s="129" t="s">
        <v>2817</v>
      </c>
      <c r="D255" s="139" t="s">
        <v>3549</v>
      </c>
      <c r="E255" s="84"/>
      <c r="F255" s="84"/>
      <c r="G255" s="140" t="s">
        <v>3553</v>
      </c>
      <c r="H255" s="108"/>
      <c r="I255" s="108"/>
      <c r="J255" s="74" t="s">
        <v>2202</v>
      </c>
      <c r="K255" s="84"/>
      <c r="L255" s="141"/>
      <c r="M255" s="84"/>
      <c r="N255" s="141"/>
      <c r="O255" s="84"/>
      <c r="P255" s="141"/>
      <c r="Q255" s="84"/>
      <c r="R255" s="84"/>
      <c r="S255" s="141"/>
      <c r="T255" s="84"/>
      <c r="U255" s="85" t="s">
        <v>4578</v>
      </c>
      <c r="V255" s="58" t="s">
        <v>2808</v>
      </c>
      <c r="W255" s="82"/>
    </row>
    <row r="256" spans="1:23" customFormat="1" x14ac:dyDescent="0.2">
      <c r="A256" s="129" t="s">
        <v>3240</v>
      </c>
      <c r="B256" s="129"/>
      <c r="C256" s="129" t="s">
        <v>2818</v>
      </c>
      <c r="D256" s="139" t="s">
        <v>3549</v>
      </c>
      <c r="E256" s="84"/>
      <c r="F256" s="84"/>
      <c r="G256" s="140" t="s">
        <v>3554</v>
      </c>
      <c r="H256" s="108"/>
      <c r="I256" s="108"/>
      <c r="J256" s="74" t="s">
        <v>2202</v>
      </c>
      <c r="K256" s="84"/>
      <c r="L256" s="141"/>
      <c r="M256" s="84"/>
      <c r="N256" s="141"/>
      <c r="O256" s="84"/>
      <c r="P256" s="141"/>
      <c r="Q256" s="84"/>
      <c r="R256" s="84"/>
      <c r="S256" s="141"/>
      <c r="T256" s="84"/>
      <c r="U256" s="85" t="s">
        <v>4579</v>
      </c>
      <c r="V256" s="58" t="s">
        <v>2808</v>
      </c>
      <c r="W256" s="82"/>
    </row>
    <row r="257" spans="1:23" customFormat="1" x14ac:dyDescent="0.2">
      <c r="A257" s="129" t="s">
        <v>3241</v>
      </c>
      <c r="B257" s="129"/>
      <c r="C257" s="129" t="s">
        <v>2819</v>
      </c>
      <c r="D257" s="139" t="s">
        <v>3549</v>
      </c>
      <c r="E257" s="84"/>
      <c r="F257" s="84"/>
      <c r="G257" s="140" t="s">
        <v>3555</v>
      </c>
      <c r="H257" s="108"/>
      <c r="I257" s="108"/>
      <c r="J257" s="74" t="s">
        <v>2202</v>
      </c>
      <c r="K257" s="84"/>
      <c r="L257" s="141"/>
      <c r="M257" s="84"/>
      <c r="N257" s="141"/>
      <c r="O257" s="84"/>
      <c r="P257" s="141"/>
      <c r="Q257" s="84"/>
      <c r="R257" s="84"/>
      <c r="S257" s="141"/>
      <c r="T257" s="84"/>
      <c r="U257" s="85" t="s">
        <v>4580</v>
      </c>
      <c r="V257" s="58" t="s">
        <v>2808</v>
      </c>
      <c r="W257" s="82"/>
    </row>
    <row r="258" spans="1:23" customFormat="1" x14ac:dyDescent="0.2">
      <c r="A258" s="129" t="s">
        <v>3242</v>
      </c>
      <c r="B258" s="129"/>
      <c r="C258" s="129" t="s">
        <v>276</v>
      </c>
      <c r="D258" s="139" t="s">
        <v>3549</v>
      </c>
      <c r="E258" s="84"/>
      <c r="F258" s="84"/>
      <c r="G258" s="140" t="s">
        <v>3556</v>
      </c>
      <c r="H258" s="108"/>
      <c r="I258" s="108"/>
      <c r="J258" s="74" t="s">
        <v>2202</v>
      </c>
      <c r="K258" s="84"/>
      <c r="L258" s="141"/>
      <c r="M258" s="84"/>
      <c r="N258" s="141"/>
      <c r="O258" s="84"/>
      <c r="P258" s="141"/>
      <c r="Q258" s="84"/>
      <c r="R258" s="84"/>
      <c r="S258" s="141"/>
      <c r="T258" s="84"/>
      <c r="U258" s="85" t="s">
        <v>4581</v>
      </c>
      <c r="V258" s="58" t="s">
        <v>2808</v>
      </c>
      <c r="W258" s="84"/>
    </row>
    <row r="259" spans="1:23" customFormat="1" x14ac:dyDescent="0.2">
      <c r="A259" s="129" t="s">
        <v>3243</v>
      </c>
      <c r="B259" s="129"/>
      <c r="C259" s="129" t="s">
        <v>2221</v>
      </c>
      <c r="D259" s="139" t="s">
        <v>3549</v>
      </c>
      <c r="E259" s="84"/>
      <c r="F259" s="84"/>
      <c r="G259" s="140" t="s">
        <v>3557</v>
      </c>
      <c r="H259" s="108"/>
      <c r="I259" s="108"/>
      <c r="J259" s="74" t="s">
        <v>2202</v>
      </c>
      <c r="K259" s="84"/>
      <c r="L259" s="141"/>
      <c r="M259" s="84"/>
      <c r="N259" s="141"/>
      <c r="O259" s="84"/>
      <c r="P259" s="141"/>
      <c r="Q259" s="84"/>
      <c r="R259" s="84"/>
      <c r="S259" s="141"/>
      <c r="T259" s="84"/>
      <c r="U259" s="85" t="s">
        <v>4582</v>
      </c>
      <c r="V259" s="58" t="s">
        <v>2808</v>
      </c>
      <c r="W259" s="84"/>
    </row>
    <row r="260" spans="1:23" customFormat="1" x14ac:dyDescent="0.2">
      <c r="A260" s="129" t="s">
        <v>3244</v>
      </c>
      <c r="B260" s="129"/>
      <c r="C260" s="129" t="s">
        <v>2444</v>
      </c>
      <c r="D260" s="139" t="s">
        <v>3549</v>
      </c>
      <c r="E260" s="84"/>
      <c r="F260" s="84"/>
      <c r="G260" s="140" t="s">
        <v>3558</v>
      </c>
      <c r="H260" s="108"/>
      <c r="I260" s="108"/>
      <c r="J260" s="74" t="s">
        <v>2202</v>
      </c>
      <c r="K260" s="84"/>
      <c r="L260" s="141"/>
      <c r="M260" s="84"/>
      <c r="N260" s="141"/>
      <c r="O260" s="84"/>
      <c r="P260" s="141"/>
      <c r="Q260" s="84"/>
      <c r="R260" s="84"/>
      <c r="S260" s="141"/>
      <c r="T260" s="84"/>
      <c r="U260" s="85" t="s">
        <v>4583</v>
      </c>
      <c r="V260" s="58" t="s">
        <v>2808</v>
      </c>
      <c r="W260" s="84"/>
    </row>
    <row r="261" spans="1:23" customFormat="1" x14ac:dyDescent="0.2">
      <c r="A261" s="129" t="s">
        <v>3245</v>
      </c>
      <c r="B261" s="129"/>
      <c r="C261" s="129" t="s">
        <v>280</v>
      </c>
      <c r="D261" s="139" t="s">
        <v>3549</v>
      </c>
      <c r="E261" s="84"/>
      <c r="F261" s="84"/>
      <c r="G261" s="140" t="s">
        <v>3559</v>
      </c>
      <c r="H261" s="108"/>
      <c r="I261" s="108"/>
      <c r="J261" s="74" t="s">
        <v>2202</v>
      </c>
      <c r="K261" s="84"/>
      <c r="L261" s="141"/>
      <c r="M261" s="84"/>
      <c r="N261" s="141"/>
      <c r="O261" s="84"/>
      <c r="P261" s="141"/>
      <c r="Q261" s="84"/>
      <c r="R261" s="84"/>
      <c r="S261" s="141"/>
      <c r="T261" s="84"/>
      <c r="U261" s="85" t="s">
        <v>4584</v>
      </c>
      <c r="V261" s="58" t="s">
        <v>2808</v>
      </c>
      <c r="W261" s="84"/>
    </row>
    <row r="262" spans="1:23" customFormat="1" x14ac:dyDescent="0.2">
      <c r="A262" s="129" t="s">
        <v>4154</v>
      </c>
      <c r="B262" s="129"/>
      <c r="C262" s="129" t="s">
        <v>4142</v>
      </c>
      <c r="D262" s="139" t="s">
        <v>3549</v>
      </c>
      <c r="E262" s="84"/>
      <c r="F262" s="84"/>
      <c r="G262" s="140" t="s">
        <v>4155</v>
      </c>
      <c r="H262" s="108"/>
      <c r="I262" s="108"/>
      <c r="J262" s="74" t="s">
        <v>2202</v>
      </c>
      <c r="K262" s="84"/>
      <c r="L262" s="141"/>
      <c r="M262" s="84"/>
      <c r="N262" s="141"/>
      <c r="O262" s="84"/>
      <c r="P262" s="141"/>
      <c r="Q262" s="84"/>
      <c r="R262" s="84"/>
      <c r="S262" s="141"/>
      <c r="T262" s="84"/>
      <c r="U262" s="85" t="s">
        <v>4585</v>
      </c>
      <c r="V262" s="66" t="s">
        <v>2811</v>
      </c>
      <c r="W262" s="84"/>
    </row>
    <row r="263" spans="1:23" customFormat="1" ht="25.5" x14ac:dyDescent="0.2">
      <c r="A263" s="129" t="s">
        <v>3246</v>
      </c>
      <c r="B263" s="129"/>
      <c r="C263" s="129" t="s">
        <v>281</v>
      </c>
      <c r="D263" s="139" t="s">
        <v>3549</v>
      </c>
      <c r="E263" s="84"/>
      <c r="F263" s="84"/>
      <c r="G263" s="140" t="s">
        <v>3560</v>
      </c>
      <c r="H263" s="108"/>
      <c r="I263" s="108"/>
      <c r="J263" s="74" t="s">
        <v>2202</v>
      </c>
      <c r="K263" s="84"/>
      <c r="L263" s="141"/>
      <c r="M263" s="84"/>
      <c r="N263" s="141"/>
      <c r="O263" s="84"/>
      <c r="P263" s="141"/>
      <c r="Q263" s="84"/>
      <c r="R263" s="84"/>
      <c r="S263" s="141"/>
      <c r="T263" s="84"/>
      <c r="U263" s="85" t="s">
        <v>4586</v>
      </c>
      <c r="V263" s="58" t="s">
        <v>2808</v>
      </c>
      <c r="W263" s="84"/>
    </row>
    <row r="264" spans="1:23" customFormat="1" ht="25.5" x14ac:dyDescent="0.2">
      <c r="A264" s="129" t="s">
        <v>3247</v>
      </c>
      <c r="B264" s="129"/>
      <c r="C264" s="129" t="s">
        <v>282</v>
      </c>
      <c r="D264" s="139" t="s">
        <v>3549</v>
      </c>
      <c r="E264" s="84"/>
      <c r="F264" s="84"/>
      <c r="G264" s="140" t="s">
        <v>3561</v>
      </c>
      <c r="H264" s="108"/>
      <c r="I264" s="108"/>
      <c r="J264" s="74" t="s">
        <v>2202</v>
      </c>
      <c r="K264" s="84"/>
      <c r="L264" s="141"/>
      <c r="M264" s="84"/>
      <c r="N264" s="141"/>
      <c r="O264" s="84"/>
      <c r="P264" s="141"/>
      <c r="Q264" s="84"/>
      <c r="R264" s="84"/>
      <c r="S264" s="141"/>
      <c r="T264" s="84"/>
      <c r="U264" s="85" t="s">
        <v>4587</v>
      </c>
      <c r="V264" s="58" t="s">
        <v>2808</v>
      </c>
      <c r="W264" s="84"/>
    </row>
    <row r="265" spans="1:23" customFormat="1" x14ac:dyDescent="0.2">
      <c r="A265" s="129" t="s">
        <v>3248</v>
      </c>
      <c r="B265" s="129"/>
      <c r="C265" s="129" t="s">
        <v>283</v>
      </c>
      <c r="D265" s="139" t="s">
        <v>3549</v>
      </c>
      <c r="E265" s="84"/>
      <c r="F265" s="84"/>
      <c r="G265" s="140" t="s">
        <v>3562</v>
      </c>
      <c r="H265" s="108"/>
      <c r="I265" s="108"/>
      <c r="J265" s="74" t="s">
        <v>2202</v>
      </c>
      <c r="K265" s="84"/>
      <c r="L265" s="141"/>
      <c r="M265" s="84"/>
      <c r="N265" s="141"/>
      <c r="O265" s="84"/>
      <c r="P265" s="141"/>
      <c r="Q265" s="84"/>
      <c r="R265" s="84"/>
      <c r="S265" s="141"/>
      <c r="T265" s="84"/>
      <c r="U265" s="85" t="s">
        <v>4588</v>
      </c>
      <c r="V265" s="58" t="s">
        <v>2808</v>
      </c>
      <c r="W265" s="84"/>
    </row>
    <row r="266" spans="1:23" customFormat="1" x14ac:dyDescent="0.2">
      <c r="A266" s="129" t="s">
        <v>3249</v>
      </c>
      <c r="B266" s="129"/>
      <c r="C266" s="129" t="s">
        <v>2445</v>
      </c>
      <c r="D266" s="139" t="s">
        <v>3549</v>
      </c>
      <c r="E266" s="84"/>
      <c r="F266" s="84"/>
      <c r="G266" s="140" t="s">
        <v>3563</v>
      </c>
      <c r="H266" s="108"/>
      <c r="I266" s="108"/>
      <c r="J266" s="74" t="s">
        <v>2202</v>
      </c>
      <c r="K266" s="84"/>
      <c r="L266" s="141"/>
      <c r="M266" s="84"/>
      <c r="N266" s="141"/>
      <c r="O266" s="84"/>
      <c r="P266" s="141"/>
      <c r="Q266" s="84"/>
      <c r="R266" s="84"/>
      <c r="S266" s="141"/>
      <c r="T266" s="84"/>
      <c r="U266" s="85" t="s">
        <v>4589</v>
      </c>
      <c r="V266" s="58" t="s">
        <v>2808</v>
      </c>
      <c r="W266" s="84"/>
    </row>
    <row r="267" spans="1:23" customFormat="1" x14ac:dyDescent="0.2">
      <c r="A267" s="129" t="s">
        <v>3250</v>
      </c>
      <c r="B267" s="129"/>
      <c r="C267" s="129" t="s">
        <v>285</v>
      </c>
      <c r="D267" s="139" t="s">
        <v>3549</v>
      </c>
      <c r="E267" s="84"/>
      <c r="F267" s="84"/>
      <c r="G267" s="140" t="s">
        <v>3564</v>
      </c>
      <c r="H267" s="108"/>
      <c r="I267" s="108"/>
      <c r="J267" s="74" t="s">
        <v>2202</v>
      </c>
      <c r="K267" s="84"/>
      <c r="L267" s="141"/>
      <c r="M267" s="84"/>
      <c r="N267" s="141"/>
      <c r="O267" s="84"/>
      <c r="P267" s="141"/>
      <c r="Q267" s="84"/>
      <c r="R267" s="84"/>
      <c r="S267" s="141"/>
      <c r="T267" s="84"/>
      <c r="U267" s="85" t="s">
        <v>4590</v>
      </c>
      <c r="V267" s="58" t="s">
        <v>2808</v>
      </c>
      <c r="W267" s="84"/>
    </row>
    <row r="268" spans="1:23" customFormat="1" x14ac:dyDescent="0.2">
      <c r="A268" s="129" t="s">
        <v>3251</v>
      </c>
      <c r="B268" s="129"/>
      <c r="C268" s="129" t="s">
        <v>3218</v>
      </c>
      <c r="D268" s="139" t="s">
        <v>3549</v>
      </c>
      <c r="E268" s="84"/>
      <c r="F268" s="84"/>
      <c r="G268" s="140" t="s">
        <v>3565</v>
      </c>
      <c r="H268" s="108"/>
      <c r="I268" s="108"/>
      <c r="J268" s="74" t="s">
        <v>2202</v>
      </c>
      <c r="K268" s="84"/>
      <c r="L268" s="141"/>
      <c r="M268" s="84"/>
      <c r="N268" s="141"/>
      <c r="O268" s="84"/>
      <c r="P268" s="141"/>
      <c r="Q268" s="84"/>
      <c r="R268" s="84"/>
      <c r="S268" s="141"/>
      <c r="T268" s="84"/>
      <c r="U268" s="85" t="s">
        <v>4591</v>
      </c>
      <c r="V268" s="58" t="s">
        <v>2808</v>
      </c>
      <c r="W268" s="84"/>
    </row>
    <row r="269" spans="1:23" customFormat="1" x14ac:dyDescent="0.2">
      <c r="A269" s="129" t="s">
        <v>3252</v>
      </c>
      <c r="B269" s="129"/>
      <c r="C269" s="129" t="s">
        <v>286</v>
      </c>
      <c r="D269" s="139" t="s">
        <v>3549</v>
      </c>
      <c r="E269" s="84"/>
      <c r="F269" s="84"/>
      <c r="G269" s="140" t="s">
        <v>3566</v>
      </c>
      <c r="H269" s="108"/>
      <c r="I269" s="108"/>
      <c r="J269" s="74" t="s">
        <v>2202</v>
      </c>
      <c r="K269" s="84"/>
      <c r="L269" s="141"/>
      <c r="M269" s="84"/>
      <c r="N269" s="141"/>
      <c r="O269" s="84"/>
      <c r="P269" s="141"/>
      <c r="Q269" s="84"/>
      <c r="R269" s="84"/>
      <c r="S269" s="141"/>
      <c r="T269" s="84"/>
      <c r="U269" s="85" t="s">
        <v>4592</v>
      </c>
      <c r="V269" s="58" t="s">
        <v>2808</v>
      </c>
      <c r="W269" s="84"/>
    </row>
    <row r="270" spans="1:23" customFormat="1" x14ac:dyDescent="0.2">
      <c r="A270" s="129" t="s">
        <v>3254</v>
      </c>
      <c r="B270" s="129"/>
      <c r="C270" s="129" t="s">
        <v>2820</v>
      </c>
      <c r="D270" s="139" t="s">
        <v>3549</v>
      </c>
      <c r="E270" s="84"/>
      <c r="F270" s="84"/>
      <c r="G270" s="140" t="s">
        <v>3567</v>
      </c>
      <c r="H270" s="108"/>
      <c r="I270" s="108"/>
      <c r="J270" s="74" t="s">
        <v>2202</v>
      </c>
      <c r="K270" s="84"/>
      <c r="L270" s="141"/>
      <c r="M270" s="84"/>
      <c r="N270" s="141"/>
      <c r="O270" s="84"/>
      <c r="P270" s="141"/>
      <c r="Q270" s="84"/>
      <c r="R270" s="84"/>
      <c r="S270" s="141"/>
      <c r="T270" s="84"/>
      <c r="U270" s="85" t="s">
        <v>4593</v>
      </c>
      <c r="V270" s="58" t="s">
        <v>2808</v>
      </c>
      <c r="W270" s="84"/>
    </row>
    <row r="271" spans="1:23" customFormat="1" ht="25.5" x14ac:dyDescent="0.2">
      <c r="A271" s="129" t="s">
        <v>3253</v>
      </c>
      <c r="B271" s="129"/>
      <c r="C271" s="129" t="s">
        <v>2446</v>
      </c>
      <c r="D271" s="139" t="s">
        <v>3549</v>
      </c>
      <c r="E271" s="84"/>
      <c r="F271" s="84"/>
      <c r="G271" s="140" t="s">
        <v>3568</v>
      </c>
      <c r="H271" s="108"/>
      <c r="I271" s="108"/>
      <c r="J271" s="75" t="s">
        <v>2202</v>
      </c>
      <c r="K271" s="84"/>
      <c r="L271" s="141"/>
      <c r="M271" s="84"/>
      <c r="N271" s="141"/>
      <c r="O271" s="84"/>
      <c r="P271" s="141"/>
      <c r="Q271" s="84"/>
      <c r="R271" s="84"/>
      <c r="S271" s="141"/>
      <c r="T271" s="84"/>
      <c r="U271" s="85" t="s">
        <v>4594</v>
      </c>
      <c r="V271" s="58" t="s">
        <v>2808</v>
      </c>
      <c r="W271" s="84"/>
    </row>
    <row r="272" spans="1:23" customFormat="1" ht="25.5" x14ac:dyDescent="0.2">
      <c r="A272" s="129" t="s">
        <v>3255</v>
      </c>
      <c r="B272" s="129"/>
      <c r="C272" s="129" t="s">
        <v>290</v>
      </c>
      <c r="D272" s="139" t="s">
        <v>3549</v>
      </c>
      <c r="E272" s="84"/>
      <c r="F272" s="84"/>
      <c r="G272" s="140" t="s">
        <v>3569</v>
      </c>
      <c r="H272" s="108"/>
      <c r="I272" s="108"/>
      <c r="J272" s="75" t="s">
        <v>2202</v>
      </c>
      <c r="K272" s="84"/>
      <c r="L272" s="141"/>
      <c r="M272" s="84"/>
      <c r="N272" s="141"/>
      <c r="O272" s="84"/>
      <c r="P272" s="141"/>
      <c r="Q272" s="84"/>
      <c r="R272" s="84"/>
      <c r="S272" s="141"/>
      <c r="T272" s="84"/>
      <c r="U272" s="85" t="s">
        <v>4595</v>
      </c>
      <c r="V272" s="58" t="s">
        <v>2808</v>
      </c>
      <c r="W272" s="84"/>
    </row>
    <row r="273" spans="1:23" customFormat="1" ht="25.5" x14ac:dyDescent="0.2">
      <c r="A273" s="129" t="s">
        <v>3256</v>
      </c>
      <c r="B273" s="129"/>
      <c r="C273" s="129" t="s">
        <v>291</v>
      </c>
      <c r="D273" s="139" t="s">
        <v>3549</v>
      </c>
      <c r="E273" s="84"/>
      <c r="F273" s="84"/>
      <c r="G273" s="140" t="s">
        <v>3570</v>
      </c>
      <c r="H273" s="108"/>
      <c r="I273" s="108"/>
      <c r="J273" s="75" t="s">
        <v>2202</v>
      </c>
      <c r="K273" s="84"/>
      <c r="L273" s="141"/>
      <c r="M273" s="84"/>
      <c r="N273" s="141"/>
      <c r="O273" s="84"/>
      <c r="P273" s="141"/>
      <c r="Q273" s="84"/>
      <c r="R273" s="84"/>
      <c r="S273" s="141"/>
      <c r="T273" s="84"/>
      <c r="U273" s="85" t="s">
        <v>4596</v>
      </c>
      <c r="V273" s="58" t="s">
        <v>2808</v>
      </c>
      <c r="W273" s="84"/>
    </row>
    <row r="274" spans="1:23" customFormat="1" ht="25.5" x14ac:dyDescent="0.2">
      <c r="A274" s="129" t="s">
        <v>3257</v>
      </c>
      <c r="B274" s="129"/>
      <c r="C274" s="129" t="s">
        <v>2500</v>
      </c>
      <c r="D274" s="139" t="s">
        <v>3549</v>
      </c>
      <c r="E274" s="84"/>
      <c r="F274" s="84"/>
      <c r="G274" s="140" t="s">
        <v>3571</v>
      </c>
      <c r="H274" s="108"/>
      <c r="I274" s="108"/>
      <c r="J274" s="75" t="s">
        <v>2202</v>
      </c>
      <c r="K274" s="84"/>
      <c r="L274" s="141"/>
      <c r="M274" s="84"/>
      <c r="N274" s="141"/>
      <c r="O274" s="84"/>
      <c r="P274" s="141"/>
      <c r="Q274" s="84"/>
      <c r="R274" s="84"/>
      <c r="S274" s="141"/>
      <c r="T274" s="84"/>
      <c r="U274" s="85" t="s">
        <v>4597</v>
      </c>
      <c r="V274" s="58" t="s">
        <v>2808</v>
      </c>
      <c r="W274" s="84"/>
    </row>
    <row r="275" spans="1:23" customFormat="1" x14ac:dyDescent="0.2">
      <c r="A275" s="129" t="s">
        <v>3258</v>
      </c>
      <c r="B275" s="129"/>
      <c r="C275" s="129" t="s">
        <v>2822</v>
      </c>
      <c r="D275" s="139" t="s">
        <v>3549</v>
      </c>
      <c r="E275" s="84"/>
      <c r="F275" s="84"/>
      <c r="G275" s="140" t="s">
        <v>3572</v>
      </c>
      <c r="H275" s="108"/>
      <c r="I275" s="108"/>
      <c r="J275" s="75" t="s">
        <v>2202</v>
      </c>
      <c r="K275" s="84"/>
      <c r="L275" s="141"/>
      <c r="M275" s="84"/>
      <c r="N275" s="141"/>
      <c r="O275" s="84"/>
      <c r="P275" s="141"/>
      <c r="Q275" s="84"/>
      <c r="R275" s="84"/>
      <c r="S275" s="141"/>
      <c r="T275" s="84"/>
      <c r="U275" s="85" t="s">
        <v>4598</v>
      </c>
      <c r="V275" s="58" t="s">
        <v>2808</v>
      </c>
      <c r="W275" s="84"/>
    </row>
    <row r="276" spans="1:23" customFormat="1" ht="25.5" x14ac:dyDescent="0.2">
      <c r="A276" s="129" t="s">
        <v>3337</v>
      </c>
      <c r="B276" s="129"/>
      <c r="C276" s="129" t="s">
        <v>293</v>
      </c>
      <c r="D276" s="139" t="s">
        <v>3549</v>
      </c>
      <c r="E276" s="84"/>
      <c r="F276" s="84"/>
      <c r="G276" s="140" t="s">
        <v>3573</v>
      </c>
      <c r="H276" s="108"/>
      <c r="I276" s="108"/>
      <c r="J276" s="75" t="s">
        <v>2202</v>
      </c>
      <c r="K276" s="84"/>
      <c r="L276" s="141"/>
      <c r="M276" s="84"/>
      <c r="N276" s="141"/>
      <c r="O276" s="84"/>
      <c r="P276" s="141"/>
      <c r="Q276" s="84"/>
      <c r="R276" s="84"/>
      <c r="S276" s="141"/>
      <c r="T276" s="84"/>
      <c r="U276" s="85" t="s">
        <v>4599</v>
      </c>
      <c r="V276" s="58" t="s">
        <v>2808</v>
      </c>
      <c r="W276" s="84"/>
    </row>
    <row r="277" spans="1:23" customFormat="1" ht="25.5" x14ac:dyDescent="0.2">
      <c r="A277" s="129" t="s">
        <v>3399</v>
      </c>
      <c r="B277" s="129"/>
      <c r="C277" s="129" t="s">
        <v>3374</v>
      </c>
      <c r="D277" s="139" t="s">
        <v>3549</v>
      </c>
      <c r="E277" s="84"/>
      <c r="F277" s="84"/>
      <c r="G277" s="140" t="s">
        <v>3574</v>
      </c>
      <c r="H277" s="108"/>
      <c r="I277" s="108"/>
      <c r="J277" s="75" t="s">
        <v>2202</v>
      </c>
      <c r="K277" s="84"/>
      <c r="L277" s="141"/>
      <c r="M277" s="84"/>
      <c r="N277" s="141"/>
      <c r="O277" s="84"/>
      <c r="P277" s="141"/>
      <c r="Q277" s="84"/>
      <c r="R277" s="84"/>
      <c r="S277" s="141"/>
      <c r="T277" s="84"/>
      <c r="U277" s="85" t="s">
        <v>4600</v>
      </c>
      <c r="V277" s="58" t="s">
        <v>2808</v>
      </c>
      <c r="W277" s="84"/>
    </row>
    <row r="278" spans="1:23" customFormat="1" ht="25.5" x14ac:dyDescent="0.2">
      <c r="A278" s="129" t="s">
        <v>3400</v>
      </c>
      <c r="B278" s="129"/>
      <c r="C278" s="129" t="s">
        <v>3398</v>
      </c>
      <c r="D278" s="139" t="s">
        <v>3549</v>
      </c>
      <c r="E278" s="84"/>
      <c r="F278" s="84"/>
      <c r="G278" s="140" t="s">
        <v>3575</v>
      </c>
      <c r="H278" s="108"/>
      <c r="I278" s="108"/>
      <c r="J278" s="75" t="s">
        <v>2202</v>
      </c>
      <c r="K278" s="84"/>
      <c r="L278" s="141"/>
      <c r="M278" s="84"/>
      <c r="N278" s="141"/>
      <c r="O278" s="84"/>
      <c r="P278" s="141"/>
      <c r="Q278" s="84"/>
      <c r="R278" s="84"/>
      <c r="S278" s="141"/>
      <c r="T278" s="84"/>
      <c r="U278" s="85" t="s">
        <v>4601</v>
      </c>
      <c r="V278" s="58" t="s">
        <v>2808</v>
      </c>
      <c r="W278" s="84"/>
    </row>
    <row r="279" spans="1:23" ht="19.5" customHeight="1" x14ac:dyDescent="0.2">
      <c r="A279" s="71"/>
      <c r="B279" s="71"/>
      <c r="C279" s="73" t="s">
        <v>3081</v>
      </c>
      <c r="D279" s="72"/>
      <c r="E279" s="72"/>
      <c r="F279" s="72"/>
      <c r="G279" s="72"/>
      <c r="H279" s="72"/>
      <c r="I279" s="72"/>
      <c r="J279" s="72"/>
      <c r="K279" s="72"/>
      <c r="L279" s="72"/>
      <c r="M279" s="72"/>
      <c r="N279" s="72"/>
      <c r="O279" s="72"/>
      <c r="P279" s="141"/>
      <c r="Q279" s="72"/>
      <c r="R279" s="72"/>
      <c r="S279" s="72"/>
      <c r="T279" s="72"/>
      <c r="U279" s="72"/>
      <c r="V279" s="128" t="s">
        <v>2808</v>
      </c>
      <c r="W279" s="72"/>
    </row>
    <row r="280" spans="1:23" x14ac:dyDescent="0.2">
      <c r="A280" s="79"/>
      <c r="B280" s="79"/>
      <c r="C280" s="93" t="s">
        <v>2869</v>
      </c>
      <c r="D280" s="81"/>
      <c r="E280" s="81"/>
      <c r="F280" s="81"/>
      <c r="G280" s="108"/>
      <c r="H280" s="108"/>
      <c r="I280" s="108"/>
      <c r="J280" s="81"/>
      <c r="K280" s="81"/>
      <c r="L280" s="141"/>
      <c r="M280" s="94"/>
      <c r="N280" s="141"/>
      <c r="O280" s="94"/>
      <c r="P280" s="141"/>
      <c r="Q280" s="94"/>
      <c r="R280" s="94"/>
      <c r="S280" s="141"/>
      <c r="T280" s="94"/>
      <c r="U280" s="94"/>
      <c r="V280" s="58" t="s">
        <v>2808</v>
      </c>
      <c r="W280" s="94"/>
    </row>
    <row r="281" spans="1:23" ht="25.5" x14ac:dyDescent="0.2">
      <c r="A281" s="74" t="s">
        <v>532</v>
      </c>
      <c r="B281" s="74"/>
      <c r="C281" s="76" t="s">
        <v>2870</v>
      </c>
      <c r="D281" s="130" t="s">
        <v>3542</v>
      </c>
      <c r="E281" s="75"/>
      <c r="F281" s="75"/>
      <c r="G281" s="108">
        <v>11.3</v>
      </c>
      <c r="H281" s="108"/>
      <c r="I281" s="108"/>
      <c r="J281" s="75" t="s">
        <v>660</v>
      </c>
      <c r="K281" s="16" t="s">
        <v>3546</v>
      </c>
      <c r="L281" s="141"/>
      <c r="M281" s="82"/>
      <c r="N281" s="141"/>
      <c r="O281" s="82"/>
      <c r="P281" s="141"/>
      <c r="Q281" s="82"/>
      <c r="R281" s="82"/>
      <c r="S281" s="141"/>
      <c r="T281" s="82"/>
      <c r="U281" s="77" t="s">
        <v>4602</v>
      </c>
      <c r="V281" s="58" t="s">
        <v>2808</v>
      </c>
      <c r="W281" s="77"/>
    </row>
    <row r="282" spans="1:23" x14ac:dyDescent="0.2">
      <c r="A282" s="79"/>
      <c r="B282" s="79"/>
      <c r="C282" s="92"/>
      <c r="D282" s="132"/>
      <c r="E282" s="81"/>
      <c r="F282" s="81"/>
      <c r="G282" s="108"/>
      <c r="H282" s="108"/>
      <c r="I282" s="108"/>
      <c r="J282" s="81"/>
      <c r="K282" s="81"/>
      <c r="L282" s="141"/>
      <c r="M282" s="82"/>
      <c r="N282" s="141"/>
      <c r="O282" s="82"/>
      <c r="P282" s="141"/>
      <c r="Q282" s="82"/>
      <c r="R282" s="82"/>
      <c r="S282" s="141"/>
      <c r="T282" s="82"/>
      <c r="U282" s="82"/>
      <c r="V282" s="95"/>
      <c r="W282" s="82"/>
    </row>
    <row r="283" spans="1:23" ht="25.5" x14ac:dyDescent="0.2">
      <c r="A283" s="74" t="s">
        <v>533</v>
      </c>
      <c r="B283" s="74"/>
      <c r="C283" s="76" t="s">
        <v>2218</v>
      </c>
      <c r="D283" s="130" t="s">
        <v>3542</v>
      </c>
      <c r="E283" s="75"/>
      <c r="F283" s="75"/>
      <c r="G283" s="108">
        <v>21.3</v>
      </c>
      <c r="H283" s="108"/>
      <c r="I283" s="108"/>
      <c r="J283" s="75" t="s">
        <v>660</v>
      </c>
      <c r="K283" s="16" t="s">
        <v>3546</v>
      </c>
      <c r="L283" s="141"/>
      <c r="M283" s="82"/>
      <c r="N283" s="141"/>
      <c r="O283" s="82"/>
      <c r="P283" s="141"/>
      <c r="Q283" s="82"/>
      <c r="R283" s="82"/>
      <c r="S283" s="141"/>
      <c r="T283" s="82"/>
      <c r="U283" s="77" t="s">
        <v>4603</v>
      </c>
      <c r="V283" s="58" t="s">
        <v>2808</v>
      </c>
      <c r="W283" s="77"/>
    </row>
    <row r="284" spans="1:23" x14ac:dyDescent="0.2">
      <c r="A284" s="79"/>
      <c r="B284" s="79"/>
      <c r="C284" s="80" t="s">
        <v>2637</v>
      </c>
      <c r="D284" s="132"/>
      <c r="E284" s="81"/>
      <c r="F284" s="81"/>
      <c r="G284" s="108"/>
      <c r="H284" s="108"/>
      <c r="I284" s="108"/>
      <c r="J284" s="81"/>
      <c r="K284" s="81"/>
      <c r="L284" s="141"/>
      <c r="M284" s="82"/>
      <c r="N284" s="141"/>
      <c r="O284" s="82"/>
      <c r="P284" s="141"/>
      <c r="Q284" s="82"/>
      <c r="R284" s="82"/>
      <c r="S284" s="141"/>
      <c r="T284" s="82"/>
      <c r="U284" s="82"/>
      <c r="V284" s="58" t="s">
        <v>2808</v>
      </c>
      <c r="W284" s="82"/>
    </row>
    <row r="285" spans="1:23" x14ac:dyDescent="0.2">
      <c r="A285" s="83" t="s">
        <v>534</v>
      </c>
      <c r="B285" s="83"/>
      <c r="C285" s="85" t="s">
        <v>2221</v>
      </c>
      <c r="D285" s="131" t="s">
        <v>3542</v>
      </c>
      <c r="E285" s="84"/>
      <c r="F285" s="84"/>
      <c r="G285" s="108">
        <v>31.4</v>
      </c>
      <c r="H285" s="108"/>
      <c r="I285" s="108"/>
      <c r="J285" s="84" t="s">
        <v>660</v>
      </c>
      <c r="K285" s="16" t="s">
        <v>3546</v>
      </c>
      <c r="L285" s="141"/>
      <c r="M285" s="82"/>
      <c r="N285" s="141"/>
      <c r="O285" s="82"/>
      <c r="P285" s="141"/>
      <c r="Q285" s="82"/>
      <c r="R285" s="82"/>
      <c r="S285" s="141"/>
      <c r="T285" s="82"/>
      <c r="U285" s="86" t="s">
        <v>4604</v>
      </c>
      <c r="V285" s="58" t="s">
        <v>2808</v>
      </c>
      <c r="W285" s="82"/>
    </row>
    <row r="286" spans="1:23" x14ac:dyDescent="0.2">
      <c r="A286" s="83" t="s">
        <v>555</v>
      </c>
      <c r="B286" s="83"/>
      <c r="C286" s="85" t="s">
        <v>2033</v>
      </c>
      <c r="D286" s="131" t="s">
        <v>3542</v>
      </c>
      <c r="E286" s="84"/>
      <c r="F286" s="84"/>
      <c r="G286" s="108">
        <v>41.4</v>
      </c>
      <c r="H286" s="108"/>
      <c r="I286" s="108"/>
      <c r="J286" s="84" t="s">
        <v>660</v>
      </c>
      <c r="K286" s="16" t="s">
        <v>3546</v>
      </c>
      <c r="L286" s="141"/>
      <c r="M286" s="82"/>
      <c r="N286" s="141"/>
      <c r="O286" s="82"/>
      <c r="P286" s="141"/>
      <c r="Q286" s="82"/>
      <c r="R286" s="82"/>
      <c r="S286" s="141"/>
      <c r="T286" s="82"/>
      <c r="U286" s="86" t="s">
        <v>4605</v>
      </c>
      <c r="V286" s="58" t="s">
        <v>2808</v>
      </c>
      <c r="W286" s="82"/>
    </row>
    <row r="287" spans="1:23" ht="25.5" x14ac:dyDescent="0.2">
      <c r="A287" s="88" t="s">
        <v>537</v>
      </c>
      <c r="B287" s="88"/>
      <c r="C287" s="89" t="s">
        <v>2511</v>
      </c>
      <c r="D287" s="88" t="s">
        <v>3611</v>
      </c>
      <c r="E287" s="88"/>
      <c r="F287" s="90" t="s">
        <v>2871</v>
      </c>
      <c r="G287" s="108"/>
      <c r="H287" s="108">
        <f>SUM(G283,-G285,-G286)</f>
        <v>-51.5</v>
      </c>
      <c r="I287" s="108"/>
      <c r="J287" s="88"/>
      <c r="K287" s="137"/>
      <c r="L287" s="141"/>
      <c r="M287" s="90"/>
      <c r="N287" s="141"/>
      <c r="O287" s="90"/>
      <c r="P287" s="141"/>
      <c r="Q287" s="90"/>
      <c r="R287" s="90"/>
      <c r="S287" s="141"/>
      <c r="T287" s="90"/>
      <c r="U287" s="90" t="s">
        <v>4606</v>
      </c>
      <c r="V287" s="58" t="s">
        <v>3339</v>
      </c>
      <c r="W287" s="46"/>
    </row>
    <row r="288" spans="1:23" ht="25.5" x14ac:dyDescent="0.2">
      <c r="A288" s="88" t="s">
        <v>5480</v>
      </c>
      <c r="B288" s="88"/>
      <c r="C288" s="89" t="s">
        <v>5481</v>
      </c>
      <c r="D288" s="88" t="s">
        <v>3611</v>
      </c>
      <c r="E288" s="296" t="s">
        <v>3777</v>
      </c>
      <c r="F288" s="90" t="s">
        <v>2871</v>
      </c>
      <c r="G288" s="108"/>
      <c r="H288" s="108">
        <f>SUM(G283,-G285,-G286)</f>
        <v>-51.5</v>
      </c>
      <c r="I288" s="108"/>
      <c r="J288" s="88"/>
      <c r="K288" s="137"/>
      <c r="L288" s="141"/>
      <c r="M288" s="90"/>
      <c r="N288" s="141"/>
      <c r="O288" s="90"/>
      <c r="P288" s="141"/>
      <c r="Q288" s="90"/>
      <c r="R288" s="90"/>
      <c r="S288" s="141"/>
      <c r="T288" s="90"/>
      <c r="U288" s="90"/>
      <c r="V288" s="66" t="s">
        <v>2811</v>
      </c>
      <c r="W288" s="46"/>
    </row>
    <row r="289" spans="1:23" x14ac:dyDescent="0.2">
      <c r="A289" s="74" t="s">
        <v>538</v>
      </c>
      <c r="B289" s="74"/>
      <c r="C289" s="76" t="s">
        <v>2872</v>
      </c>
      <c r="D289" s="130" t="s">
        <v>3542</v>
      </c>
      <c r="E289" s="75"/>
      <c r="F289" s="75"/>
      <c r="G289" s="108">
        <v>51.4</v>
      </c>
      <c r="H289" s="108"/>
      <c r="I289" s="108"/>
      <c r="J289" s="75" t="s">
        <v>660</v>
      </c>
      <c r="K289" s="16" t="s">
        <v>3546</v>
      </c>
      <c r="L289" s="141"/>
      <c r="M289" s="82"/>
      <c r="N289" s="141"/>
      <c r="O289" s="82"/>
      <c r="P289" s="141"/>
      <c r="Q289" s="82"/>
      <c r="R289" s="82"/>
      <c r="S289" s="141"/>
      <c r="T289" s="82"/>
      <c r="U289" s="77" t="s">
        <v>4607</v>
      </c>
      <c r="V289" s="58" t="s">
        <v>2808</v>
      </c>
      <c r="W289" s="77"/>
    </row>
    <row r="290" spans="1:23" x14ac:dyDescent="0.2">
      <c r="A290" s="74" t="s">
        <v>539</v>
      </c>
      <c r="B290" s="74"/>
      <c r="C290" s="76" t="s">
        <v>3082</v>
      </c>
      <c r="D290" s="130" t="s">
        <v>3542</v>
      </c>
      <c r="E290" s="75"/>
      <c r="F290" s="75"/>
      <c r="G290" s="108">
        <v>61.4</v>
      </c>
      <c r="H290" s="108"/>
      <c r="I290" s="108"/>
      <c r="J290" s="75" t="s">
        <v>660</v>
      </c>
      <c r="K290" s="16" t="s">
        <v>3546</v>
      </c>
      <c r="L290" s="141"/>
      <c r="M290" s="82"/>
      <c r="N290" s="141"/>
      <c r="O290" s="82"/>
      <c r="P290" s="141"/>
      <c r="Q290" s="82"/>
      <c r="R290" s="82"/>
      <c r="S290" s="141"/>
      <c r="T290" s="82"/>
      <c r="U290" s="77" t="s">
        <v>4608</v>
      </c>
      <c r="V290" s="58" t="s">
        <v>2808</v>
      </c>
      <c r="W290" s="77"/>
    </row>
    <row r="291" spans="1:23" ht="38.25" x14ac:dyDescent="0.2">
      <c r="A291" s="78" t="s">
        <v>540</v>
      </c>
      <c r="B291" s="78"/>
      <c r="C291" s="45" t="s">
        <v>2873</v>
      </c>
      <c r="D291" s="44" t="s">
        <v>3611</v>
      </c>
      <c r="E291" s="44"/>
      <c r="F291" s="46" t="s">
        <v>2462</v>
      </c>
      <c r="G291" s="108"/>
      <c r="H291" s="108">
        <f>SUM(G281,H287,G289,G290)</f>
        <v>72.599999999999994</v>
      </c>
      <c r="I291" s="108"/>
      <c r="J291" s="44"/>
      <c r="K291" s="136"/>
      <c r="L291" s="141"/>
      <c r="M291" s="46"/>
      <c r="N291" s="141"/>
      <c r="O291" s="46"/>
      <c r="P291" s="141"/>
      <c r="Q291" s="46"/>
      <c r="R291" s="46"/>
      <c r="S291" s="141"/>
      <c r="T291" s="46"/>
      <c r="U291" s="46" t="s">
        <v>4609</v>
      </c>
      <c r="V291" s="58" t="s">
        <v>3339</v>
      </c>
      <c r="W291" s="46"/>
    </row>
    <row r="292" spans="1:23" x14ac:dyDescent="0.2">
      <c r="A292" s="79"/>
      <c r="B292" s="79"/>
      <c r="C292" s="93" t="s">
        <v>2648</v>
      </c>
      <c r="D292" s="81"/>
      <c r="E292" s="81"/>
      <c r="F292" s="81"/>
      <c r="G292" s="108"/>
      <c r="H292" s="108"/>
      <c r="I292" s="108"/>
      <c r="J292" s="81"/>
      <c r="K292" s="81"/>
      <c r="L292" s="141"/>
      <c r="M292" s="82"/>
      <c r="N292" s="141"/>
      <c r="O292" s="82"/>
      <c r="P292" s="141"/>
      <c r="Q292" s="82"/>
      <c r="R292" s="82"/>
      <c r="S292" s="141"/>
      <c r="T292" s="82"/>
      <c r="U292" s="82" t="s">
        <v>4610</v>
      </c>
      <c r="V292" s="58" t="s">
        <v>2808</v>
      </c>
      <c r="W292" s="82"/>
    </row>
    <row r="293" spans="1:23" x14ac:dyDescent="0.2">
      <c r="A293" s="74" t="s">
        <v>541</v>
      </c>
      <c r="B293" s="74"/>
      <c r="C293" s="76" t="s">
        <v>2874</v>
      </c>
      <c r="D293" s="130" t="s">
        <v>3542</v>
      </c>
      <c r="E293" s="75"/>
      <c r="F293" s="75"/>
      <c r="G293" s="108">
        <v>71.400000000000006</v>
      </c>
      <c r="H293" s="108"/>
      <c r="I293" s="108"/>
      <c r="J293" s="75" t="s">
        <v>660</v>
      </c>
      <c r="K293" s="16" t="s">
        <v>3546</v>
      </c>
      <c r="L293" s="141"/>
      <c r="M293" s="82"/>
      <c r="N293" s="141"/>
      <c r="O293" s="82"/>
      <c r="P293" s="141"/>
      <c r="Q293" s="82"/>
      <c r="R293" s="82"/>
      <c r="S293" s="141"/>
      <c r="T293" s="82"/>
      <c r="U293" s="77" t="s">
        <v>4611</v>
      </c>
      <c r="V293" s="58" t="s">
        <v>2808</v>
      </c>
      <c r="W293" s="77"/>
    </row>
    <row r="294" spans="1:23" ht="25.5" x14ac:dyDescent="0.2">
      <c r="A294" s="74" t="s">
        <v>542</v>
      </c>
      <c r="B294" s="74"/>
      <c r="C294" s="76" t="s">
        <v>2875</v>
      </c>
      <c r="D294" s="130" t="s">
        <v>3542</v>
      </c>
      <c r="E294" s="75"/>
      <c r="F294" s="75"/>
      <c r="G294" s="108">
        <v>81.400000000000006</v>
      </c>
      <c r="H294" s="108"/>
      <c r="I294" s="108"/>
      <c r="J294" s="75" t="s">
        <v>660</v>
      </c>
      <c r="K294" s="16" t="s">
        <v>3546</v>
      </c>
      <c r="L294" s="141"/>
      <c r="M294" s="82"/>
      <c r="N294" s="141"/>
      <c r="O294" s="82"/>
      <c r="P294" s="141"/>
      <c r="Q294" s="82"/>
      <c r="R294" s="82"/>
      <c r="S294" s="141"/>
      <c r="T294" s="82"/>
      <c r="U294" s="77" t="s">
        <v>4612</v>
      </c>
      <c r="V294" s="58" t="s">
        <v>2808</v>
      </c>
      <c r="W294" s="77"/>
    </row>
    <row r="295" spans="1:23" x14ac:dyDescent="0.2">
      <c r="A295" s="74" t="s">
        <v>543</v>
      </c>
      <c r="B295" s="74"/>
      <c r="C295" s="76" t="s">
        <v>2021</v>
      </c>
      <c r="D295" s="130" t="s">
        <v>3542</v>
      </c>
      <c r="E295" s="75"/>
      <c r="F295" s="75"/>
      <c r="G295" s="108">
        <v>91.4</v>
      </c>
      <c r="H295" s="108"/>
      <c r="I295" s="108"/>
      <c r="J295" s="75" t="s">
        <v>660</v>
      </c>
      <c r="K295" s="16" t="s">
        <v>3546</v>
      </c>
      <c r="L295" s="141"/>
      <c r="M295" s="82"/>
      <c r="N295" s="141"/>
      <c r="O295" s="82"/>
      <c r="P295" s="141"/>
      <c r="Q295" s="82"/>
      <c r="R295" s="82"/>
      <c r="S295" s="141"/>
      <c r="T295" s="82"/>
      <c r="U295" s="77" t="s">
        <v>4613</v>
      </c>
      <c r="V295" s="58" t="s">
        <v>2808</v>
      </c>
      <c r="W295" s="77"/>
    </row>
    <row r="296" spans="1:23" x14ac:dyDescent="0.2">
      <c r="A296" s="74" t="s">
        <v>544</v>
      </c>
      <c r="B296" s="74"/>
      <c r="C296" s="76" t="s">
        <v>2022</v>
      </c>
      <c r="D296" s="130" t="s">
        <v>3542</v>
      </c>
      <c r="E296" s="75"/>
      <c r="F296" s="75"/>
      <c r="G296" s="108">
        <v>1562.9</v>
      </c>
      <c r="H296" s="108"/>
      <c r="I296" s="108"/>
      <c r="J296" s="75" t="s">
        <v>660</v>
      </c>
      <c r="K296" s="16" t="s">
        <v>3546</v>
      </c>
      <c r="L296" s="141"/>
      <c r="M296" s="82"/>
      <c r="N296" s="141"/>
      <c r="O296" s="82"/>
      <c r="P296" s="141"/>
      <c r="Q296" s="82"/>
      <c r="R296" s="82"/>
      <c r="S296" s="141"/>
      <c r="T296" s="82"/>
      <c r="U296" s="77" t="s">
        <v>4614</v>
      </c>
      <c r="V296" s="58" t="s">
        <v>2808</v>
      </c>
      <c r="W296" s="77"/>
    </row>
    <row r="297" spans="1:23" ht="25.5" x14ac:dyDescent="0.2">
      <c r="A297" s="78" t="s">
        <v>545</v>
      </c>
      <c r="B297" s="78"/>
      <c r="C297" s="45" t="s">
        <v>2023</v>
      </c>
      <c r="D297" s="44" t="s">
        <v>3611</v>
      </c>
      <c r="E297" s="44"/>
      <c r="F297" s="46" t="s">
        <v>2188</v>
      </c>
      <c r="G297" s="108"/>
      <c r="H297" s="108">
        <f>SUM(G293:G296)</f>
        <v>1807.1000000000001</v>
      </c>
      <c r="I297" s="108"/>
      <c r="J297" s="44"/>
      <c r="K297" s="136"/>
      <c r="L297" s="141"/>
      <c r="M297" s="46"/>
      <c r="N297" s="141"/>
      <c r="O297" s="46"/>
      <c r="P297" s="141"/>
      <c r="Q297" s="46"/>
      <c r="R297" s="46"/>
      <c r="S297" s="141"/>
      <c r="T297" s="46"/>
      <c r="U297" s="46" t="s">
        <v>4615</v>
      </c>
      <c r="V297" s="58" t="s">
        <v>3339</v>
      </c>
      <c r="W297" s="46"/>
    </row>
    <row r="298" spans="1:23" ht="25.5" x14ac:dyDescent="0.2">
      <c r="A298" s="78" t="s">
        <v>5503</v>
      </c>
      <c r="B298" s="78"/>
      <c r="C298" s="45" t="s">
        <v>5598</v>
      </c>
      <c r="D298" s="44" t="s">
        <v>3611</v>
      </c>
      <c r="E298" s="44" t="s">
        <v>3777</v>
      </c>
      <c r="F298" s="46" t="s">
        <v>5504</v>
      </c>
      <c r="G298" s="108"/>
      <c r="H298" s="108">
        <f>SUM(G295:G296)</f>
        <v>1654.3000000000002</v>
      </c>
      <c r="I298" s="108"/>
      <c r="J298" s="44"/>
      <c r="K298" s="136"/>
      <c r="L298" s="141"/>
      <c r="M298" s="46"/>
      <c r="N298" s="141"/>
      <c r="O298" s="46"/>
      <c r="P298" s="141"/>
      <c r="Q298" s="46"/>
      <c r="R298" s="46"/>
      <c r="S298" s="141"/>
      <c r="T298" s="46"/>
      <c r="U298" s="46"/>
      <c r="V298" s="66" t="s">
        <v>2811</v>
      </c>
      <c r="W298" s="46"/>
    </row>
    <row r="299" spans="1:23" ht="38.25" x14ac:dyDescent="0.2">
      <c r="A299" s="79"/>
      <c r="B299" s="79"/>
      <c r="C299" s="93" t="s">
        <v>3130</v>
      </c>
      <c r="D299" s="81"/>
      <c r="E299" s="81"/>
      <c r="F299" s="81"/>
      <c r="G299" s="108"/>
      <c r="H299" s="108"/>
      <c r="I299" s="108"/>
      <c r="J299" s="81"/>
      <c r="K299" s="81"/>
      <c r="L299" s="141"/>
      <c r="M299" s="82"/>
      <c r="N299" s="141"/>
      <c r="O299" s="82"/>
      <c r="P299" s="141"/>
      <c r="Q299" s="82"/>
      <c r="R299" s="82"/>
      <c r="S299" s="141"/>
      <c r="T299" s="82"/>
      <c r="U299" s="82"/>
      <c r="V299" s="58" t="s">
        <v>2808</v>
      </c>
      <c r="W299" s="82"/>
    </row>
    <row r="300" spans="1:23" ht="25.5" x14ac:dyDescent="0.2">
      <c r="A300" s="83" t="s">
        <v>546</v>
      </c>
      <c r="B300" s="83"/>
      <c r="C300" s="85" t="s">
        <v>2523</v>
      </c>
      <c r="D300" s="131" t="s">
        <v>3542</v>
      </c>
      <c r="E300" s="84"/>
      <c r="F300" s="84"/>
      <c r="G300" s="108">
        <v>201.4</v>
      </c>
      <c r="H300" s="108"/>
      <c r="I300" s="108"/>
      <c r="J300" s="84" t="s">
        <v>660</v>
      </c>
      <c r="K300" s="16" t="s">
        <v>3546</v>
      </c>
      <c r="L300" s="141"/>
      <c r="M300" s="82"/>
      <c r="N300" s="141"/>
      <c r="O300" s="82"/>
      <c r="P300" s="141"/>
      <c r="Q300" s="82"/>
      <c r="R300" s="82"/>
      <c r="S300" s="141"/>
      <c r="T300" s="82"/>
      <c r="U300" s="86" t="s">
        <v>4616</v>
      </c>
      <c r="V300" s="58" t="s">
        <v>2808</v>
      </c>
      <c r="W300" s="82"/>
    </row>
    <row r="301" spans="1:23" ht="25.5" x14ac:dyDescent="0.2">
      <c r="A301" s="83" t="s">
        <v>2517</v>
      </c>
      <c r="B301" s="83"/>
      <c r="C301" s="85" t="s">
        <v>2529</v>
      </c>
      <c r="D301" s="131" t="s">
        <v>3542</v>
      </c>
      <c r="E301" s="84"/>
      <c r="F301" s="84"/>
      <c r="G301" s="108">
        <v>301.39999999999998</v>
      </c>
      <c r="H301" s="108"/>
      <c r="I301" s="108"/>
      <c r="J301" s="84" t="s">
        <v>660</v>
      </c>
      <c r="K301" s="16" t="s">
        <v>3546</v>
      </c>
      <c r="L301" s="141"/>
      <c r="M301" s="82"/>
      <c r="N301" s="141"/>
      <c r="O301" s="82"/>
      <c r="P301" s="141"/>
      <c r="Q301" s="82"/>
      <c r="R301" s="82"/>
      <c r="S301" s="141"/>
      <c r="T301" s="82"/>
      <c r="U301" s="86" t="s">
        <v>4617</v>
      </c>
      <c r="V301" s="58" t="s">
        <v>2808</v>
      </c>
      <c r="W301" s="82"/>
    </row>
    <row r="302" spans="1:23" ht="25.5" x14ac:dyDescent="0.2">
      <c r="A302" s="74" t="s">
        <v>547</v>
      </c>
      <c r="B302" s="74"/>
      <c r="C302" s="76" t="s">
        <v>2876</v>
      </c>
      <c r="D302" s="130" t="s">
        <v>3542</v>
      </c>
      <c r="E302" s="75"/>
      <c r="F302" s="75"/>
      <c r="G302" s="108">
        <v>401.4</v>
      </c>
      <c r="H302" s="108"/>
      <c r="I302" s="108"/>
      <c r="J302" s="75" t="s">
        <v>660</v>
      </c>
      <c r="K302" s="16" t="s">
        <v>3546</v>
      </c>
      <c r="L302" s="141"/>
      <c r="M302" s="82"/>
      <c r="N302" s="141"/>
      <c r="O302" s="82"/>
      <c r="P302" s="141"/>
      <c r="Q302" s="82"/>
      <c r="R302" s="82"/>
      <c r="S302" s="141"/>
      <c r="T302" s="82"/>
      <c r="U302" s="77" t="s">
        <v>4618</v>
      </c>
      <c r="V302" s="58" t="s">
        <v>2808</v>
      </c>
      <c r="W302" s="77"/>
    </row>
    <row r="303" spans="1:23" ht="25.5" x14ac:dyDescent="0.2">
      <c r="A303" s="87" t="s">
        <v>2488</v>
      </c>
      <c r="B303" s="87"/>
      <c r="C303" s="89" t="s">
        <v>2489</v>
      </c>
      <c r="D303" s="88" t="s">
        <v>3611</v>
      </c>
      <c r="E303" s="88"/>
      <c r="F303" s="90" t="s">
        <v>2649</v>
      </c>
      <c r="G303" s="108"/>
      <c r="H303" s="108">
        <f>SUM(G300:G302)</f>
        <v>904.19999999999993</v>
      </c>
      <c r="I303" s="108"/>
      <c r="J303" s="88"/>
      <c r="K303" s="88"/>
      <c r="L303" s="141"/>
      <c r="M303" s="90"/>
      <c r="N303" s="141"/>
      <c r="O303" s="90"/>
      <c r="P303" s="141"/>
      <c r="Q303" s="90"/>
      <c r="R303" s="90"/>
      <c r="S303" s="141"/>
      <c r="T303" s="90"/>
      <c r="U303" s="90" t="s">
        <v>4619</v>
      </c>
      <c r="V303" s="58" t="s">
        <v>3339</v>
      </c>
      <c r="W303" s="46"/>
    </row>
    <row r="304" spans="1:23" ht="25.5" x14ac:dyDescent="0.2">
      <c r="A304" s="44" t="s">
        <v>548</v>
      </c>
      <c r="B304" s="44"/>
      <c r="C304" s="45" t="s">
        <v>2026</v>
      </c>
      <c r="D304" s="44" t="s">
        <v>3611</v>
      </c>
      <c r="E304" s="44"/>
      <c r="F304" s="46" t="s">
        <v>2650</v>
      </c>
      <c r="G304" s="108"/>
      <c r="H304" s="108">
        <f>SUM(H297,-H303)</f>
        <v>902.9000000000002</v>
      </c>
      <c r="I304" s="108"/>
      <c r="J304" s="44"/>
      <c r="K304" s="88"/>
      <c r="L304" s="141"/>
      <c r="M304" s="46"/>
      <c r="N304" s="141"/>
      <c r="O304" s="46"/>
      <c r="P304" s="141"/>
      <c r="Q304" s="46"/>
      <c r="R304" s="46"/>
      <c r="S304" s="141"/>
      <c r="T304" s="46"/>
      <c r="U304" s="46" t="s">
        <v>4620</v>
      </c>
      <c r="V304" s="58" t="s">
        <v>3339</v>
      </c>
      <c r="W304" s="46"/>
    </row>
    <row r="305" spans="1:23" ht="25.5" x14ac:dyDescent="0.2">
      <c r="A305" s="78" t="s">
        <v>549</v>
      </c>
      <c r="B305" s="78"/>
      <c r="C305" s="45" t="s">
        <v>2027</v>
      </c>
      <c r="D305" s="44" t="s">
        <v>3611</v>
      </c>
      <c r="E305" s="44"/>
      <c r="F305" s="46" t="s">
        <v>724</v>
      </c>
      <c r="G305" s="108"/>
      <c r="H305" s="108">
        <f>SUM(H291,H304)</f>
        <v>975.50000000000023</v>
      </c>
      <c r="I305" s="108"/>
      <c r="J305" s="44"/>
      <c r="K305" s="88"/>
      <c r="L305" s="141"/>
      <c r="M305" s="46"/>
      <c r="N305" s="141"/>
      <c r="O305" s="46"/>
      <c r="P305" s="141"/>
      <c r="Q305" s="46"/>
      <c r="R305" s="46"/>
      <c r="S305" s="141"/>
      <c r="T305" s="46"/>
      <c r="U305" s="46" t="s">
        <v>4621</v>
      </c>
      <c r="V305" s="58" t="s">
        <v>3339</v>
      </c>
      <c r="W305" s="46"/>
    </row>
    <row r="306" spans="1:23" s="97" customFormat="1" ht="38.25" x14ac:dyDescent="0.2">
      <c r="A306" s="74"/>
      <c r="B306" s="74"/>
      <c r="C306" s="96" t="s">
        <v>3131</v>
      </c>
      <c r="D306" s="75"/>
      <c r="E306" s="75"/>
      <c r="F306" s="75"/>
      <c r="G306" s="108"/>
      <c r="H306" s="108"/>
      <c r="I306" s="108"/>
      <c r="J306" s="75"/>
      <c r="K306" s="75"/>
      <c r="L306" s="141"/>
      <c r="M306" s="77"/>
      <c r="N306" s="141"/>
      <c r="O306" s="77"/>
      <c r="P306" s="141"/>
      <c r="Q306" s="77"/>
      <c r="R306" s="77"/>
      <c r="S306" s="141"/>
      <c r="T306" s="77"/>
      <c r="U306" s="77"/>
      <c r="V306" s="58" t="s">
        <v>2808</v>
      </c>
      <c r="W306" s="77"/>
    </row>
    <row r="307" spans="1:23" x14ac:dyDescent="0.2">
      <c r="A307" s="74" t="s">
        <v>550</v>
      </c>
      <c r="B307" s="74"/>
      <c r="C307" s="76" t="s">
        <v>2028</v>
      </c>
      <c r="D307" s="130" t="s">
        <v>3542</v>
      </c>
      <c r="E307" s="75"/>
      <c r="F307" s="75"/>
      <c r="G307" s="108">
        <v>501.4</v>
      </c>
      <c r="H307" s="108"/>
      <c r="I307" s="108"/>
      <c r="J307" s="75" t="s">
        <v>660</v>
      </c>
      <c r="K307" s="16" t="s">
        <v>3546</v>
      </c>
      <c r="L307" s="141"/>
      <c r="M307" s="82"/>
      <c r="N307" s="141"/>
      <c r="O307" s="82"/>
      <c r="P307" s="141"/>
      <c r="Q307" s="82"/>
      <c r="R307" s="82"/>
      <c r="S307" s="141"/>
      <c r="T307" s="82"/>
      <c r="U307" s="77" t="s">
        <v>4622</v>
      </c>
      <c r="V307" s="58" t="s">
        <v>2808</v>
      </c>
      <c r="W307" s="77"/>
    </row>
    <row r="308" spans="1:23" x14ac:dyDescent="0.2">
      <c r="A308" s="74" t="s">
        <v>551</v>
      </c>
      <c r="B308" s="74"/>
      <c r="C308" s="76" t="s">
        <v>2877</v>
      </c>
      <c r="D308" s="130" t="s">
        <v>3542</v>
      </c>
      <c r="E308" s="75"/>
      <c r="F308" s="75"/>
      <c r="G308" s="108">
        <v>601.4</v>
      </c>
      <c r="H308" s="108"/>
      <c r="I308" s="108"/>
      <c r="J308" s="75" t="s">
        <v>660</v>
      </c>
      <c r="K308" s="16" t="s">
        <v>3546</v>
      </c>
      <c r="L308" s="141"/>
      <c r="M308" s="82"/>
      <c r="N308" s="141"/>
      <c r="O308" s="82"/>
      <c r="P308" s="141"/>
      <c r="Q308" s="82"/>
      <c r="R308" s="82"/>
      <c r="S308" s="141"/>
      <c r="T308" s="82"/>
      <c r="U308" s="77" t="s">
        <v>4623</v>
      </c>
      <c r="V308" s="58" t="s">
        <v>2808</v>
      </c>
      <c r="W308" s="77"/>
    </row>
    <row r="309" spans="1:23" x14ac:dyDescent="0.2">
      <c r="A309" s="74" t="s">
        <v>2878</v>
      </c>
      <c r="B309" s="74"/>
      <c r="C309" s="76" t="s">
        <v>2879</v>
      </c>
      <c r="D309" s="130" t="s">
        <v>3542</v>
      </c>
      <c r="E309" s="75"/>
      <c r="F309" s="75"/>
      <c r="G309" s="108">
        <v>701.4</v>
      </c>
      <c r="H309" s="108"/>
      <c r="I309" s="108"/>
      <c r="J309" s="75" t="s">
        <v>660</v>
      </c>
      <c r="K309" s="16" t="s">
        <v>3546</v>
      </c>
      <c r="L309" s="141"/>
      <c r="M309" s="82"/>
      <c r="N309" s="141"/>
      <c r="O309" s="82"/>
      <c r="P309" s="141"/>
      <c r="Q309" s="82"/>
      <c r="R309" s="82"/>
      <c r="S309" s="141"/>
      <c r="T309" s="82"/>
      <c r="U309" s="77" t="s">
        <v>4624</v>
      </c>
      <c r="V309" s="58" t="s">
        <v>2808</v>
      </c>
      <c r="W309" s="77"/>
    </row>
    <row r="310" spans="1:23" ht="25.5" x14ac:dyDescent="0.2">
      <c r="A310" s="87" t="s">
        <v>2498</v>
      </c>
      <c r="B310" s="87"/>
      <c r="C310" s="89"/>
      <c r="D310" s="88" t="s">
        <v>3611</v>
      </c>
      <c r="E310" s="88"/>
      <c r="F310" s="90" t="s">
        <v>2880</v>
      </c>
      <c r="G310" s="108"/>
      <c r="H310" s="108">
        <f>SUM(G307:G309)</f>
        <v>1804.1999999999998</v>
      </c>
      <c r="I310" s="108"/>
      <c r="J310" s="88"/>
      <c r="K310" s="137"/>
      <c r="L310" s="141"/>
      <c r="M310" s="90"/>
      <c r="N310" s="141"/>
      <c r="O310" s="90"/>
      <c r="P310" s="141"/>
      <c r="Q310" s="90"/>
      <c r="R310" s="90"/>
      <c r="S310" s="141"/>
      <c r="T310" s="90"/>
      <c r="U310" s="90"/>
      <c r="V310" s="58" t="s">
        <v>3339</v>
      </c>
      <c r="W310" s="46"/>
    </row>
    <row r="311" spans="1:23" ht="25.5" x14ac:dyDescent="0.2">
      <c r="A311" s="87" t="s">
        <v>5515</v>
      </c>
      <c r="B311" s="87"/>
      <c r="C311" s="89" t="s">
        <v>5516</v>
      </c>
      <c r="D311" s="88" t="s">
        <v>3611</v>
      </c>
      <c r="E311" s="88" t="s">
        <v>3777</v>
      </c>
      <c r="F311" s="90" t="s">
        <v>5517</v>
      </c>
      <c r="G311" s="108"/>
      <c r="H311" s="294">
        <f>SUM(G300+G301+G307)</f>
        <v>1004.1999999999999</v>
      </c>
      <c r="I311" s="108"/>
      <c r="J311" s="88"/>
      <c r="K311" s="137"/>
      <c r="L311" s="141"/>
      <c r="M311" s="90"/>
      <c r="N311" s="141"/>
      <c r="O311" s="90"/>
      <c r="P311" s="141"/>
      <c r="Q311" s="90"/>
      <c r="R311" s="90"/>
      <c r="S311" s="141"/>
      <c r="T311" s="90"/>
      <c r="U311" s="90"/>
      <c r="V311" s="66" t="s">
        <v>2811</v>
      </c>
      <c r="W311" s="46"/>
    </row>
    <row r="312" spans="1:23" ht="25.5" x14ac:dyDescent="0.2">
      <c r="A312" s="74" t="s">
        <v>552</v>
      </c>
      <c r="B312" s="74"/>
      <c r="C312" s="76" t="s">
        <v>2030</v>
      </c>
      <c r="D312" s="289" t="s">
        <v>3542</v>
      </c>
      <c r="E312" s="75"/>
      <c r="F312" s="75"/>
      <c r="G312" s="108">
        <v>801.4</v>
      </c>
      <c r="H312" s="108"/>
      <c r="I312" s="108"/>
      <c r="J312" s="75" t="s">
        <v>660</v>
      </c>
      <c r="K312" s="16" t="s">
        <v>3546</v>
      </c>
      <c r="L312" s="141"/>
      <c r="M312" s="82"/>
      <c r="N312" s="141"/>
      <c r="O312" s="82"/>
      <c r="P312" s="141"/>
      <c r="Q312" s="82"/>
      <c r="R312" s="82"/>
      <c r="S312" s="141"/>
      <c r="T312" s="82"/>
      <c r="U312" s="77" t="s">
        <v>4625</v>
      </c>
      <c r="V312" s="58" t="s">
        <v>2808</v>
      </c>
      <c r="W312" s="77"/>
    </row>
    <row r="313" spans="1:23" x14ac:dyDescent="0.2">
      <c r="A313" s="74" t="s">
        <v>4162</v>
      </c>
      <c r="B313" s="74"/>
      <c r="C313" s="76" t="s">
        <v>4175</v>
      </c>
      <c r="D313" s="130" t="s">
        <v>3611</v>
      </c>
      <c r="E313" s="75"/>
      <c r="F313" s="75"/>
      <c r="G313" s="108">
        <v>27.6</v>
      </c>
      <c r="H313" s="108"/>
      <c r="I313" s="108"/>
      <c r="J313" s="75" t="s">
        <v>660</v>
      </c>
      <c r="K313" s="16" t="s">
        <v>3546</v>
      </c>
      <c r="L313" s="141"/>
      <c r="M313" s="82"/>
      <c r="N313" s="141"/>
      <c r="O313" s="82"/>
      <c r="P313" s="141"/>
      <c r="Q313" s="82"/>
      <c r="R313" s="82"/>
      <c r="S313" s="141"/>
      <c r="T313" s="82"/>
      <c r="U313" s="77" t="s">
        <v>4626</v>
      </c>
      <c r="V313" s="66" t="s">
        <v>2811</v>
      </c>
      <c r="W313" s="77"/>
    </row>
    <row r="314" spans="1:23" ht="38.25" x14ac:dyDescent="0.2">
      <c r="A314" s="88" t="s">
        <v>553</v>
      </c>
      <c r="B314" s="88"/>
      <c r="C314" s="89" t="s">
        <v>2031</v>
      </c>
      <c r="D314" s="88" t="s">
        <v>3611</v>
      </c>
      <c r="E314" s="88"/>
      <c r="F314" s="90" t="s">
        <v>4164</v>
      </c>
      <c r="G314" s="108"/>
      <c r="H314" s="108">
        <f>SUM(H305,-H310,-G312,-G313)</f>
        <v>-1657.6999999999994</v>
      </c>
      <c r="I314" s="108"/>
      <c r="J314" s="88"/>
      <c r="K314" s="137"/>
      <c r="L314" s="141"/>
      <c r="M314" s="90"/>
      <c r="N314" s="141"/>
      <c r="O314" s="90"/>
      <c r="P314" s="141"/>
      <c r="Q314" s="90"/>
      <c r="R314" s="90"/>
      <c r="S314" s="141"/>
      <c r="T314" s="90"/>
      <c r="U314" s="90" t="s">
        <v>4627</v>
      </c>
      <c r="V314" s="65" t="s">
        <v>2812</v>
      </c>
      <c r="W314" s="46"/>
    </row>
    <row r="315" spans="1:23" ht="38.25" x14ac:dyDescent="0.2">
      <c r="A315" s="88" t="s">
        <v>5521</v>
      </c>
      <c r="B315" s="88"/>
      <c r="C315" s="89" t="s">
        <v>5522</v>
      </c>
      <c r="D315" s="88" t="s">
        <v>3611</v>
      </c>
      <c r="E315" s="88" t="s">
        <v>3777</v>
      </c>
      <c r="F315" s="90" t="s">
        <v>4164</v>
      </c>
      <c r="G315" s="108"/>
      <c r="H315" s="108">
        <f>SUM(H305,-H310,-G312,-G313)</f>
        <v>-1657.6999999999994</v>
      </c>
      <c r="I315" s="108"/>
      <c r="J315" s="88"/>
      <c r="K315" s="137"/>
      <c r="L315" s="141"/>
      <c r="M315" s="90"/>
      <c r="N315" s="141"/>
      <c r="O315" s="90"/>
      <c r="P315" s="141"/>
      <c r="Q315" s="90"/>
      <c r="R315" s="90"/>
      <c r="S315" s="141"/>
      <c r="T315" s="90"/>
      <c r="U315" s="90"/>
      <c r="V315" s="66" t="s">
        <v>2811</v>
      </c>
      <c r="W315" s="46"/>
    </row>
    <row r="316" spans="1:23" x14ac:dyDescent="0.2">
      <c r="A316" s="79"/>
      <c r="B316" s="79"/>
      <c r="C316" s="93" t="s">
        <v>2651</v>
      </c>
      <c r="D316" s="81"/>
      <c r="E316" s="81"/>
      <c r="F316" s="81"/>
      <c r="G316" s="108"/>
      <c r="H316" s="108"/>
      <c r="I316" s="108"/>
      <c r="J316" s="81"/>
      <c r="K316" s="81"/>
      <c r="L316" s="141"/>
      <c r="M316" s="82"/>
      <c r="N316" s="141"/>
      <c r="O316" s="82"/>
      <c r="P316" s="141"/>
      <c r="Q316" s="82"/>
      <c r="R316" s="82"/>
      <c r="S316" s="141"/>
      <c r="T316" s="82"/>
      <c r="U316" s="82"/>
      <c r="V316" s="58" t="s">
        <v>2808</v>
      </c>
      <c r="W316" s="82"/>
    </row>
    <row r="317" spans="1:23" x14ac:dyDescent="0.2">
      <c r="A317" s="74" t="s">
        <v>554</v>
      </c>
      <c r="B317" s="74"/>
      <c r="C317" s="76" t="s">
        <v>2032</v>
      </c>
      <c r="D317" s="130" t="s">
        <v>3542</v>
      </c>
      <c r="E317" s="75"/>
      <c r="F317" s="75"/>
      <c r="G317" s="108">
        <v>790.3</v>
      </c>
      <c r="H317" s="108"/>
      <c r="I317" s="108"/>
      <c r="J317" s="75" t="s">
        <v>660</v>
      </c>
      <c r="K317" s="16" t="s">
        <v>3546</v>
      </c>
      <c r="L317" s="141"/>
      <c r="M317" s="82"/>
      <c r="N317" s="141"/>
      <c r="O317" s="82"/>
      <c r="P317" s="141"/>
      <c r="Q317" s="82"/>
      <c r="R317" s="82"/>
      <c r="S317" s="141"/>
      <c r="T317" s="82"/>
      <c r="U317" s="77" t="s">
        <v>4628</v>
      </c>
      <c r="V317" s="58" t="s">
        <v>2808</v>
      </c>
      <c r="W317" s="77"/>
    </row>
    <row r="318" spans="1:23" x14ac:dyDescent="0.2">
      <c r="A318" s="74" t="s">
        <v>451</v>
      </c>
      <c r="B318" s="74"/>
      <c r="C318" s="76" t="s">
        <v>2034</v>
      </c>
      <c r="D318" s="130" t="s">
        <v>3611</v>
      </c>
      <c r="E318" s="75"/>
      <c r="F318" s="75"/>
      <c r="G318" s="108">
        <v>101.5</v>
      </c>
      <c r="H318" s="108"/>
      <c r="I318" s="108"/>
      <c r="J318" s="75" t="s">
        <v>660</v>
      </c>
      <c r="K318" s="16" t="s">
        <v>3546</v>
      </c>
      <c r="L318" s="141"/>
      <c r="M318" s="82"/>
      <c r="N318" s="141"/>
      <c r="O318" s="82"/>
      <c r="P318" s="141"/>
      <c r="Q318" s="82"/>
      <c r="R318" s="82"/>
      <c r="S318" s="141"/>
      <c r="T318" s="82"/>
      <c r="U318" s="77" t="s">
        <v>4629</v>
      </c>
      <c r="V318" s="58" t="s">
        <v>2808</v>
      </c>
      <c r="W318" s="77"/>
    </row>
    <row r="319" spans="1:23" x14ac:dyDescent="0.2">
      <c r="A319" s="83" t="s">
        <v>452</v>
      </c>
      <c r="B319" s="83"/>
      <c r="C319" s="85" t="s">
        <v>2543</v>
      </c>
      <c r="D319" s="132" t="s">
        <v>3611</v>
      </c>
      <c r="E319" s="84"/>
      <c r="F319" s="84"/>
      <c r="G319" s="108">
        <v>1746.5</v>
      </c>
      <c r="H319" s="108"/>
      <c r="I319" s="108"/>
      <c r="J319" s="84" t="s">
        <v>660</v>
      </c>
      <c r="K319" s="16" t="s">
        <v>3546</v>
      </c>
      <c r="L319" s="141"/>
      <c r="M319" s="82"/>
      <c r="N319" s="141"/>
      <c r="O319" s="82"/>
      <c r="P319" s="141"/>
      <c r="Q319" s="82"/>
      <c r="R319" s="82"/>
      <c r="S319" s="141"/>
      <c r="T319" s="82"/>
      <c r="U319" s="86" t="s">
        <v>4630</v>
      </c>
      <c r="V319" s="58" t="s">
        <v>2808</v>
      </c>
      <c r="W319" s="82"/>
    </row>
    <row r="320" spans="1:23" ht="63.75" x14ac:dyDescent="0.2">
      <c r="A320" s="83" t="s">
        <v>2537</v>
      </c>
      <c r="B320" s="83"/>
      <c r="C320" s="85" t="s">
        <v>2549</v>
      </c>
      <c r="D320" s="131" t="s">
        <v>3611</v>
      </c>
      <c r="E320" s="84"/>
      <c r="F320" s="84"/>
      <c r="G320" s="108">
        <v>-4296</v>
      </c>
      <c r="H320" s="108"/>
      <c r="I320" s="108"/>
      <c r="J320" s="84" t="s">
        <v>660</v>
      </c>
      <c r="K320" s="16" t="s">
        <v>3546</v>
      </c>
      <c r="L320" s="141"/>
      <c r="M320" s="82"/>
      <c r="N320" s="141"/>
      <c r="O320" s="82"/>
      <c r="P320" s="141"/>
      <c r="Q320" s="82"/>
      <c r="R320" s="82"/>
      <c r="S320" s="141"/>
      <c r="T320" s="82"/>
      <c r="U320" s="86" t="s">
        <v>4631</v>
      </c>
      <c r="V320" s="58" t="s">
        <v>2808</v>
      </c>
      <c r="W320" s="82" t="s">
        <v>3226</v>
      </c>
    </row>
    <row r="321" spans="1:23" s="91" customFormat="1" ht="38.25" x14ac:dyDescent="0.2">
      <c r="A321" s="88" t="s">
        <v>453</v>
      </c>
      <c r="B321" s="88"/>
      <c r="C321" s="89" t="s">
        <v>2036</v>
      </c>
      <c r="D321" s="88" t="s">
        <v>3611</v>
      </c>
      <c r="E321" s="88"/>
      <c r="F321" s="90" t="s">
        <v>2881</v>
      </c>
      <c r="G321" s="108"/>
      <c r="H321" s="108">
        <f>SUM(G317:G320)</f>
        <v>-1657.6999999999998</v>
      </c>
      <c r="I321" s="108"/>
      <c r="J321" s="88"/>
      <c r="K321" s="137"/>
      <c r="L321" s="172" t="b">
        <f>ROUND(H321,1)=ROUND(H314,1)</f>
        <v>1</v>
      </c>
      <c r="M321" s="251" t="s">
        <v>4131</v>
      </c>
      <c r="N321" s="141"/>
      <c r="O321" s="90"/>
      <c r="P321" s="141"/>
      <c r="Q321" s="90"/>
      <c r="R321" s="90"/>
      <c r="S321" s="141"/>
      <c r="T321" s="90"/>
      <c r="U321" s="90" t="s">
        <v>4632</v>
      </c>
      <c r="V321" s="58" t="s">
        <v>3339</v>
      </c>
      <c r="W321" s="46"/>
    </row>
    <row r="322" spans="1:23" ht="38.25" x14ac:dyDescent="0.2">
      <c r="A322" s="262" t="s">
        <v>454</v>
      </c>
      <c r="B322" s="262"/>
      <c r="C322" s="243" t="s">
        <v>2652</v>
      </c>
      <c r="D322" s="256" t="s">
        <v>3542</v>
      </c>
      <c r="E322" s="242"/>
      <c r="F322" s="242"/>
      <c r="G322" s="245">
        <v>146</v>
      </c>
      <c r="H322" s="245"/>
      <c r="I322" s="245"/>
      <c r="J322" s="242" t="s">
        <v>660</v>
      </c>
      <c r="K322" s="242"/>
      <c r="L322" s="248" t="b">
        <f>G322&lt;=(G307+G308+G312)</f>
        <v>1</v>
      </c>
      <c r="M322" s="250" t="s">
        <v>3612</v>
      </c>
      <c r="N322" s="249"/>
      <c r="O322" s="250"/>
      <c r="P322" s="249"/>
      <c r="Q322" s="250"/>
      <c r="R322" s="250"/>
      <c r="S322" s="249"/>
      <c r="T322" s="250"/>
      <c r="U322" s="244"/>
      <c r="V322" s="67" t="s">
        <v>2813</v>
      </c>
      <c r="W322" s="250"/>
    </row>
    <row r="323" spans="1:23" ht="38.25" x14ac:dyDescent="0.2">
      <c r="A323" s="83" t="s">
        <v>455</v>
      </c>
      <c r="B323" s="83"/>
      <c r="C323" s="92" t="s">
        <v>2882</v>
      </c>
      <c r="D323" s="130" t="s">
        <v>3542</v>
      </c>
      <c r="E323" s="81"/>
      <c r="F323" s="81"/>
      <c r="G323" s="108">
        <v>244.2</v>
      </c>
      <c r="H323" s="108"/>
      <c r="I323" s="108"/>
      <c r="J323" s="81" t="s">
        <v>660</v>
      </c>
      <c r="K323" s="16" t="s">
        <v>3546</v>
      </c>
      <c r="L323" s="172" t="b">
        <f>G323&lt;=ROUND(G293+G294+G295,1)</f>
        <v>1</v>
      </c>
      <c r="M323" s="82" t="s">
        <v>3613</v>
      </c>
      <c r="N323" s="141"/>
      <c r="O323" s="82"/>
      <c r="P323" s="141"/>
      <c r="Q323" s="82"/>
      <c r="R323" s="82"/>
      <c r="S323" s="141"/>
      <c r="T323" s="82"/>
      <c r="U323" s="82" t="s">
        <v>4633</v>
      </c>
      <c r="V323" s="58" t="s">
        <v>2808</v>
      </c>
      <c r="W323" s="82"/>
    </row>
    <row r="324" spans="1:23" s="97" customFormat="1" ht="38.25" x14ac:dyDescent="0.2">
      <c r="A324" s="74" t="s">
        <v>456</v>
      </c>
      <c r="B324" s="74"/>
      <c r="C324" s="76" t="s">
        <v>2883</v>
      </c>
      <c r="D324" s="130" t="s">
        <v>3542</v>
      </c>
      <c r="E324" s="75"/>
      <c r="F324" s="75"/>
      <c r="G324" s="108">
        <v>2808.4</v>
      </c>
      <c r="H324" s="108"/>
      <c r="I324" s="108"/>
      <c r="J324" s="75" t="s">
        <v>660</v>
      </c>
      <c r="K324" s="16" t="s">
        <v>3546</v>
      </c>
      <c r="L324" s="172" t="b">
        <f>G324&lt;=ROUND(G300+G301+G302+G307+G308+G312,1)</f>
        <v>1</v>
      </c>
      <c r="M324" s="82" t="s">
        <v>3614</v>
      </c>
      <c r="N324" s="141"/>
      <c r="O324" s="82"/>
      <c r="P324" s="141"/>
      <c r="Q324" s="82"/>
      <c r="R324" s="82"/>
      <c r="S324" s="141"/>
      <c r="T324" s="82"/>
      <c r="U324" s="82" t="s">
        <v>4634</v>
      </c>
      <c r="V324" s="58" t="s">
        <v>2808</v>
      </c>
      <c r="W324" s="82"/>
    </row>
    <row r="325" spans="1:23" s="91" customFormat="1" ht="28.5" customHeight="1" x14ac:dyDescent="0.2">
      <c r="A325" s="242" t="s">
        <v>2752</v>
      </c>
      <c r="B325" s="242"/>
      <c r="C325" s="243" t="s">
        <v>2653</v>
      </c>
      <c r="D325" s="242" t="s">
        <v>2753</v>
      </c>
      <c r="E325" s="242"/>
      <c r="F325" s="244" t="s">
        <v>2754</v>
      </c>
      <c r="G325" s="245"/>
      <c r="H325" s="246" t="b">
        <f>ROUND(H314,1)=ROUND(H321,1)</f>
        <v>1</v>
      </c>
      <c r="I325" s="245"/>
      <c r="J325" s="242"/>
      <c r="K325" s="247"/>
      <c r="L325" s="248" t="b">
        <f>H325=TRUE</f>
        <v>1</v>
      </c>
      <c r="M325" s="244" t="s">
        <v>3667</v>
      </c>
      <c r="N325" s="249"/>
      <c r="O325" s="244"/>
      <c r="P325" s="249"/>
      <c r="Q325" s="244"/>
      <c r="R325" s="244"/>
      <c r="S325" s="249"/>
      <c r="T325" s="244"/>
      <c r="U325" s="244"/>
      <c r="V325" s="67" t="s">
        <v>2813</v>
      </c>
      <c r="W325" s="250"/>
    </row>
    <row r="326" spans="1:23" ht="38.25" x14ac:dyDescent="0.2">
      <c r="A326" s="74" t="s">
        <v>457</v>
      </c>
      <c r="B326" s="74"/>
      <c r="C326" s="76" t="s">
        <v>2884</v>
      </c>
      <c r="D326" s="130" t="s">
        <v>3542</v>
      </c>
      <c r="E326" s="75"/>
      <c r="F326" s="75"/>
      <c r="G326" s="108">
        <v>12.3</v>
      </c>
      <c r="H326" s="108"/>
      <c r="I326" s="108"/>
      <c r="J326" s="75" t="s">
        <v>660</v>
      </c>
      <c r="K326" s="16" t="s">
        <v>3546</v>
      </c>
      <c r="L326" s="141"/>
      <c r="M326" s="82"/>
      <c r="N326" s="141"/>
      <c r="O326" s="82"/>
      <c r="P326" s="141"/>
      <c r="Q326" s="82"/>
      <c r="R326" s="82"/>
      <c r="S326" s="141"/>
      <c r="T326" s="82"/>
      <c r="U326" s="77" t="s">
        <v>4635</v>
      </c>
      <c r="V326" s="58" t="s">
        <v>2808</v>
      </c>
      <c r="W326" s="77"/>
    </row>
    <row r="327" spans="1:23" ht="38.25" x14ac:dyDescent="0.2">
      <c r="A327" s="74" t="s">
        <v>458</v>
      </c>
      <c r="B327" s="74"/>
      <c r="C327" s="76" t="s">
        <v>2038</v>
      </c>
      <c r="D327" s="130" t="s">
        <v>3542</v>
      </c>
      <c r="E327" s="75"/>
      <c r="F327" s="75"/>
      <c r="G327" s="108">
        <v>22.3</v>
      </c>
      <c r="H327" s="108"/>
      <c r="I327" s="108"/>
      <c r="J327" s="75" t="s">
        <v>660</v>
      </c>
      <c r="K327" s="16" t="s">
        <v>3546</v>
      </c>
      <c r="L327" s="141"/>
      <c r="M327" s="82"/>
      <c r="N327" s="141"/>
      <c r="O327" s="82"/>
      <c r="P327" s="141"/>
      <c r="Q327" s="82"/>
      <c r="R327" s="82"/>
      <c r="S327" s="141"/>
      <c r="T327" s="82"/>
      <c r="U327" s="77" t="s">
        <v>4636</v>
      </c>
      <c r="V327" s="58" t="s">
        <v>2808</v>
      </c>
      <c r="W327" s="77"/>
    </row>
    <row r="328" spans="1:23" ht="76.5" x14ac:dyDescent="0.2">
      <c r="A328" s="83" t="s">
        <v>459</v>
      </c>
      <c r="B328" s="83"/>
      <c r="C328" s="85" t="s">
        <v>2039</v>
      </c>
      <c r="D328" s="131" t="s">
        <v>3542</v>
      </c>
      <c r="E328" s="84"/>
      <c r="F328" s="84"/>
      <c r="G328" s="108">
        <v>32.4</v>
      </c>
      <c r="H328" s="108"/>
      <c r="I328" s="108"/>
      <c r="J328" s="84" t="s">
        <v>660</v>
      </c>
      <c r="K328" s="16" t="s">
        <v>3546</v>
      </c>
      <c r="L328" s="172" t="b">
        <f>NOT(AND(ABS(ROUND(G328-G285-G63,1)) &gt; (G63*0.1),$G$523=""))</f>
        <v>1</v>
      </c>
      <c r="M328" s="16" t="s">
        <v>4261</v>
      </c>
      <c r="N328" s="141"/>
      <c r="O328" s="82"/>
      <c r="P328" s="141"/>
      <c r="Q328" s="82"/>
      <c r="R328" s="82"/>
      <c r="S328" s="141"/>
      <c r="T328" s="82"/>
      <c r="U328" s="86" t="s">
        <v>4637</v>
      </c>
      <c r="V328" s="58" t="s">
        <v>2808</v>
      </c>
      <c r="W328" s="82"/>
    </row>
    <row r="329" spans="1:23" ht="25.5" x14ac:dyDescent="0.2">
      <c r="A329" s="83" t="s">
        <v>480</v>
      </c>
      <c r="B329" s="83"/>
      <c r="C329" s="85" t="s">
        <v>266</v>
      </c>
      <c r="D329" s="131" t="s">
        <v>3542</v>
      </c>
      <c r="E329" s="84"/>
      <c r="F329" s="84"/>
      <c r="G329" s="108">
        <v>42.4</v>
      </c>
      <c r="H329" s="108"/>
      <c r="I329" s="108"/>
      <c r="J329" s="84" t="s">
        <v>660</v>
      </c>
      <c r="K329" s="16" t="s">
        <v>3546</v>
      </c>
      <c r="L329" s="141"/>
      <c r="M329" s="82"/>
      <c r="N329" s="141"/>
      <c r="O329" s="82"/>
      <c r="P329" s="141"/>
      <c r="Q329" s="82"/>
      <c r="R329" s="82"/>
      <c r="S329" s="141"/>
      <c r="T329" s="82"/>
      <c r="U329" s="86" t="s">
        <v>4638</v>
      </c>
      <c r="V329" s="58" t="s">
        <v>2808</v>
      </c>
      <c r="W329" s="82"/>
    </row>
    <row r="330" spans="1:23" ht="25.5" x14ac:dyDescent="0.2">
      <c r="A330" s="44" t="s">
        <v>462</v>
      </c>
      <c r="B330" s="44"/>
      <c r="C330" s="45" t="s">
        <v>2512</v>
      </c>
      <c r="D330" s="44" t="s">
        <v>3611</v>
      </c>
      <c r="E330" s="44"/>
      <c r="F330" s="46" t="s">
        <v>2885</v>
      </c>
      <c r="G330" s="108"/>
      <c r="H330" s="108">
        <f>SUM(G327,-G328,-G329)</f>
        <v>-52.5</v>
      </c>
      <c r="I330" s="108"/>
      <c r="J330" s="44"/>
      <c r="K330" s="44"/>
      <c r="L330" s="141"/>
      <c r="M330" s="90"/>
      <c r="N330" s="141"/>
      <c r="O330" s="90"/>
      <c r="P330" s="141"/>
      <c r="Q330" s="90"/>
      <c r="R330" s="90"/>
      <c r="S330" s="141"/>
      <c r="T330" s="90"/>
      <c r="U330" s="46" t="s">
        <v>4639</v>
      </c>
      <c r="V330" s="58" t="s">
        <v>3339</v>
      </c>
      <c r="W330" s="46"/>
    </row>
    <row r="331" spans="1:23" ht="38.25" x14ac:dyDescent="0.2">
      <c r="A331" s="88" t="s">
        <v>5492</v>
      </c>
      <c r="B331" s="88"/>
      <c r="C331" s="89" t="s">
        <v>5493</v>
      </c>
      <c r="D331" s="88" t="s">
        <v>3611</v>
      </c>
      <c r="E331" s="296" t="s">
        <v>3777</v>
      </c>
      <c r="F331" s="90" t="s">
        <v>2885</v>
      </c>
      <c r="G331" s="108"/>
      <c r="H331" s="108">
        <f>SUM(G327,-G328,-G329)</f>
        <v>-52.5</v>
      </c>
      <c r="I331" s="108"/>
      <c r="J331" s="88"/>
      <c r="K331" s="137"/>
      <c r="L331" s="141"/>
      <c r="M331" s="90"/>
      <c r="N331" s="141"/>
      <c r="O331" s="90"/>
      <c r="P331" s="141"/>
      <c r="Q331" s="90"/>
      <c r="R331" s="90"/>
      <c r="S331" s="141"/>
      <c r="T331" s="90"/>
      <c r="U331" s="90"/>
      <c r="V331" s="66" t="s">
        <v>2811</v>
      </c>
      <c r="W331" s="46"/>
    </row>
    <row r="332" spans="1:23" ht="25.5" x14ac:dyDescent="0.2">
      <c r="A332" s="74" t="s">
        <v>463</v>
      </c>
      <c r="B332" s="74"/>
      <c r="C332" s="76" t="s">
        <v>2886</v>
      </c>
      <c r="D332" s="130" t="s">
        <v>3542</v>
      </c>
      <c r="E332" s="75"/>
      <c r="F332" s="75"/>
      <c r="G332" s="108">
        <v>52.4</v>
      </c>
      <c r="H332" s="108"/>
      <c r="I332" s="108"/>
      <c r="J332" s="75" t="s">
        <v>660</v>
      </c>
      <c r="K332" s="16" t="s">
        <v>3546</v>
      </c>
      <c r="L332" s="141"/>
      <c r="M332" s="82"/>
      <c r="N332" s="141"/>
      <c r="O332" s="82"/>
      <c r="P332" s="141"/>
      <c r="Q332" s="82"/>
      <c r="R332" s="82"/>
      <c r="S332" s="141"/>
      <c r="T332" s="82"/>
      <c r="U332" s="77" t="s">
        <v>4640</v>
      </c>
      <c r="V332" s="58" t="s">
        <v>2808</v>
      </c>
      <c r="W332" s="77"/>
    </row>
    <row r="333" spans="1:23" ht="25.5" x14ac:dyDescent="0.2">
      <c r="A333" s="74" t="s">
        <v>464</v>
      </c>
      <c r="B333" s="74"/>
      <c r="C333" s="76" t="s">
        <v>3083</v>
      </c>
      <c r="D333" s="130" t="s">
        <v>3542</v>
      </c>
      <c r="E333" s="75"/>
      <c r="F333" s="75"/>
      <c r="G333" s="108">
        <v>62.4</v>
      </c>
      <c r="H333" s="108"/>
      <c r="I333" s="108"/>
      <c r="J333" s="75" t="s">
        <v>660</v>
      </c>
      <c r="K333" s="16" t="s">
        <v>3546</v>
      </c>
      <c r="L333" s="141"/>
      <c r="M333" s="82"/>
      <c r="N333" s="141"/>
      <c r="O333" s="82"/>
      <c r="P333" s="141"/>
      <c r="Q333" s="82"/>
      <c r="R333" s="82"/>
      <c r="S333" s="141"/>
      <c r="T333" s="82"/>
      <c r="U333" s="77" t="s">
        <v>4641</v>
      </c>
      <c r="V333" s="58" t="s">
        <v>2808</v>
      </c>
      <c r="W333" s="77"/>
    </row>
    <row r="334" spans="1:23" ht="38.25" x14ac:dyDescent="0.2">
      <c r="A334" s="78" t="s">
        <v>465</v>
      </c>
      <c r="B334" s="78"/>
      <c r="C334" s="45" t="s">
        <v>2887</v>
      </c>
      <c r="D334" s="44" t="s">
        <v>3611</v>
      </c>
      <c r="E334" s="44"/>
      <c r="F334" s="46" t="s">
        <v>2463</v>
      </c>
      <c r="G334" s="108"/>
      <c r="H334" s="108">
        <f>SUM(G326,H330,G332,G333)</f>
        <v>74.599999999999994</v>
      </c>
      <c r="I334" s="108"/>
      <c r="J334" s="44"/>
      <c r="K334" s="136"/>
      <c r="L334" s="141"/>
      <c r="M334" s="46"/>
      <c r="N334" s="141"/>
      <c r="O334" s="46"/>
      <c r="P334" s="141"/>
      <c r="Q334" s="46"/>
      <c r="R334" s="46"/>
      <c r="S334" s="141"/>
      <c r="T334" s="46"/>
      <c r="U334" s="46" t="s">
        <v>4642</v>
      </c>
      <c r="V334" s="58" t="s">
        <v>3339</v>
      </c>
      <c r="W334" s="46"/>
    </row>
    <row r="335" spans="1:23" ht="25.5" x14ac:dyDescent="0.2">
      <c r="A335" s="74" t="s">
        <v>466</v>
      </c>
      <c r="B335" s="74"/>
      <c r="C335" s="76" t="s">
        <v>2888</v>
      </c>
      <c r="D335" s="130" t="s">
        <v>3542</v>
      </c>
      <c r="E335" s="75"/>
      <c r="F335" s="75"/>
      <c r="G335" s="108">
        <v>72.400000000000006</v>
      </c>
      <c r="H335" s="108"/>
      <c r="I335" s="108"/>
      <c r="J335" s="75" t="s">
        <v>660</v>
      </c>
      <c r="K335" s="16" t="s">
        <v>3546</v>
      </c>
      <c r="L335" s="141"/>
      <c r="M335" s="82"/>
      <c r="N335" s="141"/>
      <c r="O335" s="82"/>
      <c r="P335" s="141"/>
      <c r="Q335" s="82"/>
      <c r="R335" s="82"/>
      <c r="S335" s="141"/>
      <c r="T335" s="82"/>
      <c r="U335" s="77" t="s">
        <v>4643</v>
      </c>
      <c r="V335" s="58" t="s">
        <v>2808</v>
      </c>
      <c r="W335" s="77"/>
    </row>
    <row r="336" spans="1:23" ht="38.25" x14ac:dyDescent="0.2">
      <c r="A336" s="74" t="s">
        <v>467</v>
      </c>
      <c r="B336" s="74"/>
      <c r="C336" s="76" t="s">
        <v>2889</v>
      </c>
      <c r="D336" s="130" t="s">
        <v>3542</v>
      </c>
      <c r="E336" s="75"/>
      <c r="F336" s="75"/>
      <c r="G336" s="108">
        <v>82.4</v>
      </c>
      <c r="H336" s="108"/>
      <c r="I336" s="108"/>
      <c r="J336" s="75" t="s">
        <v>660</v>
      </c>
      <c r="K336" s="16" t="s">
        <v>3546</v>
      </c>
      <c r="L336" s="141"/>
      <c r="M336" s="82"/>
      <c r="N336" s="141"/>
      <c r="O336" s="82"/>
      <c r="P336" s="141"/>
      <c r="Q336" s="82"/>
      <c r="R336" s="82"/>
      <c r="S336" s="141"/>
      <c r="T336" s="82"/>
      <c r="U336" s="77" t="s">
        <v>4644</v>
      </c>
      <c r="V336" s="58" t="s">
        <v>2808</v>
      </c>
      <c r="W336" s="77"/>
    </row>
    <row r="337" spans="1:23" ht="25.5" x14ac:dyDescent="0.2">
      <c r="A337" s="74" t="s">
        <v>468</v>
      </c>
      <c r="B337" s="74"/>
      <c r="C337" s="76" t="s">
        <v>254</v>
      </c>
      <c r="D337" s="130" t="s">
        <v>3542</v>
      </c>
      <c r="E337" s="75"/>
      <c r="F337" s="75"/>
      <c r="G337" s="108">
        <v>92.4</v>
      </c>
      <c r="H337" s="108"/>
      <c r="I337" s="108"/>
      <c r="J337" s="75" t="s">
        <v>660</v>
      </c>
      <c r="K337" s="16" t="s">
        <v>3546</v>
      </c>
      <c r="L337" s="141"/>
      <c r="M337" s="82"/>
      <c r="N337" s="141"/>
      <c r="O337" s="82"/>
      <c r="P337" s="141"/>
      <c r="Q337" s="82"/>
      <c r="R337" s="82"/>
      <c r="S337" s="141"/>
      <c r="T337" s="82"/>
      <c r="U337" s="77" t="s">
        <v>4645</v>
      </c>
      <c r="V337" s="58" t="s">
        <v>2808</v>
      </c>
      <c r="W337" s="77"/>
    </row>
    <row r="338" spans="1:23" ht="38.25" x14ac:dyDescent="0.2">
      <c r="A338" s="74" t="s">
        <v>469</v>
      </c>
      <c r="B338" s="74"/>
      <c r="C338" s="76" t="s">
        <v>255</v>
      </c>
      <c r="D338" s="130" t="s">
        <v>3542</v>
      </c>
      <c r="E338" s="75"/>
      <c r="F338" s="75"/>
      <c r="G338" s="108">
        <v>3125.8</v>
      </c>
      <c r="H338" s="108"/>
      <c r="I338" s="108"/>
      <c r="J338" s="75" t="s">
        <v>660</v>
      </c>
      <c r="K338" s="16" t="s">
        <v>3546</v>
      </c>
      <c r="L338" s="141"/>
      <c r="M338" s="82"/>
      <c r="N338" s="141"/>
      <c r="O338" s="82"/>
      <c r="P338" s="141"/>
      <c r="Q338" s="82"/>
      <c r="R338" s="82"/>
      <c r="S338" s="141"/>
      <c r="T338" s="82"/>
      <c r="U338" s="77" t="s">
        <v>4646</v>
      </c>
      <c r="V338" s="58" t="s">
        <v>2808</v>
      </c>
      <c r="W338" s="77"/>
    </row>
    <row r="339" spans="1:23" ht="38.25" x14ac:dyDescent="0.2">
      <c r="A339" s="78" t="s">
        <v>470</v>
      </c>
      <c r="B339" s="78"/>
      <c r="C339" s="45" t="s">
        <v>256</v>
      </c>
      <c r="D339" s="44" t="s">
        <v>3611</v>
      </c>
      <c r="E339" s="44"/>
      <c r="F339" s="46" t="s">
        <v>2191</v>
      </c>
      <c r="G339" s="108"/>
      <c r="H339" s="108">
        <f>SUM(G335:G338)</f>
        <v>3373</v>
      </c>
      <c r="I339" s="108"/>
      <c r="J339" s="44"/>
      <c r="K339" s="136"/>
      <c r="L339" s="141"/>
      <c r="M339" s="46"/>
      <c r="N339" s="141"/>
      <c r="O339" s="46"/>
      <c r="P339" s="141"/>
      <c r="Q339" s="46"/>
      <c r="R339" s="46"/>
      <c r="S339" s="141"/>
      <c r="T339" s="46"/>
      <c r="U339" s="46" t="s">
        <v>4647</v>
      </c>
      <c r="V339" s="58" t="s">
        <v>3339</v>
      </c>
      <c r="W339" s="46"/>
    </row>
    <row r="340" spans="1:23" ht="38.25" x14ac:dyDescent="0.2">
      <c r="A340" s="78" t="s">
        <v>5505</v>
      </c>
      <c r="B340" s="78"/>
      <c r="C340" s="45" t="s">
        <v>5599</v>
      </c>
      <c r="D340" s="44" t="s">
        <v>3611</v>
      </c>
      <c r="E340" s="44" t="s">
        <v>3777</v>
      </c>
      <c r="F340" s="46" t="s">
        <v>5506</v>
      </c>
      <c r="G340" s="108"/>
      <c r="H340" s="108">
        <f>SUM(G337:G338)</f>
        <v>3218.2000000000003</v>
      </c>
      <c r="I340" s="108"/>
      <c r="J340" s="44"/>
      <c r="K340" s="136"/>
      <c r="L340" s="141"/>
      <c r="M340" s="46"/>
      <c r="N340" s="141"/>
      <c r="O340" s="46"/>
      <c r="P340" s="141"/>
      <c r="Q340" s="46"/>
      <c r="R340" s="46"/>
      <c r="S340" s="141"/>
      <c r="T340" s="46"/>
      <c r="U340" s="46"/>
      <c r="V340" s="66" t="s">
        <v>2811</v>
      </c>
      <c r="W340" s="46"/>
    </row>
    <row r="341" spans="1:23" ht="38.25" x14ac:dyDescent="0.2">
      <c r="A341" s="83" t="s">
        <v>471</v>
      </c>
      <c r="B341" s="83"/>
      <c r="C341" s="85" t="s">
        <v>2524</v>
      </c>
      <c r="D341" s="131" t="s">
        <v>3542</v>
      </c>
      <c r="E341" s="84"/>
      <c r="F341" s="84"/>
      <c r="G341" s="108">
        <v>202.4</v>
      </c>
      <c r="H341" s="108"/>
      <c r="I341" s="108"/>
      <c r="J341" s="84" t="s">
        <v>660</v>
      </c>
      <c r="K341" s="16" t="s">
        <v>3546</v>
      </c>
      <c r="L341" s="141"/>
      <c r="M341" s="82"/>
      <c r="N341" s="141"/>
      <c r="O341" s="82"/>
      <c r="P341" s="141"/>
      <c r="Q341" s="82"/>
      <c r="R341" s="82"/>
      <c r="S341" s="141"/>
      <c r="T341" s="82"/>
      <c r="U341" s="86" t="s">
        <v>4648</v>
      </c>
      <c r="V341" s="58" t="s">
        <v>2808</v>
      </c>
      <c r="W341" s="82"/>
    </row>
    <row r="342" spans="1:23" ht="38.25" x14ac:dyDescent="0.2">
      <c r="A342" s="83" t="s">
        <v>2518</v>
      </c>
      <c r="B342" s="83"/>
      <c r="C342" s="85" t="s">
        <v>2890</v>
      </c>
      <c r="D342" s="131" t="s">
        <v>3542</v>
      </c>
      <c r="E342" s="84"/>
      <c r="F342" s="84"/>
      <c r="G342" s="108">
        <v>302.39999999999998</v>
      </c>
      <c r="H342" s="108"/>
      <c r="I342" s="108"/>
      <c r="J342" s="84" t="s">
        <v>660</v>
      </c>
      <c r="K342" s="16" t="s">
        <v>3546</v>
      </c>
      <c r="L342" s="141"/>
      <c r="M342" s="82"/>
      <c r="N342" s="141"/>
      <c r="O342" s="82"/>
      <c r="P342" s="141"/>
      <c r="Q342" s="82"/>
      <c r="R342" s="82"/>
      <c r="S342" s="141"/>
      <c r="T342" s="82"/>
      <c r="U342" s="86" t="s">
        <v>4649</v>
      </c>
      <c r="V342" s="58" t="s">
        <v>2808</v>
      </c>
      <c r="W342" s="82"/>
    </row>
    <row r="343" spans="1:23" ht="38.25" x14ac:dyDescent="0.2">
      <c r="A343" s="74" t="s">
        <v>472</v>
      </c>
      <c r="B343" s="74"/>
      <c r="C343" s="76" t="s">
        <v>2891</v>
      </c>
      <c r="D343" s="130" t="s">
        <v>3542</v>
      </c>
      <c r="E343" s="75"/>
      <c r="F343" s="75"/>
      <c r="G343" s="108">
        <v>402.4</v>
      </c>
      <c r="H343" s="108"/>
      <c r="I343" s="108"/>
      <c r="J343" s="75" t="s">
        <v>660</v>
      </c>
      <c r="K343" s="16" t="s">
        <v>3546</v>
      </c>
      <c r="L343" s="141"/>
      <c r="M343" s="82"/>
      <c r="N343" s="141"/>
      <c r="O343" s="82"/>
      <c r="P343" s="141"/>
      <c r="Q343" s="82"/>
      <c r="R343" s="82"/>
      <c r="S343" s="141"/>
      <c r="T343" s="82"/>
      <c r="U343" s="77" t="s">
        <v>4650</v>
      </c>
      <c r="V343" s="58" t="s">
        <v>2808</v>
      </c>
      <c r="W343" s="77"/>
    </row>
    <row r="344" spans="1:23" ht="38.25" x14ac:dyDescent="0.2">
      <c r="A344" s="87" t="s">
        <v>2532</v>
      </c>
      <c r="B344" s="87"/>
      <c r="C344" s="89" t="s">
        <v>2493</v>
      </c>
      <c r="D344" s="88" t="s">
        <v>3611</v>
      </c>
      <c r="E344" s="88"/>
      <c r="F344" s="90" t="s">
        <v>2654</v>
      </c>
      <c r="G344" s="108"/>
      <c r="H344" s="108">
        <f>SUM(G341:G343)</f>
        <v>907.19999999999993</v>
      </c>
      <c r="I344" s="108"/>
      <c r="J344" s="88"/>
      <c r="K344" s="88"/>
      <c r="L344" s="141"/>
      <c r="M344" s="90"/>
      <c r="N344" s="141"/>
      <c r="O344" s="90"/>
      <c r="P344" s="141"/>
      <c r="Q344" s="90"/>
      <c r="R344" s="90"/>
      <c r="S344" s="141"/>
      <c r="T344" s="90"/>
      <c r="U344" s="90" t="s">
        <v>4651</v>
      </c>
      <c r="V344" s="58" t="s">
        <v>3339</v>
      </c>
      <c r="W344" s="46"/>
    </row>
    <row r="345" spans="1:23" ht="38.25" x14ac:dyDescent="0.2">
      <c r="A345" s="88" t="s">
        <v>473</v>
      </c>
      <c r="B345" s="88"/>
      <c r="C345" s="89" t="s">
        <v>259</v>
      </c>
      <c r="D345" s="88" t="s">
        <v>3611</v>
      </c>
      <c r="E345" s="88"/>
      <c r="F345" s="90" t="s">
        <v>2755</v>
      </c>
      <c r="G345" s="108"/>
      <c r="H345" s="108">
        <f>SUM(H339,-H344)</f>
        <v>2465.8000000000002</v>
      </c>
      <c r="I345" s="108"/>
      <c r="J345" s="88"/>
      <c r="K345" s="88"/>
      <c r="L345" s="141"/>
      <c r="M345" s="90"/>
      <c r="N345" s="141"/>
      <c r="O345" s="90"/>
      <c r="P345" s="141"/>
      <c r="Q345" s="90"/>
      <c r="R345" s="90"/>
      <c r="S345" s="141"/>
      <c r="T345" s="90"/>
      <c r="U345" s="90" t="s">
        <v>4652</v>
      </c>
      <c r="V345" s="58" t="s">
        <v>3339</v>
      </c>
      <c r="W345" s="46"/>
    </row>
    <row r="346" spans="1:23" ht="38.25" x14ac:dyDescent="0.2">
      <c r="A346" s="78" t="s">
        <v>474</v>
      </c>
      <c r="B346" s="78"/>
      <c r="C346" s="45" t="s">
        <v>260</v>
      </c>
      <c r="D346" s="44" t="s">
        <v>3611</v>
      </c>
      <c r="E346" s="44"/>
      <c r="F346" s="46" t="s">
        <v>725</v>
      </c>
      <c r="G346" s="108"/>
      <c r="H346" s="108">
        <f>SUM(H334,H345)</f>
        <v>2540.4</v>
      </c>
      <c r="I346" s="108"/>
      <c r="J346" s="44"/>
      <c r="K346" s="136"/>
      <c r="L346" s="141"/>
      <c r="M346" s="46"/>
      <c r="N346" s="141"/>
      <c r="O346" s="46"/>
      <c r="P346" s="141"/>
      <c r="Q346" s="46"/>
      <c r="R346" s="46"/>
      <c r="S346" s="141"/>
      <c r="T346" s="46"/>
      <c r="U346" s="46" t="s">
        <v>4653</v>
      </c>
      <c r="V346" s="58" t="s">
        <v>3339</v>
      </c>
      <c r="W346" s="46"/>
    </row>
    <row r="347" spans="1:23" ht="63.75" x14ac:dyDescent="0.2">
      <c r="A347" s="74" t="s">
        <v>475</v>
      </c>
      <c r="B347" s="74"/>
      <c r="C347" s="76" t="s">
        <v>261</v>
      </c>
      <c r="D347" s="130" t="s">
        <v>3542</v>
      </c>
      <c r="E347" s="75"/>
      <c r="F347" s="75"/>
      <c r="G347" s="108">
        <v>502.4</v>
      </c>
      <c r="H347" s="108"/>
      <c r="I347" s="108"/>
      <c r="J347" s="75" t="s">
        <v>660</v>
      </c>
      <c r="K347" s="16" t="s">
        <v>3546</v>
      </c>
      <c r="L347" s="269" t="b">
        <f>NOT(AND(G341&gt;ABS(ROUND((G347-G307)*(1+0.2),1)),$G$534=""))</f>
        <v>1</v>
      </c>
      <c r="M347" s="85" t="s">
        <v>4293</v>
      </c>
      <c r="N347" s="141"/>
      <c r="O347" s="82"/>
      <c r="P347" s="141"/>
      <c r="Q347" s="82"/>
      <c r="R347" s="82"/>
      <c r="S347" s="141"/>
      <c r="T347" s="82"/>
      <c r="U347" s="77" t="s">
        <v>4654</v>
      </c>
      <c r="V347" s="58" t="s">
        <v>2808</v>
      </c>
      <c r="W347" s="77"/>
    </row>
    <row r="348" spans="1:23" ht="38.25" x14ac:dyDescent="0.2">
      <c r="A348" s="74" t="s">
        <v>476</v>
      </c>
      <c r="B348" s="74"/>
      <c r="C348" s="76" t="s">
        <v>2892</v>
      </c>
      <c r="D348" s="130" t="s">
        <v>3542</v>
      </c>
      <c r="E348" s="75"/>
      <c r="F348" s="75"/>
      <c r="G348" s="108">
        <v>602.4</v>
      </c>
      <c r="H348" s="108"/>
      <c r="I348" s="108"/>
      <c r="J348" s="75" t="s">
        <v>660</v>
      </c>
      <c r="K348" s="16" t="s">
        <v>3546</v>
      </c>
      <c r="L348" s="140"/>
      <c r="M348" s="82"/>
      <c r="N348" s="141"/>
      <c r="O348" s="82"/>
      <c r="P348" s="141"/>
      <c r="Q348" s="82"/>
      <c r="R348" s="82"/>
      <c r="S348" s="141"/>
      <c r="T348" s="82"/>
      <c r="U348" s="77" t="s">
        <v>4655</v>
      </c>
      <c r="V348" s="58" t="s">
        <v>2808</v>
      </c>
      <c r="W348" s="77"/>
    </row>
    <row r="349" spans="1:23" ht="25.5" x14ac:dyDescent="0.2">
      <c r="A349" s="74" t="s">
        <v>2894</v>
      </c>
      <c r="B349" s="74"/>
      <c r="C349" s="76" t="s">
        <v>2893</v>
      </c>
      <c r="D349" s="130" t="s">
        <v>3542</v>
      </c>
      <c r="E349" s="75"/>
      <c r="F349" s="75"/>
      <c r="G349" s="108">
        <v>702.4</v>
      </c>
      <c r="H349" s="108"/>
      <c r="I349" s="108"/>
      <c r="J349" s="75" t="s">
        <v>660</v>
      </c>
      <c r="K349" s="16" t="s">
        <v>3546</v>
      </c>
      <c r="L349" s="141"/>
      <c r="M349" s="82"/>
      <c r="N349" s="141"/>
      <c r="O349" s="82"/>
      <c r="P349" s="141"/>
      <c r="Q349" s="82"/>
      <c r="R349" s="82"/>
      <c r="S349" s="141"/>
      <c r="T349" s="82"/>
      <c r="U349" s="77" t="s">
        <v>4656</v>
      </c>
      <c r="V349" s="58" t="s">
        <v>2808</v>
      </c>
      <c r="W349" s="77"/>
    </row>
    <row r="350" spans="1:23" ht="25.5" x14ac:dyDescent="0.2">
      <c r="A350" s="87" t="s">
        <v>2530</v>
      </c>
      <c r="B350" s="87"/>
      <c r="C350" s="89" t="s">
        <v>2756</v>
      </c>
      <c r="D350" s="88" t="s">
        <v>3611</v>
      </c>
      <c r="E350" s="88"/>
      <c r="F350" s="90" t="s">
        <v>2895</v>
      </c>
      <c r="G350" s="108"/>
      <c r="H350" s="108">
        <f>SUM(G347:G349)</f>
        <v>1807.1999999999998</v>
      </c>
      <c r="I350" s="108"/>
      <c r="J350" s="88"/>
      <c r="K350" s="137"/>
      <c r="L350" s="141"/>
      <c r="M350" s="90"/>
      <c r="N350" s="141"/>
      <c r="O350" s="90"/>
      <c r="P350" s="141"/>
      <c r="Q350" s="90"/>
      <c r="R350" s="90"/>
      <c r="S350" s="141"/>
      <c r="T350" s="90"/>
      <c r="U350" s="90" t="s">
        <v>4657</v>
      </c>
      <c r="V350" s="58" t="s">
        <v>3339</v>
      </c>
      <c r="W350" s="46"/>
    </row>
    <row r="351" spans="1:23" ht="25.5" x14ac:dyDescent="0.2">
      <c r="A351" s="87" t="s">
        <v>5518</v>
      </c>
      <c r="B351" s="87"/>
      <c r="C351" s="89" t="s">
        <v>5519</v>
      </c>
      <c r="D351" s="88" t="s">
        <v>3611</v>
      </c>
      <c r="E351" s="88" t="s">
        <v>3777</v>
      </c>
      <c r="F351" s="90" t="s">
        <v>5520</v>
      </c>
      <c r="G351" s="108"/>
      <c r="H351" s="294">
        <f>SUM(G341+G342+G347)</f>
        <v>1007.1999999999999</v>
      </c>
      <c r="I351" s="108"/>
      <c r="J351" s="88"/>
      <c r="K351" s="137"/>
      <c r="L351" s="141"/>
      <c r="M351" s="90"/>
      <c r="N351" s="141"/>
      <c r="O351" s="90"/>
      <c r="P351" s="141"/>
      <c r="Q351" s="90"/>
      <c r="R351" s="90"/>
      <c r="S351" s="141"/>
      <c r="T351" s="90"/>
      <c r="U351" s="90"/>
      <c r="V351" s="66" t="s">
        <v>2811</v>
      </c>
      <c r="W351" s="46"/>
    </row>
    <row r="352" spans="1:23" ht="38.25" x14ac:dyDescent="0.2">
      <c r="A352" s="74" t="s">
        <v>477</v>
      </c>
      <c r="B352" s="74"/>
      <c r="C352" s="76" t="s">
        <v>263</v>
      </c>
      <c r="D352" s="130" t="s">
        <v>3542</v>
      </c>
      <c r="E352" s="75"/>
      <c r="F352" s="75"/>
      <c r="G352" s="108">
        <v>802.4</v>
      </c>
      <c r="H352" s="108"/>
      <c r="I352" s="108"/>
      <c r="J352" s="75" t="s">
        <v>660</v>
      </c>
      <c r="K352" s="16" t="s">
        <v>3546</v>
      </c>
      <c r="L352" s="141"/>
      <c r="M352" s="82"/>
      <c r="N352" s="141"/>
      <c r="O352" s="82"/>
      <c r="P352" s="141"/>
      <c r="Q352" s="82"/>
      <c r="R352" s="82"/>
      <c r="S352" s="141"/>
      <c r="T352" s="82"/>
      <c r="U352" s="77" t="s">
        <v>4658</v>
      </c>
      <c r="V352" s="58" t="s">
        <v>2808</v>
      </c>
      <c r="W352" s="77"/>
    </row>
    <row r="353" spans="1:23" ht="25.5" x14ac:dyDescent="0.2">
      <c r="A353" s="74" t="s">
        <v>4163</v>
      </c>
      <c r="B353" s="74"/>
      <c r="C353" s="76" t="s">
        <v>4176</v>
      </c>
      <c r="D353" s="130" t="s">
        <v>3611</v>
      </c>
      <c r="E353" s="75"/>
      <c r="F353" s="75"/>
      <c r="G353" s="108">
        <v>40.799999999999997</v>
      </c>
      <c r="H353" s="108"/>
      <c r="I353" s="108"/>
      <c r="J353" s="75" t="s">
        <v>660</v>
      </c>
      <c r="K353" s="16" t="s">
        <v>3546</v>
      </c>
      <c r="L353" s="141"/>
      <c r="M353" s="82"/>
      <c r="N353" s="141"/>
      <c r="O353" s="82"/>
      <c r="P353" s="141"/>
      <c r="Q353" s="82"/>
      <c r="R353" s="82"/>
      <c r="S353" s="141"/>
      <c r="T353" s="82"/>
      <c r="U353" s="77" t="s">
        <v>4659</v>
      </c>
      <c r="V353" s="66" t="s">
        <v>2811</v>
      </c>
      <c r="W353" s="77"/>
    </row>
    <row r="354" spans="1:23" ht="25.5" x14ac:dyDescent="0.2">
      <c r="A354" s="44" t="s">
        <v>478</v>
      </c>
      <c r="B354" s="44"/>
      <c r="C354" s="45" t="s">
        <v>264</v>
      </c>
      <c r="D354" s="44" t="s">
        <v>3611</v>
      </c>
      <c r="E354" s="44"/>
      <c r="F354" s="46" t="s">
        <v>2655</v>
      </c>
      <c r="G354" s="108"/>
      <c r="H354" s="108">
        <f>SUM(H346,-H350,-G352,-G353)</f>
        <v>-109.9999999999997</v>
      </c>
      <c r="I354" s="108"/>
      <c r="J354" s="44"/>
      <c r="K354" s="136"/>
      <c r="L354" s="141"/>
      <c r="M354" s="46"/>
      <c r="N354" s="141"/>
      <c r="O354" s="46"/>
      <c r="P354" s="141"/>
      <c r="Q354" s="46"/>
      <c r="R354" s="46"/>
      <c r="S354" s="141"/>
      <c r="T354" s="46"/>
      <c r="U354" s="46" t="s">
        <v>4660</v>
      </c>
      <c r="V354" s="65" t="s">
        <v>2812</v>
      </c>
      <c r="W354" s="46"/>
    </row>
    <row r="355" spans="1:23" ht="25.5" x14ac:dyDescent="0.2">
      <c r="A355" s="88" t="s">
        <v>5523</v>
      </c>
      <c r="B355" s="88"/>
      <c r="C355" s="89" t="s">
        <v>5524</v>
      </c>
      <c r="D355" s="88" t="s">
        <v>3611</v>
      </c>
      <c r="E355" s="88" t="s">
        <v>3777</v>
      </c>
      <c r="F355" s="46" t="s">
        <v>2655</v>
      </c>
      <c r="G355" s="108"/>
      <c r="H355" s="108">
        <f>SUM(H346,-H350,-G352,-G353)</f>
        <v>-109.9999999999997</v>
      </c>
      <c r="I355" s="108"/>
      <c r="J355" s="88"/>
      <c r="K355" s="137"/>
      <c r="L355" s="141"/>
      <c r="M355" s="90"/>
      <c r="N355" s="141"/>
      <c r="O355" s="90"/>
      <c r="P355" s="141"/>
      <c r="Q355" s="90"/>
      <c r="R355" s="90"/>
      <c r="S355" s="141"/>
      <c r="T355" s="90"/>
      <c r="U355" s="90"/>
      <c r="V355" s="66" t="s">
        <v>2811</v>
      </c>
      <c r="W355" s="46"/>
    </row>
    <row r="356" spans="1:23" ht="33" customHeight="1" x14ac:dyDescent="0.2">
      <c r="A356" s="74" t="s">
        <v>479</v>
      </c>
      <c r="B356" s="74"/>
      <c r="C356" s="76" t="s">
        <v>5620</v>
      </c>
      <c r="D356" s="130" t="s">
        <v>3542</v>
      </c>
      <c r="E356" s="75"/>
      <c r="F356" s="75"/>
      <c r="G356" s="108">
        <v>2442.5</v>
      </c>
      <c r="H356" s="108"/>
      <c r="I356" s="108"/>
      <c r="J356" s="75" t="s">
        <v>660</v>
      </c>
      <c r="K356" s="16" t="s">
        <v>3546</v>
      </c>
      <c r="L356" s="141"/>
      <c r="M356" s="82"/>
      <c r="N356" s="141"/>
      <c r="O356" s="82"/>
      <c r="P356" s="141"/>
      <c r="Q356" s="82"/>
      <c r="R356" s="82"/>
      <c r="S356" s="141"/>
      <c r="T356" s="82"/>
      <c r="U356" s="77" t="s">
        <v>5617</v>
      </c>
      <c r="V356" s="58" t="s">
        <v>2808</v>
      </c>
      <c r="W356" s="77"/>
    </row>
    <row r="357" spans="1:23" ht="25.5" x14ac:dyDescent="0.2">
      <c r="A357" s="74" t="s">
        <v>481</v>
      </c>
      <c r="B357" s="74"/>
      <c r="C357" s="76" t="s">
        <v>267</v>
      </c>
      <c r="D357" s="130" t="s">
        <v>3611</v>
      </c>
      <c r="E357" s="75"/>
      <c r="F357" s="75"/>
      <c r="G357" s="108">
        <v>0</v>
      </c>
      <c r="H357" s="108"/>
      <c r="I357" s="108"/>
      <c r="J357" s="75" t="s">
        <v>660</v>
      </c>
      <c r="K357" s="16" t="s">
        <v>3546</v>
      </c>
      <c r="L357" s="141"/>
      <c r="M357" s="82"/>
      <c r="N357" s="141"/>
      <c r="O357" s="82"/>
      <c r="P357" s="141"/>
      <c r="Q357" s="82"/>
      <c r="R357" s="82"/>
      <c r="S357" s="141"/>
      <c r="T357" s="82"/>
      <c r="U357" s="77" t="s">
        <v>4661</v>
      </c>
      <c r="V357" s="58" t="s">
        <v>2808</v>
      </c>
      <c r="W357" s="77"/>
    </row>
    <row r="358" spans="1:23" ht="25.5" x14ac:dyDescent="0.2">
      <c r="A358" s="83" t="s">
        <v>482</v>
      </c>
      <c r="B358" s="83"/>
      <c r="C358" s="85" t="s">
        <v>2544</v>
      </c>
      <c r="D358" s="131" t="s">
        <v>3611</v>
      </c>
      <c r="E358" s="84"/>
      <c r="F358" s="84"/>
      <c r="G358" s="108">
        <v>1747.5</v>
      </c>
      <c r="H358" s="108"/>
      <c r="I358" s="108"/>
      <c r="J358" s="84" t="s">
        <v>660</v>
      </c>
      <c r="K358" s="16" t="s">
        <v>3546</v>
      </c>
      <c r="L358" s="141"/>
      <c r="M358" s="82"/>
      <c r="N358" s="141"/>
      <c r="O358" s="82"/>
      <c r="P358" s="141"/>
      <c r="Q358" s="82"/>
      <c r="R358" s="82"/>
      <c r="S358" s="141"/>
      <c r="T358" s="82"/>
      <c r="U358" s="86" t="s">
        <v>4662</v>
      </c>
      <c r="V358" s="58" t="s">
        <v>2808</v>
      </c>
      <c r="W358" s="82"/>
    </row>
    <row r="359" spans="1:23" ht="25.5" x14ac:dyDescent="0.2">
      <c r="A359" s="83" t="s">
        <v>2538</v>
      </c>
      <c r="B359" s="83"/>
      <c r="C359" s="85" t="s">
        <v>2550</v>
      </c>
      <c r="D359" s="131" t="s">
        <v>3611</v>
      </c>
      <c r="E359" s="84"/>
      <c r="F359" s="84"/>
      <c r="G359" s="108">
        <v>-4300</v>
      </c>
      <c r="H359" s="108"/>
      <c r="I359" s="108"/>
      <c r="J359" s="84" t="s">
        <v>660</v>
      </c>
      <c r="K359" s="16" t="s">
        <v>3546</v>
      </c>
      <c r="L359" s="141"/>
      <c r="M359" s="82"/>
      <c r="N359" s="141"/>
      <c r="O359" s="82"/>
      <c r="P359" s="141"/>
      <c r="Q359" s="82"/>
      <c r="R359" s="82"/>
      <c r="S359" s="141"/>
      <c r="T359" s="82"/>
      <c r="U359" s="86" t="s">
        <v>4663</v>
      </c>
      <c r="V359" s="58" t="s">
        <v>2808</v>
      </c>
      <c r="W359" s="82"/>
    </row>
    <row r="360" spans="1:23" s="91" customFormat="1" ht="38.25" x14ac:dyDescent="0.2">
      <c r="A360" s="44" t="s">
        <v>483</v>
      </c>
      <c r="B360" s="44"/>
      <c r="C360" s="45" t="s">
        <v>269</v>
      </c>
      <c r="D360" s="44" t="s">
        <v>3611</v>
      </c>
      <c r="E360" s="44"/>
      <c r="F360" s="46" t="s">
        <v>2896</v>
      </c>
      <c r="G360" s="108"/>
      <c r="H360" s="108">
        <f>SUM(G356:G359)</f>
        <v>-110</v>
      </c>
      <c r="I360" s="108"/>
      <c r="J360" s="44"/>
      <c r="K360" s="136"/>
      <c r="L360" s="172" t="b">
        <f>ROUND(H360,1)=ROUND(H354,1)</f>
        <v>1</v>
      </c>
      <c r="M360" s="251" t="s">
        <v>4132</v>
      </c>
      <c r="N360" s="141"/>
      <c r="O360" s="46"/>
      <c r="P360" s="141"/>
      <c r="Q360" s="46"/>
      <c r="R360" s="46"/>
      <c r="S360" s="141"/>
      <c r="T360" s="46"/>
      <c r="U360" s="46" t="s">
        <v>4664</v>
      </c>
      <c r="V360" s="58" t="s">
        <v>3339</v>
      </c>
      <c r="W360" s="46"/>
    </row>
    <row r="361" spans="1:23" ht="38.25" x14ac:dyDescent="0.2">
      <c r="A361" s="262" t="s">
        <v>484</v>
      </c>
      <c r="B361" s="262"/>
      <c r="C361" s="243" t="s">
        <v>2656</v>
      </c>
      <c r="D361" s="256" t="s">
        <v>3542</v>
      </c>
      <c r="E361" s="242"/>
      <c r="F361" s="242"/>
      <c r="G361" s="245">
        <v>400</v>
      </c>
      <c r="H361" s="245"/>
      <c r="I361" s="245"/>
      <c r="J361" s="242" t="s">
        <v>660</v>
      </c>
      <c r="K361" s="242"/>
      <c r="L361" s="248" t="b">
        <f>G361&lt;=(G347+G348+G352)</f>
        <v>1</v>
      </c>
      <c r="M361" s="250" t="s">
        <v>3615</v>
      </c>
      <c r="N361" s="249"/>
      <c r="O361" s="250"/>
      <c r="P361" s="249"/>
      <c r="Q361" s="250"/>
      <c r="R361" s="250"/>
      <c r="S361" s="249"/>
      <c r="T361" s="250"/>
      <c r="U361" s="244"/>
      <c r="V361" s="67" t="s">
        <v>2813</v>
      </c>
      <c r="W361" s="250"/>
    </row>
    <row r="362" spans="1:23" s="98" customFormat="1" ht="38.25" x14ac:dyDescent="0.2">
      <c r="A362" s="79" t="s">
        <v>485</v>
      </c>
      <c r="B362" s="79"/>
      <c r="C362" s="92" t="s">
        <v>2897</v>
      </c>
      <c r="D362" s="130" t="s">
        <v>3542</v>
      </c>
      <c r="E362" s="81"/>
      <c r="F362" s="81"/>
      <c r="G362" s="108">
        <v>247.2</v>
      </c>
      <c r="H362" s="108"/>
      <c r="I362" s="108"/>
      <c r="J362" s="81" t="s">
        <v>660</v>
      </c>
      <c r="K362" s="16" t="s">
        <v>3546</v>
      </c>
      <c r="L362" s="172" t="b">
        <f>G362&lt;=ROUND(G335+G336+G337,1)</f>
        <v>1</v>
      </c>
      <c r="M362" s="82" t="s">
        <v>3616</v>
      </c>
      <c r="N362" s="141"/>
      <c r="O362" s="82"/>
      <c r="P362" s="141"/>
      <c r="Q362" s="82"/>
      <c r="R362" s="82"/>
      <c r="S362" s="141"/>
      <c r="T362" s="82"/>
      <c r="U362" s="82" t="s">
        <v>4665</v>
      </c>
      <c r="V362" s="58" t="s">
        <v>2808</v>
      </c>
      <c r="W362" s="82"/>
    </row>
    <row r="363" spans="1:23" ht="38.25" x14ac:dyDescent="0.2">
      <c r="A363" s="83" t="s">
        <v>486</v>
      </c>
      <c r="B363" s="83"/>
      <c r="C363" s="92" t="s">
        <v>2898</v>
      </c>
      <c r="D363" s="130" t="s">
        <v>3542</v>
      </c>
      <c r="E363" s="81"/>
      <c r="F363" s="81"/>
      <c r="G363" s="108">
        <v>2814.4</v>
      </c>
      <c r="H363" s="108"/>
      <c r="I363" s="108"/>
      <c r="J363" s="81" t="s">
        <v>660</v>
      </c>
      <c r="K363" s="16" t="s">
        <v>3546</v>
      </c>
      <c r="L363" s="172" t="b">
        <f>G363&lt;=ROUND(G341+G342+G343+G347+G348+G352,1)</f>
        <v>1</v>
      </c>
      <c r="M363" s="82" t="s">
        <v>3617</v>
      </c>
      <c r="N363" s="141"/>
      <c r="O363" s="82"/>
      <c r="P363" s="141"/>
      <c r="Q363" s="82"/>
      <c r="R363" s="82"/>
      <c r="S363" s="141"/>
      <c r="T363" s="82"/>
      <c r="U363" s="82" t="s">
        <v>4666</v>
      </c>
      <c r="V363" s="58" t="s">
        <v>2808</v>
      </c>
      <c r="W363" s="82"/>
    </row>
    <row r="364" spans="1:23" s="91" customFormat="1" ht="28.5" customHeight="1" x14ac:dyDescent="0.2">
      <c r="A364" s="242" t="s">
        <v>2757</v>
      </c>
      <c r="B364" s="242"/>
      <c r="C364" s="243" t="s">
        <v>2758</v>
      </c>
      <c r="D364" s="242" t="s">
        <v>2753</v>
      </c>
      <c r="E364" s="242"/>
      <c r="F364" s="244" t="s">
        <v>2759</v>
      </c>
      <c r="G364" s="245"/>
      <c r="H364" s="246" t="b">
        <f>ROUND(H354,1)=ROUND(H360,1)</f>
        <v>1</v>
      </c>
      <c r="I364" s="245"/>
      <c r="J364" s="242" t="s">
        <v>660</v>
      </c>
      <c r="K364" s="247"/>
      <c r="L364" s="248" t="b">
        <f>H364</f>
        <v>1</v>
      </c>
      <c r="M364" s="244" t="s">
        <v>3669</v>
      </c>
      <c r="N364" s="249"/>
      <c r="O364" s="244"/>
      <c r="P364" s="249"/>
      <c r="Q364" s="244"/>
      <c r="R364" s="244"/>
      <c r="S364" s="249"/>
      <c r="T364" s="244"/>
      <c r="U364" s="244"/>
      <c r="V364" s="67" t="s">
        <v>2813</v>
      </c>
      <c r="W364" s="250"/>
    </row>
    <row r="365" spans="1:23" ht="38.25" x14ac:dyDescent="0.2">
      <c r="A365" s="74" t="s">
        <v>487</v>
      </c>
      <c r="B365" s="74"/>
      <c r="C365" s="76" t="s">
        <v>2899</v>
      </c>
      <c r="D365" s="130" t="s">
        <v>3542</v>
      </c>
      <c r="E365" s="75"/>
      <c r="F365" s="75"/>
      <c r="G365" s="108">
        <v>13.3</v>
      </c>
      <c r="H365" s="108"/>
      <c r="I365" s="108"/>
      <c r="J365" s="75" t="s">
        <v>660</v>
      </c>
      <c r="K365" s="16" t="s">
        <v>3546</v>
      </c>
      <c r="L365" s="141"/>
      <c r="M365" s="82"/>
      <c r="N365" s="141"/>
      <c r="O365" s="82"/>
      <c r="P365" s="141"/>
      <c r="Q365" s="82"/>
      <c r="R365" s="82"/>
      <c r="S365" s="141"/>
      <c r="T365" s="82"/>
      <c r="U365" s="77" t="s">
        <v>4667</v>
      </c>
      <c r="V365" s="58" t="s">
        <v>2808</v>
      </c>
      <c r="W365" s="77"/>
    </row>
    <row r="366" spans="1:23" ht="38.25" x14ac:dyDescent="0.2">
      <c r="A366" s="74" t="s">
        <v>488</v>
      </c>
      <c r="B366" s="74"/>
      <c r="C366" s="76" t="s">
        <v>1539</v>
      </c>
      <c r="D366" s="130" t="s">
        <v>3542</v>
      </c>
      <c r="E366" s="75"/>
      <c r="F366" s="75"/>
      <c r="G366" s="108">
        <v>23.3</v>
      </c>
      <c r="H366" s="108"/>
      <c r="I366" s="108"/>
      <c r="J366" s="75" t="s">
        <v>660</v>
      </c>
      <c r="K366" s="16" t="s">
        <v>3546</v>
      </c>
      <c r="L366" s="141"/>
      <c r="M366" s="82"/>
      <c r="N366" s="141"/>
      <c r="O366" s="82"/>
      <c r="P366" s="141"/>
      <c r="Q366" s="82"/>
      <c r="R366" s="82"/>
      <c r="S366" s="141"/>
      <c r="T366" s="82"/>
      <c r="U366" s="77" t="s">
        <v>4668</v>
      </c>
      <c r="V366" s="58" t="s">
        <v>2808</v>
      </c>
      <c r="W366" s="77"/>
    </row>
    <row r="367" spans="1:23" ht="76.5" x14ac:dyDescent="0.2">
      <c r="A367" s="83" t="s">
        <v>489</v>
      </c>
      <c r="B367" s="83"/>
      <c r="C367" s="85" t="s">
        <v>1540</v>
      </c>
      <c r="D367" s="131" t="s">
        <v>3542</v>
      </c>
      <c r="E367" s="84"/>
      <c r="F367" s="84"/>
      <c r="G367" s="108">
        <v>33.4</v>
      </c>
      <c r="H367" s="108"/>
      <c r="I367" s="108"/>
      <c r="J367" s="84" t="s">
        <v>660</v>
      </c>
      <c r="K367" s="16" t="s">
        <v>3546</v>
      </c>
      <c r="L367" s="172" t="b">
        <f>NOT(AND(ABS(ROUND(G367-G328-G103,1)) &gt; (G103*0.1),$G$523=""))</f>
        <v>1</v>
      </c>
      <c r="M367" s="16" t="s">
        <v>4263</v>
      </c>
      <c r="N367" s="141"/>
      <c r="O367" s="82"/>
      <c r="P367" s="141"/>
      <c r="Q367" s="82"/>
      <c r="R367" s="82"/>
      <c r="S367" s="141"/>
      <c r="T367" s="82"/>
      <c r="U367" s="86" t="s">
        <v>4669</v>
      </c>
      <c r="V367" s="58" t="s">
        <v>2808</v>
      </c>
      <c r="W367" s="82"/>
    </row>
    <row r="368" spans="1:23" ht="25.5" x14ac:dyDescent="0.2">
      <c r="A368" s="83" t="s">
        <v>510</v>
      </c>
      <c r="B368" s="83"/>
      <c r="C368" s="85" t="s">
        <v>380</v>
      </c>
      <c r="D368" s="131" t="s">
        <v>3542</v>
      </c>
      <c r="E368" s="84"/>
      <c r="F368" s="84"/>
      <c r="G368" s="108">
        <v>43.4</v>
      </c>
      <c r="H368" s="108"/>
      <c r="I368" s="108"/>
      <c r="J368" s="84" t="s">
        <v>660</v>
      </c>
      <c r="K368" s="16" t="s">
        <v>3546</v>
      </c>
      <c r="L368" s="141"/>
      <c r="M368" s="82"/>
      <c r="N368" s="141"/>
      <c r="O368" s="82"/>
      <c r="P368" s="141"/>
      <c r="Q368" s="82"/>
      <c r="R368" s="82"/>
      <c r="S368" s="141"/>
      <c r="T368" s="82"/>
      <c r="U368" s="86" t="s">
        <v>4670</v>
      </c>
      <c r="V368" s="58" t="s">
        <v>2808</v>
      </c>
      <c r="W368" s="82"/>
    </row>
    <row r="369" spans="1:23" ht="25.5" x14ac:dyDescent="0.2">
      <c r="A369" s="44" t="s">
        <v>492</v>
      </c>
      <c r="B369" s="44"/>
      <c r="C369" s="45" t="s">
        <v>2513</v>
      </c>
      <c r="D369" s="44" t="s">
        <v>3611</v>
      </c>
      <c r="E369" s="44"/>
      <c r="F369" s="46" t="s">
        <v>2900</v>
      </c>
      <c r="G369" s="108"/>
      <c r="H369" s="108">
        <f>SUM(G366,-G367,-G368)</f>
        <v>-53.5</v>
      </c>
      <c r="I369" s="108"/>
      <c r="J369" s="44"/>
      <c r="K369" s="136"/>
      <c r="L369" s="141"/>
      <c r="M369" s="46"/>
      <c r="N369" s="141"/>
      <c r="O369" s="46"/>
      <c r="P369" s="141"/>
      <c r="Q369" s="46"/>
      <c r="R369" s="46"/>
      <c r="S369" s="141"/>
      <c r="T369" s="46"/>
      <c r="U369" s="46" t="s">
        <v>4671</v>
      </c>
      <c r="V369" s="58" t="s">
        <v>3339</v>
      </c>
      <c r="W369" s="46"/>
    </row>
    <row r="370" spans="1:23" ht="38.25" x14ac:dyDescent="0.2">
      <c r="A370" s="88" t="s">
        <v>5494</v>
      </c>
      <c r="B370" s="88"/>
      <c r="C370" s="89" t="s">
        <v>5495</v>
      </c>
      <c r="D370" s="88" t="s">
        <v>3611</v>
      </c>
      <c r="E370" s="296" t="s">
        <v>3777</v>
      </c>
      <c r="F370" s="90" t="s">
        <v>2900</v>
      </c>
      <c r="G370" s="108"/>
      <c r="H370" s="108">
        <f>SUM(G366,-G367,-G368)</f>
        <v>-53.5</v>
      </c>
      <c r="I370" s="108"/>
      <c r="J370" s="88"/>
      <c r="K370" s="88"/>
      <c r="L370" s="141"/>
      <c r="M370" s="90"/>
      <c r="N370" s="141"/>
      <c r="O370" s="90"/>
      <c r="P370" s="141"/>
      <c r="Q370" s="90"/>
      <c r="R370" s="90"/>
      <c r="S370" s="141"/>
      <c r="T370" s="90"/>
      <c r="U370" s="90"/>
      <c r="V370" s="66" t="s">
        <v>2811</v>
      </c>
      <c r="W370" s="46"/>
    </row>
    <row r="371" spans="1:23" ht="25.5" x14ac:dyDescent="0.2">
      <c r="A371" s="74" t="s">
        <v>493</v>
      </c>
      <c r="B371" s="74"/>
      <c r="C371" s="76" t="s">
        <v>2901</v>
      </c>
      <c r="D371" s="130" t="s">
        <v>3542</v>
      </c>
      <c r="E371" s="75"/>
      <c r="F371" s="75"/>
      <c r="G371" s="108">
        <v>53.4</v>
      </c>
      <c r="H371" s="108"/>
      <c r="I371" s="108"/>
      <c r="J371" s="75" t="s">
        <v>660</v>
      </c>
      <c r="K371" s="16" t="s">
        <v>3546</v>
      </c>
      <c r="L371" s="141"/>
      <c r="M371" s="82"/>
      <c r="N371" s="141"/>
      <c r="O371" s="82"/>
      <c r="P371" s="141"/>
      <c r="Q371" s="82"/>
      <c r="R371" s="82"/>
      <c r="S371" s="141"/>
      <c r="T371" s="82"/>
      <c r="U371" s="77" t="s">
        <v>4672</v>
      </c>
      <c r="V371" s="58" t="s">
        <v>2808</v>
      </c>
      <c r="W371" s="77"/>
    </row>
    <row r="372" spans="1:23" ht="25.5" x14ac:dyDescent="0.2">
      <c r="A372" s="74" t="s">
        <v>494</v>
      </c>
      <c r="B372" s="74"/>
      <c r="C372" s="76" t="s">
        <v>3084</v>
      </c>
      <c r="D372" s="130" t="s">
        <v>3542</v>
      </c>
      <c r="E372" s="75"/>
      <c r="F372" s="75"/>
      <c r="G372" s="108">
        <v>63.4</v>
      </c>
      <c r="H372" s="108"/>
      <c r="I372" s="108"/>
      <c r="J372" s="75" t="s">
        <v>660</v>
      </c>
      <c r="K372" s="16" t="s">
        <v>3546</v>
      </c>
      <c r="L372" s="141"/>
      <c r="M372" s="82"/>
      <c r="N372" s="141"/>
      <c r="O372" s="82"/>
      <c r="P372" s="141"/>
      <c r="Q372" s="82"/>
      <c r="R372" s="82"/>
      <c r="S372" s="141"/>
      <c r="T372" s="82"/>
      <c r="U372" s="77" t="s">
        <v>4673</v>
      </c>
      <c r="V372" s="58" t="s">
        <v>2808</v>
      </c>
      <c r="W372" s="77"/>
    </row>
    <row r="373" spans="1:23" ht="38.25" x14ac:dyDescent="0.2">
      <c r="A373" s="78" t="s">
        <v>495</v>
      </c>
      <c r="B373" s="78"/>
      <c r="C373" s="45" t="s">
        <v>2902</v>
      </c>
      <c r="D373" s="44" t="s">
        <v>3611</v>
      </c>
      <c r="E373" s="44"/>
      <c r="F373" s="46" t="s">
        <v>2464</v>
      </c>
      <c r="G373" s="108"/>
      <c r="H373" s="108">
        <f>SUM(G365,H369,G371,G372)</f>
        <v>76.599999999999994</v>
      </c>
      <c r="I373" s="108"/>
      <c r="J373" s="44"/>
      <c r="K373" s="136"/>
      <c r="L373" s="141"/>
      <c r="M373" s="46"/>
      <c r="N373" s="141"/>
      <c r="O373" s="46"/>
      <c r="P373" s="141"/>
      <c r="Q373" s="46"/>
      <c r="R373" s="46"/>
      <c r="S373" s="141"/>
      <c r="T373" s="46"/>
      <c r="U373" s="46" t="s">
        <v>4674</v>
      </c>
      <c r="V373" s="58" t="s">
        <v>3339</v>
      </c>
      <c r="W373" s="46"/>
    </row>
    <row r="374" spans="1:23" ht="25.5" x14ac:dyDescent="0.2">
      <c r="A374" s="74" t="s">
        <v>496</v>
      </c>
      <c r="B374" s="74"/>
      <c r="C374" s="76" t="s">
        <v>2903</v>
      </c>
      <c r="D374" s="130" t="s">
        <v>3542</v>
      </c>
      <c r="E374" s="75"/>
      <c r="F374" s="75"/>
      <c r="G374" s="108">
        <v>73.400000000000006</v>
      </c>
      <c r="H374" s="108"/>
      <c r="I374" s="108"/>
      <c r="J374" s="75" t="s">
        <v>660</v>
      </c>
      <c r="K374" s="16" t="s">
        <v>3546</v>
      </c>
      <c r="L374" s="141"/>
      <c r="M374" s="82"/>
      <c r="N374" s="141"/>
      <c r="O374" s="82"/>
      <c r="P374" s="141"/>
      <c r="Q374" s="82"/>
      <c r="R374" s="82"/>
      <c r="S374" s="141"/>
      <c r="T374" s="82"/>
      <c r="U374" s="77" t="s">
        <v>4675</v>
      </c>
      <c r="V374" s="58" t="s">
        <v>2808</v>
      </c>
      <c r="W374" s="77"/>
    </row>
    <row r="375" spans="1:23" ht="38.25" x14ac:dyDescent="0.2">
      <c r="A375" s="74" t="s">
        <v>497</v>
      </c>
      <c r="B375" s="74"/>
      <c r="C375" s="76" t="s">
        <v>2904</v>
      </c>
      <c r="D375" s="130" t="s">
        <v>3542</v>
      </c>
      <c r="E375" s="75"/>
      <c r="F375" s="75"/>
      <c r="G375" s="108">
        <v>83.4</v>
      </c>
      <c r="H375" s="108"/>
      <c r="I375" s="108"/>
      <c r="J375" s="75" t="s">
        <v>660</v>
      </c>
      <c r="K375" s="16" t="s">
        <v>3546</v>
      </c>
      <c r="L375" s="141"/>
      <c r="M375" s="82"/>
      <c r="N375" s="141"/>
      <c r="O375" s="82"/>
      <c r="P375" s="141"/>
      <c r="Q375" s="82"/>
      <c r="R375" s="82"/>
      <c r="S375" s="141"/>
      <c r="T375" s="82"/>
      <c r="U375" s="77" t="s">
        <v>4676</v>
      </c>
      <c r="V375" s="58" t="s">
        <v>2808</v>
      </c>
      <c r="W375" s="77"/>
    </row>
    <row r="376" spans="1:23" ht="25.5" x14ac:dyDescent="0.2">
      <c r="A376" s="74" t="s">
        <v>498</v>
      </c>
      <c r="B376" s="74"/>
      <c r="C376" s="76" t="s">
        <v>1548</v>
      </c>
      <c r="D376" s="130" t="s">
        <v>3542</v>
      </c>
      <c r="E376" s="75"/>
      <c r="F376" s="75"/>
      <c r="G376" s="108">
        <v>93.4</v>
      </c>
      <c r="H376" s="108"/>
      <c r="I376" s="108"/>
      <c r="J376" s="75" t="s">
        <v>660</v>
      </c>
      <c r="K376" s="16" t="s">
        <v>3546</v>
      </c>
      <c r="L376" s="141"/>
      <c r="M376" s="82"/>
      <c r="N376" s="141"/>
      <c r="O376" s="82"/>
      <c r="P376" s="141"/>
      <c r="Q376" s="82"/>
      <c r="R376" s="82"/>
      <c r="S376" s="141"/>
      <c r="T376" s="82"/>
      <c r="U376" s="77" t="s">
        <v>4677</v>
      </c>
      <c r="V376" s="58" t="s">
        <v>2808</v>
      </c>
      <c r="W376" s="77"/>
    </row>
    <row r="377" spans="1:23" ht="38.25" x14ac:dyDescent="0.2">
      <c r="A377" s="74" t="s">
        <v>499</v>
      </c>
      <c r="B377" s="74"/>
      <c r="C377" s="76" t="s">
        <v>1549</v>
      </c>
      <c r="D377" s="130" t="s">
        <v>3542</v>
      </c>
      <c r="E377" s="75"/>
      <c r="F377" s="75"/>
      <c r="G377" s="108">
        <v>4694.7</v>
      </c>
      <c r="H377" s="108"/>
      <c r="I377" s="108"/>
      <c r="J377" s="75" t="s">
        <v>660</v>
      </c>
      <c r="K377" s="16" t="s">
        <v>3546</v>
      </c>
      <c r="L377" s="141"/>
      <c r="M377" s="82"/>
      <c r="N377" s="141"/>
      <c r="O377" s="82"/>
      <c r="P377" s="141"/>
      <c r="Q377" s="82"/>
      <c r="R377" s="82"/>
      <c r="S377" s="141"/>
      <c r="T377" s="82"/>
      <c r="U377" s="77" t="s">
        <v>4678</v>
      </c>
      <c r="V377" s="58" t="s">
        <v>2808</v>
      </c>
      <c r="W377" s="77"/>
    </row>
    <row r="378" spans="1:23" ht="38.25" x14ac:dyDescent="0.2">
      <c r="A378" s="78" t="s">
        <v>500</v>
      </c>
      <c r="B378" s="78"/>
      <c r="C378" s="45" t="s">
        <v>1550</v>
      </c>
      <c r="D378" s="44" t="s">
        <v>3611</v>
      </c>
      <c r="E378" s="44"/>
      <c r="F378" s="46" t="s">
        <v>726</v>
      </c>
      <c r="G378" s="108"/>
      <c r="H378" s="108">
        <f>SUM(G374:G377)</f>
        <v>4944.8999999999996</v>
      </c>
      <c r="I378" s="108"/>
      <c r="J378" s="44"/>
      <c r="K378" s="136"/>
      <c r="L378" s="141"/>
      <c r="M378" s="46"/>
      <c r="N378" s="141"/>
      <c r="O378" s="46"/>
      <c r="P378" s="141"/>
      <c r="Q378" s="46"/>
      <c r="R378" s="46"/>
      <c r="S378" s="141"/>
      <c r="T378" s="46"/>
      <c r="U378" s="46" t="s">
        <v>4679</v>
      </c>
      <c r="V378" s="58" t="s">
        <v>3339</v>
      </c>
      <c r="W378" s="46"/>
    </row>
    <row r="379" spans="1:23" ht="38.25" x14ac:dyDescent="0.2">
      <c r="A379" s="78" t="s">
        <v>5507</v>
      </c>
      <c r="B379" s="78"/>
      <c r="C379" s="45" t="s">
        <v>5600</v>
      </c>
      <c r="D379" s="44" t="s">
        <v>3611</v>
      </c>
      <c r="E379" s="44" t="s">
        <v>3777</v>
      </c>
      <c r="F379" s="46" t="s">
        <v>5508</v>
      </c>
      <c r="G379" s="108"/>
      <c r="H379" s="108">
        <f>SUM(G376:G377)</f>
        <v>4788.0999999999995</v>
      </c>
      <c r="I379" s="108"/>
      <c r="J379" s="44"/>
      <c r="K379" s="136"/>
      <c r="L379" s="141"/>
      <c r="M379" s="46"/>
      <c r="N379" s="141"/>
      <c r="O379" s="46"/>
      <c r="P379" s="141"/>
      <c r="Q379" s="46"/>
      <c r="R379" s="46"/>
      <c r="S379" s="141"/>
      <c r="T379" s="46"/>
      <c r="U379" s="46"/>
      <c r="V379" s="66" t="s">
        <v>2811</v>
      </c>
      <c r="W379" s="46"/>
    </row>
    <row r="380" spans="1:23" ht="38.25" x14ac:dyDescent="0.2">
      <c r="A380" s="83" t="s">
        <v>501</v>
      </c>
      <c r="B380" s="83"/>
      <c r="C380" s="85" t="s">
        <v>2525</v>
      </c>
      <c r="D380" s="131" t="s">
        <v>3542</v>
      </c>
      <c r="E380" s="84"/>
      <c r="F380" s="84"/>
      <c r="G380" s="108">
        <v>203.4</v>
      </c>
      <c r="H380" s="108"/>
      <c r="I380" s="108"/>
      <c r="J380" s="84" t="s">
        <v>660</v>
      </c>
      <c r="K380" s="16" t="s">
        <v>3546</v>
      </c>
      <c r="L380" s="141"/>
      <c r="M380" s="82"/>
      <c r="N380" s="141"/>
      <c r="O380" s="82"/>
      <c r="P380" s="141"/>
      <c r="Q380" s="82"/>
      <c r="R380" s="82"/>
      <c r="S380" s="141"/>
      <c r="T380" s="82"/>
      <c r="U380" s="86" t="s">
        <v>4680</v>
      </c>
      <c r="V380" s="58" t="s">
        <v>2808</v>
      </c>
      <c r="W380" s="82"/>
    </row>
    <row r="381" spans="1:23" ht="38.25" x14ac:dyDescent="0.2">
      <c r="A381" s="83" t="s">
        <v>2519</v>
      </c>
      <c r="B381" s="83"/>
      <c r="C381" s="85" t="s">
        <v>3106</v>
      </c>
      <c r="D381" s="131" t="s">
        <v>3542</v>
      </c>
      <c r="E381" s="84"/>
      <c r="F381" s="84"/>
      <c r="G381" s="108">
        <v>303.39999999999998</v>
      </c>
      <c r="H381" s="108"/>
      <c r="I381" s="108"/>
      <c r="J381" s="84" t="s">
        <v>660</v>
      </c>
      <c r="K381" s="16" t="s">
        <v>3546</v>
      </c>
      <c r="L381" s="141"/>
      <c r="M381" s="82"/>
      <c r="N381" s="141"/>
      <c r="O381" s="82"/>
      <c r="P381" s="141"/>
      <c r="Q381" s="82"/>
      <c r="R381" s="82"/>
      <c r="S381" s="141"/>
      <c r="T381" s="82"/>
      <c r="U381" s="86" t="s">
        <v>4681</v>
      </c>
      <c r="V381" s="58" t="s">
        <v>2808</v>
      </c>
      <c r="W381" s="82"/>
    </row>
    <row r="382" spans="1:23" ht="38.25" x14ac:dyDescent="0.2">
      <c r="A382" s="74" t="s">
        <v>502</v>
      </c>
      <c r="B382" s="74"/>
      <c r="C382" s="76" t="s">
        <v>2905</v>
      </c>
      <c r="D382" s="130" t="s">
        <v>3542</v>
      </c>
      <c r="E382" s="75"/>
      <c r="F382" s="75"/>
      <c r="G382" s="108">
        <v>403.4</v>
      </c>
      <c r="H382" s="108"/>
      <c r="I382" s="108"/>
      <c r="J382" s="75" t="s">
        <v>660</v>
      </c>
      <c r="K382" s="16" t="s">
        <v>3546</v>
      </c>
      <c r="L382" s="141"/>
      <c r="M382" s="82"/>
      <c r="N382" s="141"/>
      <c r="O382" s="82"/>
      <c r="P382" s="141"/>
      <c r="Q382" s="82"/>
      <c r="R382" s="82"/>
      <c r="S382" s="141"/>
      <c r="T382" s="82"/>
      <c r="U382" s="77" t="s">
        <v>4682</v>
      </c>
      <c r="V382" s="58" t="s">
        <v>2808</v>
      </c>
      <c r="W382" s="77"/>
    </row>
    <row r="383" spans="1:23" ht="38.25" x14ac:dyDescent="0.2">
      <c r="A383" s="87" t="s">
        <v>2490</v>
      </c>
      <c r="B383" s="87"/>
      <c r="C383" s="89" t="s">
        <v>2494</v>
      </c>
      <c r="D383" s="88" t="s">
        <v>3611</v>
      </c>
      <c r="E383" s="88"/>
      <c r="F383" s="90" t="s">
        <v>2657</v>
      </c>
      <c r="G383" s="108"/>
      <c r="H383" s="108">
        <f>SUM(G380:G382)</f>
        <v>910.19999999999993</v>
      </c>
      <c r="I383" s="108"/>
      <c r="J383" s="88"/>
      <c r="K383" s="88"/>
      <c r="L383" s="141"/>
      <c r="M383" s="90"/>
      <c r="N383" s="141"/>
      <c r="O383" s="90"/>
      <c r="P383" s="141"/>
      <c r="Q383" s="90"/>
      <c r="R383" s="90"/>
      <c r="S383" s="141"/>
      <c r="T383" s="90"/>
      <c r="U383" s="90" t="s">
        <v>4683</v>
      </c>
      <c r="V383" s="58" t="s">
        <v>3339</v>
      </c>
      <c r="W383" s="46"/>
    </row>
    <row r="384" spans="1:23" ht="38.25" x14ac:dyDescent="0.2">
      <c r="A384" s="88" t="s">
        <v>503</v>
      </c>
      <c r="B384" s="88"/>
      <c r="C384" s="89" t="s">
        <v>1553</v>
      </c>
      <c r="D384" s="88" t="s">
        <v>3611</v>
      </c>
      <c r="E384" s="88"/>
      <c r="F384" s="90" t="s">
        <v>2658</v>
      </c>
      <c r="G384" s="108"/>
      <c r="H384" s="108">
        <f>SUM(H378,-H383)</f>
        <v>4034.7</v>
      </c>
      <c r="I384" s="108"/>
      <c r="J384" s="88"/>
      <c r="K384" s="88"/>
      <c r="L384" s="141"/>
      <c r="M384" s="90"/>
      <c r="N384" s="141"/>
      <c r="O384" s="90"/>
      <c r="P384" s="141"/>
      <c r="Q384" s="90"/>
      <c r="R384" s="90"/>
      <c r="S384" s="141"/>
      <c r="T384" s="90"/>
      <c r="U384" s="90" t="s">
        <v>4684</v>
      </c>
      <c r="V384" s="58" t="s">
        <v>3339</v>
      </c>
      <c r="W384" s="46"/>
    </row>
    <row r="385" spans="1:23" ht="38.25" x14ac:dyDescent="0.2">
      <c r="A385" s="78" t="s">
        <v>504</v>
      </c>
      <c r="B385" s="78"/>
      <c r="C385" s="45" t="s">
        <v>1554</v>
      </c>
      <c r="D385" s="44" t="s">
        <v>3611</v>
      </c>
      <c r="E385" s="44"/>
      <c r="F385" s="46" t="s">
        <v>727</v>
      </c>
      <c r="G385" s="108"/>
      <c r="H385" s="108">
        <f>SUM(H373,H384)</f>
        <v>4111.3</v>
      </c>
      <c r="I385" s="108"/>
      <c r="J385" s="44"/>
      <c r="K385" s="88"/>
      <c r="L385" s="141"/>
      <c r="M385" s="46"/>
      <c r="N385" s="141"/>
      <c r="O385" s="46"/>
      <c r="P385" s="141"/>
      <c r="Q385" s="46"/>
      <c r="R385" s="46"/>
      <c r="S385" s="141"/>
      <c r="T385" s="46"/>
      <c r="U385" s="46" t="s">
        <v>4685</v>
      </c>
      <c r="V385" s="58" t="s">
        <v>3339</v>
      </c>
      <c r="W385" s="46"/>
    </row>
    <row r="386" spans="1:23" ht="63.75" x14ac:dyDescent="0.2">
      <c r="A386" s="74" t="s">
        <v>505</v>
      </c>
      <c r="B386" s="74"/>
      <c r="C386" s="76" t="s">
        <v>1555</v>
      </c>
      <c r="D386" s="130" t="s">
        <v>3542</v>
      </c>
      <c r="E386" s="75"/>
      <c r="F386" s="75"/>
      <c r="G386" s="108">
        <v>503.4</v>
      </c>
      <c r="H386" s="108"/>
      <c r="I386" s="108"/>
      <c r="J386" s="75" t="s">
        <v>660</v>
      </c>
      <c r="K386" s="16" t="s">
        <v>3546</v>
      </c>
      <c r="L386" s="269" t="b">
        <f>NOT(AND(G380 &gt; ABS(ROUND((G386-G347)*(1+0.2),1)),$G$534=""))</f>
        <v>1</v>
      </c>
      <c r="M386" s="85" t="s">
        <v>4294</v>
      </c>
      <c r="N386" s="141"/>
      <c r="O386" s="82"/>
      <c r="P386" s="141"/>
      <c r="Q386" s="82"/>
      <c r="R386" s="82"/>
      <c r="S386" s="141"/>
      <c r="T386" s="82"/>
      <c r="U386" s="77" t="s">
        <v>4686</v>
      </c>
      <c r="V386" s="58" t="s">
        <v>2808</v>
      </c>
      <c r="W386" s="77"/>
    </row>
    <row r="387" spans="1:23" ht="38.25" x14ac:dyDescent="0.2">
      <c r="A387" s="74" t="s">
        <v>506</v>
      </c>
      <c r="B387" s="74"/>
      <c r="C387" s="76" t="s">
        <v>2906</v>
      </c>
      <c r="D387" s="130" t="s">
        <v>3542</v>
      </c>
      <c r="E387" s="75"/>
      <c r="F387" s="75"/>
      <c r="G387" s="108">
        <v>603.4</v>
      </c>
      <c r="H387" s="108"/>
      <c r="I387" s="108"/>
      <c r="J387" s="75" t="s">
        <v>660</v>
      </c>
      <c r="K387" s="16" t="s">
        <v>3546</v>
      </c>
      <c r="L387" s="140"/>
      <c r="M387" s="82"/>
      <c r="N387" s="141"/>
      <c r="O387" s="82"/>
      <c r="P387" s="141"/>
      <c r="Q387" s="82"/>
      <c r="R387" s="82"/>
      <c r="S387" s="141"/>
      <c r="T387" s="82"/>
      <c r="U387" s="77" t="s">
        <v>4687</v>
      </c>
      <c r="V387" s="58" t="s">
        <v>2808</v>
      </c>
      <c r="W387" s="77"/>
    </row>
    <row r="388" spans="1:23" ht="25.5" x14ac:dyDescent="0.2">
      <c r="A388" s="74" t="s">
        <v>2907</v>
      </c>
      <c r="B388" s="74"/>
      <c r="C388" s="76" t="s">
        <v>2908</v>
      </c>
      <c r="D388" s="130" t="s">
        <v>3542</v>
      </c>
      <c r="E388" s="75"/>
      <c r="F388" s="75"/>
      <c r="G388" s="108">
        <v>703.4</v>
      </c>
      <c r="H388" s="108"/>
      <c r="I388" s="108"/>
      <c r="J388" s="75" t="s">
        <v>660</v>
      </c>
      <c r="K388" s="16" t="s">
        <v>3546</v>
      </c>
      <c r="L388" s="141"/>
      <c r="M388" s="82"/>
      <c r="N388" s="141"/>
      <c r="O388" s="82"/>
      <c r="P388" s="141"/>
      <c r="Q388" s="82"/>
      <c r="R388" s="82"/>
      <c r="S388" s="141"/>
      <c r="T388" s="82"/>
      <c r="U388" s="77" t="s">
        <v>4688</v>
      </c>
      <c r="V388" s="58" t="s">
        <v>2808</v>
      </c>
      <c r="W388" s="77"/>
    </row>
    <row r="389" spans="1:23" ht="25.5" x14ac:dyDescent="0.2">
      <c r="A389" s="87" t="s">
        <v>2533</v>
      </c>
      <c r="B389" s="87"/>
      <c r="C389" s="89" t="s">
        <v>2760</v>
      </c>
      <c r="D389" s="88" t="s">
        <v>3611</v>
      </c>
      <c r="E389" s="88"/>
      <c r="F389" s="90" t="s">
        <v>2909</v>
      </c>
      <c r="G389" s="108"/>
      <c r="H389" s="108">
        <f>SUM(G386:G388)</f>
        <v>1810.1999999999998</v>
      </c>
      <c r="I389" s="108"/>
      <c r="J389" s="88"/>
      <c r="K389" s="88"/>
      <c r="L389" s="141"/>
      <c r="M389" s="90"/>
      <c r="N389" s="141"/>
      <c r="O389" s="90"/>
      <c r="P389" s="141"/>
      <c r="Q389" s="90"/>
      <c r="R389" s="90"/>
      <c r="S389" s="141"/>
      <c r="T389" s="90"/>
      <c r="U389" s="90" t="s">
        <v>4689</v>
      </c>
      <c r="V389" s="58" t="s">
        <v>3339</v>
      </c>
      <c r="W389" s="46"/>
    </row>
    <row r="390" spans="1:23" ht="25.5" x14ac:dyDescent="0.2">
      <c r="A390" s="87" t="s">
        <v>5604</v>
      </c>
      <c r="B390" s="87"/>
      <c r="C390" s="89" t="s">
        <v>5605</v>
      </c>
      <c r="D390" s="88" t="s">
        <v>3611</v>
      </c>
      <c r="E390" s="88" t="s">
        <v>3777</v>
      </c>
      <c r="F390" s="90" t="s">
        <v>5612</v>
      </c>
      <c r="G390" s="108"/>
      <c r="H390" s="294">
        <f>SUM(G380+G381+G386)</f>
        <v>1010.1999999999999</v>
      </c>
      <c r="I390" s="108"/>
      <c r="J390" s="88"/>
      <c r="K390" s="137"/>
      <c r="L390" s="141"/>
      <c r="M390" s="90"/>
      <c r="N390" s="141"/>
      <c r="O390" s="90"/>
      <c r="P390" s="141"/>
      <c r="Q390" s="90"/>
      <c r="R390" s="90"/>
      <c r="S390" s="141"/>
      <c r="T390" s="90"/>
      <c r="U390" s="90"/>
      <c r="V390" s="66" t="s">
        <v>2811</v>
      </c>
      <c r="W390" s="46"/>
    </row>
    <row r="391" spans="1:23" ht="38.25" x14ac:dyDescent="0.2">
      <c r="A391" s="74" t="s">
        <v>507</v>
      </c>
      <c r="B391" s="74"/>
      <c r="C391" s="76" t="s">
        <v>1557</v>
      </c>
      <c r="D391" s="130" t="s">
        <v>3542</v>
      </c>
      <c r="E391" s="75"/>
      <c r="F391" s="75"/>
      <c r="G391" s="108">
        <v>803.4</v>
      </c>
      <c r="H391" s="108"/>
      <c r="I391" s="108"/>
      <c r="J391" s="75" t="s">
        <v>660</v>
      </c>
      <c r="K391" s="16" t="s">
        <v>3546</v>
      </c>
      <c r="L391" s="141"/>
      <c r="M391" s="82"/>
      <c r="N391" s="141"/>
      <c r="O391" s="82"/>
      <c r="P391" s="141"/>
      <c r="Q391" s="82"/>
      <c r="R391" s="82"/>
      <c r="S391" s="141"/>
      <c r="T391" s="82"/>
      <c r="U391" s="77" t="s">
        <v>4690</v>
      </c>
      <c r="V391" s="58" t="s">
        <v>2808</v>
      </c>
      <c r="W391" s="77"/>
    </row>
    <row r="392" spans="1:23" ht="25.5" x14ac:dyDescent="0.2">
      <c r="A392" s="74" t="s">
        <v>4165</v>
      </c>
      <c r="B392" s="74"/>
      <c r="C392" s="76" t="s">
        <v>4177</v>
      </c>
      <c r="D392" s="130" t="s">
        <v>3611</v>
      </c>
      <c r="E392" s="75"/>
      <c r="F392" s="75"/>
      <c r="G392" s="108">
        <v>113.1</v>
      </c>
      <c r="H392" s="108"/>
      <c r="I392" s="108"/>
      <c r="J392" s="75" t="s">
        <v>660</v>
      </c>
      <c r="K392" s="16" t="s">
        <v>3546</v>
      </c>
      <c r="L392" s="141"/>
      <c r="M392" s="82"/>
      <c r="N392" s="141"/>
      <c r="O392" s="82"/>
      <c r="P392" s="141"/>
      <c r="Q392" s="82"/>
      <c r="R392" s="82"/>
      <c r="S392" s="141"/>
      <c r="T392" s="82"/>
      <c r="U392" s="77" t="s">
        <v>4691</v>
      </c>
      <c r="V392" s="66" t="s">
        <v>2811</v>
      </c>
      <c r="W392" s="77"/>
    </row>
    <row r="393" spans="1:23" ht="38.25" x14ac:dyDescent="0.2">
      <c r="A393" s="44" t="s">
        <v>508</v>
      </c>
      <c r="B393" s="44"/>
      <c r="C393" s="45" t="s">
        <v>1558</v>
      </c>
      <c r="D393" s="44" t="s">
        <v>3611</v>
      </c>
      <c r="E393" s="44"/>
      <c r="F393" s="46" t="s">
        <v>4166</v>
      </c>
      <c r="G393" s="108"/>
      <c r="H393" s="108">
        <f>SUM(H385,-H389,-G391,-G392)</f>
        <v>1384.6000000000004</v>
      </c>
      <c r="I393" s="108"/>
      <c r="J393" s="44"/>
      <c r="K393" s="88"/>
      <c r="L393" s="141"/>
      <c r="M393" s="46"/>
      <c r="N393" s="141"/>
      <c r="O393" s="46"/>
      <c r="P393" s="141"/>
      <c r="Q393" s="46"/>
      <c r="R393" s="46"/>
      <c r="S393" s="141"/>
      <c r="T393" s="46"/>
      <c r="U393" s="46" t="s">
        <v>4692</v>
      </c>
      <c r="V393" s="65" t="s">
        <v>2812</v>
      </c>
      <c r="W393" s="46"/>
    </row>
    <row r="394" spans="1:23" ht="38.25" x14ac:dyDescent="0.2">
      <c r="A394" s="88" t="s">
        <v>5525</v>
      </c>
      <c r="B394" s="88"/>
      <c r="C394" s="89" t="s">
        <v>5526</v>
      </c>
      <c r="D394" s="88" t="s">
        <v>3611</v>
      </c>
      <c r="E394" s="88" t="s">
        <v>3777</v>
      </c>
      <c r="F394" s="46" t="s">
        <v>4166</v>
      </c>
      <c r="G394" s="108"/>
      <c r="H394" s="108">
        <f>SUM(H385,-H389,-G391,-G392)</f>
        <v>1384.6000000000004</v>
      </c>
      <c r="I394" s="108"/>
      <c r="J394" s="88"/>
      <c r="K394" s="137"/>
      <c r="L394" s="141"/>
      <c r="M394" s="90"/>
      <c r="N394" s="141"/>
      <c r="O394" s="90"/>
      <c r="P394" s="141"/>
      <c r="Q394" s="90"/>
      <c r="R394" s="90"/>
      <c r="S394" s="141"/>
      <c r="T394" s="90"/>
      <c r="U394" s="90"/>
      <c r="V394" s="66" t="s">
        <v>2811</v>
      </c>
      <c r="W394" s="46"/>
    </row>
    <row r="395" spans="1:23" ht="28.5" customHeight="1" x14ac:dyDescent="0.2">
      <c r="A395" s="74" t="s">
        <v>509</v>
      </c>
      <c r="B395" s="74"/>
      <c r="C395" s="76" t="s">
        <v>379</v>
      </c>
      <c r="D395" s="130" t="s">
        <v>3542</v>
      </c>
      <c r="E395" s="75"/>
      <c r="F395" s="75"/>
      <c r="G395" s="108">
        <v>3894.7</v>
      </c>
      <c r="H395" s="108"/>
      <c r="I395" s="108"/>
      <c r="J395" s="75" t="s">
        <v>660</v>
      </c>
      <c r="K395" s="16" t="s">
        <v>3546</v>
      </c>
      <c r="L395" s="141"/>
      <c r="M395" s="82"/>
      <c r="N395" s="141"/>
      <c r="O395" s="82"/>
      <c r="P395" s="141"/>
      <c r="Q395" s="82"/>
      <c r="R395" s="82"/>
      <c r="S395" s="141"/>
      <c r="T395" s="82"/>
      <c r="U395" s="77" t="s">
        <v>4693</v>
      </c>
      <c r="V395" s="58" t="s">
        <v>2808</v>
      </c>
      <c r="W395" s="77"/>
    </row>
    <row r="396" spans="1:23" ht="25.5" x14ac:dyDescent="0.2">
      <c r="A396" s="74" t="s">
        <v>511</v>
      </c>
      <c r="B396" s="74"/>
      <c r="C396" s="76" t="s">
        <v>381</v>
      </c>
      <c r="D396" s="130" t="s">
        <v>3611</v>
      </c>
      <c r="E396" s="75"/>
      <c r="F396" s="75"/>
      <c r="G396" s="108">
        <v>45.4</v>
      </c>
      <c r="H396" s="108"/>
      <c r="I396" s="108"/>
      <c r="J396" s="75" t="s">
        <v>660</v>
      </c>
      <c r="K396" s="16" t="s">
        <v>3546</v>
      </c>
      <c r="L396" s="141"/>
      <c r="M396" s="82"/>
      <c r="N396" s="141"/>
      <c r="O396" s="82"/>
      <c r="P396" s="141"/>
      <c r="Q396" s="82"/>
      <c r="R396" s="82"/>
      <c r="S396" s="141"/>
      <c r="T396" s="82"/>
      <c r="U396" s="77" t="s">
        <v>4694</v>
      </c>
      <c r="V396" s="58" t="s">
        <v>2808</v>
      </c>
      <c r="W396" s="77"/>
    </row>
    <row r="397" spans="1:23" ht="25.5" x14ac:dyDescent="0.2">
      <c r="A397" s="83" t="s">
        <v>512</v>
      </c>
      <c r="B397" s="83"/>
      <c r="C397" s="85" t="s">
        <v>2545</v>
      </c>
      <c r="D397" s="131" t="s">
        <v>3611</v>
      </c>
      <c r="E397" s="84"/>
      <c r="F397" s="84"/>
      <c r="G397" s="108">
        <v>1748.5</v>
      </c>
      <c r="H397" s="108"/>
      <c r="I397" s="108"/>
      <c r="J397" s="84" t="s">
        <v>660</v>
      </c>
      <c r="K397" s="16" t="s">
        <v>3546</v>
      </c>
      <c r="L397" s="141"/>
      <c r="M397" s="82"/>
      <c r="N397" s="141"/>
      <c r="O397" s="82"/>
      <c r="P397" s="141"/>
      <c r="Q397" s="82"/>
      <c r="R397" s="82"/>
      <c r="S397" s="141"/>
      <c r="T397" s="82"/>
      <c r="U397" s="86" t="s">
        <v>4695</v>
      </c>
      <c r="V397" s="58" t="s">
        <v>2808</v>
      </c>
      <c r="W397" s="82"/>
    </row>
    <row r="398" spans="1:23" ht="25.5" x14ac:dyDescent="0.2">
      <c r="A398" s="83" t="s">
        <v>2539</v>
      </c>
      <c r="B398" s="83"/>
      <c r="C398" s="85" t="s">
        <v>2551</v>
      </c>
      <c r="D398" s="131" t="s">
        <v>3611</v>
      </c>
      <c r="E398" s="84"/>
      <c r="F398" s="84"/>
      <c r="G398" s="108">
        <v>-4304</v>
      </c>
      <c r="H398" s="108"/>
      <c r="I398" s="108"/>
      <c r="J398" s="84" t="s">
        <v>660</v>
      </c>
      <c r="K398" s="16" t="s">
        <v>3546</v>
      </c>
      <c r="L398" s="141"/>
      <c r="M398" s="82"/>
      <c r="N398" s="141"/>
      <c r="O398" s="82"/>
      <c r="P398" s="141"/>
      <c r="Q398" s="82"/>
      <c r="R398" s="82"/>
      <c r="S398" s="141"/>
      <c r="T398" s="82"/>
      <c r="U398" s="86" t="s">
        <v>4696</v>
      </c>
      <c r="V398" s="58" t="s">
        <v>2808</v>
      </c>
      <c r="W398" s="82"/>
    </row>
    <row r="399" spans="1:23" s="91" customFormat="1" ht="38.25" x14ac:dyDescent="0.2">
      <c r="A399" s="88" t="s">
        <v>513</v>
      </c>
      <c r="B399" s="88"/>
      <c r="C399" s="89" t="s">
        <v>383</v>
      </c>
      <c r="D399" s="88" t="s">
        <v>3611</v>
      </c>
      <c r="E399" s="88"/>
      <c r="F399" s="90" t="s">
        <v>2910</v>
      </c>
      <c r="G399" s="108"/>
      <c r="H399" s="108">
        <f>SUM(G395:G398)</f>
        <v>1384.6000000000004</v>
      </c>
      <c r="I399" s="108"/>
      <c r="J399" s="88"/>
      <c r="K399" s="137"/>
      <c r="L399" s="172" t="b">
        <f>ROUND(H399,1)=ROUND(H393,1)</f>
        <v>1</v>
      </c>
      <c r="M399" s="251" t="s">
        <v>4133</v>
      </c>
      <c r="N399" s="141"/>
      <c r="O399" s="90"/>
      <c r="P399" s="141"/>
      <c r="Q399" s="90"/>
      <c r="R399" s="90"/>
      <c r="S399" s="141"/>
      <c r="T399" s="90"/>
      <c r="U399" s="90" t="s">
        <v>4697</v>
      </c>
      <c r="V399" s="58" t="s">
        <v>3339</v>
      </c>
      <c r="W399" s="46"/>
    </row>
    <row r="400" spans="1:23" ht="38.25" x14ac:dyDescent="0.2">
      <c r="A400" s="262" t="s">
        <v>514</v>
      </c>
      <c r="B400" s="262"/>
      <c r="C400" s="255" t="s">
        <v>2659</v>
      </c>
      <c r="D400" s="256" t="s">
        <v>3542</v>
      </c>
      <c r="E400" s="252"/>
      <c r="F400" s="252"/>
      <c r="G400" s="245">
        <v>200</v>
      </c>
      <c r="H400" s="245"/>
      <c r="I400" s="245"/>
      <c r="J400" s="252" t="s">
        <v>660</v>
      </c>
      <c r="K400" s="252"/>
      <c r="L400" s="248" t="b">
        <f>G400&lt;=(G386+G387+G391)</f>
        <v>1</v>
      </c>
      <c r="M400" s="250" t="s">
        <v>3618</v>
      </c>
      <c r="N400" s="249"/>
      <c r="O400" s="250"/>
      <c r="P400" s="249"/>
      <c r="Q400" s="250"/>
      <c r="R400" s="250"/>
      <c r="S400" s="249"/>
      <c r="T400" s="250"/>
      <c r="U400" s="244"/>
      <c r="V400" s="67" t="s">
        <v>2813</v>
      </c>
      <c r="W400" s="250"/>
    </row>
    <row r="401" spans="1:23" ht="38.25" x14ac:dyDescent="0.2">
      <c r="A401" s="83" t="s">
        <v>515</v>
      </c>
      <c r="B401" s="83"/>
      <c r="C401" s="92" t="s">
        <v>2911</v>
      </c>
      <c r="D401" s="130" t="s">
        <v>3542</v>
      </c>
      <c r="E401" s="81"/>
      <c r="F401" s="81"/>
      <c r="G401" s="108">
        <v>250.2</v>
      </c>
      <c r="H401" s="108"/>
      <c r="I401" s="108"/>
      <c r="J401" s="81" t="s">
        <v>660</v>
      </c>
      <c r="K401" s="16" t="s">
        <v>3546</v>
      </c>
      <c r="L401" s="172" t="b">
        <f>G401&lt;=ROUND(G374+G375+G376,1)</f>
        <v>1</v>
      </c>
      <c r="M401" s="82" t="s">
        <v>3619</v>
      </c>
      <c r="N401" s="141"/>
      <c r="O401" s="82"/>
      <c r="P401" s="141"/>
      <c r="Q401" s="82"/>
      <c r="R401" s="82"/>
      <c r="S401" s="141"/>
      <c r="T401" s="82"/>
      <c r="U401" s="82" t="s">
        <v>4698</v>
      </c>
      <c r="V401" s="58" t="s">
        <v>2808</v>
      </c>
      <c r="W401" s="82"/>
    </row>
    <row r="402" spans="1:23" ht="38.25" x14ac:dyDescent="0.2">
      <c r="A402" s="83" t="s">
        <v>516</v>
      </c>
      <c r="B402" s="83"/>
      <c r="C402" s="92" t="s">
        <v>2912</v>
      </c>
      <c r="D402" s="130" t="s">
        <v>3542</v>
      </c>
      <c r="E402" s="81"/>
      <c r="F402" s="81"/>
      <c r="G402" s="108">
        <v>2820.4</v>
      </c>
      <c r="H402" s="108"/>
      <c r="I402" s="108"/>
      <c r="J402" s="81" t="s">
        <v>660</v>
      </c>
      <c r="K402" s="16" t="s">
        <v>3546</v>
      </c>
      <c r="L402" s="172" t="b">
        <f>G402&lt;=ROUND(G380+G381+G382+G386+G387+G391,1)</f>
        <v>1</v>
      </c>
      <c r="M402" s="82" t="s">
        <v>3620</v>
      </c>
      <c r="N402" s="141"/>
      <c r="O402" s="82"/>
      <c r="P402" s="141"/>
      <c r="Q402" s="82"/>
      <c r="R402" s="82"/>
      <c r="S402" s="141"/>
      <c r="T402" s="82"/>
      <c r="U402" s="82" t="s">
        <v>4699</v>
      </c>
      <c r="V402" s="58" t="s">
        <v>2808</v>
      </c>
      <c r="W402" s="82"/>
    </row>
    <row r="403" spans="1:23" s="91" customFormat="1" ht="28.5" customHeight="1" x14ac:dyDescent="0.2">
      <c r="A403" s="242" t="s">
        <v>2761</v>
      </c>
      <c r="B403" s="242"/>
      <c r="C403" s="243" t="s">
        <v>2762</v>
      </c>
      <c r="D403" s="242" t="s">
        <v>2753</v>
      </c>
      <c r="E403" s="242"/>
      <c r="F403" s="244" t="s">
        <v>2763</v>
      </c>
      <c r="G403" s="245"/>
      <c r="H403" s="246" t="b">
        <f>ROUND(H393,1)=ROUND(H399,1)</f>
        <v>1</v>
      </c>
      <c r="I403" s="245"/>
      <c r="J403" s="242" t="s">
        <v>660</v>
      </c>
      <c r="K403" s="247"/>
      <c r="L403" s="248" t="b">
        <f>H403</f>
        <v>1</v>
      </c>
      <c r="M403" s="244" t="s">
        <v>3668</v>
      </c>
      <c r="N403" s="249"/>
      <c r="O403" s="244"/>
      <c r="P403" s="249"/>
      <c r="Q403" s="244"/>
      <c r="R403" s="244"/>
      <c r="S403" s="249"/>
      <c r="T403" s="244"/>
      <c r="U403" s="244"/>
      <c r="V403" s="67" t="s">
        <v>2813</v>
      </c>
      <c r="W403" s="250"/>
    </row>
    <row r="404" spans="1:23" ht="38.25" x14ac:dyDescent="0.2">
      <c r="A404" s="74" t="s">
        <v>517</v>
      </c>
      <c r="B404" s="74"/>
      <c r="C404" s="76" t="s">
        <v>2913</v>
      </c>
      <c r="D404" s="289" t="s">
        <v>3542</v>
      </c>
      <c r="E404" s="75"/>
      <c r="F404" s="75"/>
      <c r="G404" s="108">
        <v>14.3</v>
      </c>
      <c r="H404" s="108"/>
      <c r="I404" s="108"/>
      <c r="J404" s="75" t="s">
        <v>660</v>
      </c>
      <c r="K404" s="16" t="s">
        <v>3546</v>
      </c>
      <c r="L404" s="141"/>
      <c r="M404" s="82"/>
      <c r="N404" s="141"/>
      <c r="O404" s="82"/>
      <c r="P404" s="141"/>
      <c r="Q404" s="82"/>
      <c r="R404" s="82"/>
      <c r="S404" s="141"/>
      <c r="T404" s="82"/>
      <c r="U404" s="77" t="s">
        <v>4700</v>
      </c>
      <c r="V404" s="58" t="s">
        <v>2808</v>
      </c>
      <c r="W404" s="77"/>
    </row>
    <row r="405" spans="1:23" ht="75" customHeight="1" x14ac:dyDescent="0.2">
      <c r="A405" s="74" t="s">
        <v>518</v>
      </c>
      <c r="B405" s="74"/>
      <c r="C405" s="76" t="s">
        <v>388</v>
      </c>
      <c r="D405" s="130" t="s">
        <v>3542</v>
      </c>
      <c r="E405" s="75"/>
      <c r="F405" s="75"/>
      <c r="G405" s="108">
        <v>24.3</v>
      </c>
      <c r="H405" s="108"/>
      <c r="I405" s="108"/>
      <c r="J405" s="75" t="s">
        <v>660</v>
      </c>
      <c r="K405" s="16" t="s">
        <v>3546</v>
      </c>
      <c r="L405" s="172" t="b">
        <f>NOT(AND(ABS(ROUND(G406-G367-G143,1)) &gt; (G143*0.1),$G$523=""))</f>
        <v>1</v>
      </c>
      <c r="M405" s="16" t="s">
        <v>4264</v>
      </c>
      <c r="N405" s="141"/>
      <c r="O405" s="82"/>
      <c r="P405" s="141"/>
      <c r="Q405" s="82"/>
      <c r="R405" s="82"/>
      <c r="S405" s="141"/>
      <c r="T405" s="82"/>
      <c r="U405" s="77" t="s">
        <v>4701</v>
      </c>
      <c r="V405" s="58" t="s">
        <v>2808</v>
      </c>
      <c r="W405" s="77"/>
    </row>
    <row r="406" spans="1:23" ht="25.5" x14ac:dyDescent="0.2">
      <c r="A406" s="83" t="s">
        <v>519</v>
      </c>
      <c r="B406" s="83"/>
      <c r="C406" s="85" t="s">
        <v>389</v>
      </c>
      <c r="D406" s="131" t="s">
        <v>3542</v>
      </c>
      <c r="E406" s="84"/>
      <c r="F406" s="84"/>
      <c r="G406" s="108">
        <v>34.4</v>
      </c>
      <c r="H406" s="108"/>
      <c r="I406" s="108"/>
      <c r="J406" s="84" t="s">
        <v>660</v>
      </c>
      <c r="K406" s="16" t="s">
        <v>3546</v>
      </c>
      <c r="L406" s="141"/>
      <c r="M406" s="82"/>
      <c r="N406" s="141"/>
      <c r="O406" s="82"/>
      <c r="P406" s="141"/>
      <c r="Q406" s="82"/>
      <c r="R406" s="82"/>
      <c r="S406" s="141"/>
      <c r="T406" s="82"/>
      <c r="U406" s="86" t="s">
        <v>4702</v>
      </c>
      <c r="V406" s="58" t="s">
        <v>2808</v>
      </c>
      <c r="W406" s="82"/>
    </row>
    <row r="407" spans="1:23" ht="25.5" x14ac:dyDescent="0.2">
      <c r="A407" s="83" t="s">
        <v>22</v>
      </c>
      <c r="B407" s="83"/>
      <c r="C407" s="85" t="s">
        <v>409</v>
      </c>
      <c r="D407" s="131" t="s">
        <v>3542</v>
      </c>
      <c r="E407" s="84"/>
      <c r="F407" s="84"/>
      <c r="G407" s="108">
        <v>44.4</v>
      </c>
      <c r="H407" s="108"/>
      <c r="I407" s="108"/>
      <c r="J407" s="84" t="s">
        <v>660</v>
      </c>
      <c r="K407" s="16" t="s">
        <v>3546</v>
      </c>
      <c r="L407" s="141"/>
      <c r="M407" s="82"/>
      <c r="N407" s="141"/>
      <c r="O407" s="82"/>
      <c r="P407" s="141"/>
      <c r="Q407" s="82"/>
      <c r="R407" s="82"/>
      <c r="S407" s="141"/>
      <c r="T407" s="82"/>
      <c r="U407" s="86" t="s">
        <v>4703</v>
      </c>
      <c r="V407" s="58" t="s">
        <v>2808</v>
      </c>
      <c r="W407" s="82"/>
    </row>
    <row r="408" spans="1:23" ht="38.25" x14ac:dyDescent="0.2">
      <c r="A408" s="44" t="s">
        <v>522</v>
      </c>
      <c r="B408" s="44"/>
      <c r="C408" s="45" t="s">
        <v>2514</v>
      </c>
      <c r="D408" s="44" t="s">
        <v>3611</v>
      </c>
      <c r="E408" s="44"/>
      <c r="F408" s="46" t="s">
        <v>2914</v>
      </c>
      <c r="G408" s="108"/>
      <c r="H408" s="108">
        <f>SUM(G405,-G406,-G407)</f>
        <v>-54.5</v>
      </c>
      <c r="I408" s="108"/>
      <c r="J408" s="44"/>
      <c r="K408" s="136"/>
      <c r="L408" s="141"/>
      <c r="M408" s="46"/>
      <c r="N408" s="141"/>
      <c r="O408" s="46"/>
      <c r="P408" s="141"/>
      <c r="Q408" s="46"/>
      <c r="R408" s="46"/>
      <c r="S408" s="141"/>
      <c r="T408" s="46"/>
      <c r="U408" s="46" t="s">
        <v>4704</v>
      </c>
      <c r="V408" s="58" t="s">
        <v>3339</v>
      </c>
      <c r="W408" s="46"/>
    </row>
    <row r="409" spans="1:23" ht="38.25" x14ac:dyDescent="0.2">
      <c r="A409" s="88" t="s">
        <v>5496</v>
      </c>
      <c r="B409" s="88"/>
      <c r="C409" s="89" t="s">
        <v>5497</v>
      </c>
      <c r="D409" s="88" t="s">
        <v>3611</v>
      </c>
      <c r="E409" s="296" t="s">
        <v>3777</v>
      </c>
      <c r="F409" s="90" t="s">
        <v>5498</v>
      </c>
      <c r="G409" s="108"/>
      <c r="H409" s="108">
        <f>SUM(G405,-G406,-G407)</f>
        <v>-54.5</v>
      </c>
      <c r="I409" s="108"/>
      <c r="J409" s="88"/>
      <c r="K409" s="88"/>
      <c r="L409" s="141"/>
      <c r="M409" s="90"/>
      <c r="N409" s="141"/>
      <c r="O409" s="90"/>
      <c r="P409" s="141"/>
      <c r="Q409" s="90"/>
      <c r="R409" s="90"/>
      <c r="S409" s="141"/>
      <c r="T409" s="90"/>
      <c r="U409" s="90"/>
      <c r="V409" s="66" t="s">
        <v>2811</v>
      </c>
      <c r="W409" s="46"/>
    </row>
    <row r="410" spans="1:23" ht="25.5" x14ac:dyDescent="0.2">
      <c r="A410" s="74" t="s">
        <v>5</v>
      </c>
      <c r="B410" s="74"/>
      <c r="C410" s="76" t="s">
        <v>2915</v>
      </c>
      <c r="D410" s="130" t="s">
        <v>3542</v>
      </c>
      <c r="E410" s="75"/>
      <c r="F410" s="75"/>
      <c r="G410" s="108">
        <v>54.4</v>
      </c>
      <c r="H410" s="108"/>
      <c r="I410" s="108"/>
      <c r="J410" s="75" t="s">
        <v>660</v>
      </c>
      <c r="K410" s="16" t="s">
        <v>3546</v>
      </c>
      <c r="L410" s="141"/>
      <c r="M410" s="82"/>
      <c r="N410" s="141"/>
      <c r="O410" s="82"/>
      <c r="P410" s="141"/>
      <c r="Q410" s="82"/>
      <c r="R410" s="82"/>
      <c r="S410" s="141"/>
      <c r="T410" s="82"/>
      <c r="U410" s="77" t="s">
        <v>4705</v>
      </c>
      <c r="V410" s="58" t="s">
        <v>2808</v>
      </c>
      <c r="W410" s="77"/>
    </row>
    <row r="411" spans="1:23" ht="25.5" x14ac:dyDescent="0.2">
      <c r="A411" s="74" t="s">
        <v>6</v>
      </c>
      <c r="B411" s="74"/>
      <c r="C411" s="76" t="s">
        <v>3085</v>
      </c>
      <c r="D411" s="130" t="s">
        <v>3542</v>
      </c>
      <c r="E411" s="75"/>
      <c r="F411" s="75"/>
      <c r="G411" s="108">
        <v>64.400000000000006</v>
      </c>
      <c r="H411" s="108"/>
      <c r="I411" s="108"/>
      <c r="J411" s="75" t="s">
        <v>660</v>
      </c>
      <c r="K411" s="16" t="s">
        <v>3546</v>
      </c>
      <c r="L411" s="141"/>
      <c r="M411" s="82"/>
      <c r="N411" s="141"/>
      <c r="O411" s="82"/>
      <c r="P411" s="141"/>
      <c r="Q411" s="82"/>
      <c r="R411" s="82"/>
      <c r="S411" s="141"/>
      <c r="T411" s="82"/>
      <c r="U411" s="77" t="s">
        <v>4706</v>
      </c>
      <c r="V411" s="58" t="s">
        <v>2808</v>
      </c>
      <c r="W411" s="77"/>
    </row>
    <row r="412" spans="1:23" ht="38.25" x14ac:dyDescent="0.2">
      <c r="A412" s="78" t="s">
        <v>7</v>
      </c>
      <c r="B412" s="78"/>
      <c r="C412" s="45" t="s">
        <v>2916</v>
      </c>
      <c r="D412" s="44" t="s">
        <v>3611</v>
      </c>
      <c r="E412" s="44"/>
      <c r="F412" s="46" t="s">
        <v>2465</v>
      </c>
      <c r="G412" s="108"/>
      <c r="H412" s="108">
        <f>SUM(G404,H408,G410,G411)</f>
        <v>78.599999999999994</v>
      </c>
      <c r="I412" s="108"/>
      <c r="J412" s="44"/>
      <c r="K412" s="136"/>
      <c r="L412" s="141"/>
      <c r="M412" s="46"/>
      <c r="N412" s="141"/>
      <c r="O412" s="46"/>
      <c r="P412" s="141"/>
      <c r="Q412" s="46"/>
      <c r="R412" s="46"/>
      <c r="S412" s="141"/>
      <c r="T412" s="46"/>
      <c r="U412" s="46" t="s">
        <v>4707</v>
      </c>
      <c r="V412" s="58" t="s">
        <v>3339</v>
      </c>
      <c r="W412" s="46"/>
    </row>
    <row r="413" spans="1:23" ht="25.5" x14ac:dyDescent="0.2">
      <c r="A413" s="74" t="s">
        <v>8</v>
      </c>
      <c r="B413" s="74"/>
      <c r="C413" s="76" t="s">
        <v>2917</v>
      </c>
      <c r="D413" s="130" t="s">
        <v>3542</v>
      </c>
      <c r="E413" s="75"/>
      <c r="F413" s="75"/>
      <c r="G413" s="108">
        <v>74.400000000000006</v>
      </c>
      <c r="H413" s="108"/>
      <c r="I413" s="108"/>
      <c r="J413" s="75" t="s">
        <v>660</v>
      </c>
      <c r="K413" s="16" t="s">
        <v>3546</v>
      </c>
      <c r="L413" s="141"/>
      <c r="M413" s="82"/>
      <c r="N413" s="141"/>
      <c r="O413" s="82"/>
      <c r="P413" s="141"/>
      <c r="Q413" s="82"/>
      <c r="R413" s="82"/>
      <c r="S413" s="141"/>
      <c r="T413" s="82"/>
      <c r="U413" s="77" t="s">
        <v>4708</v>
      </c>
      <c r="V413" s="58" t="s">
        <v>2808</v>
      </c>
      <c r="W413" s="77"/>
    </row>
    <row r="414" spans="1:23" ht="38.25" x14ac:dyDescent="0.2">
      <c r="A414" s="74" t="s">
        <v>9</v>
      </c>
      <c r="B414" s="74"/>
      <c r="C414" s="76" t="s">
        <v>2918</v>
      </c>
      <c r="D414" s="130" t="s">
        <v>3542</v>
      </c>
      <c r="E414" s="75"/>
      <c r="F414" s="75"/>
      <c r="G414" s="108">
        <v>84.4</v>
      </c>
      <c r="H414" s="108"/>
      <c r="I414" s="108"/>
      <c r="J414" s="75" t="s">
        <v>660</v>
      </c>
      <c r="K414" s="16" t="s">
        <v>3546</v>
      </c>
      <c r="L414" s="141"/>
      <c r="M414" s="82"/>
      <c r="N414" s="141"/>
      <c r="O414" s="82"/>
      <c r="P414" s="141"/>
      <c r="Q414" s="82"/>
      <c r="R414" s="82"/>
      <c r="S414" s="141"/>
      <c r="T414" s="82"/>
      <c r="U414" s="77" t="s">
        <v>4709</v>
      </c>
      <c r="V414" s="58" t="s">
        <v>2808</v>
      </c>
      <c r="W414" s="77"/>
    </row>
    <row r="415" spans="1:23" ht="25.5" x14ac:dyDescent="0.2">
      <c r="A415" s="74" t="s">
        <v>10</v>
      </c>
      <c r="B415" s="74"/>
      <c r="C415" s="76" t="s">
        <v>397</v>
      </c>
      <c r="D415" s="130" t="s">
        <v>3542</v>
      </c>
      <c r="E415" s="75"/>
      <c r="F415" s="75"/>
      <c r="G415" s="108">
        <v>94.4</v>
      </c>
      <c r="H415" s="108"/>
      <c r="I415" s="108"/>
      <c r="J415" s="75" t="s">
        <v>660</v>
      </c>
      <c r="K415" s="16" t="s">
        <v>3546</v>
      </c>
      <c r="L415" s="141"/>
      <c r="M415" s="82"/>
      <c r="N415" s="141"/>
      <c r="O415" s="82"/>
      <c r="P415" s="141"/>
      <c r="Q415" s="82"/>
      <c r="R415" s="82"/>
      <c r="S415" s="141"/>
      <c r="T415" s="82"/>
      <c r="U415" s="77" t="s">
        <v>4710</v>
      </c>
      <c r="V415" s="58" t="s">
        <v>2808</v>
      </c>
      <c r="W415" s="77"/>
    </row>
    <row r="416" spans="1:23" ht="38.25" x14ac:dyDescent="0.2">
      <c r="A416" s="74" t="s">
        <v>11</v>
      </c>
      <c r="B416" s="74"/>
      <c r="C416" s="76" t="s">
        <v>398</v>
      </c>
      <c r="D416" s="130" t="s">
        <v>3542</v>
      </c>
      <c r="E416" s="75"/>
      <c r="F416" s="75"/>
      <c r="G416" s="108">
        <v>6269.6</v>
      </c>
      <c r="H416" s="108"/>
      <c r="I416" s="108"/>
      <c r="J416" s="75" t="s">
        <v>660</v>
      </c>
      <c r="K416" s="16" t="s">
        <v>3546</v>
      </c>
      <c r="L416" s="141"/>
      <c r="M416" s="82"/>
      <c r="N416" s="141"/>
      <c r="O416" s="82"/>
      <c r="P416" s="141"/>
      <c r="Q416" s="82"/>
      <c r="R416" s="82"/>
      <c r="S416" s="141"/>
      <c r="T416" s="82"/>
      <c r="U416" s="77" t="s">
        <v>4711</v>
      </c>
      <c r="V416" s="58" t="s">
        <v>2808</v>
      </c>
      <c r="W416" s="77"/>
    </row>
    <row r="417" spans="1:23" ht="38.25" x14ac:dyDescent="0.2">
      <c r="A417" s="78" t="s">
        <v>12</v>
      </c>
      <c r="B417" s="78"/>
      <c r="C417" s="45" t="s">
        <v>399</v>
      </c>
      <c r="D417" s="44" t="s">
        <v>3611</v>
      </c>
      <c r="E417" s="44"/>
      <c r="F417" s="46" t="s">
        <v>728</v>
      </c>
      <c r="G417" s="108"/>
      <c r="H417" s="108">
        <f>SUM(G413:G416)</f>
        <v>6522.8</v>
      </c>
      <c r="I417" s="108"/>
      <c r="J417" s="44"/>
      <c r="K417" s="136"/>
      <c r="L417" s="141"/>
      <c r="M417" s="46"/>
      <c r="N417" s="141"/>
      <c r="O417" s="46"/>
      <c r="P417" s="141"/>
      <c r="Q417" s="46"/>
      <c r="R417" s="46"/>
      <c r="S417" s="141"/>
      <c r="T417" s="46"/>
      <c r="U417" s="46" t="s">
        <v>4712</v>
      </c>
      <c r="V417" s="58" t="s">
        <v>3339</v>
      </c>
      <c r="W417" s="46"/>
    </row>
    <row r="418" spans="1:23" ht="38.25" x14ac:dyDescent="0.2">
      <c r="A418" s="78" t="s">
        <v>5509</v>
      </c>
      <c r="B418" s="78"/>
      <c r="C418" s="45" t="s">
        <v>5601</v>
      </c>
      <c r="D418" s="44" t="s">
        <v>3611</v>
      </c>
      <c r="E418" s="44" t="s">
        <v>3777</v>
      </c>
      <c r="F418" s="46" t="s">
        <v>5510</v>
      </c>
      <c r="G418" s="108"/>
      <c r="H418" s="108">
        <f>SUM(G415:G416)</f>
        <v>6364</v>
      </c>
      <c r="I418" s="108"/>
      <c r="J418" s="44"/>
      <c r="K418" s="136"/>
      <c r="L418" s="141"/>
      <c r="M418" s="46"/>
      <c r="N418" s="141"/>
      <c r="O418" s="46"/>
      <c r="P418" s="141"/>
      <c r="Q418" s="46"/>
      <c r="R418" s="46"/>
      <c r="S418" s="141"/>
      <c r="T418" s="46"/>
      <c r="U418" s="46"/>
      <c r="V418" s="66" t="s">
        <v>2811</v>
      </c>
      <c r="W418" s="46"/>
    </row>
    <row r="419" spans="1:23" ht="38.25" x14ac:dyDescent="0.2">
      <c r="A419" s="83" t="s">
        <v>13</v>
      </c>
      <c r="B419" s="83"/>
      <c r="C419" s="85" t="s">
        <v>2526</v>
      </c>
      <c r="D419" s="131" t="s">
        <v>3542</v>
      </c>
      <c r="E419" s="84"/>
      <c r="F419" s="84"/>
      <c r="G419" s="108">
        <v>204.4</v>
      </c>
      <c r="H419" s="108"/>
      <c r="I419" s="108"/>
      <c r="J419" s="84" t="s">
        <v>660</v>
      </c>
      <c r="K419" s="16" t="s">
        <v>3546</v>
      </c>
      <c r="L419" s="141"/>
      <c r="M419" s="82"/>
      <c r="N419" s="141"/>
      <c r="O419" s="82"/>
      <c r="P419" s="141"/>
      <c r="Q419" s="82"/>
      <c r="R419" s="82"/>
      <c r="S419" s="141"/>
      <c r="T419" s="82"/>
      <c r="U419" s="86" t="s">
        <v>4713</v>
      </c>
      <c r="V419" s="58" t="s">
        <v>2808</v>
      </c>
      <c r="W419" s="82"/>
    </row>
    <row r="420" spans="1:23" ht="38.25" x14ac:dyDescent="0.2">
      <c r="A420" s="83" t="s">
        <v>2520</v>
      </c>
      <c r="B420" s="83"/>
      <c r="C420" s="85" t="s">
        <v>3107</v>
      </c>
      <c r="D420" s="131" t="s">
        <v>3542</v>
      </c>
      <c r="E420" s="84"/>
      <c r="F420" s="84"/>
      <c r="G420" s="108">
        <v>304.39999999999998</v>
      </c>
      <c r="H420" s="108"/>
      <c r="I420" s="108"/>
      <c r="J420" s="84" t="s">
        <v>660</v>
      </c>
      <c r="K420" s="16" t="s">
        <v>3546</v>
      </c>
      <c r="L420" s="141"/>
      <c r="M420" s="82"/>
      <c r="N420" s="141"/>
      <c r="O420" s="82"/>
      <c r="P420" s="141"/>
      <c r="Q420" s="82"/>
      <c r="R420" s="82"/>
      <c r="S420" s="141"/>
      <c r="T420" s="82"/>
      <c r="U420" s="86" t="s">
        <v>4714</v>
      </c>
      <c r="V420" s="58" t="s">
        <v>2808</v>
      </c>
      <c r="W420" s="82"/>
    </row>
    <row r="421" spans="1:23" ht="38.25" x14ac:dyDescent="0.2">
      <c r="A421" s="74" t="s">
        <v>14</v>
      </c>
      <c r="B421" s="74"/>
      <c r="C421" s="76" t="s">
        <v>2919</v>
      </c>
      <c r="D421" s="130" t="s">
        <v>3542</v>
      </c>
      <c r="E421" s="75"/>
      <c r="F421" s="75"/>
      <c r="G421" s="108">
        <v>404.4</v>
      </c>
      <c r="H421" s="108"/>
      <c r="I421" s="108"/>
      <c r="J421" s="75" t="s">
        <v>660</v>
      </c>
      <c r="K421" s="16" t="s">
        <v>3546</v>
      </c>
      <c r="L421" s="141"/>
      <c r="M421" s="82"/>
      <c r="N421" s="141"/>
      <c r="O421" s="82"/>
      <c r="P421" s="141"/>
      <c r="Q421" s="82"/>
      <c r="R421" s="82"/>
      <c r="S421" s="141"/>
      <c r="T421" s="82"/>
      <c r="U421" s="77" t="s">
        <v>4715</v>
      </c>
      <c r="V421" s="58" t="s">
        <v>2808</v>
      </c>
      <c r="W421" s="77"/>
    </row>
    <row r="422" spans="1:23" ht="38.25" x14ac:dyDescent="0.2">
      <c r="A422" s="87" t="s">
        <v>2491</v>
      </c>
      <c r="B422" s="87"/>
      <c r="C422" s="89" t="s">
        <v>2495</v>
      </c>
      <c r="D422" s="88" t="s">
        <v>3611</v>
      </c>
      <c r="E422" s="88"/>
      <c r="F422" s="46" t="s">
        <v>2660</v>
      </c>
      <c r="G422" s="108"/>
      <c r="H422" s="108">
        <f>SUM(G419:G421)</f>
        <v>913.19999999999993</v>
      </c>
      <c r="I422" s="108"/>
      <c r="J422" s="88"/>
      <c r="K422" s="88"/>
      <c r="L422" s="141"/>
      <c r="M422" s="90"/>
      <c r="N422" s="141"/>
      <c r="O422" s="90"/>
      <c r="P422" s="141"/>
      <c r="Q422" s="90"/>
      <c r="R422" s="90"/>
      <c r="S422" s="141"/>
      <c r="T422" s="90"/>
      <c r="U422" s="90" t="s">
        <v>4716</v>
      </c>
      <c r="V422" s="58" t="s">
        <v>3339</v>
      </c>
      <c r="W422" s="46"/>
    </row>
    <row r="423" spans="1:23" ht="38.25" x14ac:dyDescent="0.2">
      <c r="A423" s="88" t="s">
        <v>15</v>
      </c>
      <c r="B423" s="88"/>
      <c r="C423" s="89" t="s">
        <v>402</v>
      </c>
      <c r="D423" s="88" t="s">
        <v>3611</v>
      </c>
      <c r="E423" s="88"/>
      <c r="F423" s="90" t="s">
        <v>2661</v>
      </c>
      <c r="G423" s="108"/>
      <c r="H423" s="108">
        <f>SUM(H417,-H422)</f>
        <v>5609.6</v>
      </c>
      <c r="I423" s="108"/>
      <c r="J423" s="88"/>
      <c r="K423" s="88"/>
      <c r="L423" s="141"/>
      <c r="M423" s="90"/>
      <c r="N423" s="141"/>
      <c r="O423" s="90"/>
      <c r="P423" s="141"/>
      <c r="Q423" s="90"/>
      <c r="R423" s="90"/>
      <c r="S423" s="141"/>
      <c r="T423" s="90"/>
      <c r="U423" s="90" t="s">
        <v>4717</v>
      </c>
      <c r="V423" s="58" t="s">
        <v>3339</v>
      </c>
      <c r="W423" s="46"/>
    </row>
    <row r="424" spans="1:23" ht="38.25" x14ac:dyDescent="0.2">
      <c r="A424" s="78" t="s">
        <v>16</v>
      </c>
      <c r="B424" s="78"/>
      <c r="C424" s="45" t="s">
        <v>403</v>
      </c>
      <c r="D424" s="44" t="s">
        <v>3611</v>
      </c>
      <c r="E424" s="44"/>
      <c r="F424" s="46" t="s">
        <v>729</v>
      </c>
      <c r="G424" s="108"/>
      <c r="H424" s="108">
        <f>SUM(H412,H423)</f>
        <v>5688.2000000000007</v>
      </c>
      <c r="I424" s="108"/>
      <c r="J424" s="44"/>
      <c r="K424" s="88"/>
      <c r="L424" s="141"/>
      <c r="M424" s="46"/>
      <c r="N424" s="141"/>
      <c r="O424" s="46"/>
      <c r="P424" s="141"/>
      <c r="Q424" s="46"/>
      <c r="R424" s="46"/>
      <c r="S424" s="141"/>
      <c r="T424" s="46"/>
      <c r="U424" s="46" t="s">
        <v>4718</v>
      </c>
      <c r="V424" s="58" t="s">
        <v>3339</v>
      </c>
      <c r="W424" s="46"/>
    </row>
    <row r="425" spans="1:23" ht="63.75" x14ac:dyDescent="0.2">
      <c r="A425" s="74" t="s">
        <v>17</v>
      </c>
      <c r="B425" s="74"/>
      <c r="C425" s="76" t="s">
        <v>404</v>
      </c>
      <c r="D425" s="130" t="s">
        <v>3542</v>
      </c>
      <c r="E425" s="75"/>
      <c r="F425" s="75"/>
      <c r="G425" s="108">
        <v>504.4</v>
      </c>
      <c r="H425" s="108"/>
      <c r="I425" s="108"/>
      <c r="J425" s="75" t="s">
        <v>660</v>
      </c>
      <c r="K425" s="16" t="s">
        <v>3546</v>
      </c>
      <c r="L425" s="269" t="b">
        <f>NOT(AND(G419 &gt; ABS(ROUND((G425-G386)*(1+0.2),1)),$G$534=""))</f>
        <v>1</v>
      </c>
      <c r="M425" s="85" t="s">
        <v>4295</v>
      </c>
      <c r="N425" s="141"/>
      <c r="O425" s="82"/>
      <c r="P425" s="141"/>
      <c r="Q425" s="82"/>
      <c r="R425" s="82"/>
      <c r="S425" s="141"/>
      <c r="T425" s="82"/>
      <c r="U425" s="77" t="s">
        <v>4719</v>
      </c>
      <c r="V425" s="58" t="s">
        <v>2808</v>
      </c>
      <c r="W425" s="77"/>
    </row>
    <row r="426" spans="1:23" ht="38.25" x14ac:dyDescent="0.2">
      <c r="A426" s="74" t="s">
        <v>18</v>
      </c>
      <c r="B426" s="74"/>
      <c r="C426" s="76" t="s">
        <v>2921</v>
      </c>
      <c r="D426" s="130" t="s">
        <v>3542</v>
      </c>
      <c r="E426" s="75"/>
      <c r="F426" s="75"/>
      <c r="G426" s="108">
        <v>604.4</v>
      </c>
      <c r="H426" s="108"/>
      <c r="I426" s="108"/>
      <c r="J426" s="75" t="s">
        <v>660</v>
      </c>
      <c r="K426" s="16" t="s">
        <v>3546</v>
      </c>
      <c r="L426" s="140"/>
      <c r="M426" s="82"/>
      <c r="N426" s="141"/>
      <c r="O426" s="82"/>
      <c r="P426" s="141"/>
      <c r="Q426" s="82"/>
      <c r="R426" s="82"/>
      <c r="S426" s="141"/>
      <c r="T426" s="82"/>
      <c r="U426" s="77" t="s">
        <v>4720</v>
      </c>
      <c r="V426" s="58" t="s">
        <v>2808</v>
      </c>
      <c r="W426" s="77"/>
    </row>
    <row r="427" spans="1:23" ht="25.5" x14ac:dyDescent="0.2">
      <c r="A427" s="74" t="s">
        <v>2920</v>
      </c>
      <c r="B427" s="74"/>
      <c r="C427" s="76" t="s">
        <v>2922</v>
      </c>
      <c r="D427" s="130" t="s">
        <v>3542</v>
      </c>
      <c r="E427" s="75"/>
      <c r="F427" s="75"/>
      <c r="G427" s="108">
        <v>704.4</v>
      </c>
      <c r="H427" s="108"/>
      <c r="I427" s="108"/>
      <c r="J427" s="75" t="s">
        <v>660</v>
      </c>
      <c r="K427" s="16" t="s">
        <v>3546</v>
      </c>
      <c r="L427" s="141"/>
      <c r="M427" s="82"/>
      <c r="N427" s="141"/>
      <c r="O427" s="82"/>
      <c r="P427" s="141"/>
      <c r="Q427" s="82"/>
      <c r="R427" s="82"/>
      <c r="S427" s="141"/>
      <c r="T427" s="82"/>
      <c r="U427" s="77" t="s">
        <v>4721</v>
      </c>
      <c r="V427" s="58" t="s">
        <v>2808</v>
      </c>
      <c r="W427" s="77"/>
    </row>
    <row r="428" spans="1:23" ht="25.5" x14ac:dyDescent="0.2">
      <c r="A428" s="87" t="s">
        <v>2534</v>
      </c>
      <c r="B428" s="87"/>
      <c r="C428" s="89" t="s">
        <v>2764</v>
      </c>
      <c r="D428" s="88" t="s">
        <v>3611</v>
      </c>
      <c r="E428" s="88"/>
      <c r="F428" s="90" t="s">
        <v>2923</v>
      </c>
      <c r="G428" s="108"/>
      <c r="H428" s="108">
        <f>SUM(G425:G427)</f>
        <v>1813.1999999999998</v>
      </c>
      <c r="I428" s="108"/>
      <c r="J428" s="88"/>
      <c r="K428" s="88"/>
      <c r="L428" s="141"/>
      <c r="M428" s="90"/>
      <c r="N428" s="141"/>
      <c r="O428" s="90"/>
      <c r="P428" s="141"/>
      <c r="Q428" s="90"/>
      <c r="R428" s="90"/>
      <c r="S428" s="141"/>
      <c r="T428" s="90"/>
      <c r="U428" s="90" t="s">
        <v>4722</v>
      </c>
      <c r="V428" s="58" t="s">
        <v>3339</v>
      </c>
      <c r="W428" s="46"/>
    </row>
    <row r="429" spans="1:23" ht="25.5" x14ac:dyDescent="0.2">
      <c r="A429" s="87" t="s">
        <v>5606</v>
      </c>
      <c r="B429" s="87"/>
      <c r="C429" s="89" t="s">
        <v>5607</v>
      </c>
      <c r="D429" s="88" t="s">
        <v>3611</v>
      </c>
      <c r="E429" s="88" t="s">
        <v>3777</v>
      </c>
      <c r="F429" s="90" t="s">
        <v>5613</v>
      </c>
      <c r="G429" s="108"/>
      <c r="H429" s="294">
        <f>SUM(G419+G420+G425)</f>
        <v>1013.1999999999999</v>
      </c>
      <c r="I429" s="108"/>
      <c r="J429" s="88"/>
      <c r="K429" s="137"/>
      <c r="L429" s="141"/>
      <c r="M429" s="90"/>
      <c r="N429" s="141"/>
      <c r="O429" s="90"/>
      <c r="P429" s="141"/>
      <c r="Q429" s="90"/>
      <c r="R429" s="90"/>
      <c r="S429" s="141"/>
      <c r="T429" s="90"/>
      <c r="U429" s="90"/>
      <c r="V429" s="66" t="s">
        <v>2811</v>
      </c>
      <c r="W429" s="46"/>
    </row>
    <row r="430" spans="1:23" ht="38.25" x14ac:dyDescent="0.2">
      <c r="A430" s="74" t="s">
        <v>19</v>
      </c>
      <c r="B430" s="74"/>
      <c r="C430" s="76" t="s">
        <v>406</v>
      </c>
      <c r="D430" s="130" t="s">
        <v>3542</v>
      </c>
      <c r="E430" s="75"/>
      <c r="F430" s="75"/>
      <c r="G430" s="108">
        <v>804.4</v>
      </c>
      <c r="H430" s="108"/>
      <c r="I430" s="108"/>
      <c r="J430" s="75" t="s">
        <v>660</v>
      </c>
      <c r="K430" s="16" t="s">
        <v>3546</v>
      </c>
      <c r="L430" s="141"/>
      <c r="M430" s="82"/>
      <c r="N430" s="141"/>
      <c r="O430" s="82"/>
      <c r="P430" s="141"/>
      <c r="Q430" s="82"/>
      <c r="R430" s="82"/>
      <c r="S430" s="141"/>
      <c r="T430" s="82"/>
      <c r="U430" s="77" t="s">
        <v>4723</v>
      </c>
      <c r="V430" s="58" t="s">
        <v>2808</v>
      </c>
      <c r="W430" s="77"/>
    </row>
    <row r="431" spans="1:23" ht="25.5" x14ac:dyDescent="0.2">
      <c r="A431" s="74" t="s">
        <v>4167</v>
      </c>
      <c r="B431" s="74"/>
      <c r="C431" s="76" t="s">
        <v>4178</v>
      </c>
      <c r="D431" s="130" t="s">
        <v>3611</v>
      </c>
      <c r="E431" s="75"/>
      <c r="F431" s="75"/>
      <c r="G431" s="108">
        <v>114.1</v>
      </c>
      <c r="H431" s="108"/>
      <c r="I431" s="108"/>
      <c r="J431" s="75" t="s">
        <v>660</v>
      </c>
      <c r="K431" s="16" t="s">
        <v>3546</v>
      </c>
      <c r="L431" s="141"/>
      <c r="M431" s="82"/>
      <c r="N431" s="141"/>
      <c r="O431" s="82"/>
      <c r="P431" s="141"/>
      <c r="Q431" s="82"/>
      <c r="R431" s="82"/>
      <c r="S431" s="141"/>
      <c r="T431" s="82"/>
      <c r="U431" s="77" t="s">
        <v>4724</v>
      </c>
      <c r="V431" s="66" t="s">
        <v>2811</v>
      </c>
      <c r="W431" s="77"/>
    </row>
    <row r="432" spans="1:23" s="91" customFormat="1" ht="38.25" x14ac:dyDescent="0.2">
      <c r="A432" s="44" t="s">
        <v>20</v>
      </c>
      <c r="B432" s="44"/>
      <c r="C432" s="45" t="s">
        <v>407</v>
      </c>
      <c r="D432" s="44" t="s">
        <v>3611</v>
      </c>
      <c r="E432" s="44"/>
      <c r="F432" s="46" t="s">
        <v>4168</v>
      </c>
      <c r="G432" s="108"/>
      <c r="H432" s="108">
        <f>SUM(H424,-H428,-G430,-G431)</f>
        <v>2956.5000000000009</v>
      </c>
      <c r="I432" s="108"/>
      <c r="J432" s="44"/>
      <c r="K432" s="88"/>
      <c r="L432" s="141"/>
      <c r="M432" s="46"/>
      <c r="N432" s="141"/>
      <c r="O432" s="46"/>
      <c r="P432" s="141"/>
      <c r="Q432" s="46"/>
      <c r="R432" s="46"/>
      <c r="S432" s="141"/>
      <c r="T432" s="46"/>
      <c r="U432" s="46" t="s">
        <v>4725</v>
      </c>
      <c r="V432" s="65" t="s">
        <v>2812</v>
      </c>
      <c r="W432" s="46"/>
    </row>
    <row r="433" spans="1:23" ht="38.25" x14ac:dyDescent="0.2">
      <c r="A433" s="88" t="s">
        <v>5527</v>
      </c>
      <c r="B433" s="88"/>
      <c r="C433" s="89" t="s">
        <v>5528</v>
      </c>
      <c r="D433" s="88" t="s">
        <v>3611</v>
      </c>
      <c r="E433" s="88" t="s">
        <v>3777</v>
      </c>
      <c r="F433" s="46" t="s">
        <v>4168</v>
      </c>
      <c r="G433" s="108"/>
      <c r="H433" s="108">
        <f>SUM(H424,-H428,-G430,-G431)</f>
        <v>2956.5000000000009</v>
      </c>
      <c r="I433" s="108"/>
      <c r="J433" s="88"/>
      <c r="K433" s="137"/>
      <c r="L433" s="141"/>
      <c r="M433" s="90"/>
      <c r="N433" s="141"/>
      <c r="O433" s="90"/>
      <c r="P433" s="141"/>
      <c r="Q433" s="90"/>
      <c r="R433" s="90"/>
      <c r="S433" s="141"/>
      <c r="T433" s="90"/>
      <c r="U433" s="90"/>
      <c r="V433" s="66" t="s">
        <v>2811</v>
      </c>
      <c r="W433" s="46"/>
    </row>
    <row r="434" spans="1:23" ht="32.1" customHeight="1" x14ac:dyDescent="0.2">
      <c r="A434" s="74" t="s">
        <v>21</v>
      </c>
      <c r="B434" s="74"/>
      <c r="C434" s="76" t="s">
        <v>408</v>
      </c>
      <c r="D434" s="130" t="s">
        <v>3542</v>
      </c>
      <c r="E434" s="75"/>
      <c r="F434" s="75"/>
      <c r="G434" s="108">
        <v>5454.4</v>
      </c>
      <c r="H434" s="108"/>
      <c r="I434" s="108"/>
      <c r="J434" s="75" t="s">
        <v>660</v>
      </c>
      <c r="K434" s="16" t="s">
        <v>3546</v>
      </c>
      <c r="L434" s="141"/>
      <c r="M434" s="82"/>
      <c r="N434" s="141"/>
      <c r="O434" s="82"/>
      <c r="P434" s="141"/>
      <c r="Q434" s="82"/>
      <c r="R434" s="82"/>
      <c r="S434" s="141"/>
      <c r="T434" s="82"/>
      <c r="U434" s="77" t="s">
        <v>4726</v>
      </c>
      <c r="V434" s="58" t="s">
        <v>2808</v>
      </c>
      <c r="W434" s="77"/>
    </row>
    <row r="435" spans="1:23" ht="18" customHeight="1" x14ac:dyDescent="0.2">
      <c r="A435" s="74" t="s">
        <v>23</v>
      </c>
      <c r="B435" s="74"/>
      <c r="C435" s="76" t="s">
        <v>410</v>
      </c>
      <c r="D435" s="130" t="s">
        <v>3611</v>
      </c>
      <c r="E435" s="75"/>
      <c r="F435" s="75"/>
      <c r="G435" s="108">
        <v>60.6</v>
      </c>
      <c r="H435" s="108"/>
      <c r="I435" s="108"/>
      <c r="J435" s="75" t="s">
        <v>660</v>
      </c>
      <c r="K435" s="16" t="s">
        <v>3546</v>
      </c>
      <c r="L435" s="141"/>
      <c r="M435" s="82"/>
      <c r="N435" s="141"/>
      <c r="O435" s="82"/>
      <c r="P435" s="141"/>
      <c r="Q435" s="82"/>
      <c r="R435" s="82"/>
      <c r="S435" s="141"/>
      <c r="T435" s="82"/>
      <c r="U435" s="77" t="s">
        <v>4727</v>
      </c>
      <c r="V435" s="58" t="s">
        <v>2808</v>
      </c>
      <c r="W435" s="77"/>
    </row>
    <row r="436" spans="1:23" ht="25.5" x14ac:dyDescent="0.2">
      <c r="A436" s="83" t="s">
        <v>24</v>
      </c>
      <c r="B436" s="83"/>
      <c r="C436" s="85" t="s">
        <v>2546</v>
      </c>
      <c r="D436" s="131" t="s">
        <v>3611</v>
      </c>
      <c r="E436" s="84"/>
      <c r="F436" s="84"/>
      <c r="G436" s="108">
        <v>1749.5</v>
      </c>
      <c r="H436" s="108"/>
      <c r="I436" s="108"/>
      <c r="J436" s="84" t="s">
        <v>660</v>
      </c>
      <c r="K436" s="16" t="s">
        <v>3546</v>
      </c>
      <c r="L436" s="141"/>
      <c r="M436" s="82"/>
      <c r="N436" s="141"/>
      <c r="O436" s="82"/>
      <c r="P436" s="141"/>
      <c r="Q436" s="82"/>
      <c r="R436" s="82"/>
      <c r="S436" s="141"/>
      <c r="T436" s="82"/>
      <c r="U436" s="86" t="s">
        <v>4728</v>
      </c>
      <c r="V436" s="58" t="s">
        <v>2808</v>
      </c>
      <c r="W436" s="82"/>
    </row>
    <row r="437" spans="1:23" ht="25.5" x14ac:dyDescent="0.2">
      <c r="A437" s="83" t="s">
        <v>2540</v>
      </c>
      <c r="B437" s="83"/>
      <c r="C437" s="85" t="s">
        <v>2552</v>
      </c>
      <c r="D437" s="131" t="s">
        <v>3611</v>
      </c>
      <c r="E437" s="84"/>
      <c r="F437" s="84"/>
      <c r="G437" s="108">
        <v>-4308</v>
      </c>
      <c r="H437" s="108"/>
      <c r="I437" s="108"/>
      <c r="J437" s="84" t="s">
        <v>660</v>
      </c>
      <c r="K437" s="16" t="s">
        <v>3546</v>
      </c>
      <c r="L437" s="141"/>
      <c r="M437" s="82"/>
      <c r="N437" s="141"/>
      <c r="O437" s="82"/>
      <c r="P437" s="141"/>
      <c r="Q437" s="82"/>
      <c r="R437" s="82"/>
      <c r="S437" s="141"/>
      <c r="T437" s="82"/>
      <c r="U437" s="86" t="s">
        <v>4729</v>
      </c>
      <c r="V437" s="58" t="s">
        <v>2808</v>
      </c>
      <c r="W437" s="82"/>
    </row>
    <row r="438" spans="1:23" s="91" customFormat="1" ht="38.25" x14ac:dyDescent="0.2">
      <c r="A438" s="88" t="s">
        <v>25</v>
      </c>
      <c r="B438" s="88"/>
      <c r="C438" s="89" t="s">
        <v>412</v>
      </c>
      <c r="D438" s="88" t="s">
        <v>3611</v>
      </c>
      <c r="E438" s="88"/>
      <c r="F438" s="90" t="s">
        <v>2924</v>
      </c>
      <c r="G438" s="108"/>
      <c r="H438" s="108">
        <f>SUM(G434:G437)</f>
        <v>2956.5</v>
      </c>
      <c r="I438" s="108"/>
      <c r="J438" s="88"/>
      <c r="K438" s="137"/>
      <c r="L438" s="172" t="b">
        <f>ROUND(H438,1)=ROUND(H432,1)</f>
        <v>1</v>
      </c>
      <c r="M438" s="251" t="s">
        <v>4134</v>
      </c>
      <c r="N438" s="141"/>
      <c r="O438" s="90"/>
      <c r="P438" s="141"/>
      <c r="Q438" s="90"/>
      <c r="R438" s="90"/>
      <c r="S438" s="141"/>
      <c r="T438" s="90"/>
      <c r="U438" s="90" t="s">
        <v>4730</v>
      </c>
      <c r="V438" s="58" t="s">
        <v>3339</v>
      </c>
      <c r="W438" s="46"/>
    </row>
    <row r="439" spans="1:23" ht="38.25" x14ac:dyDescent="0.2">
      <c r="A439" s="262" t="s">
        <v>26</v>
      </c>
      <c r="B439" s="262"/>
      <c r="C439" s="255" t="s">
        <v>2662</v>
      </c>
      <c r="D439" s="256" t="s">
        <v>3542</v>
      </c>
      <c r="E439" s="252"/>
      <c r="F439" s="252"/>
      <c r="G439" s="245">
        <v>0</v>
      </c>
      <c r="H439" s="245"/>
      <c r="I439" s="245"/>
      <c r="J439" s="252" t="s">
        <v>660</v>
      </c>
      <c r="K439" s="252"/>
      <c r="L439" s="248" t="b">
        <f>G439&lt;=(G425+G426+G430)</f>
        <v>1</v>
      </c>
      <c r="M439" s="250" t="s">
        <v>3621</v>
      </c>
      <c r="N439" s="249"/>
      <c r="O439" s="250"/>
      <c r="P439" s="249"/>
      <c r="Q439" s="250"/>
      <c r="R439" s="250"/>
      <c r="S439" s="249"/>
      <c r="T439" s="250"/>
      <c r="U439" s="244"/>
      <c r="V439" s="67" t="s">
        <v>2813</v>
      </c>
      <c r="W439" s="250"/>
    </row>
    <row r="440" spans="1:23" ht="38.25" x14ac:dyDescent="0.2">
      <c r="A440" s="83" t="s">
        <v>27</v>
      </c>
      <c r="B440" s="83"/>
      <c r="C440" s="92" t="s">
        <v>2925</v>
      </c>
      <c r="D440" s="130" t="s">
        <v>3542</v>
      </c>
      <c r="E440" s="81"/>
      <c r="F440" s="81"/>
      <c r="G440" s="108">
        <v>253.2</v>
      </c>
      <c r="H440" s="108"/>
      <c r="I440" s="108"/>
      <c r="J440" s="81" t="s">
        <v>660</v>
      </c>
      <c r="K440" s="16" t="s">
        <v>3546</v>
      </c>
      <c r="L440" s="172" t="b">
        <f>G440&lt;=ROUND(G413+G414+G415,1)</f>
        <v>1</v>
      </c>
      <c r="M440" s="82" t="s">
        <v>3622</v>
      </c>
      <c r="N440" s="141"/>
      <c r="O440" s="82"/>
      <c r="P440" s="141"/>
      <c r="Q440" s="82"/>
      <c r="R440" s="82"/>
      <c r="S440" s="141"/>
      <c r="T440" s="82"/>
      <c r="U440" s="82" t="s">
        <v>4731</v>
      </c>
      <c r="V440" s="58" t="s">
        <v>2808</v>
      </c>
      <c r="W440" s="82"/>
    </row>
    <row r="441" spans="1:23" ht="38.25" x14ac:dyDescent="0.2">
      <c r="A441" s="83" t="s">
        <v>28</v>
      </c>
      <c r="B441" s="83"/>
      <c r="C441" s="92" t="s">
        <v>2926</v>
      </c>
      <c r="D441" s="130" t="s">
        <v>3542</v>
      </c>
      <c r="E441" s="81"/>
      <c r="F441" s="81"/>
      <c r="G441" s="108">
        <v>2826.4</v>
      </c>
      <c r="H441" s="108"/>
      <c r="I441" s="108"/>
      <c r="J441" s="81" t="s">
        <v>660</v>
      </c>
      <c r="K441" s="16" t="s">
        <v>3546</v>
      </c>
      <c r="L441" s="172" t="b">
        <f>G441&lt;=ROUND(G419+G420+G421+G425+G426+G430,1)</f>
        <v>1</v>
      </c>
      <c r="M441" s="82" t="s">
        <v>3623</v>
      </c>
      <c r="N441" s="141"/>
      <c r="O441" s="82"/>
      <c r="P441" s="141"/>
      <c r="Q441" s="82"/>
      <c r="R441" s="82"/>
      <c r="S441" s="141"/>
      <c r="T441" s="82"/>
      <c r="U441" s="82" t="s">
        <v>4732</v>
      </c>
      <c r="V441" s="58" t="s">
        <v>2808</v>
      </c>
      <c r="W441" s="82"/>
    </row>
    <row r="442" spans="1:23" s="91" customFormat="1" ht="28.5" customHeight="1" x14ac:dyDescent="0.2">
      <c r="A442" s="242" t="s">
        <v>2765</v>
      </c>
      <c r="B442" s="242"/>
      <c r="C442" s="243" t="s">
        <v>2766</v>
      </c>
      <c r="D442" s="242" t="s">
        <v>2753</v>
      </c>
      <c r="E442" s="242"/>
      <c r="F442" s="244" t="s">
        <v>2767</v>
      </c>
      <c r="G442" s="245"/>
      <c r="H442" s="246" t="b">
        <f>ROUND(H432,1)=ROUND(H438,1)</f>
        <v>1</v>
      </c>
      <c r="I442" s="245"/>
      <c r="J442" s="242" t="s">
        <v>660</v>
      </c>
      <c r="K442" s="247"/>
      <c r="L442" s="248" t="b">
        <f>H442</f>
        <v>1</v>
      </c>
      <c r="M442" s="244" t="s">
        <v>3670</v>
      </c>
      <c r="N442" s="249"/>
      <c r="O442" s="244"/>
      <c r="P442" s="249"/>
      <c r="Q442" s="244"/>
      <c r="R442" s="244"/>
      <c r="S442" s="249"/>
      <c r="T442" s="244"/>
      <c r="U442" s="244"/>
      <c r="V442" s="67" t="s">
        <v>2813</v>
      </c>
      <c r="W442" s="250"/>
    </row>
    <row r="443" spans="1:23" ht="38.25" x14ac:dyDescent="0.2">
      <c r="A443" s="74" t="s">
        <v>29</v>
      </c>
      <c r="B443" s="74"/>
      <c r="C443" s="76" t="s">
        <v>2927</v>
      </c>
      <c r="D443" s="130" t="s">
        <v>3542</v>
      </c>
      <c r="E443" s="75"/>
      <c r="F443" s="75"/>
      <c r="G443" s="108">
        <v>15.3</v>
      </c>
      <c r="H443" s="108"/>
      <c r="I443" s="108"/>
      <c r="J443" s="75" t="s">
        <v>660</v>
      </c>
      <c r="K443" s="16" t="s">
        <v>3546</v>
      </c>
      <c r="L443" s="141"/>
      <c r="M443" s="82"/>
      <c r="N443" s="141"/>
      <c r="O443" s="82"/>
      <c r="P443" s="141"/>
      <c r="Q443" s="82"/>
      <c r="R443" s="82"/>
      <c r="S443" s="141"/>
      <c r="T443" s="82"/>
      <c r="U443" s="77" t="s">
        <v>4733</v>
      </c>
      <c r="V443" s="58" t="s">
        <v>2808</v>
      </c>
      <c r="W443" s="77"/>
    </row>
    <row r="444" spans="1:23" ht="38.25" x14ac:dyDescent="0.2">
      <c r="A444" s="74" t="s">
        <v>30</v>
      </c>
      <c r="B444" s="74"/>
      <c r="C444" s="76" t="s">
        <v>417</v>
      </c>
      <c r="D444" s="130" t="s">
        <v>3542</v>
      </c>
      <c r="E444" s="75"/>
      <c r="F444" s="75"/>
      <c r="G444" s="108">
        <v>25.3</v>
      </c>
      <c r="H444" s="108"/>
      <c r="I444" s="108"/>
      <c r="J444" s="75" t="s">
        <v>660</v>
      </c>
      <c r="K444" s="16" t="s">
        <v>3546</v>
      </c>
      <c r="L444" s="141"/>
      <c r="M444" s="82"/>
      <c r="N444" s="141"/>
      <c r="O444" s="82"/>
      <c r="P444" s="141"/>
      <c r="Q444" s="82"/>
      <c r="R444" s="82"/>
      <c r="S444" s="141"/>
      <c r="T444" s="82"/>
      <c r="U444" s="77" t="s">
        <v>4734</v>
      </c>
      <c r="V444" s="58" t="s">
        <v>2808</v>
      </c>
      <c r="W444" s="77"/>
    </row>
    <row r="445" spans="1:23" ht="75" customHeight="1" x14ac:dyDescent="0.2">
      <c r="A445" s="83" t="s">
        <v>31</v>
      </c>
      <c r="B445" s="83"/>
      <c r="C445" s="85" t="s">
        <v>418</v>
      </c>
      <c r="D445" s="131" t="s">
        <v>3542</v>
      </c>
      <c r="E445" s="84"/>
      <c r="F445" s="84"/>
      <c r="G445" s="108">
        <v>35.4</v>
      </c>
      <c r="H445" s="108"/>
      <c r="I445" s="108"/>
      <c r="J445" s="84" t="s">
        <v>660</v>
      </c>
      <c r="K445" s="16" t="s">
        <v>3546</v>
      </c>
      <c r="L445" s="172" t="b">
        <f>NOT(AND(ABS(ROUND(G445-G406-G183,1)) &gt; (G183*0.1),$G$523=""))</f>
        <v>1</v>
      </c>
      <c r="M445" s="16" t="s">
        <v>4265</v>
      </c>
      <c r="N445" s="141"/>
      <c r="O445" s="82"/>
      <c r="P445" s="141"/>
      <c r="Q445" s="82"/>
      <c r="R445" s="82"/>
      <c r="S445" s="141"/>
      <c r="T445" s="82"/>
      <c r="U445" s="86" t="s">
        <v>4735</v>
      </c>
      <c r="V445" s="58" t="s">
        <v>2808</v>
      </c>
      <c r="W445" s="82"/>
    </row>
    <row r="446" spans="1:23" ht="25.5" x14ac:dyDescent="0.2">
      <c r="A446" s="74" t="s">
        <v>52</v>
      </c>
      <c r="B446" s="74"/>
      <c r="C446" s="76" t="s">
        <v>438</v>
      </c>
      <c r="D446" s="130" t="s">
        <v>3542</v>
      </c>
      <c r="E446" s="75"/>
      <c r="F446" s="75"/>
      <c r="G446" s="108">
        <v>45.4</v>
      </c>
      <c r="H446" s="108"/>
      <c r="I446" s="108"/>
      <c r="J446" s="75" t="s">
        <v>660</v>
      </c>
      <c r="K446" s="16" t="s">
        <v>3546</v>
      </c>
      <c r="L446" s="141"/>
      <c r="M446" s="82"/>
      <c r="N446" s="141"/>
      <c r="O446" s="82"/>
      <c r="P446" s="141"/>
      <c r="Q446" s="82"/>
      <c r="R446" s="82"/>
      <c r="S446" s="141"/>
      <c r="T446" s="82"/>
      <c r="U446" s="77" t="s">
        <v>4736</v>
      </c>
      <c r="V446" s="58" t="s">
        <v>2808</v>
      </c>
      <c r="W446" s="77"/>
    </row>
    <row r="447" spans="1:23" ht="25.5" x14ac:dyDescent="0.2">
      <c r="A447" s="44" t="s">
        <v>34</v>
      </c>
      <c r="B447" s="44"/>
      <c r="C447" s="45" t="s">
        <v>2515</v>
      </c>
      <c r="D447" s="44" t="s">
        <v>3611</v>
      </c>
      <c r="E447" s="44"/>
      <c r="F447" s="46" t="s">
        <v>2928</v>
      </c>
      <c r="G447" s="108"/>
      <c r="H447" s="108">
        <f>SUM(G444,-G445,-G446)</f>
        <v>-55.5</v>
      </c>
      <c r="I447" s="108"/>
      <c r="J447" s="44"/>
      <c r="K447" s="136"/>
      <c r="L447" s="141"/>
      <c r="M447" s="46"/>
      <c r="N447" s="141"/>
      <c r="O447" s="46"/>
      <c r="P447" s="141"/>
      <c r="Q447" s="46"/>
      <c r="R447" s="46"/>
      <c r="S447" s="141"/>
      <c r="T447" s="46"/>
      <c r="U447" s="46" t="s">
        <v>4737</v>
      </c>
      <c r="V447" s="58" t="s">
        <v>3339</v>
      </c>
      <c r="W447" s="46"/>
    </row>
    <row r="448" spans="1:23" ht="38.25" x14ac:dyDescent="0.2">
      <c r="A448" s="88" t="s">
        <v>5499</v>
      </c>
      <c r="B448" s="88"/>
      <c r="C448" s="89" t="s">
        <v>5500</v>
      </c>
      <c r="D448" s="88" t="s">
        <v>3611</v>
      </c>
      <c r="E448" s="296" t="s">
        <v>3777</v>
      </c>
      <c r="F448" s="90" t="s">
        <v>2928</v>
      </c>
      <c r="G448" s="108"/>
      <c r="H448" s="108">
        <f>SUM(G444,-G445,-G446)</f>
        <v>-55.5</v>
      </c>
      <c r="I448" s="108"/>
      <c r="J448" s="88"/>
      <c r="K448" s="88"/>
      <c r="L448" s="141"/>
      <c r="M448" s="90"/>
      <c r="N448" s="141"/>
      <c r="O448" s="90"/>
      <c r="P448" s="141"/>
      <c r="Q448" s="90"/>
      <c r="R448" s="90"/>
      <c r="S448" s="141"/>
      <c r="T448" s="90"/>
      <c r="U448" s="90"/>
      <c r="V448" s="66" t="s">
        <v>2811</v>
      </c>
      <c r="W448" s="46"/>
    </row>
    <row r="449" spans="1:23" ht="25.5" x14ac:dyDescent="0.2">
      <c r="A449" s="74" t="s">
        <v>35</v>
      </c>
      <c r="B449" s="74"/>
      <c r="C449" s="76" t="s">
        <v>2929</v>
      </c>
      <c r="D449" s="130" t="s">
        <v>3542</v>
      </c>
      <c r="E449" s="75"/>
      <c r="F449" s="75"/>
      <c r="G449" s="108">
        <v>55.4</v>
      </c>
      <c r="H449" s="108"/>
      <c r="I449" s="108"/>
      <c r="J449" s="75" t="s">
        <v>660</v>
      </c>
      <c r="K449" s="16" t="s">
        <v>3546</v>
      </c>
      <c r="L449" s="141"/>
      <c r="M449" s="82"/>
      <c r="N449" s="141"/>
      <c r="O449" s="82"/>
      <c r="P449" s="141"/>
      <c r="Q449" s="82"/>
      <c r="R449" s="82"/>
      <c r="S449" s="141"/>
      <c r="T449" s="82"/>
      <c r="U449" s="77" t="s">
        <v>4738</v>
      </c>
      <c r="V449" s="58" t="s">
        <v>2808</v>
      </c>
      <c r="W449" s="77"/>
    </row>
    <row r="450" spans="1:23" ht="25.5" x14ac:dyDescent="0.2">
      <c r="A450" s="74" t="s">
        <v>36</v>
      </c>
      <c r="B450" s="74"/>
      <c r="C450" s="76" t="s">
        <v>3086</v>
      </c>
      <c r="D450" s="130" t="s">
        <v>3542</v>
      </c>
      <c r="E450" s="75"/>
      <c r="F450" s="75"/>
      <c r="G450" s="108">
        <v>65.400000000000006</v>
      </c>
      <c r="H450" s="108"/>
      <c r="I450" s="108"/>
      <c r="J450" s="75" t="s">
        <v>660</v>
      </c>
      <c r="K450" s="16" t="s">
        <v>3546</v>
      </c>
      <c r="L450" s="141"/>
      <c r="M450" s="82"/>
      <c r="N450" s="141"/>
      <c r="O450" s="82"/>
      <c r="P450" s="141"/>
      <c r="Q450" s="82"/>
      <c r="R450" s="82"/>
      <c r="S450" s="141"/>
      <c r="T450" s="82"/>
      <c r="U450" s="77" t="s">
        <v>4739</v>
      </c>
      <c r="V450" s="58" t="s">
        <v>2808</v>
      </c>
      <c r="W450" s="77"/>
    </row>
    <row r="451" spans="1:23" ht="38.25" x14ac:dyDescent="0.2">
      <c r="A451" s="78" t="s">
        <v>37</v>
      </c>
      <c r="B451" s="78"/>
      <c r="C451" s="45" t="s">
        <v>2930</v>
      </c>
      <c r="D451" s="44" t="s">
        <v>3611</v>
      </c>
      <c r="E451" s="44"/>
      <c r="F451" s="46" t="s">
        <v>2466</v>
      </c>
      <c r="G451" s="108"/>
      <c r="H451" s="108">
        <f>SUM(G443,H447,G449,G450)</f>
        <v>80.599999999999994</v>
      </c>
      <c r="I451" s="108"/>
      <c r="J451" s="44"/>
      <c r="K451" s="136"/>
      <c r="L451" s="141"/>
      <c r="M451" s="46"/>
      <c r="N451" s="141"/>
      <c r="O451" s="46"/>
      <c r="P451" s="141"/>
      <c r="Q451" s="46"/>
      <c r="R451" s="46"/>
      <c r="S451" s="141"/>
      <c r="T451" s="46"/>
      <c r="U451" s="46" t="s">
        <v>4740</v>
      </c>
      <c r="V451" s="58" t="s">
        <v>3339</v>
      </c>
      <c r="W451" s="46"/>
    </row>
    <row r="452" spans="1:23" ht="25.5" x14ac:dyDescent="0.2">
      <c r="A452" s="74" t="s">
        <v>38</v>
      </c>
      <c r="B452" s="74"/>
      <c r="C452" s="76" t="s">
        <v>2931</v>
      </c>
      <c r="D452" s="130" t="s">
        <v>3542</v>
      </c>
      <c r="E452" s="75"/>
      <c r="F452" s="75"/>
      <c r="G452" s="108">
        <v>75.400000000000006</v>
      </c>
      <c r="H452" s="108"/>
      <c r="I452" s="108"/>
      <c r="J452" s="75" t="s">
        <v>660</v>
      </c>
      <c r="K452" s="16" t="s">
        <v>3546</v>
      </c>
      <c r="L452" s="141"/>
      <c r="M452" s="82"/>
      <c r="N452" s="141"/>
      <c r="O452" s="82"/>
      <c r="P452" s="141"/>
      <c r="Q452" s="82"/>
      <c r="R452" s="82"/>
      <c r="S452" s="141"/>
      <c r="T452" s="82"/>
      <c r="U452" s="77" t="s">
        <v>4741</v>
      </c>
      <c r="V452" s="58" t="s">
        <v>2808</v>
      </c>
      <c r="W452" s="77"/>
    </row>
    <row r="453" spans="1:23" ht="38.25" x14ac:dyDescent="0.2">
      <c r="A453" s="74" t="s">
        <v>39</v>
      </c>
      <c r="B453" s="74"/>
      <c r="C453" s="76" t="s">
        <v>2932</v>
      </c>
      <c r="D453" s="130" t="s">
        <v>3542</v>
      </c>
      <c r="E453" s="75"/>
      <c r="F453" s="75"/>
      <c r="G453" s="108">
        <v>85.4</v>
      </c>
      <c r="H453" s="108"/>
      <c r="I453" s="108"/>
      <c r="J453" s="75" t="s">
        <v>660</v>
      </c>
      <c r="K453" s="16" t="s">
        <v>3546</v>
      </c>
      <c r="L453" s="141"/>
      <c r="M453" s="82"/>
      <c r="N453" s="141"/>
      <c r="O453" s="82"/>
      <c r="P453" s="141"/>
      <c r="Q453" s="82"/>
      <c r="R453" s="82"/>
      <c r="S453" s="141"/>
      <c r="T453" s="82"/>
      <c r="U453" s="77" t="s">
        <v>4742</v>
      </c>
      <c r="V453" s="58" t="s">
        <v>2808</v>
      </c>
      <c r="W453" s="77"/>
    </row>
    <row r="454" spans="1:23" ht="25.5" x14ac:dyDescent="0.2">
      <c r="A454" s="74" t="s">
        <v>40</v>
      </c>
      <c r="B454" s="74"/>
      <c r="C454" s="76" t="s">
        <v>426</v>
      </c>
      <c r="D454" s="130" t="s">
        <v>3542</v>
      </c>
      <c r="E454" s="75"/>
      <c r="F454" s="75"/>
      <c r="G454" s="108">
        <v>95.4</v>
      </c>
      <c r="H454" s="108"/>
      <c r="I454" s="108"/>
      <c r="J454" s="75" t="s">
        <v>660</v>
      </c>
      <c r="K454" s="16" t="s">
        <v>3546</v>
      </c>
      <c r="L454" s="141"/>
      <c r="M454" s="82"/>
      <c r="N454" s="141"/>
      <c r="O454" s="82"/>
      <c r="P454" s="141"/>
      <c r="Q454" s="82"/>
      <c r="R454" s="82"/>
      <c r="S454" s="141"/>
      <c r="T454" s="82"/>
      <c r="U454" s="77" t="s">
        <v>4743</v>
      </c>
      <c r="V454" s="58" t="s">
        <v>2808</v>
      </c>
      <c r="W454" s="77"/>
    </row>
    <row r="455" spans="1:23" ht="38.25" x14ac:dyDescent="0.2">
      <c r="A455" s="74" t="s">
        <v>41</v>
      </c>
      <c r="B455" s="74"/>
      <c r="C455" s="76" t="s">
        <v>427</v>
      </c>
      <c r="D455" s="130" t="s">
        <v>3542</v>
      </c>
      <c r="E455" s="75"/>
      <c r="F455" s="75"/>
      <c r="G455" s="108">
        <v>7850.6</v>
      </c>
      <c r="H455" s="108"/>
      <c r="I455" s="108"/>
      <c r="J455" s="75" t="s">
        <v>660</v>
      </c>
      <c r="K455" s="16" t="s">
        <v>3546</v>
      </c>
      <c r="L455" s="141"/>
      <c r="M455" s="82"/>
      <c r="N455" s="141"/>
      <c r="O455" s="82"/>
      <c r="P455" s="141"/>
      <c r="Q455" s="82"/>
      <c r="R455" s="82"/>
      <c r="S455" s="141"/>
      <c r="T455" s="82"/>
      <c r="U455" s="77" t="s">
        <v>4744</v>
      </c>
      <c r="V455" s="58" t="s">
        <v>2808</v>
      </c>
      <c r="W455" s="77"/>
    </row>
    <row r="456" spans="1:23" ht="38.25" x14ac:dyDescent="0.2">
      <c r="A456" s="78" t="s">
        <v>42</v>
      </c>
      <c r="B456" s="78"/>
      <c r="C456" s="45" t="s">
        <v>428</v>
      </c>
      <c r="D456" s="44" t="s">
        <v>3611</v>
      </c>
      <c r="E456" s="44"/>
      <c r="F456" s="46" t="s">
        <v>730</v>
      </c>
      <c r="G456" s="108"/>
      <c r="H456" s="108">
        <f>SUM(G452:G455)</f>
        <v>8106.8</v>
      </c>
      <c r="I456" s="108"/>
      <c r="J456" s="44"/>
      <c r="K456" s="136"/>
      <c r="L456" s="141"/>
      <c r="M456" s="46"/>
      <c r="N456" s="141"/>
      <c r="O456" s="46"/>
      <c r="P456" s="141"/>
      <c r="Q456" s="46"/>
      <c r="R456" s="46"/>
      <c r="S456" s="141"/>
      <c r="T456" s="46"/>
      <c r="U456" s="46" t="s">
        <v>4745</v>
      </c>
      <c r="V456" s="58" t="s">
        <v>3339</v>
      </c>
      <c r="W456" s="46"/>
    </row>
    <row r="457" spans="1:23" ht="38.25" x14ac:dyDescent="0.2">
      <c r="A457" s="78" t="s">
        <v>5511</v>
      </c>
      <c r="B457" s="78"/>
      <c r="C457" s="45" t="s">
        <v>5602</v>
      </c>
      <c r="D457" s="44" t="s">
        <v>3611</v>
      </c>
      <c r="E457" s="44" t="s">
        <v>3777</v>
      </c>
      <c r="F457" s="46" t="s">
        <v>5512</v>
      </c>
      <c r="G457" s="108"/>
      <c r="H457" s="108">
        <f>SUM(G454:G455)</f>
        <v>7946</v>
      </c>
      <c r="I457" s="108"/>
      <c r="J457" s="44"/>
      <c r="K457" s="136"/>
      <c r="L457" s="141"/>
      <c r="M457" s="46"/>
      <c r="N457" s="141"/>
      <c r="O457" s="46"/>
      <c r="P457" s="141"/>
      <c r="Q457" s="46"/>
      <c r="R457" s="46"/>
      <c r="S457" s="141"/>
      <c r="T457" s="46"/>
      <c r="U457" s="46"/>
      <c r="V457" s="66" t="s">
        <v>2811</v>
      </c>
      <c r="W457" s="46"/>
    </row>
    <row r="458" spans="1:23" ht="38.25" x14ac:dyDescent="0.2">
      <c r="A458" s="83" t="s">
        <v>43</v>
      </c>
      <c r="B458" s="83"/>
      <c r="C458" s="85" t="s">
        <v>2527</v>
      </c>
      <c r="D458" s="131" t="s">
        <v>3542</v>
      </c>
      <c r="E458" s="84"/>
      <c r="F458" s="84"/>
      <c r="G458" s="108">
        <v>205.4</v>
      </c>
      <c r="H458" s="108"/>
      <c r="I458" s="108"/>
      <c r="J458" s="84" t="s">
        <v>660</v>
      </c>
      <c r="K458" s="16" t="s">
        <v>3546</v>
      </c>
      <c r="L458" s="141"/>
      <c r="M458" s="82"/>
      <c r="N458" s="141"/>
      <c r="O458" s="82"/>
      <c r="P458" s="141"/>
      <c r="Q458" s="82"/>
      <c r="R458" s="82"/>
      <c r="S458" s="141"/>
      <c r="T458" s="82"/>
      <c r="U458" s="86" t="s">
        <v>4746</v>
      </c>
      <c r="V458" s="58" t="s">
        <v>2808</v>
      </c>
      <c r="W458" s="82"/>
    </row>
    <row r="459" spans="1:23" ht="38.25" x14ac:dyDescent="0.2">
      <c r="A459" s="83" t="s">
        <v>2521</v>
      </c>
      <c r="B459" s="83"/>
      <c r="C459" s="85" t="s">
        <v>3108</v>
      </c>
      <c r="D459" s="131" t="s">
        <v>3542</v>
      </c>
      <c r="E459" s="84"/>
      <c r="F459" s="84"/>
      <c r="G459" s="108">
        <v>305.39999999999998</v>
      </c>
      <c r="H459" s="108"/>
      <c r="I459" s="108"/>
      <c r="J459" s="84" t="s">
        <v>660</v>
      </c>
      <c r="K459" s="16" t="s">
        <v>3546</v>
      </c>
      <c r="L459" s="141"/>
      <c r="M459" s="82"/>
      <c r="N459" s="141"/>
      <c r="O459" s="82"/>
      <c r="P459" s="141"/>
      <c r="Q459" s="82"/>
      <c r="R459" s="82"/>
      <c r="S459" s="141"/>
      <c r="T459" s="82"/>
      <c r="U459" s="86" t="s">
        <v>4747</v>
      </c>
      <c r="V459" s="58" t="s">
        <v>2808</v>
      </c>
      <c r="W459" s="82"/>
    </row>
    <row r="460" spans="1:23" ht="38.25" x14ac:dyDescent="0.2">
      <c r="A460" s="74" t="s">
        <v>44</v>
      </c>
      <c r="B460" s="74"/>
      <c r="C460" s="76" t="s">
        <v>2933</v>
      </c>
      <c r="D460" s="130" t="s">
        <v>3542</v>
      </c>
      <c r="E460" s="75"/>
      <c r="F460" s="75"/>
      <c r="G460" s="108">
        <v>405.4</v>
      </c>
      <c r="H460" s="108"/>
      <c r="I460" s="108"/>
      <c r="J460" s="75" t="s">
        <v>660</v>
      </c>
      <c r="K460" s="16" t="s">
        <v>3546</v>
      </c>
      <c r="L460" s="141"/>
      <c r="M460" s="82"/>
      <c r="N460" s="141"/>
      <c r="O460" s="82"/>
      <c r="P460" s="141"/>
      <c r="Q460" s="82"/>
      <c r="R460" s="82"/>
      <c r="S460" s="141"/>
      <c r="T460" s="82"/>
      <c r="U460" s="77" t="s">
        <v>4748</v>
      </c>
      <c r="V460" s="58" t="s">
        <v>2808</v>
      </c>
      <c r="W460" s="77"/>
    </row>
    <row r="461" spans="1:23" ht="38.25" x14ac:dyDescent="0.2">
      <c r="A461" s="87" t="s">
        <v>2492</v>
      </c>
      <c r="B461" s="87"/>
      <c r="C461" s="89" t="s">
        <v>2496</v>
      </c>
      <c r="D461" s="88" t="s">
        <v>3611</v>
      </c>
      <c r="E461" s="88"/>
      <c r="F461" s="90" t="s">
        <v>2663</v>
      </c>
      <c r="G461" s="108"/>
      <c r="H461" s="108">
        <f>SUM(G458:G460)</f>
        <v>916.19999999999993</v>
      </c>
      <c r="I461" s="108"/>
      <c r="J461" s="88"/>
      <c r="K461" s="88"/>
      <c r="L461" s="141"/>
      <c r="M461" s="90"/>
      <c r="N461" s="141"/>
      <c r="O461" s="90"/>
      <c r="P461" s="141"/>
      <c r="Q461" s="90"/>
      <c r="R461" s="90"/>
      <c r="S461" s="141"/>
      <c r="T461" s="90"/>
      <c r="U461" s="90" t="s">
        <v>4749</v>
      </c>
      <c r="V461" s="58" t="s">
        <v>3339</v>
      </c>
      <c r="W461" s="46"/>
    </row>
    <row r="462" spans="1:23" ht="38.25" x14ac:dyDescent="0.2">
      <c r="A462" s="88" t="s">
        <v>45</v>
      </c>
      <c r="B462" s="88"/>
      <c r="C462" s="89" t="s">
        <v>431</v>
      </c>
      <c r="D462" s="88" t="s">
        <v>3611</v>
      </c>
      <c r="E462" s="88"/>
      <c r="F462" s="90" t="s">
        <v>2664</v>
      </c>
      <c r="G462" s="108"/>
      <c r="H462" s="108">
        <f>SUM(H456,-H461)</f>
        <v>7190.6</v>
      </c>
      <c r="I462" s="108"/>
      <c r="J462" s="88"/>
      <c r="K462" s="88"/>
      <c r="L462" s="141"/>
      <c r="M462" s="90"/>
      <c r="N462" s="141"/>
      <c r="O462" s="90"/>
      <c r="P462" s="141"/>
      <c r="Q462" s="90"/>
      <c r="R462" s="90"/>
      <c r="S462" s="141"/>
      <c r="T462" s="90"/>
      <c r="U462" s="90" t="s">
        <v>4750</v>
      </c>
      <c r="V462" s="58" t="s">
        <v>3339</v>
      </c>
      <c r="W462" s="46"/>
    </row>
    <row r="463" spans="1:23" ht="38.25" x14ac:dyDescent="0.2">
      <c r="A463" s="78" t="s">
        <v>46</v>
      </c>
      <c r="B463" s="78"/>
      <c r="C463" s="45" t="s">
        <v>432</v>
      </c>
      <c r="D463" s="44" t="s">
        <v>3611</v>
      </c>
      <c r="E463" s="44"/>
      <c r="F463" s="46" t="s">
        <v>731</v>
      </c>
      <c r="G463" s="108"/>
      <c r="H463" s="108">
        <f>SUM(H451,H462)</f>
        <v>7271.2000000000007</v>
      </c>
      <c r="I463" s="108"/>
      <c r="J463" s="44"/>
      <c r="K463" s="88"/>
      <c r="L463" s="141"/>
      <c r="M463" s="46"/>
      <c r="N463" s="141"/>
      <c r="O463" s="46"/>
      <c r="P463" s="141"/>
      <c r="Q463" s="46"/>
      <c r="R463" s="46"/>
      <c r="S463" s="141"/>
      <c r="T463" s="46"/>
      <c r="U463" s="46" t="s">
        <v>4751</v>
      </c>
      <c r="V463" s="58" t="s">
        <v>3339</v>
      </c>
      <c r="W463" s="46"/>
    </row>
    <row r="464" spans="1:23" ht="63.75" x14ac:dyDescent="0.2">
      <c r="A464" s="74" t="s">
        <v>47</v>
      </c>
      <c r="B464" s="74"/>
      <c r="C464" s="76" t="s">
        <v>433</v>
      </c>
      <c r="D464" s="130" t="s">
        <v>3542</v>
      </c>
      <c r="E464" s="75"/>
      <c r="F464" s="75"/>
      <c r="G464" s="108">
        <v>505.4</v>
      </c>
      <c r="H464" s="108"/>
      <c r="I464" s="108"/>
      <c r="J464" s="75" t="s">
        <v>660</v>
      </c>
      <c r="K464" s="16" t="s">
        <v>3546</v>
      </c>
      <c r="L464" s="269" t="b">
        <f>NOT(AND(G458 &gt; ABS(ROUND((G464-G425)*(1+0.2),1)),$G$534=""))</f>
        <v>1</v>
      </c>
      <c r="M464" s="85" t="s">
        <v>4296</v>
      </c>
      <c r="N464" s="141"/>
      <c r="O464" s="82"/>
      <c r="P464" s="141"/>
      <c r="Q464" s="82"/>
      <c r="R464" s="82"/>
      <c r="S464" s="141"/>
      <c r="T464" s="82"/>
      <c r="U464" s="77" t="s">
        <v>4752</v>
      </c>
      <c r="V464" s="58" t="s">
        <v>2808</v>
      </c>
      <c r="W464" s="77"/>
    </row>
    <row r="465" spans="1:23" ht="38.25" x14ac:dyDescent="0.2">
      <c r="A465" s="74" t="s">
        <v>48</v>
      </c>
      <c r="B465" s="74"/>
      <c r="C465" s="76" t="s">
        <v>3159</v>
      </c>
      <c r="D465" s="130" t="s">
        <v>3542</v>
      </c>
      <c r="E465" s="75"/>
      <c r="F465" s="75"/>
      <c r="G465" s="108">
        <v>605.4</v>
      </c>
      <c r="H465" s="108"/>
      <c r="I465" s="108"/>
      <c r="J465" s="75" t="s">
        <v>660</v>
      </c>
      <c r="K465" s="16" t="s">
        <v>3546</v>
      </c>
      <c r="L465" s="140"/>
      <c r="M465" s="82"/>
      <c r="N465" s="141"/>
      <c r="O465" s="82"/>
      <c r="P465" s="141"/>
      <c r="Q465" s="82"/>
      <c r="R465" s="82"/>
      <c r="S465" s="141"/>
      <c r="T465" s="82"/>
      <c r="U465" s="77" t="s">
        <v>4753</v>
      </c>
      <c r="V465" s="58" t="s">
        <v>2808</v>
      </c>
      <c r="W465" s="77"/>
    </row>
    <row r="466" spans="1:23" ht="25.5" x14ac:dyDescent="0.2">
      <c r="A466" s="74" t="s">
        <v>2934</v>
      </c>
      <c r="B466" s="74"/>
      <c r="C466" s="76" t="s">
        <v>3160</v>
      </c>
      <c r="D466" s="130" t="s">
        <v>3542</v>
      </c>
      <c r="E466" s="75"/>
      <c r="F466" s="75"/>
      <c r="G466" s="108">
        <v>705.4</v>
      </c>
      <c r="H466" s="108"/>
      <c r="I466" s="108"/>
      <c r="J466" s="75" t="s">
        <v>660</v>
      </c>
      <c r="K466" s="16" t="s">
        <v>3546</v>
      </c>
      <c r="L466" s="141"/>
      <c r="M466" s="82"/>
      <c r="N466" s="141"/>
      <c r="O466" s="82"/>
      <c r="P466" s="141"/>
      <c r="Q466" s="82"/>
      <c r="R466" s="82"/>
      <c r="S466" s="141"/>
      <c r="T466" s="82"/>
      <c r="U466" s="77" t="s">
        <v>4754</v>
      </c>
      <c r="V466" s="58" t="s">
        <v>2808</v>
      </c>
      <c r="W466" s="77"/>
    </row>
    <row r="467" spans="1:23" ht="25.5" x14ac:dyDescent="0.2">
      <c r="A467" s="87" t="s">
        <v>2535</v>
      </c>
      <c r="B467" s="87"/>
      <c r="C467" s="89" t="s">
        <v>2768</v>
      </c>
      <c r="D467" s="88" t="s">
        <v>3611</v>
      </c>
      <c r="E467" s="88"/>
      <c r="F467" s="90" t="s">
        <v>2935</v>
      </c>
      <c r="G467" s="108"/>
      <c r="H467" s="108">
        <f>SUM(G464:G466)</f>
        <v>1816.1999999999998</v>
      </c>
      <c r="I467" s="108"/>
      <c r="J467" s="88"/>
      <c r="K467" s="88"/>
      <c r="L467" s="141"/>
      <c r="M467" s="90"/>
      <c r="N467" s="141"/>
      <c r="O467" s="90"/>
      <c r="P467" s="141"/>
      <c r="Q467" s="90"/>
      <c r="R467" s="90"/>
      <c r="S467" s="141"/>
      <c r="T467" s="90"/>
      <c r="U467" s="90" t="s">
        <v>4755</v>
      </c>
      <c r="V467" s="58" t="s">
        <v>3339</v>
      </c>
      <c r="W467" s="46"/>
    </row>
    <row r="468" spans="1:23" ht="25.5" x14ac:dyDescent="0.2">
      <c r="A468" s="87" t="s">
        <v>5608</v>
      </c>
      <c r="B468" s="87"/>
      <c r="C468" s="89" t="s">
        <v>5609</v>
      </c>
      <c r="D468" s="88" t="s">
        <v>3611</v>
      </c>
      <c r="E468" s="88" t="s">
        <v>3777</v>
      </c>
      <c r="F468" s="90" t="s">
        <v>5614</v>
      </c>
      <c r="G468" s="108"/>
      <c r="H468" s="294">
        <f>SUM(G458+G459+G464)</f>
        <v>1016.1999999999999</v>
      </c>
      <c r="I468" s="108"/>
      <c r="J468" s="88"/>
      <c r="K468" s="137"/>
      <c r="L468" s="141"/>
      <c r="M468" s="90"/>
      <c r="N468" s="141"/>
      <c r="O468" s="90"/>
      <c r="P468" s="141"/>
      <c r="Q468" s="90"/>
      <c r="R468" s="90"/>
      <c r="S468" s="141"/>
      <c r="T468" s="90"/>
      <c r="U468" s="90"/>
      <c r="V468" s="66" t="s">
        <v>2811</v>
      </c>
      <c r="W468" s="46"/>
    </row>
    <row r="469" spans="1:23" ht="38.25" x14ac:dyDescent="0.2">
      <c r="A469" s="74" t="s">
        <v>49</v>
      </c>
      <c r="B469" s="74"/>
      <c r="C469" s="76" t="s">
        <v>435</v>
      </c>
      <c r="D469" s="130" t="s">
        <v>3542</v>
      </c>
      <c r="E469" s="75"/>
      <c r="F469" s="75"/>
      <c r="G469" s="108">
        <v>805.4</v>
      </c>
      <c r="H469" s="108"/>
      <c r="I469" s="108"/>
      <c r="J469" s="75" t="s">
        <v>660</v>
      </c>
      <c r="K469" s="16" t="s">
        <v>3546</v>
      </c>
      <c r="L469" s="141"/>
      <c r="M469" s="82"/>
      <c r="N469" s="141"/>
      <c r="O469" s="82"/>
      <c r="P469" s="141"/>
      <c r="Q469" s="82"/>
      <c r="R469" s="82"/>
      <c r="S469" s="141"/>
      <c r="T469" s="82"/>
      <c r="U469" s="77" t="s">
        <v>4756</v>
      </c>
      <c r="V469" s="58" t="s">
        <v>2808</v>
      </c>
      <c r="W469" s="77"/>
    </row>
    <row r="470" spans="1:23" ht="25.5" x14ac:dyDescent="0.2">
      <c r="A470" s="74" t="s">
        <v>4169</v>
      </c>
      <c r="B470" s="74"/>
      <c r="C470" s="76" t="s">
        <v>4179</v>
      </c>
      <c r="D470" s="130" t="s">
        <v>3611</v>
      </c>
      <c r="E470" s="75"/>
      <c r="F470" s="75"/>
      <c r="G470" s="108">
        <v>115.1</v>
      </c>
      <c r="H470" s="108"/>
      <c r="I470" s="108"/>
      <c r="J470" s="75" t="s">
        <v>660</v>
      </c>
      <c r="K470" s="16" t="s">
        <v>3546</v>
      </c>
      <c r="L470" s="141"/>
      <c r="M470" s="82"/>
      <c r="N470" s="141"/>
      <c r="O470" s="82"/>
      <c r="P470" s="141"/>
      <c r="Q470" s="82"/>
      <c r="R470" s="82"/>
      <c r="S470" s="141"/>
      <c r="T470" s="82"/>
      <c r="U470" s="77" t="s">
        <v>4757</v>
      </c>
      <c r="V470" s="66" t="s">
        <v>2811</v>
      </c>
      <c r="W470" s="77"/>
    </row>
    <row r="471" spans="1:23" ht="38.25" x14ac:dyDescent="0.2">
      <c r="A471" s="44" t="s">
        <v>50</v>
      </c>
      <c r="B471" s="44"/>
      <c r="C471" s="45" t="s">
        <v>436</v>
      </c>
      <c r="D471" s="44" t="s">
        <v>3611</v>
      </c>
      <c r="E471" s="44"/>
      <c r="F471" s="46" t="s">
        <v>4170</v>
      </c>
      <c r="G471" s="108"/>
      <c r="H471" s="108">
        <f>SUM(H463,-H467,-G469,-G470)</f>
        <v>4534.5000000000009</v>
      </c>
      <c r="I471" s="108"/>
      <c r="J471" s="44"/>
      <c r="K471" s="136"/>
      <c r="L471" s="141"/>
      <c r="M471" s="46"/>
      <c r="N471" s="141"/>
      <c r="O471" s="46"/>
      <c r="P471" s="141"/>
      <c r="Q471" s="46"/>
      <c r="R471" s="46"/>
      <c r="S471" s="141"/>
      <c r="T471" s="46"/>
      <c r="U471" s="46" t="s">
        <v>4758</v>
      </c>
      <c r="V471" s="65" t="s">
        <v>2812</v>
      </c>
      <c r="W471" s="46"/>
    </row>
    <row r="472" spans="1:23" ht="38.25" x14ac:dyDescent="0.2">
      <c r="A472" s="88" t="s">
        <v>5529</v>
      </c>
      <c r="B472" s="88"/>
      <c r="C472" s="89" t="s">
        <v>5530</v>
      </c>
      <c r="D472" s="88" t="s">
        <v>3611</v>
      </c>
      <c r="E472" s="88" t="s">
        <v>3777</v>
      </c>
      <c r="F472" s="46" t="s">
        <v>4170</v>
      </c>
      <c r="G472" s="108"/>
      <c r="H472" s="108">
        <f>SUM(H463,-H467,-G469,-G470)</f>
        <v>4534.5000000000009</v>
      </c>
      <c r="I472" s="108"/>
      <c r="J472" s="88"/>
      <c r="K472" s="137"/>
      <c r="L472" s="141"/>
      <c r="M472" s="90"/>
      <c r="N472" s="141"/>
      <c r="O472" s="90"/>
      <c r="P472" s="141"/>
      <c r="Q472" s="90"/>
      <c r="R472" s="90"/>
      <c r="S472" s="141"/>
      <c r="T472" s="90"/>
      <c r="U472" s="90"/>
      <c r="V472" s="66" t="s">
        <v>2811</v>
      </c>
      <c r="W472" s="46"/>
    </row>
    <row r="473" spans="1:23" ht="17.100000000000001" customHeight="1" x14ac:dyDescent="0.2">
      <c r="A473" s="74" t="s">
        <v>51</v>
      </c>
      <c r="B473" s="74"/>
      <c r="C473" s="76" t="s">
        <v>437</v>
      </c>
      <c r="D473" s="130" t="s">
        <v>3542</v>
      </c>
      <c r="E473" s="75"/>
      <c r="F473" s="75"/>
      <c r="G473" s="108">
        <v>7019.2</v>
      </c>
      <c r="H473" s="108"/>
      <c r="I473" s="108"/>
      <c r="J473" s="75" t="s">
        <v>660</v>
      </c>
      <c r="K473" s="16" t="s">
        <v>3546</v>
      </c>
      <c r="L473" s="141"/>
      <c r="M473" s="82"/>
      <c r="N473" s="141"/>
      <c r="O473" s="82"/>
      <c r="P473" s="141"/>
      <c r="Q473" s="82"/>
      <c r="R473" s="82"/>
      <c r="S473" s="141"/>
      <c r="T473" s="82"/>
      <c r="U473" s="77" t="s">
        <v>4759</v>
      </c>
      <c r="V473" s="58" t="s">
        <v>2808</v>
      </c>
      <c r="W473" s="77"/>
    </row>
    <row r="474" spans="1:23" ht="25.5" x14ac:dyDescent="0.2">
      <c r="A474" s="74" t="s">
        <v>53</v>
      </c>
      <c r="B474" s="74"/>
      <c r="C474" s="76" t="s">
        <v>439</v>
      </c>
      <c r="D474" s="130" t="s">
        <v>3611</v>
      </c>
      <c r="E474" s="75"/>
      <c r="F474" s="75"/>
      <c r="G474" s="108">
        <v>76.8</v>
      </c>
      <c r="H474" s="108"/>
      <c r="I474" s="108"/>
      <c r="J474" s="75" t="s">
        <v>660</v>
      </c>
      <c r="K474" s="16" t="s">
        <v>3546</v>
      </c>
      <c r="L474" s="141"/>
      <c r="M474" s="82"/>
      <c r="N474" s="141"/>
      <c r="O474" s="82"/>
      <c r="P474" s="141"/>
      <c r="Q474" s="82"/>
      <c r="R474" s="82"/>
      <c r="S474" s="141"/>
      <c r="T474" s="82"/>
      <c r="U474" s="77" t="s">
        <v>4760</v>
      </c>
      <c r="V474" s="58" t="s">
        <v>2808</v>
      </c>
      <c r="W474" s="77"/>
    </row>
    <row r="475" spans="1:23" ht="25.5" x14ac:dyDescent="0.2">
      <c r="A475" s="83" t="s">
        <v>54</v>
      </c>
      <c r="B475" s="83"/>
      <c r="C475" s="85" t="s">
        <v>2547</v>
      </c>
      <c r="D475" s="131" t="s">
        <v>3611</v>
      </c>
      <c r="E475" s="84"/>
      <c r="F475" s="84"/>
      <c r="G475" s="108">
        <v>1750.5</v>
      </c>
      <c r="H475" s="108"/>
      <c r="I475" s="108"/>
      <c r="J475" s="84" t="s">
        <v>660</v>
      </c>
      <c r="K475" s="16" t="s">
        <v>3546</v>
      </c>
      <c r="L475" s="141"/>
      <c r="M475" s="82"/>
      <c r="N475" s="141"/>
      <c r="O475" s="82"/>
      <c r="P475" s="141"/>
      <c r="Q475" s="82"/>
      <c r="R475" s="82"/>
      <c r="S475" s="141"/>
      <c r="T475" s="82"/>
      <c r="U475" s="86" t="s">
        <v>4761</v>
      </c>
      <c r="V475" s="58" t="s">
        <v>2808</v>
      </c>
      <c r="W475" s="82"/>
    </row>
    <row r="476" spans="1:23" ht="25.5" x14ac:dyDescent="0.2">
      <c r="A476" s="83" t="s">
        <v>2541</v>
      </c>
      <c r="B476" s="83"/>
      <c r="C476" s="85" t="s">
        <v>2553</v>
      </c>
      <c r="D476" s="131" t="s">
        <v>3611</v>
      </c>
      <c r="E476" s="84"/>
      <c r="F476" s="84"/>
      <c r="G476" s="108">
        <v>-4312</v>
      </c>
      <c r="H476" s="108"/>
      <c r="I476" s="108"/>
      <c r="J476" s="84" t="s">
        <v>660</v>
      </c>
      <c r="K476" s="16" t="s">
        <v>3546</v>
      </c>
      <c r="L476" s="141"/>
      <c r="M476" s="82"/>
      <c r="N476" s="141"/>
      <c r="O476" s="82"/>
      <c r="P476" s="141"/>
      <c r="Q476" s="82"/>
      <c r="R476" s="82"/>
      <c r="S476" s="141"/>
      <c r="T476" s="82"/>
      <c r="U476" s="86" t="s">
        <v>4762</v>
      </c>
      <c r="V476" s="58" t="s">
        <v>2808</v>
      </c>
      <c r="W476" s="82"/>
    </row>
    <row r="477" spans="1:23" s="91" customFormat="1" ht="38.25" x14ac:dyDescent="0.2">
      <c r="A477" s="88" t="s">
        <v>55</v>
      </c>
      <c r="B477" s="88"/>
      <c r="C477" s="89" t="s">
        <v>441</v>
      </c>
      <c r="D477" s="88" t="s">
        <v>3611</v>
      </c>
      <c r="E477" s="88"/>
      <c r="F477" s="90" t="s">
        <v>2936</v>
      </c>
      <c r="G477" s="108"/>
      <c r="H477" s="108">
        <f>SUM(G473:G476)</f>
        <v>4534.5</v>
      </c>
      <c r="I477" s="108"/>
      <c r="J477" s="88"/>
      <c r="K477" s="137"/>
      <c r="L477" s="172" t="b">
        <f>ROUND(H477,1)=ROUND(H471,1)</f>
        <v>1</v>
      </c>
      <c r="M477" s="251" t="s">
        <v>4135</v>
      </c>
      <c r="N477" s="141"/>
      <c r="O477" s="90"/>
      <c r="P477" s="141"/>
      <c r="Q477" s="90"/>
      <c r="R477" s="90"/>
      <c r="S477" s="141"/>
      <c r="T477" s="90"/>
      <c r="U477" s="90" t="s">
        <v>4763</v>
      </c>
      <c r="V477" s="58" t="s">
        <v>3339</v>
      </c>
      <c r="W477" s="46"/>
    </row>
    <row r="478" spans="1:23" ht="38.25" x14ac:dyDescent="0.2">
      <c r="A478" s="262" t="s">
        <v>56</v>
      </c>
      <c r="B478" s="262"/>
      <c r="C478" s="255" t="s">
        <v>2665</v>
      </c>
      <c r="D478" s="256" t="s">
        <v>3542</v>
      </c>
      <c r="E478" s="252"/>
      <c r="F478" s="252"/>
      <c r="G478" s="245">
        <v>0</v>
      </c>
      <c r="H478" s="245"/>
      <c r="I478" s="245"/>
      <c r="J478" s="252" t="s">
        <v>660</v>
      </c>
      <c r="K478" s="252"/>
      <c r="L478" s="248" t="b">
        <f>G478&lt;=(G464+G465+G469)</f>
        <v>1</v>
      </c>
      <c r="M478" s="250" t="s">
        <v>3624</v>
      </c>
      <c r="N478" s="249"/>
      <c r="O478" s="250"/>
      <c r="P478" s="249"/>
      <c r="Q478" s="250"/>
      <c r="R478" s="250"/>
      <c r="S478" s="249"/>
      <c r="T478" s="250"/>
      <c r="U478" s="244"/>
      <c r="V478" s="67" t="s">
        <v>2813</v>
      </c>
      <c r="W478" s="250"/>
    </row>
    <row r="479" spans="1:23" ht="38.25" x14ac:dyDescent="0.2">
      <c r="A479" s="83" t="s">
        <v>57</v>
      </c>
      <c r="B479" s="83"/>
      <c r="C479" s="92" t="s">
        <v>2937</v>
      </c>
      <c r="D479" s="130" t="s">
        <v>3542</v>
      </c>
      <c r="E479" s="81"/>
      <c r="F479" s="81"/>
      <c r="G479" s="108">
        <v>256.2</v>
      </c>
      <c r="H479" s="108"/>
      <c r="I479" s="108"/>
      <c r="J479" s="81" t="s">
        <v>660</v>
      </c>
      <c r="K479" s="16" t="s">
        <v>3546</v>
      </c>
      <c r="L479" s="172" t="b">
        <f>G479&lt;=ROUND(G452+G453+G454,1)</f>
        <v>1</v>
      </c>
      <c r="M479" s="82" t="s">
        <v>3625</v>
      </c>
      <c r="N479" s="141"/>
      <c r="O479" s="82"/>
      <c r="P479" s="141"/>
      <c r="Q479" s="82"/>
      <c r="R479" s="82"/>
      <c r="S479" s="141"/>
      <c r="T479" s="82"/>
      <c r="U479" s="82" t="s">
        <v>4764</v>
      </c>
      <c r="V479" s="58" t="s">
        <v>2808</v>
      </c>
      <c r="W479" s="82"/>
    </row>
    <row r="480" spans="1:23" ht="38.25" x14ac:dyDescent="0.2">
      <c r="A480" s="83" t="s">
        <v>58</v>
      </c>
      <c r="B480" s="83"/>
      <c r="C480" s="92" t="s">
        <v>2938</v>
      </c>
      <c r="D480" s="130" t="s">
        <v>3542</v>
      </c>
      <c r="E480" s="81"/>
      <c r="F480" s="81"/>
      <c r="G480" s="108">
        <v>2832.4</v>
      </c>
      <c r="H480" s="108"/>
      <c r="I480" s="108"/>
      <c r="J480" s="81" t="s">
        <v>660</v>
      </c>
      <c r="K480" s="16" t="s">
        <v>3546</v>
      </c>
      <c r="L480" s="172" t="b">
        <f>G480&lt;=ROUND(G458+G459+G460+G464+G465+G469,1)</f>
        <v>1</v>
      </c>
      <c r="M480" s="82" t="s">
        <v>3626</v>
      </c>
      <c r="N480" s="141"/>
      <c r="O480" s="82"/>
      <c r="P480" s="141"/>
      <c r="Q480" s="82"/>
      <c r="R480" s="82"/>
      <c r="S480" s="141"/>
      <c r="T480" s="82"/>
      <c r="U480" s="82" t="s">
        <v>4765</v>
      </c>
      <c r="V480" s="58" t="s">
        <v>2808</v>
      </c>
      <c r="W480" s="82"/>
    </row>
    <row r="481" spans="1:23" s="91" customFormat="1" ht="28.5" customHeight="1" x14ac:dyDescent="0.2">
      <c r="A481" s="242" t="s">
        <v>2769</v>
      </c>
      <c r="B481" s="242"/>
      <c r="C481" s="243" t="s">
        <v>2770</v>
      </c>
      <c r="D481" s="242" t="s">
        <v>2753</v>
      </c>
      <c r="E481" s="242"/>
      <c r="F481" s="244" t="s">
        <v>2771</v>
      </c>
      <c r="G481" s="245"/>
      <c r="H481" s="246" t="b">
        <f>ROUND(H471,1)=ROUND(H477,1)</f>
        <v>1</v>
      </c>
      <c r="I481" s="245"/>
      <c r="J481" s="242" t="s">
        <v>660</v>
      </c>
      <c r="K481" s="247"/>
      <c r="L481" s="248" t="b">
        <f>H481</f>
        <v>1</v>
      </c>
      <c r="M481" s="244" t="s">
        <v>3671</v>
      </c>
      <c r="N481" s="249"/>
      <c r="O481" s="244"/>
      <c r="P481" s="249"/>
      <c r="Q481" s="244"/>
      <c r="R481" s="244"/>
      <c r="S481" s="249"/>
      <c r="T481" s="244"/>
      <c r="U481" s="244"/>
      <c r="V481" s="67" t="s">
        <v>2813</v>
      </c>
      <c r="W481" s="250"/>
    </row>
    <row r="482" spans="1:23" ht="38.25" x14ac:dyDescent="0.2">
      <c r="A482" s="74" t="s">
        <v>59</v>
      </c>
      <c r="B482" s="74"/>
      <c r="C482" s="76" t="s">
        <v>2939</v>
      </c>
      <c r="D482" s="130" t="s">
        <v>3542</v>
      </c>
      <c r="E482" s="75"/>
      <c r="F482" s="75"/>
      <c r="G482" s="108">
        <v>16.3</v>
      </c>
      <c r="H482" s="108"/>
      <c r="I482" s="108"/>
      <c r="J482" s="75" t="s">
        <v>660</v>
      </c>
      <c r="K482" s="16" t="s">
        <v>3546</v>
      </c>
      <c r="L482" s="141"/>
      <c r="M482" s="82"/>
      <c r="N482" s="141"/>
      <c r="O482" s="82"/>
      <c r="P482" s="141"/>
      <c r="Q482" s="82"/>
      <c r="R482" s="82"/>
      <c r="S482" s="141"/>
      <c r="T482" s="82"/>
      <c r="U482" s="77" t="s">
        <v>4766</v>
      </c>
      <c r="V482" s="58" t="s">
        <v>2808</v>
      </c>
      <c r="W482" s="77"/>
    </row>
    <row r="483" spans="1:23" ht="38.25" x14ac:dyDescent="0.2">
      <c r="A483" s="74" t="s">
        <v>60</v>
      </c>
      <c r="B483" s="74"/>
      <c r="C483" s="76" t="s">
        <v>1026</v>
      </c>
      <c r="D483" s="130" t="s">
        <v>3542</v>
      </c>
      <c r="E483" s="75"/>
      <c r="F483" s="75"/>
      <c r="G483" s="108">
        <v>26.3</v>
      </c>
      <c r="H483" s="108"/>
      <c r="I483" s="108"/>
      <c r="J483" s="75" t="s">
        <v>660</v>
      </c>
      <c r="K483" s="16" t="s">
        <v>3546</v>
      </c>
      <c r="L483" s="141"/>
      <c r="M483" s="82"/>
      <c r="N483" s="141"/>
      <c r="O483" s="82"/>
      <c r="P483" s="141"/>
      <c r="Q483" s="82"/>
      <c r="R483" s="82"/>
      <c r="S483" s="141"/>
      <c r="T483" s="82"/>
      <c r="U483" s="77" t="s">
        <v>4767</v>
      </c>
      <c r="V483" s="58" t="s">
        <v>2808</v>
      </c>
      <c r="W483" s="77"/>
    </row>
    <row r="484" spans="1:23" ht="75" customHeight="1" x14ac:dyDescent="0.2">
      <c r="A484" s="83" t="s">
        <v>61</v>
      </c>
      <c r="B484" s="83"/>
      <c r="C484" s="85" t="s">
        <v>1027</v>
      </c>
      <c r="D484" s="131" t="s">
        <v>3542</v>
      </c>
      <c r="E484" s="84"/>
      <c r="F484" s="84"/>
      <c r="G484" s="108">
        <v>36.4</v>
      </c>
      <c r="H484" s="108"/>
      <c r="I484" s="108"/>
      <c r="J484" s="84" t="s">
        <v>660</v>
      </c>
      <c r="K484" s="16" t="s">
        <v>3546</v>
      </c>
      <c r="L484" s="172" t="b">
        <f>NOT(AND(ABS(ROUND(G484-G445-G223,1)) &gt; (G223*0.1),$G$523=""))</f>
        <v>1</v>
      </c>
      <c r="M484" s="16" t="s">
        <v>4266</v>
      </c>
      <c r="N484" s="141"/>
      <c r="O484" s="82"/>
      <c r="P484" s="141"/>
      <c r="Q484" s="82"/>
      <c r="R484" s="82"/>
      <c r="S484" s="141"/>
      <c r="T484" s="82"/>
      <c r="U484" s="86" t="s">
        <v>4768</v>
      </c>
      <c r="V484" s="58" t="s">
        <v>2808</v>
      </c>
      <c r="W484" s="82"/>
    </row>
    <row r="485" spans="1:23" ht="25.5" x14ac:dyDescent="0.2">
      <c r="A485" s="83" t="s">
        <v>82</v>
      </c>
      <c r="B485" s="83"/>
      <c r="C485" s="85" t="s">
        <v>1047</v>
      </c>
      <c r="D485" s="131" t="s">
        <v>3542</v>
      </c>
      <c r="E485" s="84"/>
      <c r="F485" s="84"/>
      <c r="G485" s="108">
        <v>46.4</v>
      </c>
      <c r="H485" s="108"/>
      <c r="I485" s="108"/>
      <c r="J485" s="84" t="s">
        <v>660</v>
      </c>
      <c r="K485" s="16" t="s">
        <v>3546</v>
      </c>
      <c r="L485" s="141"/>
      <c r="M485" s="82"/>
      <c r="N485" s="141"/>
      <c r="O485" s="82"/>
      <c r="P485" s="141"/>
      <c r="Q485" s="82"/>
      <c r="R485" s="82"/>
      <c r="S485" s="141"/>
      <c r="T485" s="82"/>
      <c r="U485" s="86" t="s">
        <v>4769</v>
      </c>
      <c r="V485" s="58" t="s">
        <v>2808</v>
      </c>
      <c r="W485" s="82"/>
    </row>
    <row r="486" spans="1:23" ht="38.25" x14ac:dyDescent="0.2">
      <c r="A486" s="44" t="s">
        <v>64</v>
      </c>
      <c r="B486" s="44"/>
      <c r="C486" s="45" t="s">
        <v>2516</v>
      </c>
      <c r="D486" s="44" t="s">
        <v>3611</v>
      </c>
      <c r="E486" s="44"/>
      <c r="F486" s="46" t="s">
        <v>2940</v>
      </c>
      <c r="G486" s="108"/>
      <c r="H486" s="108">
        <f>SUM(G483,-G484,-G485)</f>
        <v>-56.5</v>
      </c>
      <c r="I486" s="108"/>
      <c r="J486" s="44"/>
      <c r="K486" s="136"/>
      <c r="L486" s="141"/>
      <c r="M486" s="46"/>
      <c r="N486" s="141"/>
      <c r="O486" s="46"/>
      <c r="P486" s="141"/>
      <c r="Q486" s="46"/>
      <c r="R486" s="46"/>
      <c r="S486" s="141"/>
      <c r="T486" s="46"/>
      <c r="U486" s="46" t="s">
        <v>4770</v>
      </c>
      <c r="V486" s="58" t="s">
        <v>3339</v>
      </c>
      <c r="W486" s="46"/>
    </row>
    <row r="487" spans="1:23" ht="38.25" x14ac:dyDescent="0.2">
      <c r="A487" s="88" t="s">
        <v>5501</v>
      </c>
      <c r="B487" s="88"/>
      <c r="C487" s="89" t="s">
        <v>5502</v>
      </c>
      <c r="D487" s="88" t="s">
        <v>3611</v>
      </c>
      <c r="E487" s="296" t="s">
        <v>3777</v>
      </c>
      <c r="F487" s="90" t="s">
        <v>2940</v>
      </c>
      <c r="G487" s="108"/>
      <c r="H487" s="108">
        <f>SUM(G483,-G484,-G485)</f>
        <v>-56.5</v>
      </c>
      <c r="I487" s="108"/>
      <c r="J487" s="88"/>
      <c r="K487" s="88"/>
      <c r="L487" s="141"/>
      <c r="M487" s="90"/>
      <c r="N487" s="141"/>
      <c r="O487" s="90"/>
      <c r="P487" s="141"/>
      <c r="Q487" s="90"/>
      <c r="R487" s="90"/>
      <c r="S487" s="141"/>
      <c r="T487" s="90"/>
      <c r="U487" s="90"/>
      <c r="V487" s="66" t="s">
        <v>2811</v>
      </c>
      <c r="W487" s="46"/>
    </row>
    <row r="488" spans="1:23" ht="25.5" x14ac:dyDescent="0.2">
      <c r="A488" s="74" t="s">
        <v>65</v>
      </c>
      <c r="B488" s="74"/>
      <c r="C488" s="76" t="s">
        <v>2941</v>
      </c>
      <c r="D488" s="130" t="s">
        <v>3542</v>
      </c>
      <c r="E488" s="75"/>
      <c r="F488" s="75"/>
      <c r="G488" s="108">
        <v>56.4</v>
      </c>
      <c r="H488" s="108"/>
      <c r="I488" s="108"/>
      <c r="J488" s="75" t="s">
        <v>660</v>
      </c>
      <c r="K488" s="16" t="s">
        <v>3546</v>
      </c>
      <c r="L488" s="141"/>
      <c r="M488" s="82"/>
      <c r="N488" s="141"/>
      <c r="O488" s="82"/>
      <c r="P488" s="141"/>
      <c r="Q488" s="82"/>
      <c r="R488" s="82"/>
      <c r="S488" s="141"/>
      <c r="T488" s="82"/>
      <c r="U488" s="77" t="s">
        <v>4771</v>
      </c>
      <c r="V488" s="58" t="s">
        <v>2808</v>
      </c>
      <c r="W488" s="77"/>
    </row>
    <row r="489" spans="1:23" ht="25.5" x14ac:dyDescent="0.2">
      <c r="A489" s="74" t="s">
        <v>66</v>
      </c>
      <c r="B489" s="74"/>
      <c r="C489" s="76" t="s">
        <v>3087</v>
      </c>
      <c r="D489" s="130" t="s">
        <v>3542</v>
      </c>
      <c r="E489" s="75"/>
      <c r="F489" s="75"/>
      <c r="G489" s="108">
        <v>66.400000000000006</v>
      </c>
      <c r="H489" s="108"/>
      <c r="I489" s="108"/>
      <c r="J489" s="75" t="s">
        <v>660</v>
      </c>
      <c r="K489" s="16" t="s">
        <v>3546</v>
      </c>
      <c r="L489" s="141"/>
      <c r="M489" s="82"/>
      <c r="N489" s="141"/>
      <c r="O489" s="82"/>
      <c r="P489" s="141"/>
      <c r="Q489" s="82"/>
      <c r="R489" s="82"/>
      <c r="S489" s="141"/>
      <c r="T489" s="82"/>
      <c r="U489" s="77" t="s">
        <v>4772</v>
      </c>
      <c r="V489" s="58" t="s">
        <v>2808</v>
      </c>
      <c r="W489" s="77"/>
    </row>
    <row r="490" spans="1:23" ht="38.25" x14ac:dyDescent="0.2">
      <c r="A490" s="78" t="s">
        <v>67</v>
      </c>
      <c r="B490" s="78"/>
      <c r="C490" s="45" t="s">
        <v>2942</v>
      </c>
      <c r="D490" s="44" t="s">
        <v>3611</v>
      </c>
      <c r="E490" s="44"/>
      <c r="F490" s="46" t="s">
        <v>3079</v>
      </c>
      <c r="G490" s="108"/>
      <c r="H490" s="108">
        <f>SUM(G482,H486,G488,G489)</f>
        <v>82.6</v>
      </c>
      <c r="I490" s="108"/>
      <c r="J490" s="44"/>
      <c r="K490" s="136"/>
      <c r="L490" s="141"/>
      <c r="M490" s="46"/>
      <c r="N490" s="141"/>
      <c r="O490" s="46"/>
      <c r="P490" s="141"/>
      <c r="Q490" s="46"/>
      <c r="R490" s="46"/>
      <c r="S490" s="141"/>
      <c r="T490" s="46"/>
      <c r="U490" s="46" t="s">
        <v>4773</v>
      </c>
      <c r="V490" s="58" t="s">
        <v>3339</v>
      </c>
      <c r="W490" s="46"/>
    </row>
    <row r="491" spans="1:23" ht="25.5" x14ac:dyDescent="0.2">
      <c r="A491" s="74" t="s">
        <v>68</v>
      </c>
      <c r="B491" s="74"/>
      <c r="C491" s="76" t="s">
        <v>2943</v>
      </c>
      <c r="D491" s="130" t="s">
        <v>3542</v>
      </c>
      <c r="E491" s="75"/>
      <c r="F491" s="75"/>
      <c r="G491" s="108">
        <v>76.400000000000006</v>
      </c>
      <c r="H491" s="108"/>
      <c r="I491" s="108"/>
      <c r="J491" s="75" t="s">
        <v>660</v>
      </c>
      <c r="K491" s="16" t="s">
        <v>3546</v>
      </c>
      <c r="L491" s="141"/>
      <c r="M491" s="82"/>
      <c r="N491" s="141"/>
      <c r="O491" s="82"/>
      <c r="P491" s="141"/>
      <c r="Q491" s="82"/>
      <c r="R491" s="82"/>
      <c r="S491" s="141"/>
      <c r="T491" s="82"/>
      <c r="U491" s="77" t="s">
        <v>4774</v>
      </c>
      <c r="V491" s="58" t="s">
        <v>2808</v>
      </c>
      <c r="W491" s="77"/>
    </row>
    <row r="492" spans="1:23" ht="38.25" x14ac:dyDescent="0.2">
      <c r="A492" s="74" t="s">
        <v>69</v>
      </c>
      <c r="B492" s="74"/>
      <c r="C492" s="76" t="s">
        <v>2944</v>
      </c>
      <c r="D492" s="130" t="s">
        <v>3542</v>
      </c>
      <c r="E492" s="75"/>
      <c r="F492" s="75"/>
      <c r="G492" s="108">
        <v>86.4</v>
      </c>
      <c r="H492" s="108"/>
      <c r="I492" s="108"/>
      <c r="J492" s="75" t="s">
        <v>660</v>
      </c>
      <c r="K492" s="16" t="s">
        <v>3546</v>
      </c>
      <c r="L492" s="141"/>
      <c r="M492" s="82"/>
      <c r="N492" s="141"/>
      <c r="O492" s="82"/>
      <c r="P492" s="141"/>
      <c r="Q492" s="82"/>
      <c r="R492" s="82"/>
      <c r="S492" s="141"/>
      <c r="T492" s="82"/>
      <c r="U492" s="77" t="s">
        <v>4775</v>
      </c>
      <c r="V492" s="58" t="s">
        <v>2808</v>
      </c>
      <c r="W492" s="77"/>
    </row>
    <row r="493" spans="1:23" ht="25.5" x14ac:dyDescent="0.2">
      <c r="A493" s="74" t="s">
        <v>70</v>
      </c>
      <c r="B493" s="74"/>
      <c r="C493" s="76" t="s">
        <v>1035</v>
      </c>
      <c r="D493" s="130" t="s">
        <v>3542</v>
      </c>
      <c r="E493" s="75"/>
      <c r="F493" s="75"/>
      <c r="G493" s="108">
        <v>96.4</v>
      </c>
      <c r="H493" s="108"/>
      <c r="I493" s="108"/>
      <c r="J493" s="75" t="s">
        <v>660</v>
      </c>
      <c r="K493" s="16" t="s">
        <v>3546</v>
      </c>
      <c r="L493" s="141"/>
      <c r="M493" s="82"/>
      <c r="N493" s="141"/>
      <c r="O493" s="82"/>
      <c r="P493" s="141"/>
      <c r="Q493" s="82"/>
      <c r="R493" s="82"/>
      <c r="S493" s="141"/>
      <c r="T493" s="82"/>
      <c r="U493" s="77" t="s">
        <v>4776</v>
      </c>
      <c r="V493" s="58" t="s">
        <v>2808</v>
      </c>
      <c r="W493" s="77"/>
    </row>
    <row r="494" spans="1:23" ht="38.25" x14ac:dyDescent="0.2">
      <c r="A494" s="74" t="s">
        <v>71</v>
      </c>
      <c r="B494" s="74"/>
      <c r="C494" s="76" t="s">
        <v>1036</v>
      </c>
      <c r="D494" s="130" t="s">
        <v>3542</v>
      </c>
      <c r="E494" s="75"/>
      <c r="F494" s="75"/>
      <c r="G494" s="108">
        <v>9437.5</v>
      </c>
      <c r="H494" s="108"/>
      <c r="I494" s="108"/>
      <c r="J494" s="75" t="s">
        <v>660</v>
      </c>
      <c r="K494" s="16" t="s">
        <v>3546</v>
      </c>
      <c r="L494" s="141"/>
      <c r="M494" s="82"/>
      <c r="N494" s="141"/>
      <c r="O494" s="82"/>
      <c r="P494" s="141"/>
      <c r="Q494" s="82"/>
      <c r="R494" s="82"/>
      <c r="S494" s="141"/>
      <c r="T494" s="82"/>
      <c r="U494" s="77" t="s">
        <v>4777</v>
      </c>
      <c r="V494" s="58" t="s">
        <v>2808</v>
      </c>
      <c r="W494" s="77"/>
    </row>
    <row r="495" spans="1:23" ht="38.25" x14ac:dyDescent="0.2">
      <c r="A495" s="78" t="s">
        <v>72</v>
      </c>
      <c r="B495" s="78"/>
      <c r="C495" s="45" t="s">
        <v>1037</v>
      </c>
      <c r="D495" s="44" t="s">
        <v>3611</v>
      </c>
      <c r="E495" s="44"/>
      <c r="F495" s="46" t="s">
        <v>732</v>
      </c>
      <c r="G495" s="108"/>
      <c r="H495" s="108">
        <f>SUM(G491:G494)</f>
        <v>9696.7000000000007</v>
      </c>
      <c r="I495" s="108"/>
      <c r="J495" s="44"/>
      <c r="K495" s="136"/>
      <c r="L495" s="141"/>
      <c r="M495" s="46"/>
      <c r="N495" s="141"/>
      <c r="O495" s="46"/>
      <c r="P495" s="141"/>
      <c r="Q495" s="46"/>
      <c r="R495" s="46"/>
      <c r="S495" s="141"/>
      <c r="T495" s="46"/>
      <c r="U495" s="46" t="s">
        <v>4778</v>
      </c>
      <c r="V495" s="58" t="s">
        <v>3339</v>
      </c>
      <c r="W495" s="46"/>
    </row>
    <row r="496" spans="1:23" ht="38.25" x14ac:dyDescent="0.2">
      <c r="A496" s="78" t="s">
        <v>5513</v>
      </c>
      <c r="B496" s="78"/>
      <c r="C496" s="45" t="s">
        <v>5603</v>
      </c>
      <c r="D496" s="44" t="s">
        <v>3611</v>
      </c>
      <c r="E496" s="44" t="s">
        <v>3777</v>
      </c>
      <c r="F496" s="46" t="s">
        <v>5514</v>
      </c>
      <c r="G496" s="108"/>
      <c r="H496" s="108">
        <f>SUM(G493:G494)</f>
        <v>9533.9</v>
      </c>
      <c r="I496" s="108"/>
      <c r="J496" s="44"/>
      <c r="K496" s="136"/>
      <c r="L496" s="141"/>
      <c r="M496" s="46"/>
      <c r="N496" s="141"/>
      <c r="O496" s="46"/>
      <c r="P496" s="141"/>
      <c r="Q496" s="46"/>
      <c r="R496" s="46"/>
      <c r="S496" s="141"/>
      <c r="T496" s="46"/>
      <c r="U496" s="46"/>
      <c r="V496" s="66" t="s">
        <v>2811</v>
      </c>
      <c r="W496" s="46"/>
    </row>
    <row r="497" spans="1:23" ht="38.25" x14ac:dyDescent="0.2">
      <c r="A497" s="83" t="s">
        <v>73</v>
      </c>
      <c r="B497" s="83"/>
      <c r="C497" s="85" t="s">
        <v>2528</v>
      </c>
      <c r="D497" s="131" t="s">
        <v>3542</v>
      </c>
      <c r="E497" s="84"/>
      <c r="F497" s="84"/>
      <c r="G497" s="108">
        <v>206.4</v>
      </c>
      <c r="H497" s="108"/>
      <c r="I497" s="108"/>
      <c r="J497" s="84" t="s">
        <v>660</v>
      </c>
      <c r="K497" s="16" t="s">
        <v>3546</v>
      </c>
      <c r="L497" s="141"/>
      <c r="M497" s="82"/>
      <c r="N497" s="141"/>
      <c r="O497" s="82"/>
      <c r="P497" s="141"/>
      <c r="Q497" s="82"/>
      <c r="R497" s="82"/>
      <c r="S497" s="141"/>
      <c r="T497" s="82"/>
      <c r="U497" s="86" t="s">
        <v>4779</v>
      </c>
      <c r="V497" s="58" t="s">
        <v>2808</v>
      </c>
      <c r="W497" s="82"/>
    </row>
    <row r="498" spans="1:23" ht="38.25" x14ac:dyDescent="0.2">
      <c r="A498" s="83" t="s">
        <v>2522</v>
      </c>
      <c r="B498" s="83"/>
      <c r="C498" s="85" t="s">
        <v>3109</v>
      </c>
      <c r="D498" s="131" t="s">
        <v>3542</v>
      </c>
      <c r="E498" s="84"/>
      <c r="F498" s="84"/>
      <c r="G498" s="108">
        <v>306.39999999999998</v>
      </c>
      <c r="H498" s="108"/>
      <c r="I498" s="108"/>
      <c r="J498" s="84" t="s">
        <v>660</v>
      </c>
      <c r="K498" s="16" t="s">
        <v>3546</v>
      </c>
      <c r="L498" s="141"/>
      <c r="M498" s="82"/>
      <c r="N498" s="141"/>
      <c r="O498" s="82"/>
      <c r="P498" s="141"/>
      <c r="Q498" s="82"/>
      <c r="R498" s="82"/>
      <c r="S498" s="141"/>
      <c r="T498" s="82"/>
      <c r="U498" s="86" t="s">
        <v>4780</v>
      </c>
      <c r="V498" s="58" t="s">
        <v>2808</v>
      </c>
      <c r="W498" s="82"/>
    </row>
    <row r="499" spans="1:23" ht="38.25" x14ac:dyDescent="0.2">
      <c r="A499" s="74" t="s">
        <v>74</v>
      </c>
      <c r="B499" s="74"/>
      <c r="C499" s="76" t="s">
        <v>2945</v>
      </c>
      <c r="D499" s="130" t="s">
        <v>3542</v>
      </c>
      <c r="E499" s="75"/>
      <c r="F499" s="75"/>
      <c r="G499" s="108">
        <v>406.4</v>
      </c>
      <c r="H499" s="108"/>
      <c r="I499" s="108"/>
      <c r="J499" s="75" t="s">
        <v>660</v>
      </c>
      <c r="K499" s="16" t="s">
        <v>3546</v>
      </c>
      <c r="L499" s="141"/>
      <c r="M499" s="82"/>
      <c r="N499" s="141"/>
      <c r="O499" s="82"/>
      <c r="P499" s="141"/>
      <c r="Q499" s="82"/>
      <c r="R499" s="82"/>
      <c r="S499" s="141"/>
      <c r="T499" s="82"/>
      <c r="U499" s="77" t="s">
        <v>4781</v>
      </c>
      <c r="V499" s="58" t="s">
        <v>2808</v>
      </c>
      <c r="W499" s="77"/>
    </row>
    <row r="500" spans="1:23" ht="38.25" x14ac:dyDescent="0.2">
      <c r="A500" s="87" t="s">
        <v>2536</v>
      </c>
      <c r="B500" s="87"/>
      <c r="C500" s="89" t="s">
        <v>2497</v>
      </c>
      <c r="D500" s="88" t="s">
        <v>3611</v>
      </c>
      <c r="E500" s="88"/>
      <c r="F500" s="90" t="s">
        <v>2666</v>
      </c>
      <c r="G500" s="108"/>
      <c r="H500" s="108">
        <f>SUM(G497:G499)</f>
        <v>919.19999999999993</v>
      </c>
      <c r="I500" s="108"/>
      <c r="J500" s="88"/>
      <c r="K500" s="88"/>
      <c r="L500" s="141"/>
      <c r="M500" s="90"/>
      <c r="N500" s="141"/>
      <c r="O500" s="90"/>
      <c r="P500" s="141"/>
      <c r="Q500" s="90"/>
      <c r="R500" s="90"/>
      <c r="S500" s="141"/>
      <c r="T500" s="90"/>
      <c r="U500" s="90" t="s">
        <v>4782</v>
      </c>
      <c r="V500" s="58" t="s">
        <v>3339</v>
      </c>
      <c r="W500" s="46"/>
    </row>
    <row r="501" spans="1:23" ht="38.25" x14ac:dyDescent="0.2">
      <c r="A501" s="88" t="s">
        <v>75</v>
      </c>
      <c r="B501" s="88"/>
      <c r="C501" s="89" t="s">
        <v>1040</v>
      </c>
      <c r="D501" s="88" t="s">
        <v>3611</v>
      </c>
      <c r="E501" s="88"/>
      <c r="F501" s="90" t="s">
        <v>2667</v>
      </c>
      <c r="G501" s="108"/>
      <c r="H501" s="108">
        <f>SUM(H495,-H500)</f>
        <v>8777.5</v>
      </c>
      <c r="I501" s="108"/>
      <c r="J501" s="88"/>
      <c r="K501" s="88"/>
      <c r="L501" s="141"/>
      <c r="M501" s="90"/>
      <c r="N501" s="141"/>
      <c r="O501" s="90"/>
      <c r="P501" s="141"/>
      <c r="Q501" s="90"/>
      <c r="R501" s="90"/>
      <c r="S501" s="141"/>
      <c r="T501" s="90"/>
      <c r="U501" s="90" t="s">
        <v>4783</v>
      </c>
      <c r="V501" s="58" t="s">
        <v>3339</v>
      </c>
      <c r="W501" s="46"/>
    </row>
    <row r="502" spans="1:23" ht="38.25" x14ac:dyDescent="0.2">
      <c r="A502" s="78" t="s">
        <v>76</v>
      </c>
      <c r="B502" s="78"/>
      <c r="C502" s="45" t="s">
        <v>1041</v>
      </c>
      <c r="D502" s="44" t="s">
        <v>3611</v>
      </c>
      <c r="E502" s="44"/>
      <c r="F502" s="46" t="s">
        <v>733</v>
      </c>
      <c r="G502" s="108"/>
      <c r="H502" s="108">
        <f>SUM(H490,H501)</f>
        <v>8860.1</v>
      </c>
      <c r="I502" s="108"/>
      <c r="J502" s="44"/>
      <c r="K502" s="88"/>
      <c r="L502" s="141"/>
      <c r="M502" s="46"/>
      <c r="N502" s="141"/>
      <c r="O502" s="46"/>
      <c r="P502" s="141"/>
      <c r="Q502" s="46"/>
      <c r="R502" s="46"/>
      <c r="S502" s="141"/>
      <c r="T502" s="46"/>
      <c r="U502" s="46" t="s">
        <v>4784</v>
      </c>
      <c r="V502" s="58" t="s">
        <v>3339</v>
      </c>
      <c r="W502" s="46"/>
    </row>
    <row r="503" spans="1:23" ht="63.75" x14ac:dyDescent="0.2">
      <c r="A503" s="74" t="s">
        <v>77</v>
      </c>
      <c r="B503" s="74"/>
      <c r="C503" s="76" t="s">
        <v>1042</v>
      </c>
      <c r="D503" s="130" t="s">
        <v>3542</v>
      </c>
      <c r="E503" s="75"/>
      <c r="F503" s="75"/>
      <c r="G503" s="108">
        <v>506.4</v>
      </c>
      <c r="H503" s="108"/>
      <c r="I503" s="108"/>
      <c r="J503" s="75" t="s">
        <v>660</v>
      </c>
      <c r="K503" s="16" t="s">
        <v>3546</v>
      </c>
      <c r="L503" s="269" t="b">
        <f>NOT(AND(G497 &gt; ABS(ROUND((G503-G464)*(1+0.2),1)),$G$534=""))</f>
        <v>1</v>
      </c>
      <c r="M503" s="85" t="s">
        <v>4297</v>
      </c>
      <c r="N503" s="141"/>
      <c r="O503" s="82"/>
      <c r="P503" s="141"/>
      <c r="Q503" s="82"/>
      <c r="R503" s="82"/>
      <c r="S503" s="141"/>
      <c r="T503" s="82"/>
      <c r="U503" s="77" t="s">
        <v>4785</v>
      </c>
      <c r="V503" s="58" t="s">
        <v>2808</v>
      </c>
      <c r="W503" s="77"/>
    </row>
    <row r="504" spans="1:23" ht="38.25" x14ac:dyDescent="0.2">
      <c r="A504" s="74" t="s">
        <v>78</v>
      </c>
      <c r="B504" s="74"/>
      <c r="C504" s="76" t="s">
        <v>3157</v>
      </c>
      <c r="D504" s="130" t="s">
        <v>3542</v>
      </c>
      <c r="E504" s="75"/>
      <c r="F504" s="75"/>
      <c r="G504" s="108">
        <v>606.4</v>
      </c>
      <c r="H504" s="108"/>
      <c r="I504" s="108"/>
      <c r="J504" s="75" t="s">
        <v>660</v>
      </c>
      <c r="K504" s="16" t="s">
        <v>3546</v>
      </c>
      <c r="L504" s="140"/>
      <c r="M504" s="82"/>
      <c r="N504" s="141"/>
      <c r="O504" s="82"/>
      <c r="P504" s="141"/>
      <c r="Q504" s="82"/>
      <c r="R504" s="82"/>
      <c r="S504" s="141"/>
      <c r="T504" s="82"/>
      <c r="U504" s="77" t="s">
        <v>4786</v>
      </c>
      <c r="V504" s="58" t="s">
        <v>2808</v>
      </c>
      <c r="W504" s="77"/>
    </row>
    <row r="505" spans="1:23" ht="25.5" x14ac:dyDescent="0.2">
      <c r="A505" s="74" t="s">
        <v>2946</v>
      </c>
      <c r="B505" s="74"/>
      <c r="C505" s="76" t="s">
        <v>3158</v>
      </c>
      <c r="D505" s="130" t="s">
        <v>3542</v>
      </c>
      <c r="E505" s="75"/>
      <c r="F505" s="75"/>
      <c r="G505" s="108">
        <v>706.4</v>
      </c>
      <c r="H505" s="108"/>
      <c r="I505" s="108"/>
      <c r="J505" s="75" t="s">
        <v>660</v>
      </c>
      <c r="K505" s="16" t="s">
        <v>3546</v>
      </c>
      <c r="L505" s="141"/>
      <c r="M505" s="82"/>
      <c r="N505" s="141"/>
      <c r="O505" s="82"/>
      <c r="P505" s="141"/>
      <c r="Q505" s="82"/>
      <c r="R505" s="82"/>
      <c r="S505" s="141"/>
      <c r="T505" s="82"/>
      <c r="U505" s="77" t="s">
        <v>4787</v>
      </c>
      <c r="V505" s="58" t="s">
        <v>2808</v>
      </c>
      <c r="W505" s="77"/>
    </row>
    <row r="506" spans="1:23" ht="25.5" x14ac:dyDescent="0.2">
      <c r="A506" s="87" t="s">
        <v>2531</v>
      </c>
      <c r="B506" s="87"/>
      <c r="C506" s="89" t="s">
        <v>3213</v>
      </c>
      <c r="D506" s="88" t="s">
        <v>3611</v>
      </c>
      <c r="E506" s="88"/>
      <c r="F506" s="90" t="s">
        <v>2947</v>
      </c>
      <c r="G506" s="108"/>
      <c r="H506" s="108">
        <f>SUM(G503:G505)</f>
        <v>1819.1999999999998</v>
      </c>
      <c r="I506" s="108"/>
      <c r="J506" s="88"/>
      <c r="K506" s="137"/>
      <c r="L506" s="141"/>
      <c r="M506" s="90"/>
      <c r="N506" s="141"/>
      <c r="O506" s="90"/>
      <c r="P506" s="141"/>
      <c r="Q506" s="90"/>
      <c r="R506" s="90"/>
      <c r="S506" s="141"/>
      <c r="T506" s="90"/>
      <c r="U506" s="90" t="s">
        <v>4788</v>
      </c>
      <c r="V506" s="58" t="s">
        <v>3339</v>
      </c>
      <c r="W506" s="46"/>
    </row>
    <row r="507" spans="1:23" ht="25.5" x14ac:dyDescent="0.2">
      <c r="A507" s="87" t="s">
        <v>5610</v>
      </c>
      <c r="B507" s="87"/>
      <c r="C507" s="89" t="s">
        <v>5611</v>
      </c>
      <c r="D507" s="88" t="s">
        <v>3611</v>
      </c>
      <c r="E507" s="88" t="s">
        <v>3777</v>
      </c>
      <c r="F507" s="90" t="s">
        <v>5615</v>
      </c>
      <c r="G507" s="108"/>
      <c r="H507" s="294">
        <f>SUM(G497+G498+G503)</f>
        <v>1019.1999999999999</v>
      </c>
      <c r="I507" s="108"/>
      <c r="J507" s="88"/>
      <c r="K507" s="137"/>
      <c r="L507" s="141"/>
      <c r="M507" s="90"/>
      <c r="N507" s="141"/>
      <c r="O507" s="90"/>
      <c r="P507" s="141"/>
      <c r="Q507" s="90"/>
      <c r="R507" s="90"/>
      <c r="S507" s="141"/>
      <c r="T507" s="90"/>
      <c r="U507" s="90"/>
      <c r="V507" s="66" t="s">
        <v>2811</v>
      </c>
      <c r="W507" s="46"/>
    </row>
    <row r="508" spans="1:23" ht="38.25" x14ac:dyDescent="0.2">
      <c r="A508" s="74" t="s">
        <v>79</v>
      </c>
      <c r="B508" s="74"/>
      <c r="C508" s="76" t="s">
        <v>1044</v>
      </c>
      <c r="D508" s="130" t="s">
        <v>3542</v>
      </c>
      <c r="E508" s="75"/>
      <c r="F508" s="75"/>
      <c r="G508" s="108">
        <v>806.4</v>
      </c>
      <c r="H508" s="108"/>
      <c r="I508" s="108"/>
      <c r="J508" s="75" t="s">
        <v>660</v>
      </c>
      <c r="K508" s="16" t="s">
        <v>3546</v>
      </c>
      <c r="L508" s="141"/>
      <c r="M508" s="82"/>
      <c r="N508" s="141"/>
      <c r="O508" s="82"/>
      <c r="P508" s="141"/>
      <c r="Q508" s="82"/>
      <c r="R508" s="82"/>
      <c r="S508" s="141"/>
      <c r="T508" s="82"/>
      <c r="U508" s="77" t="s">
        <v>4789</v>
      </c>
      <c r="V508" s="58" t="s">
        <v>2808</v>
      </c>
      <c r="W508" s="77"/>
    </row>
    <row r="509" spans="1:23" ht="25.5" x14ac:dyDescent="0.2">
      <c r="A509" s="74" t="s">
        <v>4171</v>
      </c>
      <c r="B509" s="74"/>
      <c r="C509" s="76" t="s">
        <v>4180</v>
      </c>
      <c r="D509" s="130" t="s">
        <v>3611</v>
      </c>
      <c r="E509" s="75"/>
      <c r="F509" s="75"/>
      <c r="G509" s="108">
        <v>116.1</v>
      </c>
      <c r="H509" s="108"/>
      <c r="I509" s="108"/>
      <c r="J509" s="75" t="s">
        <v>660</v>
      </c>
      <c r="K509" s="16" t="s">
        <v>3546</v>
      </c>
      <c r="L509" s="141"/>
      <c r="M509" s="82"/>
      <c r="N509" s="141"/>
      <c r="O509" s="82"/>
      <c r="P509" s="141"/>
      <c r="Q509" s="82"/>
      <c r="R509" s="82"/>
      <c r="S509" s="141"/>
      <c r="T509" s="82"/>
      <c r="U509" s="77" t="s">
        <v>4790</v>
      </c>
      <c r="V509" s="66" t="s">
        <v>2811</v>
      </c>
      <c r="W509" s="77"/>
    </row>
    <row r="510" spans="1:23" ht="38.25" x14ac:dyDescent="0.2">
      <c r="A510" s="44" t="s">
        <v>80</v>
      </c>
      <c r="B510" s="44"/>
      <c r="C510" s="45" t="s">
        <v>1045</v>
      </c>
      <c r="D510" s="44" t="s">
        <v>3611</v>
      </c>
      <c r="E510" s="44"/>
      <c r="F510" s="46" t="s">
        <v>4172</v>
      </c>
      <c r="G510" s="108"/>
      <c r="H510" s="108">
        <f>SUM(H502,-H506,-G508,-G509)</f>
        <v>6118.4000000000005</v>
      </c>
      <c r="I510" s="108"/>
      <c r="J510" s="44"/>
      <c r="K510" s="136"/>
      <c r="L510" s="141"/>
      <c r="M510" s="46"/>
      <c r="N510" s="141"/>
      <c r="O510" s="46"/>
      <c r="P510" s="141"/>
      <c r="Q510" s="46"/>
      <c r="R510" s="46"/>
      <c r="S510" s="141"/>
      <c r="T510" s="46"/>
      <c r="U510" s="46" t="s">
        <v>4791</v>
      </c>
      <c r="V510" s="65" t="s">
        <v>2812</v>
      </c>
      <c r="W510" s="46"/>
    </row>
    <row r="511" spans="1:23" ht="38.25" x14ac:dyDescent="0.2">
      <c r="A511" s="88" t="s">
        <v>5531</v>
      </c>
      <c r="B511" s="88"/>
      <c r="C511" s="89" t="s">
        <v>5532</v>
      </c>
      <c r="D511" s="88" t="s">
        <v>3611</v>
      </c>
      <c r="E511" s="88" t="s">
        <v>3777</v>
      </c>
      <c r="F511" s="46" t="s">
        <v>4172</v>
      </c>
      <c r="G511" s="108"/>
      <c r="H511" s="108">
        <f>SUM(H502,-H506,-G508,-G509)</f>
        <v>6118.4000000000005</v>
      </c>
      <c r="I511" s="108"/>
      <c r="J511" s="88"/>
      <c r="K511" s="137"/>
      <c r="L511" s="141"/>
      <c r="M511" s="90"/>
      <c r="N511" s="141"/>
      <c r="O511" s="90"/>
      <c r="P511" s="141"/>
      <c r="Q511" s="90"/>
      <c r="R511" s="90"/>
      <c r="S511" s="141"/>
      <c r="T511" s="90"/>
      <c r="U511" s="90"/>
      <c r="V511" s="66" t="s">
        <v>2811</v>
      </c>
      <c r="W511" s="46"/>
    </row>
    <row r="512" spans="1:23" ht="27" customHeight="1" x14ac:dyDescent="0.2">
      <c r="A512" s="74" t="s">
        <v>81</v>
      </c>
      <c r="B512" s="74"/>
      <c r="C512" s="76" t="s">
        <v>1046</v>
      </c>
      <c r="D512" s="130" t="s">
        <v>3542</v>
      </c>
      <c r="E512" s="75"/>
      <c r="F512" s="75"/>
      <c r="G512" s="108">
        <v>8588.9</v>
      </c>
      <c r="H512" s="108"/>
      <c r="I512" s="108"/>
      <c r="J512" s="75" t="s">
        <v>660</v>
      </c>
      <c r="K512" s="16" t="s">
        <v>3546</v>
      </c>
      <c r="L512" s="141"/>
      <c r="M512" s="82"/>
      <c r="N512" s="141"/>
      <c r="O512" s="82"/>
      <c r="P512" s="141"/>
      <c r="Q512" s="82"/>
      <c r="R512" s="82"/>
      <c r="S512" s="141"/>
      <c r="T512" s="82"/>
      <c r="U512" s="77" t="s">
        <v>4792</v>
      </c>
      <c r="V512" s="58" t="s">
        <v>2808</v>
      </c>
      <c r="W512" s="77"/>
    </row>
    <row r="513" spans="1:23" ht="25.5" x14ac:dyDescent="0.2">
      <c r="A513" s="74" t="s">
        <v>83</v>
      </c>
      <c r="B513" s="74"/>
      <c r="C513" s="76" t="s">
        <v>1048</v>
      </c>
      <c r="D513" s="130" t="s">
        <v>3611</v>
      </c>
      <c r="E513" s="75"/>
      <c r="F513" s="75"/>
      <c r="G513" s="108">
        <v>94</v>
      </c>
      <c r="H513" s="108"/>
      <c r="I513" s="108"/>
      <c r="J513" s="75" t="s">
        <v>660</v>
      </c>
      <c r="K513" s="16" t="s">
        <v>3546</v>
      </c>
      <c r="L513" s="141"/>
      <c r="M513" s="82"/>
      <c r="N513" s="141"/>
      <c r="O513" s="82"/>
      <c r="P513" s="141"/>
      <c r="Q513" s="82"/>
      <c r="R513" s="82"/>
      <c r="S513" s="141"/>
      <c r="T513" s="82"/>
      <c r="U513" s="77" t="s">
        <v>4793</v>
      </c>
      <c r="V513" s="58" t="s">
        <v>2808</v>
      </c>
      <c r="W513" s="77"/>
    </row>
    <row r="514" spans="1:23" ht="25.5" x14ac:dyDescent="0.2">
      <c r="A514" s="83" t="s">
        <v>84</v>
      </c>
      <c r="B514" s="83"/>
      <c r="C514" s="85" t="s">
        <v>2548</v>
      </c>
      <c r="D514" s="131" t="s">
        <v>3611</v>
      </c>
      <c r="E514" s="84"/>
      <c r="F514" s="84"/>
      <c r="G514" s="108">
        <v>1751.5</v>
      </c>
      <c r="H514" s="108"/>
      <c r="I514" s="108"/>
      <c r="J514" s="84" t="s">
        <v>660</v>
      </c>
      <c r="K514" s="16" t="s">
        <v>3546</v>
      </c>
      <c r="L514" s="141"/>
      <c r="M514" s="82"/>
      <c r="N514" s="141"/>
      <c r="O514" s="82"/>
      <c r="P514" s="141"/>
      <c r="Q514" s="82"/>
      <c r="R514" s="82"/>
      <c r="S514" s="141"/>
      <c r="T514" s="82"/>
      <c r="U514" s="86" t="s">
        <v>4794</v>
      </c>
      <c r="V514" s="58" t="s">
        <v>2808</v>
      </c>
      <c r="W514" s="82"/>
    </row>
    <row r="515" spans="1:23" ht="25.5" x14ac:dyDescent="0.2">
      <c r="A515" s="83" t="s">
        <v>2542</v>
      </c>
      <c r="B515" s="83"/>
      <c r="C515" s="85" t="s">
        <v>2554</v>
      </c>
      <c r="D515" s="131" t="s">
        <v>3611</v>
      </c>
      <c r="E515" s="84"/>
      <c r="F515" s="84"/>
      <c r="G515" s="108">
        <v>-4316</v>
      </c>
      <c r="H515" s="108"/>
      <c r="I515" s="108"/>
      <c r="J515" s="84" t="s">
        <v>660</v>
      </c>
      <c r="K515" s="16" t="s">
        <v>3546</v>
      </c>
      <c r="L515" s="141"/>
      <c r="M515" s="82"/>
      <c r="N515" s="141"/>
      <c r="O515" s="82"/>
      <c r="P515" s="141"/>
      <c r="Q515" s="82"/>
      <c r="R515" s="82"/>
      <c r="S515" s="141"/>
      <c r="T515" s="82"/>
      <c r="U515" s="86" t="s">
        <v>4795</v>
      </c>
      <c r="V515" s="58" t="s">
        <v>2808</v>
      </c>
      <c r="W515" s="82"/>
    </row>
    <row r="516" spans="1:23" s="91" customFormat="1" ht="38.25" x14ac:dyDescent="0.2">
      <c r="A516" s="88" t="s">
        <v>85</v>
      </c>
      <c r="B516" s="88"/>
      <c r="C516" s="89" t="s">
        <v>1050</v>
      </c>
      <c r="D516" s="88" t="s">
        <v>3611</v>
      </c>
      <c r="E516" s="88"/>
      <c r="F516" s="90" t="s">
        <v>2948</v>
      </c>
      <c r="G516" s="108"/>
      <c r="H516" s="108">
        <f>SUM(G512:G515)</f>
        <v>6118.4</v>
      </c>
      <c r="I516" s="108"/>
      <c r="J516" s="88"/>
      <c r="K516" s="137"/>
      <c r="L516" s="172" t="b">
        <f>ROUND(H516,1)=ROUND(H510,1)</f>
        <v>1</v>
      </c>
      <c r="M516" s="251" t="s">
        <v>4136</v>
      </c>
      <c r="N516" s="141"/>
      <c r="O516" s="90"/>
      <c r="P516" s="141"/>
      <c r="Q516" s="90"/>
      <c r="R516" s="90"/>
      <c r="S516" s="141"/>
      <c r="T516" s="90"/>
      <c r="U516" s="90" t="s">
        <v>4796</v>
      </c>
      <c r="V516" s="58" t="s">
        <v>3339</v>
      </c>
      <c r="W516" s="46"/>
    </row>
    <row r="517" spans="1:23" ht="38.25" x14ac:dyDescent="0.2">
      <c r="A517" s="262" t="s">
        <v>86</v>
      </c>
      <c r="B517" s="262"/>
      <c r="C517" s="255" t="s">
        <v>2668</v>
      </c>
      <c r="D517" s="256" t="s">
        <v>3542</v>
      </c>
      <c r="E517" s="252"/>
      <c r="F517" s="252"/>
      <c r="G517" s="245">
        <v>0</v>
      </c>
      <c r="H517" s="245"/>
      <c r="I517" s="245"/>
      <c r="J517" s="252" t="s">
        <v>660</v>
      </c>
      <c r="K517" s="252"/>
      <c r="L517" s="248" t="b">
        <f>G517&lt;=(G503+G504+G508)</f>
        <v>1</v>
      </c>
      <c r="M517" s="250" t="s">
        <v>3627</v>
      </c>
      <c r="N517" s="249"/>
      <c r="O517" s="250"/>
      <c r="P517" s="249"/>
      <c r="Q517" s="250"/>
      <c r="R517" s="250"/>
      <c r="S517" s="249"/>
      <c r="T517" s="250"/>
      <c r="U517" s="244"/>
      <c r="V517" s="67" t="s">
        <v>2813</v>
      </c>
      <c r="W517" s="250"/>
    </row>
    <row r="518" spans="1:23" ht="38.25" x14ac:dyDescent="0.2">
      <c r="A518" s="83" t="s">
        <v>87</v>
      </c>
      <c r="B518" s="83"/>
      <c r="C518" s="92" t="s">
        <v>2949</v>
      </c>
      <c r="D518" s="130" t="s">
        <v>3542</v>
      </c>
      <c r="E518" s="81"/>
      <c r="F518" s="81"/>
      <c r="G518" s="108">
        <v>259.2</v>
      </c>
      <c r="H518" s="108"/>
      <c r="I518" s="108"/>
      <c r="J518" s="81" t="s">
        <v>660</v>
      </c>
      <c r="K518" s="16" t="s">
        <v>3546</v>
      </c>
      <c r="L518" s="172" t="b">
        <f>G518&lt;=ROUND(G491+G492+G493,1)</f>
        <v>1</v>
      </c>
      <c r="M518" s="82" t="s">
        <v>3628</v>
      </c>
      <c r="N518" s="141"/>
      <c r="O518" s="82"/>
      <c r="P518" s="141"/>
      <c r="Q518" s="82"/>
      <c r="R518" s="82"/>
      <c r="S518" s="141"/>
      <c r="T518" s="82"/>
      <c r="U518" s="82" t="s">
        <v>4797</v>
      </c>
      <c r="V518" s="58" t="s">
        <v>2808</v>
      </c>
      <c r="W518" s="82"/>
    </row>
    <row r="519" spans="1:23" ht="38.25" x14ac:dyDescent="0.2">
      <c r="A519" s="83" t="s">
        <v>88</v>
      </c>
      <c r="B519" s="83"/>
      <c r="C519" s="92" t="s">
        <v>2950</v>
      </c>
      <c r="D519" s="130" t="s">
        <v>3542</v>
      </c>
      <c r="E519" s="81"/>
      <c r="F519" s="81"/>
      <c r="G519" s="108">
        <v>2838.4</v>
      </c>
      <c r="H519" s="108"/>
      <c r="I519" s="108"/>
      <c r="J519" s="81" t="s">
        <v>660</v>
      </c>
      <c r="K519" s="16" t="s">
        <v>3546</v>
      </c>
      <c r="L519" s="172" t="b">
        <f>G519&lt;=(G497+G498+G499+G503+G504+G508)</f>
        <v>1</v>
      </c>
      <c r="M519" s="82" t="s">
        <v>3629</v>
      </c>
      <c r="N519" s="141"/>
      <c r="O519" s="82"/>
      <c r="P519" s="141"/>
      <c r="Q519" s="82"/>
      <c r="R519" s="82"/>
      <c r="S519" s="141"/>
      <c r="T519" s="82"/>
      <c r="U519" s="82" t="s">
        <v>4798</v>
      </c>
      <c r="V519" s="58" t="s">
        <v>2808</v>
      </c>
      <c r="W519" s="82"/>
    </row>
    <row r="520" spans="1:23" s="91" customFormat="1" ht="28.5" customHeight="1" x14ac:dyDescent="0.2">
      <c r="A520" s="242" t="s">
        <v>2772</v>
      </c>
      <c r="B520" s="242"/>
      <c r="C520" s="243" t="s">
        <v>2773</v>
      </c>
      <c r="D520" s="242" t="s">
        <v>2753</v>
      </c>
      <c r="E520" s="242"/>
      <c r="F520" s="244" t="s">
        <v>2774</v>
      </c>
      <c r="G520" s="245"/>
      <c r="H520" s="246" t="b">
        <f>ROUND(H510,1)=ROUND(H516,1)</f>
        <v>1</v>
      </c>
      <c r="I520" s="245"/>
      <c r="J520" s="242" t="s">
        <v>660</v>
      </c>
      <c r="K520" s="247"/>
      <c r="L520" s="248" t="b">
        <f>H520</f>
        <v>1</v>
      </c>
      <c r="M520" s="244" t="s">
        <v>3672</v>
      </c>
      <c r="N520" s="249"/>
      <c r="O520" s="244"/>
      <c r="P520" s="249"/>
      <c r="Q520" s="244"/>
      <c r="R520" s="244"/>
      <c r="S520" s="249"/>
      <c r="T520" s="244"/>
      <c r="U520" s="244"/>
      <c r="V520" s="67" t="s">
        <v>2813</v>
      </c>
      <c r="W520" s="250"/>
    </row>
    <row r="521" spans="1:23" customFormat="1" ht="25.5" x14ac:dyDescent="0.2">
      <c r="A521" s="21" t="s">
        <v>3259</v>
      </c>
      <c r="B521" s="21"/>
      <c r="C521" s="21" t="s">
        <v>2870</v>
      </c>
      <c r="D521" s="139" t="s">
        <v>3549</v>
      </c>
      <c r="E521" s="139"/>
      <c r="F521" s="84"/>
      <c r="G521" s="140" t="s">
        <v>3588</v>
      </c>
      <c r="H521" s="108"/>
      <c r="I521" s="108"/>
      <c r="J521" s="75" t="s">
        <v>2202</v>
      </c>
      <c r="K521" s="84"/>
      <c r="L521" s="141"/>
      <c r="M521" s="84"/>
      <c r="N521" s="141"/>
      <c r="O521" s="84"/>
      <c r="P521" s="141"/>
      <c r="Q521" s="84"/>
      <c r="R521" s="84"/>
      <c r="S521" s="141"/>
      <c r="T521" s="86"/>
      <c r="U521" s="86" t="s">
        <v>4799</v>
      </c>
      <c r="V521" s="58" t="s">
        <v>2808</v>
      </c>
      <c r="W521" s="86"/>
    </row>
    <row r="522" spans="1:23" customFormat="1" ht="51" x14ac:dyDescent="0.2">
      <c r="A522" s="21" t="s">
        <v>3260</v>
      </c>
      <c r="B522" s="21"/>
      <c r="C522" s="21" t="s">
        <v>2218</v>
      </c>
      <c r="D522" s="139" t="s">
        <v>3549</v>
      </c>
      <c r="E522" s="84"/>
      <c r="F522" s="84"/>
      <c r="G522" s="140" t="s">
        <v>3589</v>
      </c>
      <c r="H522" s="108"/>
      <c r="I522" s="108"/>
      <c r="J522" s="75" t="s">
        <v>2202</v>
      </c>
      <c r="K522" s="84"/>
      <c r="L522" s="141"/>
      <c r="M522" s="84"/>
      <c r="N522" s="141"/>
      <c r="O522" s="84"/>
      <c r="P522" s="141"/>
      <c r="Q522" s="84"/>
      <c r="R522" s="84"/>
      <c r="S522" s="141"/>
      <c r="T522" s="86"/>
      <c r="U522" s="86" t="s">
        <v>4800</v>
      </c>
      <c r="V522" s="58" t="s">
        <v>2808</v>
      </c>
      <c r="W522" s="86"/>
    </row>
    <row r="523" spans="1:23" customFormat="1" ht="38.25" x14ac:dyDescent="0.2">
      <c r="A523" s="21" t="s">
        <v>3261</v>
      </c>
      <c r="B523" s="21"/>
      <c r="C523" s="21" t="s">
        <v>2221</v>
      </c>
      <c r="D523" s="139" t="s">
        <v>3549</v>
      </c>
      <c r="E523" s="84"/>
      <c r="F523" s="84"/>
      <c r="G523" s="140" t="s">
        <v>3557</v>
      </c>
      <c r="H523" s="108"/>
      <c r="I523" s="108"/>
      <c r="J523" s="75" t="s">
        <v>2202</v>
      </c>
      <c r="K523" s="84"/>
      <c r="L523" s="141"/>
      <c r="M523" s="84"/>
      <c r="N523" s="141"/>
      <c r="O523" s="84"/>
      <c r="P523" s="141"/>
      <c r="Q523" s="84"/>
      <c r="R523" s="84"/>
      <c r="S523" s="141"/>
      <c r="T523" s="86"/>
      <c r="U523" s="86" t="s">
        <v>4801</v>
      </c>
      <c r="V523" s="58" t="s">
        <v>2808</v>
      </c>
      <c r="W523" s="86"/>
    </row>
    <row r="524" spans="1:23" customFormat="1" ht="38.25" x14ac:dyDescent="0.2">
      <c r="A524" s="21" t="s">
        <v>3262</v>
      </c>
      <c r="B524" s="21"/>
      <c r="C524" s="21" t="s">
        <v>2033</v>
      </c>
      <c r="D524" s="139" t="s">
        <v>3549</v>
      </c>
      <c r="E524" s="84"/>
      <c r="F524" s="84"/>
      <c r="G524" s="140" t="s">
        <v>3590</v>
      </c>
      <c r="H524" s="108"/>
      <c r="I524" s="108"/>
      <c r="J524" s="75" t="s">
        <v>2202</v>
      </c>
      <c r="K524" s="84"/>
      <c r="L524" s="141"/>
      <c r="M524" s="84"/>
      <c r="N524" s="141"/>
      <c r="O524" s="84"/>
      <c r="P524" s="141"/>
      <c r="Q524" s="84"/>
      <c r="R524" s="84"/>
      <c r="S524" s="141"/>
      <c r="T524" s="86"/>
      <c r="U524" s="86" t="s">
        <v>4802</v>
      </c>
      <c r="V524" s="58" t="s">
        <v>2808</v>
      </c>
      <c r="W524" s="86"/>
    </row>
    <row r="525" spans="1:23" customFormat="1" ht="25.5" x14ac:dyDescent="0.2">
      <c r="A525" s="21" t="s">
        <v>3263</v>
      </c>
      <c r="B525" s="21"/>
      <c r="C525" s="21" t="s">
        <v>2872</v>
      </c>
      <c r="D525" s="139" t="s">
        <v>3549</v>
      </c>
      <c r="E525" s="84"/>
      <c r="F525" s="84"/>
      <c r="G525" s="140" t="s">
        <v>3591</v>
      </c>
      <c r="H525" s="108"/>
      <c r="I525" s="108"/>
      <c r="J525" s="75" t="s">
        <v>2202</v>
      </c>
      <c r="K525" s="84"/>
      <c r="L525" s="141"/>
      <c r="M525" s="84"/>
      <c r="N525" s="141"/>
      <c r="O525" s="84"/>
      <c r="P525" s="141"/>
      <c r="Q525" s="84"/>
      <c r="R525" s="84"/>
      <c r="S525" s="141"/>
      <c r="T525" s="86"/>
      <c r="U525" s="86" t="s">
        <v>4803</v>
      </c>
      <c r="V525" s="58" t="s">
        <v>2808</v>
      </c>
      <c r="W525" s="86"/>
    </row>
    <row r="526" spans="1:23" customFormat="1" ht="38.25" x14ac:dyDescent="0.2">
      <c r="A526" s="21" t="s">
        <v>3264</v>
      </c>
      <c r="B526" s="21"/>
      <c r="C526" s="21" t="s">
        <v>3082</v>
      </c>
      <c r="D526" s="139" t="s">
        <v>3549</v>
      </c>
      <c r="E526" s="84"/>
      <c r="F526" s="84"/>
      <c r="G526" s="140" t="s">
        <v>3592</v>
      </c>
      <c r="H526" s="108"/>
      <c r="I526" s="108"/>
      <c r="J526" s="75" t="s">
        <v>2202</v>
      </c>
      <c r="K526" s="84"/>
      <c r="L526" s="141"/>
      <c r="M526" s="84"/>
      <c r="N526" s="141"/>
      <c r="O526" s="84"/>
      <c r="P526" s="141"/>
      <c r="Q526" s="84"/>
      <c r="R526" s="84"/>
      <c r="S526" s="141"/>
      <c r="T526" s="86"/>
      <c r="U526" s="86" t="s">
        <v>4804</v>
      </c>
      <c r="V526" s="58" t="s">
        <v>2808</v>
      </c>
      <c r="W526" s="86"/>
    </row>
    <row r="527" spans="1:23" customFormat="1" ht="25.5" x14ac:dyDescent="0.2">
      <c r="A527" s="21" t="s">
        <v>3265</v>
      </c>
      <c r="B527" s="21"/>
      <c r="C527" s="21" t="s">
        <v>2874</v>
      </c>
      <c r="D527" s="139" t="s">
        <v>3549</v>
      </c>
      <c r="E527" s="84"/>
      <c r="F527" s="84"/>
      <c r="G527" s="140" t="s">
        <v>3593</v>
      </c>
      <c r="H527" s="108"/>
      <c r="I527" s="108"/>
      <c r="J527" s="75" t="s">
        <v>2202</v>
      </c>
      <c r="K527" s="84"/>
      <c r="L527" s="141"/>
      <c r="M527" s="84"/>
      <c r="N527" s="141"/>
      <c r="O527" s="84"/>
      <c r="P527" s="141"/>
      <c r="Q527" s="84"/>
      <c r="R527" s="84"/>
      <c r="S527" s="141"/>
      <c r="T527" s="86"/>
      <c r="U527" s="86" t="s">
        <v>4805</v>
      </c>
      <c r="V527" s="58" t="s">
        <v>2808</v>
      </c>
      <c r="W527" s="86"/>
    </row>
    <row r="528" spans="1:23" customFormat="1" ht="18" customHeight="1" x14ac:dyDescent="0.2">
      <c r="A528" s="21" t="s">
        <v>3266</v>
      </c>
      <c r="B528" s="21"/>
      <c r="C528" s="21" t="s">
        <v>2875</v>
      </c>
      <c r="D528" s="139" t="s">
        <v>3549</v>
      </c>
      <c r="E528" s="84"/>
      <c r="F528" s="84"/>
      <c r="G528" s="140" t="s">
        <v>3594</v>
      </c>
      <c r="H528" s="108"/>
      <c r="I528" s="108"/>
      <c r="J528" s="75" t="s">
        <v>2202</v>
      </c>
      <c r="K528" s="84"/>
      <c r="L528" s="141"/>
      <c r="M528" s="84"/>
      <c r="N528" s="141"/>
      <c r="O528" s="84"/>
      <c r="P528" s="141"/>
      <c r="Q528" s="84"/>
      <c r="R528" s="84"/>
      <c r="S528" s="141"/>
      <c r="T528" s="86"/>
      <c r="U528" s="86" t="s">
        <v>4806</v>
      </c>
      <c r="V528" s="58" t="s">
        <v>2808</v>
      </c>
      <c r="W528" s="86"/>
    </row>
    <row r="529" spans="1:23" customFormat="1" ht="38.25" x14ac:dyDescent="0.2">
      <c r="A529" s="21" t="s">
        <v>3267</v>
      </c>
      <c r="B529" s="21"/>
      <c r="C529" s="21" t="s">
        <v>2021</v>
      </c>
      <c r="D529" s="139" t="s">
        <v>3549</v>
      </c>
      <c r="E529" s="84"/>
      <c r="F529" s="84"/>
      <c r="G529" s="140" t="s">
        <v>3595</v>
      </c>
      <c r="H529" s="108"/>
      <c r="I529" s="108"/>
      <c r="J529" s="75" t="s">
        <v>2202</v>
      </c>
      <c r="K529" s="84"/>
      <c r="L529" s="141"/>
      <c r="M529" s="84"/>
      <c r="N529" s="141"/>
      <c r="O529" s="84"/>
      <c r="P529" s="141"/>
      <c r="Q529" s="84"/>
      <c r="R529" s="84"/>
      <c r="S529" s="141"/>
      <c r="T529" s="86"/>
      <c r="U529" s="86" t="s">
        <v>4807</v>
      </c>
      <c r="V529" s="58" t="s">
        <v>2808</v>
      </c>
      <c r="W529" s="86"/>
    </row>
    <row r="530" spans="1:23" customFormat="1" ht="38.25" x14ac:dyDescent="0.2">
      <c r="A530" s="21" t="s">
        <v>3268</v>
      </c>
      <c r="B530" s="21"/>
      <c r="C530" s="21" t="s">
        <v>2022</v>
      </c>
      <c r="D530" s="139" t="s">
        <v>3549</v>
      </c>
      <c r="E530" s="84"/>
      <c r="F530" s="84"/>
      <c r="G530" s="140" t="s">
        <v>3596</v>
      </c>
      <c r="H530" s="108"/>
      <c r="I530" s="108"/>
      <c r="J530" s="75" t="s">
        <v>2202</v>
      </c>
      <c r="K530" s="84"/>
      <c r="L530" s="141"/>
      <c r="M530" s="84"/>
      <c r="N530" s="141"/>
      <c r="O530" s="84"/>
      <c r="P530" s="141"/>
      <c r="Q530" s="84"/>
      <c r="R530" s="84"/>
      <c r="S530" s="141"/>
      <c r="T530" s="86"/>
      <c r="U530" s="86" t="s">
        <v>4808</v>
      </c>
      <c r="V530" s="58" t="s">
        <v>2808</v>
      </c>
      <c r="W530" s="86"/>
    </row>
    <row r="531" spans="1:23" customFormat="1" ht="63.75" x14ac:dyDescent="0.2">
      <c r="A531" s="21" t="s">
        <v>3269</v>
      </c>
      <c r="B531" s="21"/>
      <c r="C531" s="21" t="s">
        <v>2523</v>
      </c>
      <c r="D531" s="139" t="s">
        <v>3549</v>
      </c>
      <c r="E531" s="84"/>
      <c r="F531" s="84"/>
      <c r="G531" s="140" t="s">
        <v>3597</v>
      </c>
      <c r="H531" s="108"/>
      <c r="I531" s="108"/>
      <c r="J531" s="75" t="s">
        <v>2202</v>
      </c>
      <c r="K531" s="84"/>
      <c r="L531" s="141"/>
      <c r="M531" s="84"/>
      <c r="N531" s="141"/>
      <c r="O531" s="84"/>
      <c r="P531" s="141"/>
      <c r="Q531" s="84"/>
      <c r="R531" s="84"/>
      <c r="S531" s="141"/>
      <c r="T531" s="86"/>
      <c r="U531" s="86" t="s">
        <v>4809</v>
      </c>
      <c r="V531" s="58" t="s">
        <v>2808</v>
      </c>
      <c r="W531" s="86"/>
    </row>
    <row r="532" spans="1:23" customFormat="1" ht="63.75" x14ac:dyDescent="0.2">
      <c r="A532" s="21" t="s">
        <v>3270</v>
      </c>
      <c r="B532" s="21"/>
      <c r="C532" s="21" t="s">
        <v>2529</v>
      </c>
      <c r="D532" s="139" t="s">
        <v>3549</v>
      </c>
      <c r="E532" s="84"/>
      <c r="F532" s="84"/>
      <c r="G532" s="140" t="s">
        <v>3598</v>
      </c>
      <c r="H532" s="108"/>
      <c r="I532" s="108"/>
      <c r="J532" s="75" t="s">
        <v>2202</v>
      </c>
      <c r="K532" s="84"/>
      <c r="L532" s="141"/>
      <c r="M532" s="84"/>
      <c r="N532" s="141"/>
      <c r="O532" s="84"/>
      <c r="P532" s="141"/>
      <c r="Q532" s="84"/>
      <c r="R532" s="84"/>
      <c r="S532" s="141"/>
      <c r="T532" s="86"/>
      <c r="U532" s="86" t="s">
        <v>4810</v>
      </c>
      <c r="V532" s="58" t="s">
        <v>2808</v>
      </c>
      <c r="W532" s="86"/>
    </row>
    <row r="533" spans="1:23" customFormat="1" ht="63.75" x14ac:dyDescent="0.2">
      <c r="A533" s="21" t="s">
        <v>3271</v>
      </c>
      <c r="B533" s="21"/>
      <c r="C533" s="21" t="s">
        <v>2876</v>
      </c>
      <c r="D533" s="139" t="s">
        <v>3549</v>
      </c>
      <c r="E533" s="84"/>
      <c r="F533" s="84"/>
      <c r="G533" s="140" t="s">
        <v>3599</v>
      </c>
      <c r="H533" s="108"/>
      <c r="I533" s="108"/>
      <c r="J533" s="75" t="s">
        <v>2202</v>
      </c>
      <c r="K533" s="84"/>
      <c r="L533" s="141"/>
      <c r="M533" s="84"/>
      <c r="N533" s="141"/>
      <c r="O533" s="84"/>
      <c r="P533" s="141"/>
      <c r="Q533" s="84"/>
      <c r="R533" s="84"/>
      <c r="S533" s="141"/>
      <c r="T533" s="86"/>
      <c r="U533" s="86" t="s">
        <v>4811</v>
      </c>
      <c r="V533" s="58" t="s">
        <v>2808</v>
      </c>
      <c r="W533" s="86"/>
    </row>
    <row r="534" spans="1:23" customFormat="1" ht="51" x14ac:dyDescent="0.2">
      <c r="A534" s="21" t="s">
        <v>3272</v>
      </c>
      <c r="B534" s="21"/>
      <c r="C534" s="21" t="s">
        <v>2028</v>
      </c>
      <c r="D534" s="139" t="s">
        <v>3549</v>
      </c>
      <c r="E534" s="84"/>
      <c r="F534" s="84"/>
      <c r="G534" s="140" t="s">
        <v>3600</v>
      </c>
      <c r="H534" s="108"/>
      <c r="I534" s="108"/>
      <c r="J534" s="75" t="s">
        <v>2202</v>
      </c>
      <c r="K534" s="84"/>
      <c r="L534" s="141"/>
      <c r="M534" s="84"/>
      <c r="N534" s="141"/>
      <c r="O534" s="84"/>
      <c r="P534" s="141"/>
      <c r="Q534" s="84"/>
      <c r="R534" s="84"/>
      <c r="S534" s="141"/>
      <c r="T534" s="86"/>
      <c r="U534" s="86" t="s">
        <v>4812</v>
      </c>
      <c r="V534" s="58" t="s">
        <v>2808</v>
      </c>
      <c r="W534" s="86"/>
    </row>
    <row r="535" spans="1:23" customFormat="1" ht="51" x14ac:dyDescent="0.2">
      <c r="A535" s="21" t="s">
        <v>3273</v>
      </c>
      <c r="B535" s="21"/>
      <c r="C535" s="21" t="s">
        <v>2877</v>
      </c>
      <c r="D535" s="139" t="s">
        <v>3549</v>
      </c>
      <c r="E535" s="84"/>
      <c r="F535" s="84"/>
      <c r="G535" s="140" t="s">
        <v>3601</v>
      </c>
      <c r="H535" s="108"/>
      <c r="I535" s="108"/>
      <c r="J535" s="75" t="s">
        <v>2202</v>
      </c>
      <c r="K535" s="84"/>
      <c r="L535" s="141"/>
      <c r="M535" s="84"/>
      <c r="N535" s="141"/>
      <c r="O535" s="84"/>
      <c r="P535" s="141"/>
      <c r="Q535" s="84"/>
      <c r="R535" s="84"/>
      <c r="S535" s="141"/>
      <c r="T535" s="86"/>
      <c r="U535" s="86" t="s">
        <v>4813</v>
      </c>
      <c r="V535" s="58" t="s">
        <v>2808</v>
      </c>
      <c r="W535" s="86"/>
    </row>
    <row r="536" spans="1:23" customFormat="1" ht="25.5" x14ac:dyDescent="0.2">
      <c r="A536" s="21" t="s">
        <v>3274</v>
      </c>
      <c r="B536" s="21"/>
      <c r="C536" s="21" t="s">
        <v>2879</v>
      </c>
      <c r="D536" s="139" t="s">
        <v>3549</v>
      </c>
      <c r="E536" s="84"/>
      <c r="F536" s="84"/>
      <c r="G536" s="140" t="s">
        <v>3602</v>
      </c>
      <c r="H536" s="108"/>
      <c r="I536" s="108"/>
      <c r="J536" s="75" t="s">
        <v>2202</v>
      </c>
      <c r="K536" s="84"/>
      <c r="L536" s="141"/>
      <c r="M536" s="84"/>
      <c r="N536" s="141"/>
      <c r="O536" s="84"/>
      <c r="P536" s="141"/>
      <c r="Q536" s="84"/>
      <c r="R536" s="84"/>
      <c r="S536" s="141"/>
      <c r="T536" s="86"/>
      <c r="U536" s="86" t="s">
        <v>4814</v>
      </c>
      <c r="V536" s="58" t="s">
        <v>2808</v>
      </c>
      <c r="W536" s="86"/>
    </row>
    <row r="537" spans="1:23" customFormat="1" ht="63.75" x14ac:dyDescent="0.2">
      <c r="A537" s="21" t="s">
        <v>3275</v>
      </c>
      <c r="B537" s="21"/>
      <c r="C537" s="21" t="s">
        <v>2030</v>
      </c>
      <c r="D537" s="139" t="s">
        <v>3549</v>
      </c>
      <c r="E537" s="84"/>
      <c r="F537" s="84"/>
      <c r="G537" s="140" t="s">
        <v>3603</v>
      </c>
      <c r="H537" s="108"/>
      <c r="I537" s="108"/>
      <c r="J537" s="75" t="s">
        <v>2202</v>
      </c>
      <c r="K537" s="84"/>
      <c r="L537" s="141"/>
      <c r="M537" s="84"/>
      <c r="N537" s="141"/>
      <c r="O537" s="84"/>
      <c r="P537" s="141"/>
      <c r="Q537" s="84"/>
      <c r="R537" s="84"/>
      <c r="S537" s="141"/>
      <c r="T537" s="86"/>
      <c r="U537" s="86" t="s">
        <v>4815</v>
      </c>
      <c r="V537" s="58" t="s">
        <v>2808</v>
      </c>
      <c r="W537" s="86"/>
    </row>
    <row r="538" spans="1:23" customFormat="1" ht="51" x14ac:dyDescent="0.2">
      <c r="A538" s="21" t="s">
        <v>4173</v>
      </c>
      <c r="B538" s="21"/>
      <c r="C538" s="21" t="s">
        <v>4174</v>
      </c>
      <c r="D538" s="139" t="s">
        <v>3549</v>
      </c>
      <c r="E538" s="84"/>
      <c r="F538" s="84"/>
      <c r="G538" s="140" t="s">
        <v>4181</v>
      </c>
      <c r="H538" s="108"/>
      <c r="I538" s="108"/>
      <c r="J538" s="75" t="s">
        <v>2202</v>
      </c>
      <c r="K538" s="84"/>
      <c r="L538" s="141"/>
      <c r="M538" s="84"/>
      <c r="N538" s="141"/>
      <c r="O538" s="84"/>
      <c r="P538" s="141"/>
      <c r="Q538" s="84"/>
      <c r="R538" s="84"/>
      <c r="S538" s="141"/>
      <c r="T538" s="86"/>
      <c r="U538" s="86" t="s">
        <v>4816</v>
      </c>
      <c r="V538" s="66" t="s">
        <v>2811</v>
      </c>
      <c r="W538" s="86"/>
    </row>
    <row r="539" spans="1:23" customFormat="1" ht="25.5" x14ac:dyDescent="0.2">
      <c r="A539" s="21" t="s">
        <v>3276</v>
      </c>
      <c r="B539" s="21"/>
      <c r="C539" s="21" t="s">
        <v>2032</v>
      </c>
      <c r="D539" s="139" t="s">
        <v>3549</v>
      </c>
      <c r="E539" s="84"/>
      <c r="F539" s="84"/>
      <c r="G539" s="140" t="s">
        <v>3604</v>
      </c>
      <c r="H539" s="108"/>
      <c r="I539" s="108"/>
      <c r="J539" s="75" t="s">
        <v>2202</v>
      </c>
      <c r="K539" s="84"/>
      <c r="L539" s="141"/>
      <c r="M539" s="84"/>
      <c r="N539" s="141"/>
      <c r="O539" s="84"/>
      <c r="P539" s="141"/>
      <c r="Q539" s="84"/>
      <c r="R539" s="84"/>
      <c r="S539" s="141"/>
      <c r="T539" s="86"/>
      <c r="U539" s="86" t="s">
        <v>4817</v>
      </c>
      <c r="V539" s="58" t="s">
        <v>2808</v>
      </c>
      <c r="W539" s="86"/>
    </row>
    <row r="540" spans="1:23" customFormat="1" ht="38.25" x14ac:dyDescent="0.2">
      <c r="A540" s="21" t="s">
        <v>3277</v>
      </c>
      <c r="B540" s="21"/>
      <c r="C540" s="21" t="s">
        <v>2034</v>
      </c>
      <c r="D540" s="139" t="s">
        <v>3549</v>
      </c>
      <c r="E540" s="84"/>
      <c r="F540" s="84"/>
      <c r="G540" s="140" t="s">
        <v>3605</v>
      </c>
      <c r="H540" s="108"/>
      <c r="I540" s="108"/>
      <c r="J540" s="75" t="s">
        <v>2202</v>
      </c>
      <c r="K540" s="84"/>
      <c r="L540" s="141"/>
      <c r="M540" s="84"/>
      <c r="N540" s="141"/>
      <c r="O540" s="84"/>
      <c r="P540" s="141"/>
      <c r="Q540" s="84"/>
      <c r="R540" s="84"/>
      <c r="S540" s="141"/>
      <c r="T540" s="86"/>
      <c r="U540" s="86" t="s">
        <v>4818</v>
      </c>
      <c r="V540" s="58" t="s">
        <v>2808</v>
      </c>
      <c r="W540" s="86"/>
    </row>
    <row r="541" spans="1:23" customFormat="1" ht="38.25" x14ac:dyDescent="0.2">
      <c r="A541" s="21" t="s">
        <v>3278</v>
      </c>
      <c r="B541" s="21"/>
      <c r="C541" s="21" t="s">
        <v>2543</v>
      </c>
      <c r="D541" s="139" t="s">
        <v>3549</v>
      </c>
      <c r="E541" s="84"/>
      <c r="F541" s="84"/>
      <c r="G541" s="140" t="s">
        <v>3606</v>
      </c>
      <c r="H541" s="108"/>
      <c r="I541" s="108"/>
      <c r="J541" s="75" t="s">
        <v>2202</v>
      </c>
      <c r="K541" s="84"/>
      <c r="L541" s="141"/>
      <c r="M541" s="84"/>
      <c r="N541" s="141"/>
      <c r="O541" s="84"/>
      <c r="P541" s="141"/>
      <c r="Q541" s="84"/>
      <c r="R541" s="84"/>
      <c r="S541" s="141"/>
      <c r="T541" s="86"/>
      <c r="U541" s="86" t="s">
        <v>4819</v>
      </c>
      <c r="V541" s="58" t="s">
        <v>2808</v>
      </c>
      <c r="W541" s="86"/>
    </row>
    <row r="542" spans="1:23" customFormat="1" ht="38.25" x14ac:dyDescent="0.2">
      <c r="A542" s="21" t="s">
        <v>3279</v>
      </c>
      <c r="B542" s="21"/>
      <c r="C542" s="21" t="s">
        <v>2549</v>
      </c>
      <c r="D542" s="139" t="s">
        <v>3549</v>
      </c>
      <c r="E542" s="84"/>
      <c r="F542" s="84"/>
      <c r="G542" s="140" t="s">
        <v>3607</v>
      </c>
      <c r="H542" s="108"/>
      <c r="I542" s="108"/>
      <c r="J542" s="75" t="s">
        <v>2202</v>
      </c>
      <c r="K542" s="84"/>
      <c r="L542" s="141"/>
      <c r="M542" s="84"/>
      <c r="N542" s="141"/>
      <c r="O542" s="84"/>
      <c r="P542" s="141"/>
      <c r="Q542" s="84"/>
      <c r="R542" s="84"/>
      <c r="S542" s="141"/>
      <c r="T542" s="86"/>
      <c r="U542" s="86" t="s">
        <v>4820</v>
      </c>
      <c r="V542" s="58" t="s">
        <v>2808</v>
      </c>
      <c r="W542" s="86"/>
    </row>
    <row r="543" spans="1:23" customFormat="1" ht="25.5" x14ac:dyDescent="0.2">
      <c r="A543" s="249" t="s">
        <v>3280</v>
      </c>
      <c r="B543" s="249"/>
      <c r="C543" s="249" t="s">
        <v>2652</v>
      </c>
      <c r="D543" s="248" t="s">
        <v>3549</v>
      </c>
      <c r="E543" s="242"/>
      <c r="F543" s="242"/>
      <c r="G543" s="257" t="s">
        <v>3608</v>
      </c>
      <c r="H543" s="245"/>
      <c r="I543" s="245"/>
      <c r="J543" s="252" t="s">
        <v>2202</v>
      </c>
      <c r="K543" s="242"/>
      <c r="L543" s="249"/>
      <c r="M543" s="242"/>
      <c r="N543" s="249"/>
      <c r="O543" s="242"/>
      <c r="P543" s="249"/>
      <c r="Q543" s="242"/>
      <c r="R543" s="242"/>
      <c r="S543" s="249"/>
      <c r="T543" s="244"/>
      <c r="U543" s="244"/>
      <c r="V543" s="67" t="s">
        <v>2813</v>
      </c>
      <c r="W543" s="244"/>
    </row>
    <row r="544" spans="1:23" customFormat="1" ht="38.25" x14ac:dyDescent="0.2">
      <c r="A544" s="21" t="s">
        <v>3281</v>
      </c>
      <c r="B544" s="21"/>
      <c r="C544" s="21" t="s">
        <v>2882</v>
      </c>
      <c r="D544" s="139" t="s">
        <v>3549</v>
      </c>
      <c r="E544" s="84"/>
      <c r="F544" s="84"/>
      <c r="G544" s="140" t="s">
        <v>3609</v>
      </c>
      <c r="H544" s="108"/>
      <c r="I544" s="108"/>
      <c r="J544" s="75" t="s">
        <v>2202</v>
      </c>
      <c r="K544" s="84"/>
      <c r="L544" s="141"/>
      <c r="M544" s="84"/>
      <c r="N544" s="141"/>
      <c r="O544" s="84"/>
      <c r="P544" s="141"/>
      <c r="Q544" s="84"/>
      <c r="R544" s="84"/>
      <c r="S544" s="141"/>
      <c r="T544" s="86"/>
      <c r="U544" s="86" t="s">
        <v>4821</v>
      </c>
      <c r="V544" s="58" t="s">
        <v>2808</v>
      </c>
      <c r="W544" s="86"/>
    </row>
    <row r="545" spans="1:23" customFormat="1" ht="38.25" x14ac:dyDescent="0.2">
      <c r="A545" s="21" t="s">
        <v>3282</v>
      </c>
      <c r="B545" s="21"/>
      <c r="C545" s="21" t="s">
        <v>2883</v>
      </c>
      <c r="D545" s="139" t="s">
        <v>3549</v>
      </c>
      <c r="E545" s="84"/>
      <c r="F545" s="84"/>
      <c r="G545" s="140" t="s">
        <v>3610</v>
      </c>
      <c r="H545" s="108"/>
      <c r="I545" s="108"/>
      <c r="J545" s="75" t="s">
        <v>2202</v>
      </c>
      <c r="K545" s="84"/>
      <c r="L545" s="141"/>
      <c r="M545" s="84"/>
      <c r="N545" s="141"/>
      <c r="O545" s="84"/>
      <c r="P545" s="141"/>
      <c r="Q545" s="84"/>
      <c r="R545" s="84"/>
      <c r="S545" s="141"/>
      <c r="T545" s="86"/>
      <c r="U545" s="86" t="s">
        <v>4822</v>
      </c>
      <c r="V545" s="58" t="s">
        <v>2808</v>
      </c>
      <c r="W545" s="86"/>
    </row>
    <row r="546" spans="1:23" ht="22.5" customHeight="1" x14ac:dyDescent="0.2">
      <c r="A546" s="99"/>
      <c r="B546" s="99"/>
      <c r="C546" s="99" t="s">
        <v>2951</v>
      </c>
      <c r="D546" s="133"/>
      <c r="E546" s="99"/>
      <c r="F546" s="99"/>
      <c r="G546" s="99"/>
      <c r="H546" s="99"/>
      <c r="I546" s="99"/>
      <c r="J546" s="99"/>
      <c r="K546" s="99"/>
      <c r="L546" s="133"/>
      <c r="M546" s="133"/>
      <c r="N546" s="133"/>
      <c r="O546" s="133"/>
      <c r="P546" s="133"/>
      <c r="Q546" s="133"/>
      <c r="R546" s="133"/>
      <c r="S546" s="133"/>
      <c r="T546" s="133"/>
      <c r="U546" s="133"/>
      <c r="V546" s="72" t="s">
        <v>2808</v>
      </c>
      <c r="W546" s="133"/>
    </row>
    <row r="547" spans="1:23" x14ac:dyDescent="0.2">
      <c r="A547" s="100"/>
      <c r="B547" s="100"/>
      <c r="C547" s="100" t="s">
        <v>674</v>
      </c>
      <c r="D547" s="134"/>
      <c r="E547" s="100"/>
      <c r="F547" s="100"/>
      <c r="G547" s="108"/>
      <c r="H547" s="108"/>
      <c r="I547" s="108"/>
      <c r="J547" s="100"/>
      <c r="K547" s="100"/>
      <c r="L547" s="141"/>
      <c r="M547" s="101"/>
      <c r="N547" s="141"/>
      <c r="O547" s="101"/>
      <c r="P547" s="141"/>
      <c r="Q547" s="101"/>
      <c r="R547" s="101"/>
      <c r="S547" s="141"/>
      <c r="T547" s="101"/>
      <c r="U547" s="101"/>
      <c r="V547" s="58" t="s">
        <v>2808</v>
      </c>
      <c r="W547" s="82"/>
    </row>
    <row r="548" spans="1:23" ht="25.5" x14ac:dyDescent="0.2">
      <c r="A548" s="78" t="s">
        <v>1618</v>
      </c>
      <c r="B548" s="78"/>
      <c r="C548" s="45" t="s">
        <v>659</v>
      </c>
      <c r="D548" s="44" t="s">
        <v>3543</v>
      </c>
      <c r="E548" s="44"/>
      <c r="F548" s="46" t="s">
        <v>2471</v>
      </c>
      <c r="G548" s="108"/>
      <c r="H548" s="108">
        <f>H39</f>
        <v>-2860.3999999999996</v>
      </c>
      <c r="I548" s="108"/>
      <c r="J548" s="44"/>
      <c r="K548" s="136"/>
      <c r="L548" s="141"/>
      <c r="M548" s="46"/>
      <c r="N548" s="141"/>
      <c r="O548" s="46"/>
      <c r="P548" s="141"/>
      <c r="Q548" s="46"/>
      <c r="R548" s="46"/>
      <c r="S548" s="141"/>
      <c r="T548" s="46"/>
      <c r="U548" s="46" t="s">
        <v>4823</v>
      </c>
      <c r="V548" s="58" t="s">
        <v>3339</v>
      </c>
      <c r="W548" s="46"/>
    </row>
    <row r="549" spans="1:23" ht="18.95" customHeight="1" x14ac:dyDescent="0.2">
      <c r="A549" s="74" t="s">
        <v>1619</v>
      </c>
      <c r="B549" s="74"/>
      <c r="C549" s="76" t="s">
        <v>663</v>
      </c>
      <c r="D549" s="130" t="s">
        <v>3661</v>
      </c>
      <c r="E549" s="75"/>
      <c r="F549" s="75"/>
      <c r="G549" s="108">
        <v>701.5</v>
      </c>
      <c r="H549" s="108"/>
      <c r="I549" s="108"/>
      <c r="J549" s="75" t="s">
        <v>660</v>
      </c>
      <c r="K549" s="16" t="s">
        <v>3546</v>
      </c>
      <c r="L549" s="141"/>
      <c r="M549" s="82"/>
      <c r="N549" s="141"/>
      <c r="O549" s="82"/>
      <c r="P549" s="141"/>
      <c r="Q549" s="82"/>
      <c r="R549" s="82"/>
      <c r="S549" s="141"/>
      <c r="T549" s="82"/>
      <c r="U549" s="77" t="s">
        <v>4824</v>
      </c>
      <c r="V549" s="58" t="s">
        <v>2808</v>
      </c>
      <c r="W549" s="77"/>
    </row>
    <row r="550" spans="1:23" ht="38.25" x14ac:dyDescent="0.2">
      <c r="A550" s="74" t="s">
        <v>1620</v>
      </c>
      <c r="B550" s="74"/>
      <c r="C550" s="76" t="s">
        <v>666</v>
      </c>
      <c r="D550" s="130" t="s">
        <v>3611</v>
      </c>
      <c r="E550" s="75"/>
      <c r="F550" s="75"/>
      <c r="G550" s="108">
        <v>801.5</v>
      </c>
      <c r="H550" s="108"/>
      <c r="I550" s="108"/>
      <c r="J550" s="75" t="s">
        <v>660</v>
      </c>
      <c r="K550" s="16" t="s">
        <v>3546</v>
      </c>
      <c r="L550" s="141"/>
      <c r="M550" s="82"/>
      <c r="N550" s="141"/>
      <c r="O550" s="82"/>
      <c r="P550" s="141"/>
      <c r="Q550" s="82"/>
      <c r="R550" s="82"/>
      <c r="S550" s="141"/>
      <c r="T550" s="82"/>
      <c r="U550" s="77" t="s">
        <v>4825</v>
      </c>
      <c r="V550" s="58" t="s">
        <v>2808</v>
      </c>
      <c r="W550" s="77"/>
    </row>
    <row r="551" spans="1:23" ht="25.5" x14ac:dyDescent="0.2">
      <c r="A551" s="74" t="s">
        <v>1621</v>
      </c>
      <c r="B551" s="74"/>
      <c r="C551" s="76" t="s">
        <v>2952</v>
      </c>
      <c r="D551" s="130" t="s">
        <v>3611</v>
      </c>
      <c r="E551" s="75"/>
      <c r="F551" s="75"/>
      <c r="G551" s="108">
        <v>901.5</v>
      </c>
      <c r="H551" s="108"/>
      <c r="I551" s="108"/>
      <c r="J551" s="75" t="s">
        <v>660</v>
      </c>
      <c r="K551" s="16" t="s">
        <v>3546</v>
      </c>
      <c r="L551" s="141"/>
      <c r="M551" s="82"/>
      <c r="N551" s="141"/>
      <c r="O551" s="82"/>
      <c r="P551" s="141"/>
      <c r="Q551" s="82"/>
      <c r="R551" s="82"/>
      <c r="S551" s="141"/>
      <c r="T551" s="82"/>
      <c r="U551" s="77" t="s">
        <v>4826</v>
      </c>
      <c r="V551" s="58" t="s">
        <v>2808</v>
      </c>
      <c r="W551" s="77"/>
    </row>
    <row r="552" spans="1:23" ht="25.5" x14ac:dyDescent="0.2">
      <c r="A552" s="74" t="s">
        <v>1622</v>
      </c>
      <c r="B552" s="74"/>
      <c r="C552" s="76" t="s">
        <v>2953</v>
      </c>
      <c r="D552" s="130" t="s">
        <v>3611</v>
      </c>
      <c r="E552" s="75"/>
      <c r="F552" s="75"/>
      <c r="G552" s="108">
        <v>101.6</v>
      </c>
      <c r="H552" s="108"/>
      <c r="I552" s="108"/>
      <c r="J552" s="75" t="s">
        <v>660</v>
      </c>
      <c r="K552" s="16" t="s">
        <v>3546</v>
      </c>
      <c r="L552" s="141"/>
      <c r="M552" s="82"/>
      <c r="N552" s="141"/>
      <c r="O552" s="82"/>
      <c r="P552" s="141"/>
      <c r="Q552" s="82"/>
      <c r="R552" s="82"/>
      <c r="S552" s="141"/>
      <c r="T552" s="82"/>
      <c r="U552" s="77" t="s">
        <v>4827</v>
      </c>
      <c r="V552" s="58" t="s">
        <v>2808</v>
      </c>
      <c r="W552" s="77"/>
    </row>
    <row r="553" spans="1:23" ht="25.5" x14ac:dyDescent="0.2">
      <c r="A553" s="74" t="s">
        <v>1623</v>
      </c>
      <c r="B553" s="74"/>
      <c r="C553" s="76" t="s">
        <v>671</v>
      </c>
      <c r="D553" s="130" t="s">
        <v>3611</v>
      </c>
      <c r="E553" s="75"/>
      <c r="F553" s="75"/>
      <c r="G553" s="108">
        <v>201.6</v>
      </c>
      <c r="H553" s="108"/>
      <c r="I553" s="108"/>
      <c r="J553" s="75" t="s">
        <v>660</v>
      </c>
      <c r="K553" s="16" t="s">
        <v>3546</v>
      </c>
      <c r="L553" s="141"/>
      <c r="M553" s="82"/>
      <c r="N553" s="141"/>
      <c r="O553" s="82"/>
      <c r="P553" s="141"/>
      <c r="Q553" s="82"/>
      <c r="R553" s="82"/>
      <c r="S553" s="141"/>
      <c r="T553" s="82"/>
      <c r="U553" s="77" t="s">
        <v>4828</v>
      </c>
      <c r="V553" s="58" t="s">
        <v>2808</v>
      </c>
      <c r="W553" s="77"/>
    </row>
    <row r="554" spans="1:23" ht="25.5" x14ac:dyDescent="0.2">
      <c r="A554" s="74" t="s">
        <v>1624</v>
      </c>
      <c r="B554" s="74"/>
      <c r="C554" s="76" t="s">
        <v>2954</v>
      </c>
      <c r="D554" s="130" t="s">
        <v>3611</v>
      </c>
      <c r="E554" s="75"/>
      <c r="F554" s="75"/>
      <c r="G554" s="108">
        <v>301.60000000000002</v>
      </c>
      <c r="H554" s="108"/>
      <c r="I554" s="108"/>
      <c r="J554" s="75" t="s">
        <v>660</v>
      </c>
      <c r="K554" s="16" t="s">
        <v>3546</v>
      </c>
      <c r="L554" s="141"/>
      <c r="M554" s="82"/>
      <c r="N554" s="141"/>
      <c r="O554" s="82"/>
      <c r="P554" s="141"/>
      <c r="Q554" s="82"/>
      <c r="R554" s="82"/>
      <c r="S554" s="141"/>
      <c r="T554" s="82"/>
      <c r="U554" s="77" t="s">
        <v>4829</v>
      </c>
      <c r="V554" s="58" t="s">
        <v>2808</v>
      </c>
      <c r="W554" s="77"/>
    </row>
    <row r="555" spans="1:23" ht="25.5" x14ac:dyDescent="0.2">
      <c r="A555" s="74" t="s">
        <v>1625</v>
      </c>
      <c r="B555" s="74"/>
      <c r="C555" s="76" t="s">
        <v>673</v>
      </c>
      <c r="D555" s="130" t="s">
        <v>3611</v>
      </c>
      <c r="E555" s="75"/>
      <c r="F555" s="75"/>
      <c r="G555" s="108">
        <v>401.6</v>
      </c>
      <c r="H555" s="108"/>
      <c r="I555" s="108"/>
      <c r="J555" s="75" t="s">
        <v>660</v>
      </c>
      <c r="K555" s="16" t="s">
        <v>3546</v>
      </c>
      <c r="L555" s="141"/>
      <c r="M555" s="82"/>
      <c r="N555" s="141"/>
      <c r="O555" s="82"/>
      <c r="P555" s="141"/>
      <c r="Q555" s="82"/>
      <c r="R555" s="82"/>
      <c r="S555" s="141"/>
      <c r="T555" s="82"/>
      <c r="U555" s="77" t="s">
        <v>4830</v>
      </c>
      <c r="V555" s="58" t="s">
        <v>2808</v>
      </c>
      <c r="W555" s="77"/>
    </row>
    <row r="556" spans="1:23" s="91" customFormat="1" ht="25.5" x14ac:dyDescent="0.2">
      <c r="A556" s="88" t="s">
        <v>1626</v>
      </c>
      <c r="B556" s="88"/>
      <c r="C556" s="89" t="s">
        <v>2574</v>
      </c>
      <c r="D556" s="88" t="s">
        <v>3543</v>
      </c>
      <c r="E556" s="88"/>
      <c r="F556" s="90" t="s">
        <v>735</v>
      </c>
      <c r="G556" s="108"/>
      <c r="H556" s="108">
        <f>SUM(H548,G549:G555)</f>
        <v>550.50000000000045</v>
      </c>
      <c r="I556" s="108"/>
      <c r="J556" s="88"/>
      <c r="K556" s="137"/>
      <c r="L556" s="141"/>
      <c r="M556" s="90"/>
      <c r="N556" s="141"/>
      <c r="O556" s="90"/>
      <c r="P556" s="141"/>
      <c r="Q556" s="90"/>
      <c r="R556" s="90"/>
      <c r="S556" s="141"/>
      <c r="T556" s="90"/>
      <c r="U556" s="90" t="s">
        <v>4831</v>
      </c>
      <c r="V556" s="58" t="s">
        <v>3339</v>
      </c>
      <c r="W556" s="46"/>
    </row>
    <row r="557" spans="1:23" x14ac:dyDescent="0.2">
      <c r="A557" s="79"/>
      <c r="B557" s="79"/>
      <c r="C557" s="92"/>
      <c r="D557" s="81"/>
      <c r="E557" s="81"/>
      <c r="F557" s="81"/>
      <c r="G557" s="108"/>
      <c r="H557" s="108"/>
      <c r="I557" s="108"/>
      <c r="J557" s="81"/>
      <c r="K557" s="81"/>
      <c r="L557" s="141"/>
      <c r="M557" s="82"/>
      <c r="N557" s="141"/>
      <c r="O557" s="82"/>
      <c r="P557" s="141"/>
      <c r="Q557" s="82"/>
      <c r="R557" s="82"/>
      <c r="S557" s="141"/>
      <c r="T557" s="82"/>
      <c r="U557" s="82"/>
      <c r="V557" s="82"/>
      <c r="W557" s="82"/>
    </row>
    <row r="558" spans="1:23" x14ac:dyDescent="0.2">
      <c r="A558" s="74" t="s">
        <v>1627</v>
      </c>
      <c r="B558" s="74"/>
      <c r="C558" s="76" t="s">
        <v>676</v>
      </c>
      <c r="D558" s="130" t="s">
        <v>3611</v>
      </c>
      <c r="E558" s="75"/>
      <c r="F558" s="75"/>
      <c r="G558" s="108">
        <v>501.6</v>
      </c>
      <c r="H558" s="108"/>
      <c r="I558" s="108"/>
      <c r="J558" s="75" t="s">
        <v>660</v>
      </c>
      <c r="K558" s="16" t="s">
        <v>3546</v>
      </c>
      <c r="L558" s="141"/>
      <c r="M558" s="82"/>
      <c r="N558" s="141"/>
      <c r="O558" s="82"/>
      <c r="P558" s="141"/>
      <c r="Q558" s="82"/>
      <c r="R558" s="82"/>
      <c r="S558" s="141"/>
      <c r="T558" s="82"/>
      <c r="U558" s="77" t="s">
        <v>4832</v>
      </c>
      <c r="V558" s="58" t="s">
        <v>2808</v>
      </c>
      <c r="W558" s="77"/>
    </row>
    <row r="559" spans="1:23" x14ac:dyDescent="0.2">
      <c r="A559" s="79"/>
      <c r="B559" s="79"/>
      <c r="C559" s="92"/>
      <c r="D559" s="81"/>
      <c r="E559" s="81"/>
      <c r="F559" s="81"/>
      <c r="G559" s="108"/>
      <c r="H559" s="108"/>
      <c r="I559" s="108"/>
      <c r="J559" s="81"/>
      <c r="K559" s="81"/>
      <c r="L559" s="141"/>
      <c r="M559" s="82"/>
      <c r="N559" s="141"/>
      <c r="O559" s="82"/>
      <c r="P559" s="141"/>
      <c r="Q559" s="82"/>
      <c r="R559" s="82"/>
      <c r="S559" s="141"/>
      <c r="T559" s="82"/>
      <c r="U559" s="82"/>
      <c r="V559" s="82"/>
      <c r="W559" s="82"/>
    </row>
    <row r="560" spans="1:23" ht="25.5" x14ac:dyDescent="0.2">
      <c r="A560" s="100"/>
      <c r="B560" s="100"/>
      <c r="C560" s="100" t="s">
        <v>2741</v>
      </c>
      <c r="D560" s="134"/>
      <c r="E560" s="100"/>
      <c r="F560" s="100"/>
      <c r="G560" s="108"/>
      <c r="H560" s="108"/>
      <c r="I560" s="108"/>
      <c r="J560" s="100"/>
      <c r="K560" s="100"/>
      <c r="L560" s="141"/>
      <c r="M560" s="101"/>
      <c r="N560" s="141"/>
      <c r="O560" s="101"/>
      <c r="P560" s="141"/>
      <c r="Q560" s="101"/>
      <c r="R560" s="101"/>
      <c r="S560" s="141"/>
      <c r="T560" s="101"/>
      <c r="U560" s="101" t="s">
        <v>4833</v>
      </c>
      <c r="V560" s="58" t="s">
        <v>2808</v>
      </c>
      <c r="W560" s="82"/>
    </row>
    <row r="561" spans="1:23" x14ac:dyDescent="0.2">
      <c r="A561" s="74" t="s">
        <v>1628</v>
      </c>
      <c r="B561" s="74"/>
      <c r="C561" s="76" t="s">
        <v>677</v>
      </c>
      <c r="D561" s="130" t="s">
        <v>3661</v>
      </c>
      <c r="E561" s="75"/>
      <c r="F561" s="75"/>
      <c r="G561" s="108">
        <v>601.6</v>
      </c>
      <c r="H561" s="108"/>
      <c r="I561" s="108"/>
      <c r="J561" s="75" t="s">
        <v>660</v>
      </c>
      <c r="K561" s="16" t="s">
        <v>3546</v>
      </c>
      <c r="L561" s="141"/>
      <c r="M561" s="82"/>
      <c r="N561" s="141"/>
      <c r="O561" s="82"/>
      <c r="P561" s="141"/>
      <c r="Q561" s="82"/>
      <c r="R561" s="82"/>
      <c r="S561" s="141"/>
      <c r="T561" s="82"/>
      <c r="U561" s="77" t="s">
        <v>4834</v>
      </c>
      <c r="V561" s="58" t="s">
        <v>2808</v>
      </c>
      <c r="W561" s="77"/>
    </row>
    <row r="562" spans="1:23" x14ac:dyDescent="0.2">
      <c r="A562" s="74" t="s">
        <v>1629</v>
      </c>
      <c r="B562" s="74"/>
      <c r="C562" s="76" t="s">
        <v>2472</v>
      </c>
      <c r="D562" s="130" t="s">
        <v>3662</v>
      </c>
      <c r="E562" s="75"/>
      <c r="F562" s="75"/>
      <c r="G562" s="108">
        <v>-701.6</v>
      </c>
      <c r="H562" s="108"/>
      <c r="I562" s="108"/>
      <c r="J562" s="75" t="s">
        <v>660</v>
      </c>
      <c r="K562" s="16" t="s">
        <v>3546</v>
      </c>
      <c r="L562" s="141"/>
      <c r="M562" s="82"/>
      <c r="N562" s="141"/>
      <c r="O562" s="82"/>
      <c r="P562" s="141"/>
      <c r="Q562" s="82"/>
      <c r="R562" s="82"/>
      <c r="S562" s="141"/>
      <c r="T562" s="82"/>
      <c r="U562" s="77" t="s">
        <v>4835</v>
      </c>
      <c r="V562" s="58" t="s">
        <v>2808</v>
      </c>
      <c r="W562" s="77"/>
    </row>
    <row r="563" spans="1:23" s="91" customFormat="1" ht="38.25" x14ac:dyDescent="0.2">
      <c r="A563" s="88" t="s">
        <v>1630</v>
      </c>
      <c r="B563" s="88"/>
      <c r="C563" s="89" t="s">
        <v>2580</v>
      </c>
      <c r="D563" s="88" t="s">
        <v>3543</v>
      </c>
      <c r="E563" s="88"/>
      <c r="F563" s="90" t="s">
        <v>736</v>
      </c>
      <c r="G563" s="108"/>
      <c r="H563" s="108">
        <f>SUM(G561:G562)</f>
        <v>-100</v>
      </c>
      <c r="I563" s="108"/>
      <c r="J563" s="88"/>
      <c r="K563" s="137"/>
      <c r="L563" s="141"/>
      <c r="M563" s="90"/>
      <c r="N563" s="141"/>
      <c r="O563" s="90"/>
      <c r="P563" s="141"/>
      <c r="Q563" s="90"/>
      <c r="R563" s="90"/>
      <c r="S563" s="141"/>
      <c r="T563" s="90"/>
      <c r="U563" s="90" t="s">
        <v>4836</v>
      </c>
      <c r="V563" s="58" t="s">
        <v>3339</v>
      </c>
      <c r="W563" s="46"/>
    </row>
    <row r="564" spans="1:23" x14ac:dyDescent="0.2">
      <c r="A564" s="79"/>
      <c r="B564" s="79"/>
      <c r="C564" s="92"/>
      <c r="D564" s="81"/>
      <c r="E564" s="81"/>
      <c r="F564" s="81"/>
      <c r="G564" s="108"/>
      <c r="H564" s="108"/>
      <c r="I564" s="108"/>
      <c r="J564" s="81"/>
      <c r="K564" s="81"/>
      <c r="L564" s="141"/>
      <c r="M564" s="82"/>
      <c r="N564" s="141"/>
      <c r="O564" s="82"/>
      <c r="P564" s="141"/>
      <c r="Q564" s="82"/>
      <c r="R564" s="82"/>
      <c r="S564" s="141"/>
      <c r="T564" s="82"/>
      <c r="U564" s="82"/>
      <c r="V564" s="82"/>
      <c r="W564" s="82"/>
    </row>
    <row r="565" spans="1:23" ht="25.5" x14ac:dyDescent="0.2">
      <c r="A565" s="100"/>
      <c r="B565" s="100"/>
      <c r="C565" s="100" t="s">
        <v>693</v>
      </c>
      <c r="D565" s="134"/>
      <c r="E565" s="100"/>
      <c r="F565" s="100"/>
      <c r="G565" s="108"/>
      <c r="H565" s="108"/>
      <c r="I565" s="108"/>
      <c r="J565" s="100"/>
      <c r="K565" s="100"/>
      <c r="L565" s="141"/>
      <c r="M565" s="101"/>
      <c r="N565" s="141"/>
      <c r="O565" s="101"/>
      <c r="P565" s="141"/>
      <c r="Q565" s="101"/>
      <c r="R565" s="101"/>
      <c r="S565" s="141"/>
      <c r="T565" s="101"/>
      <c r="U565" s="101" t="s">
        <v>4837</v>
      </c>
      <c r="V565" s="58" t="s">
        <v>2808</v>
      </c>
      <c r="W565" s="82"/>
    </row>
    <row r="566" spans="1:23" ht="38.25" x14ac:dyDescent="0.2">
      <c r="A566" s="74" t="s">
        <v>1631</v>
      </c>
      <c r="B566" s="74"/>
      <c r="C566" s="76" t="s">
        <v>683</v>
      </c>
      <c r="D566" s="130" t="s">
        <v>3663</v>
      </c>
      <c r="E566" s="75"/>
      <c r="F566" s="75"/>
      <c r="G566" s="108">
        <v>-801.6</v>
      </c>
      <c r="H566" s="108"/>
      <c r="I566" s="108"/>
      <c r="J566" s="75" t="s">
        <v>660</v>
      </c>
      <c r="K566" s="16" t="s">
        <v>3546</v>
      </c>
      <c r="L566" s="141"/>
      <c r="M566" s="82"/>
      <c r="N566" s="141"/>
      <c r="O566" s="82"/>
      <c r="P566" s="141"/>
      <c r="Q566" s="82"/>
      <c r="R566" s="82"/>
      <c r="S566" s="141"/>
      <c r="T566" s="82"/>
      <c r="U566" s="77" t="s">
        <v>4838</v>
      </c>
      <c r="V566" s="58" t="s">
        <v>2808</v>
      </c>
      <c r="W566" s="105"/>
    </row>
    <row r="567" spans="1:23" x14ac:dyDescent="0.2">
      <c r="A567" s="74" t="s">
        <v>1632</v>
      </c>
      <c r="B567" s="74"/>
      <c r="C567" s="76" t="s">
        <v>685</v>
      </c>
      <c r="D567" s="130" t="s">
        <v>3663</v>
      </c>
      <c r="E567" s="75"/>
      <c r="F567" s="75"/>
      <c r="G567" s="108">
        <v>-901.6</v>
      </c>
      <c r="H567" s="108"/>
      <c r="I567" s="108"/>
      <c r="J567" s="75" t="s">
        <v>660</v>
      </c>
      <c r="K567" s="16" t="s">
        <v>3546</v>
      </c>
      <c r="L567" s="141"/>
      <c r="M567" s="82"/>
      <c r="N567" s="141"/>
      <c r="O567" s="82"/>
      <c r="P567" s="141"/>
      <c r="Q567" s="82"/>
      <c r="R567" s="82"/>
      <c r="S567" s="141"/>
      <c r="T567" s="82"/>
      <c r="U567" s="77" t="s">
        <v>4839</v>
      </c>
      <c r="V567" s="58" t="s">
        <v>2808</v>
      </c>
      <c r="W567" s="77"/>
    </row>
    <row r="568" spans="1:23" ht="38.25" x14ac:dyDescent="0.2">
      <c r="A568" s="74" t="s">
        <v>1633</v>
      </c>
      <c r="B568" s="74"/>
      <c r="C568" s="76" t="s">
        <v>686</v>
      </c>
      <c r="D568" s="130" t="s">
        <v>3663</v>
      </c>
      <c r="E568" s="75"/>
      <c r="F568" s="75"/>
      <c r="G568" s="108">
        <v>-101.7</v>
      </c>
      <c r="H568" s="108"/>
      <c r="I568" s="108"/>
      <c r="J568" s="75" t="s">
        <v>660</v>
      </c>
      <c r="K568" s="16" t="s">
        <v>3546</v>
      </c>
      <c r="L568" s="141"/>
      <c r="M568" s="82"/>
      <c r="N568" s="141"/>
      <c r="O568" s="82"/>
      <c r="P568" s="141"/>
      <c r="Q568" s="82"/>
      <c r="R568" s="82"/>
      <c r="S568" s="141"/>
      <c r="T568" s="82"/>
      <c r="U568" s="77" t="s">
        <v>4840</v>
      </c>
      <c r="V568" s="58" t="s">
        <v>2808</v>
      </c>
      <c r="W568" s="77"/>
    </row>
    <row r="569" spans="1:23" ht="38.25" x14ac:dyDescent="0.2">
      <c r="A569" s="74" t="s">
        <v>1634</v>
      </c>
      <c r="B569" s="74"/>
      <c r="C569" s="76" t="s">
        <v>2956</v>
      </c>
      <c r="D569" s="130" t="s">
        <v>3663</v>
      </c>
      <c r="E569" s="75"/>
      <c r="F569" s="75"/>
      <c r="G569" s="108">
        <v>-201.7</v>
      </c>
      <c r="H569" s="108"/>
      <c r="I569" s="108"/>
      <c r="J569" s="75" t="s">
        <v>660</v>
      </c>
      <c r="K569" s="16" t="s">
        <v>3546</v>
      </c>
      <c r="L569" s="141"/>
      <c r="M569" s="82"/>
      <c r="N569" s="141"/>
      <c r="O569" s="82"/>
      <c r="P569" s="141"/>
      <c r="Q569" s="82"/>
      <c r="R569" s="82"/>
      <c r="S569" s="141"/>
      <c r="T569" s="82"/>
      <c r="U569" s="77" t="s">
        <v>4841</v>
      </c>
      <c r="V569" s="58" t="s">
        <v>2808</v>
      </c>
      <c r="W569" s="77"/>
    </row>
    <row r="570" spans="1:23" ht="25.5" x14ac:dyDescent="0.2">
      <c r="A570" s="74" t="s">
        <v>1635</v>
      </c>
      <c r="B570" s="74"/>
      <c r="C570" s="76" t="s">
        <v>688</v>
      </c>
      <c r="D570" s="130" t="s">
        <v>3664</v>
      </c>
      <c r="E570" s="75"/>
      <c r="F570" s="75"/>
      <c r="G570" s="108">
        <v>301.7</v>
      </c>
      <c r="H570" s="108"/>
      <c r="I570" s="108"/>
      <c r="J570" s="75" t="s">
        <v>660</v>
      </c>
      <c r="K570" s="16" t="s">
        <v>3546</v>
      </c>
      <c r="L570" s="141"/>
      <c r="M570" s="82"/>
      <c r="N570" s="141"/>
      <c r="O570" s="82"/>
      <c r="P570" s="141"/>
      <c r="Q570" s="82"/>
      <c r="R570" s="82"/>
      <c r="S570" s="141"/>
      <c r="T570" s="82"/>
      <c r="U570" s="77" t="s">
        <v>4842</v>
      </c>
      <c r="V570" s="58" t="s">
        <v>2808</v>
      </c>
      <c r="W570" s="77"/>
    </row>
    <row r="571" spans="1:23" ht="25.5" x14ac:dyDescent="0.2">
      <c r="A571" s="74" t="s">
        <v>1636</v>
      </c>
      <c r="B571" s="74"/>
      <c r="C571" s="76" t="s">
        <v>690</v>
      </c>
      <c r="D571" s="130" t="s">
        <v>3664</v>
      </c>
      <c r="E571" s="75"/>
      <c r="F571" s="75"/>
      <c r="G571" s="108">
        <v>401.7</v>
      </c>
      <c r="H571" s="108"/>
      <c r="I571" s="108"/>
      <c r="J571" s="75" t="s">
        <v>660</v>
      </c>
      <c r="K571" s="16" t="s">
        <v>3546</v>
      </c>
      <c r="L571" s="141"/>
      <c r="M571" s="82"/>
      <c r="N571" s="141"/>
      <c r="O571" s="82"/>
      <c r="P571" s="141"/>
      <c r="Q571" s="82"/>
      <c r="R571" s="82"/>
      <c r="S571" s="141"/>
      <c r="T571" s="82"/>
      <c r="U571" s="77" t="s">
        <v>4843</v>
      </c>
      <c r="V571" s="58" t="s">
        <v>2808</v>
      </c>
      <c r="W571" s="77"/>
    </row>
    <row r="572" spans="1:23" ht="25.5" x14ac:dyDescent="0.2">
      <c r="A572" s="74" t="s">
        <v>1637</v>
      </c>
      <c r="B572" s="74"/>
      <c r="C572" s="76" t="s">
        <v>2955</v>
      </c>
      <c r="D572" s="130" t="s">
        <v>3664</v>
      </c>
      <c r="E572" s="75"/>
      <c r="F572" s="75"/>
      <c r="G572" s="108">
        <v>501.7</v>
      </c>
      <c r="H572" s="108"/>
      <c r="I572" s="108"/>
      <c r="J572" s="75" t="s">
        <v>660</v>
      </c>
      <c r="K572" s="16" t="s">
        <v>3546</v>
      </c>
      <c r="L572" s="141"/>
      <c r="M572" s="82"/>
      <c r="N572" s="141"/>
      <c r="O572" s="82"/>
      <c r="P572" s="141"/>
      <c r="Q572" s="82"/>
      <c r="R572" s="82"/>
      <c r="S572" s="141"/>
      <c r="T572" s="82"/>
      <c r="U572" s="77" t="s">
        <v>4844</v>
      </c>
      <c r="V572" s="58" t="s">
        <v>2808</v>
      </c>
      <c r="W572" s="77"/>
    </row>
    <row r="573" spans="1:23" ht="25.5" x14ac:dyDescent="0.2">
      <c r="A573" s="74" t="s">
        <v>1638</v>
      </c>
      <c r="B573" s="74"/>
      <c r="C573" s="76" t="s">
        <v>692</v>
      </c>
      <c r="D573" s="130" t="s">
        <v>3611</v>
      </c>
      <c r="E573" s="75"/>
      <c r="F573" s="75"/>
      <c r="G573" s="108">
        <v>701.7</v>
      </c>
      <c r="H573" s="108"/>
      <c r="I573" s="108"/>
      <c r="J573" s="75" t="s">
        <v>660</v>
      </c>
      <c r="K573" s="16" t="s">
        <v>3546</v>
      </c>
      <c r="L573" s="141"/>
      <c r="M573" s="82"/>
      <c r="N573" s="141"/>
      <c r="O573" s="82"/>
      <c r="P573" s="141"/>
      <c r="Q573" s="82"/>
      <c r="R573" s="82"/>
      <c r="S573" s="141"/>
      <c r="T573" s="82"/>
      <c r="U573" s="77" t="s">
        <v>4845</v>
      </c>
      <c r="V573" s="58" t="s">
        <v>2808</v>
      </c>
      <c r="W573" s="77"/>
    </row>
    <row r="574" spans="1:23" s="91" customFormat="1" ht="38.25" x14ac:dyDescent="0.2">
      <c r="A574" s="88" t="s">
        <v>1639</v>
      </c>
      <c r="B574" s="88"/>
      <c r="C574" s="89" t="s">
        <v>2586</v>
      </c>
      <c r="D574" s="88" t="s">
        <v>3543</v>
      </c>
      <c r="E574" s="88"/>
      <c r="F574" s="90" t="s">
        <v>737</v>
      </c>
      <c r="G574" s="108"/>
      <c r="H574" s="108">
        <f>SUM(G566:G573)</f>
        <v>-99.799999999999955</v>
      </c>
      <c r="I574" s="108"/>
      <c r="J574" s="88"/>
      <c r="K574" s="137"/>
      <c r="L574" s="141"/>
      <c r="M574" s="90"/>
      <c r="N574" s="141"/>
      <c r="O574" s="90"/>
      <c r="P574" s="141"/>
      <c r="Q574" s="90"/>
      <c r="R574" s="90"/>
      <c r="S574" s="141"/>
      <c r="T574" s="90"/>
      <c r="U574" s="90" t="s">
        <v>4846</v>
      </c>
      <c r="V574" s="58" t="s">
        <v>3339</v>
      </c>
      <c r="W574" s="46"/>
    </row>
    <row r="575" spans="1:23" x14ac:dyDescent="0.2">
      <c r="A575" s="79"/>
      <c r="B575" s="79"/>
      <c r="C575" s="92"/>
      <c r="D575" s="81"/>
      <c r="E575" s="81"/>
      <c r="F575" s="81"/>
      <c r="G575" s="108"/>
      <c r="H575" s="108"/>
      <c r="I575" s="108"/>
      <c r="J575" s="81"/>
      <c r="K575" s="81"/>
      <c r="L575" s="141"/>
      <c r="M575" s="82"/>
      <c r="N575" s="141"/>
      <c r="O575" s="82"/>
      <c r="P575" s="141"/>
      <c r="Q575" s="82"/>
      <c r="R575" s="82"/>
      <c r="S575" s="141"/>
      <c r="T575" s="82"/>
      <c r="U575" s="82"/>
      <c r="V575" s="82"/>
      <c r="W575" s="82"/>
    </row>
    <row r="576" spans="1:23" s="91" customFormat="1" ht="38.25" x14ac:dyDescent="0.2">
      <c r="A576" s="88" t="s">
        <v>1640</v>
      </c>
      <c r="B576" s="88"/>
      <c r="C576" s="89" t="s">
        <v>2592</v>
      </c>
      <c r="D576" s="88" t="s">
        <v>3543</v>
      </c>
      <c r="E576" s="88"/>
      <c r="F576" s="90" t="s">
        <v>738</v>
      </c>
      <c r="G576" s="108"/>
      <c r="H576" s="108">
        <f>SUM(H556,G558,H563,H574)</f>
        <v>852.30000000000041</v>
      </c>
      <c r="I576" s="108"/>
      <c r="J576" s="88"/>
      <c r="K576" s="137"/>
      <c r="L576" s="141"/>
      <c r="M576" s="90"/>
      <c r="N576" s="141"/>
      <c r="O576" s="90"/>
      <c r="P576" s="141"/>
      <c r="Q576" s="90"/>
      <c r="R576" s="90"/>
      <c r="S576" s="141"/>
      <c r="T576" s="90"/>
      <c r="U576" s="90" t="s">
        <v>4847</v>
      </c>
      <c r="V576" s="58" t="s">
        <v>3339</v>
      </c>
      <c r="W576" s="46"/>
    </row>
    <row r="577" spans="1:23" x14ac:dyDescent="0.2">
      <c r="A577" s="79"/>
      <c r="B577" s="79"/>
      <c r="C577" s="92"/>
      <c r="D577" s="81"/>
      <c r="E577" s="81"/>
      <c r="F577" s="81"/>
      <c r="G577" s="108"/>
      <c r="H577" s="108"/>
      <c r="I577" s="108"/>
      <c r="J577" s="81"/>
      <c r="K577" s="81"/>
      <c r="L577" s="141"/>
      <c r="M577" s="82"/>
      <c r="N577" s="141"/>
      <c r="O577" s="82"/>
      <c r="P577" s="141"/>
      <c r="Q577" s="82"/>
      <c r="R577" s="82"/>
      <c r="S577" s="141"/>
      <c r="T577" s="82"/>
      <c r="U577" s="82"/>
      <c r="V577" s="82"/>
      <c r="W577" s="82"/>
    </row>
    <row r="578" spans="1:23" x14ac:dyDescent="0.2">
      <c r="A578" s="79"/>
      <c r="B578" s="79"/>
      <c r="C578" s="93" t="s">
        <v>2742</v>
      </c>
      <c r="D578" s="81"/>
      <c r="E578" s="81"/>
      <c r="F578" s="81"/>
      <c r="G578" s="108"/>
      <c r="H578" s="108"/>
      <c r="I578" s="108"/>
      <c r="J578" s="81"/>
      <c r="K578" s="81"/>
      <c r="L578" s="141"/>
      <c r="M578" s="82"/>
      <c r="N578" s="141"/>
      <c r="O578" s="82"/>
      <c r="P578" s="141"/>
      <c r="Q578" s="82"/>
      <c r="R578" s="82"/>
      <c r="S578" s="141"/>
      <c r="T578" s="82"/>
      <c r="U578" s="82" t="s">
        <v>4848</v>
      </c>
      <c r="V578" s="58" t="s">
        <v>2808</v>
      </c>
      <c r="W578" s="82"/>
    </row>
    <row r="579" spans="1:23" x14ac:dyDescent="0.2">
      <c r="A579" s="74" t="s">
        <v>1641</v>
      </c>
      <c r="B579" s="74"/>
      <c r="C579" s="76" t="s">
        <v>697</v>
      </c>
      <c r="D579" s="130" t="s">
        <v>3664</v>
      </c>
      <c r="E579" s="75"/>
      <c r="F579" s="75"/>
      <c r="G579" s="108">
        <v>701.7</v>
      </c>
      <c r="H579" s="108"/>
      <c r="I579" s="108"/>
      <c r="J579" s="75" t="s">
        <v>660</v>
      </c>
      <c r="K579" s="16" t="s">
        <v>3546</v>
      </c>
      <c r="L579" s="141"/>
      <c r="M579" s="82"/>
      <c r="N579" s="141"/>
      <c r="O579" s="82"/>
      <c r="P579" s="141"/>
      <c r="Q579" s="82"/>
      <c r="R579" s="82"/>
      <c r="S579" s="141"/>
      <c r="T579" s="82"/>
      <c r="U579" s="77" t="s">
        <v>4849</v>
      </c>
      <c r="V579" s="58" t="s">
        <v>2808</v>
      </c>
      <c r="W579" s="77"/>
    </row>
    <row r="580" spans="1:23" x14ac:dyDescent="0.2">
      <c r="A580" s="74" t="s">
        <v>1642</v>
      </c>
      <c r="B580" s="74"/>
      <c r="C580" s="76" t="s">
        <v>698</v>
      </c>
      <c r="D580" s="130" t="s">
        <v>3664</v>
      </c>
      <c r="E580" s="75"/>
      <c r="F580" s="75"/>
      <c r="G580" s="108">
        <v>801.7</v>
      </c>
      <c r="H580" s="108"/>
      <c r="I580" s="108"/>
      <c r="J580" s="75" t="s">
        <v>660</v>
      </c>
      <c r="K580" s="16" t="s">
        <v>3546</v>
      </c>
      <c r="L580" s="141"/>
      <c r="M580" s="82"/>
      <c r="N580" s="141"/>
      <c r="O580" s="82"/>
      <c r="P580" s="141"/>
      <c r="Q580" s="82"/>
      <c r="R580" s="82"/>
      <c r="S580" s="141"/>
      <c r="T580" s="82"/>
      <c r="U580" s="77" t="s">
        <v>4850</v>
      </c>
      <c r="V580" s="58" t="s">
        <v>2808</v>
      </c>
      <c r="W580" s="77"/>
    </row>
    <row r="581" spans="1:23" x14ac:dyDescent="0.2">
      <c r="A581" s="74" t="s">
        <v>1643</v>
      </c>
      <c r="B581" s="74"/>
      <c r="C581" s="76" t="s">
        <v>699</v>
      </c>
      <c r="D581" s="130" t="s">
        <v>3663</v>
      </c>
      <c r="E581" s="75"/>
      <c r="F581" s="75"/>
      <c r="G581" s="108">
        <v>-901.7</v>
      </c>
      <c r="H581" s="108"/>
      <c r="I581" s="108"/>
      <c r="J581" s="75" t="s">
        <v>660</v>
      </c>
      <c r="K581" s="16" t="s">
        <v>3546</v>
      </c>
      <c r="L581" s="141"/>
      <c r="M581" s="82"/>
      <c r="N581" s="141"/>
      <c r="O581" s="82"/>
      <c r="P581" s="141"/>
      <c r="Q581" s="82"/>
      <c r="R581" s="82"/>
      <c r="S581" s="141"/>
      <c r="T581" s="82"/>
      <c r="U581" s="77" t="s">
        <v>4851</v>
      </c>
      <c r="V581" s="58" t="s">
        <v>2808</v>
      </c>
      <c r="W581" s="77"/>
    </row>
    <row r="582" spans="1:23" ht="25.5" x14ac:dyDescent="0.2">
      <c r="A582" s="74" t="s">
        <v>1644</v>
      </c>
      <c r="B582" s="74"/>
      <c r="C582" s="76" t="s">
        <v>700</v>
      </c>
      <c r="D582" s="130" t="s">
        <v>3611</v>
      </c>
      <c r="E582" s="75"/>
      <c r="F582" s="75"/>
      <c r="G582" s="108">
        <v>101.8</v>
      </c>
      <c r="H582" s="108"/>
      <c r="I582" s="108"/>
      <c r="J582" s="75" t="s">
        <v>660</v>
      </c>
      <c r="K582" s="16" t="s">
        <v>3546</v>
      </c>
      <c r="L582" s="172" t="b">
        <f>OR(G582=0,$G$782&lt;&gt;"")</f>
        <v>1</v>
      </c>
      <c r="M582" s="86" t="s">
        <v>4267</v>
      </c>
      <c r="N582" s="141"/>
      <c r="O582" s="82"/>
      <c r="P582" s="141"/>
      <c r="Q582" s="82"/>
      <c r="R582" s="82"/>
      <c r="S582" s="141"/>
      <c r="T582" s="82"/>
      <c r="U582" s="77" t="s">
        <v>4852</v>
      </c>
      <c r="V582" s="58" t="s">
        <v>2808</v>
      </c>
      <c r="W582" s="77"/>
    </row>
    <row r="583" spans="1:23" s="91" customFormat="1" ht="25.5" x14ac:dyDescent="0.2">
      <c r="A583" s="88" t="s">
        <v>1645</v>
      </c>
      <c r="B583" s="88"/>
      <c r="C583" s="89" t="s">
        <v>2597</v>
      </c>
      <c r="D583" s="88" t="s">
        <v>3543</v>
      </c>
      <c r="E583" s="88"/>
      <c r="F583" s="90" t="s">
        <v>739</v>
      </c>
      <c r="G583" s="108"/>
      <c r="H583" s="108">
        <f>SUM(G579:G582)</f>
        <v>703.5</v>
      </c>
      <c r="I583" s="108"/>
      <c r="J583" s="88"/>
      <c r="K583" s="137"/>
      <c r="L583" s="141"/>
      <c r="M583" s="90"/>
      <c r="N583" s="141"/>
      <c r="O583" s="90"/>
      <c r="P583" s="141"/>
      <c r="Q583" s="90"/>
      <c r="R583" s="90"/>
      <c r="S583" s="141"/>
      <c r="T583" s="90"/>
      <c r="U583" s="90" t="s">
        <v>4853</v>
      </c>
      <c r="V583" s="58" t="s">
        <v>3339</v>
      </c>
      <c r="W583" s="46"/>
    </row>
    <row r="584" spans="1:23" x14ac:dyDescent="0.2">
      <c r="A584" s="79"/>
      <c r="B584" s="79"/>
      <c r="C584" s="92"/>
      <c r="D584" s="81"/>
      <c r="E584" s="81"/>
      <c r="F584" s="81"/>
      <c r="G584" s="108"/>
      <c r="H584" s="108"/>
      <c r="I584" s="108"/>
      <c r="J584" s="81"/>
      <c r="K584" s="81"/>
      <c r="L584" s="141"/>
      <c r="M584" s="82"/>
      <c r="N584" s="141"/>
      <c r="O584" s="82"/>
      <c r="P584" s="141"/>
      <c r="Q584" s="82"/>
      <c r="R584" s="82"/>
      <c r="S584" s="141"/>
      <c r="T584" s="82"/>
      <c r="U584" s="82"/>
      <c r="V584" s="82"/>
      <c r="W584" s="82"/>
    </row>
    <row r="585" spans="1:23" s="98" customFormat="1" ht="51.6" customHeight="1" x14ac:dyDescent="0.2">
      <c r="A585" s="44" t="s">
        <v>1646</v>
      </c>
      <c r="B585" s="44"/>
      <c r="C585" s="45" t="s">
        <v>2603</v>
      </c>
      <c r="D585" s="44" t="s">
        <v>3543</v>
      </c>
      <c r="E585" s="44"/>
      <c r="F585" s="90" t="s">
        <v>3230</v>
      </c>
      <c r="G585" s="108"/>
      <c r="H585" s="108">
        <f>SUM(H576,H583)</f>
        <v>1555.8000000000004</v>
      </c>
      <c r="I585" s="108"/>
      <c r="J585" s="44"/>
      <c r="K585" s="136"/>
      <c r="L585" s="141"/>
      <c r="M585" s="90"/>
      <c r="N585" s="141"/>
      <c r="O585" s="90"/>
      <c r="P585" s="141"/>
      <c r="Q585" s="90"/>
      <c r="R585" s="90"/>
      <c r="S585" s="141"/>
      <c r="T585" s="90"/>
      <c r="U585" s="46" t="s">
        <v>4854</v>
      </c>
      <c r="V585" s="58" t="s">
        <v>3339</v>
      </c>
      <c r="W585" s="76"/>
    </row>
    <row r="586" spans="1:23" x14ac:dyDescent="0.2">
      <c r="A586" s="79"/>
      <c r="B586" s="79"/>
      <c r="C586" s="92"/>
      <c r="D586" s="81"/>
      <c r="E586" s="81"/>
      <c r="F586" s="81"/>
      <c r="G586" s="108"/>
      <c r="H586" s="108"/>
      <c r="I586" s="108"/>
      <c r="J586" s="81"/>
      <c r="K586" s="81"/>
      <c r="L586" s="141"/>
      <c r="M586" s="82"/>
      <c r="N586" s="141"/>
      <c r="O586" s="82"/>
      <c r="P586" s="141"/>
      <c r="Q586" s="82"/>
      <c r="R586" s="82"/>
      <c r="S586" s="141"/>
      <c r="T586" s="82"/>
      <c r="U586" s="82"/>
      <c r="V586" s="82"/>
      <c r="W586" s="82"/>
    </row>
    <row r="587" spans="1:23" x14ac:dyDescent="0.2">
      <c r="A587" s="79"/>
      <c r="B587" s="79"/>
      <c r="C587" s="93" t="s">
        <v>2743</v>
      </c>
      <c r="D587" s="81"/>
      <c r="E587" s="81"/>
      <c r="F587" s="81"/>
      <c r="G587" s="108"/>
      <c r="H587" s="108"/>
      <c r="I587" s="108"/>
      <c r="J587" s="81"/>
      <c r="K587" s="81"/>
      <c r="L587" s="141"/>
      <c r="M587" s="82"/>
      <c r="N587" s="141"/>
      <c r="O587" s="82"/>
      <c r="P587" s="141"/>
      <c r="Q587" s="82"/>
      <c r="R587" s="82"/>
      <c r="S587" s="141"/>
      <c r="T587" s="82"/>
      <c r="U587" s="82" t="s">
        <v>4855</v>
      </c>
      <c r="V587" s="58" t="s">
        <v>2808</v>
      </c>
      <c r="W587" s="82"/>
    </row>
    <row r="588" spans="1:23" x14ac:dyDescent="0.2">
      <c r="A588" s="74" t="s">
        <v>1647</v>
      </c>
      <c r="B588" s="74"/>
      <c r="C588" s="76" t="s">
        <v>705</v>
      </c>
      <c r="D588" s="130" t="s">
        <v>3611</v>
      </c>
      <c r="E588" s="75"/>
      <c r="F588" s="75"/>
      <c r="G588" s="108">
        <v>101.8</v>
      </c>
      <c r="H588" s="108"/>
      <c r="I588" s="108"/>
      <c r="J588" s="75" t="s">
        <v>660</v>
      </c>
      <c r="K588" s="16" t="s">
        <v>3546</v>
      </c>
      <c r="L588" s="141"/>
      <c r="M588" s="82"/>
      <c r="N588" s="141"/>
      <c r="O588" s="82"/>
      <c r="P588" s="141"/>
      <c r="Q588" s="82"/>
      <c r="R588" s="82"/>
      <c r="S588" s="141"/>
      <c r="T588" s="82"/>
      <c r="U588" s="77" t="s">
        <v>4856</v>
      </c>
      <c r="V588" s="58" t="s">
        <v>2808</v>
      </c>
      <c r="W588" s="77"/>
    </row>
    <row r="589" spans="1:23" s="98" customFormat="1" ht="25.5" x14ac:dyDescent="0.2">
      <c r="A589" s="44" t="s">
        <v>1648</v>
      </c>
      <c r="B589" s="44"/>
      <c r="C589" s="45" t="s">
        <v>703</v>
      </c>
      <c r="D589" s="44" t="s">
        <v>3543</v>
      </c>
      <c r="E589" s="44"/>
      <c r="F589" s="46" t="s">
        <v>740</v>
      </c>
      <c r="G589" s="108"/>
      <c r="H589" s="108">
        <f>H585</f>
        <v>1555.8000000000004</v>
      </c>
      <c r="I589" s="108"/>
      <c r="J589" s="44"/>
      <c r="K589" s="44"/>
      <c r="L589" s="141"/>
      <c r="M589" s="102"/>
      <c r="N589" s="141"/>
      <c r="O589" s="102"/>
      <c r="P589" s="141"/>
      <c r="Q589" s="102"/>
      <c r="R589" s="102"/>
      <c r="S589" s="141"/>
      <c r="T589" s="102"/>
      <c r="U589" s="102" t="s">
        <v>4857</v>
      </c>
      <c r="V589" s="58" t="s">
        <v>3339</v>
      </c>
      <c r="W589" s="46"/>
    </row>
    <row r="590" spans="1:23" s="91" customFormat="1" ht="25.5" x14ac:dyDescent="0.2">
      <c r="A590" s="88" t="s">
        <v>1649</v>
      </c>
      <c r="B590" s="88"/>
      <c r="C590" s="89" t="s">
        <v>2610</v>
      </c>
      <c r="D590" s="88" t="s">
        <v>3543</v>
      </c>
      <c r="E590" s="88"/>
      <c r="F590" s="90" t="s">
        <v>741</v>
      </c>
      <c r="G590" s="108"/>
      <c r="H590" s="108">
        <f>SUM(G588,H589)</f>
        <v>1657.6000000000004</v>
      </c>
      <c r="I590" s="108"/>
      <c r="J590" s="88"/>
      <c r="K590" s="44"/>
      <c r="L590" s="141"/>
      <c r="N590" s="141"/>
      <c r="O590" s="102"/>
      <c r="P590" s="141"/>
      <c r="Q590" s="102"/>
      <c r="R590" s="102"/>
      <c r="S590" s="141"/>
      <c r="T590" s="102"/>
      <c r="U590" s="90" t="s">
        <v>4858</v>
      </c>
      <c r="V590" s="65" t="s">
        <v>2812</v>
      </c>
      <c r="W590" s="46"/>
    </row>
    <row r="591" spans="1:23" s="91" customFormat="1" ht="38.25" x14ac:dyDescent="0.2">
      <c r="A591" s="242" t="s">
        <v>2616</v>
      </c>
      <c r="B591" s="242"/>
      <c r="C591" s="243" t="s">
        <v>2617</v>
      </c>
      <c r="D591" s="242" t="s">
        <v>3543</v>
      </c>
      <c r="E591" s="242"/>
      <c r="F591" s="244" t="s">
        <v>2790</v>
      </c>
      <c r="G591" s="245"/>
      <c r="H591" s="245">
        <f>ROUND(SUM(H590,-G296),1)</f>
        <v>94.7</v>
      </c>
      <c r="I591" s="245"/>
      <c r="J591" s="242"/>
      <c r="K591" s="252"/>
      <c r="L591" s="249"/>
      <c r="M591" s="66"/>
      <c r="N591" s="249"/>
      <c r="O591" s="66"/>
      <c r="P591" s="249"/>
      <c r="Q591" s="66"/>
      <c r="R591" s="66"/>
      <c r="S591" s="249"/>
      <c r="T591" s="66"/>
      <c r="U591" s="244"/>
      <c r="V591" s="67" t="s">
        <v>2813</v>
      </c>
      <c r="W591" s="250"/>
    </row>
    <row r="592" spans="1:23" ht="38.25" x14ac:dyDescent="0.2">
      <c r="A592" s="78" t="s">
        <v>1650</v>
      </c>
      <c r="B592" s="78"/>
      <c r="C592" s="45" t="s">
        <v>711</v>
      </c>
      <c r="D592" s="44" t="s">
        <v>3543</v>
      </c>
      <c r="E592" s="44"/>
      <c r="F592" s="46" t="s">
        <v>2473</v>
      </c>
      <c r="G592" s="108"/>
      <c r="H592" s="108">
        <f>H79</f>
        <v>-2865.3999999999996</v>
      </c>
      <c r="I592" s="108"/>
      <c r="J592" s="44"/>
      <c r="K592" s="44"/>
      <c r="L592" s="141"/>
      <c r="M592" s="102"/>
      <c r="N592" s="141"/>
      <c r="O592" s="102"/>
      <c r="P592" s="141"/>
      <c r="Q592" s="102"/>
      <c r="R592" s="102"/>
      <c r="S592" s="141"/>
      <c r="T592" s="102"/>
      <c r="U592" s="46" t="s">
        <v>4859</v>
      </c>
      <c r="V592" s="58" t="s">
        <v>3339</v>
      </c>
      <c r="W592" s="46"/>
    </row>
    <row r="593" spans="1:23" ht="38.25" x14ac:dyDescent="0.2">
      <c r="A593" s="74" t="s">
        <v>1651</v>
      </c>
      <c r="B593" s="74"/>
      <c r="C593" s="76" t="s">
        <v>712</v>
      </c>
      <c r="D593" s="130" t="s">
        <v>3661</v>
      </c>
      <c r="E593" s="75"/>
      <c r="F593" s="75"/>
      <c r="G593" s="108">
        <v>702.5</v>
      </c>
      <c r="H593" s="108"/>
      <c r="I593" s="108"/>
      <c r="J593" s="75" t="s">
        <v>660</v>
      </c>
      <c r="K593" s="16" t="s">
        <v>3546</v>
      </c>
      <c r="L593" s="141"/>
      <c r="M593" s="82"/>
      <c r="N593" s="141"/>
      <c r="O593" s="82"/>
      <c r="P593" s="141"/>
      <c r="Q593" s="82"/>
      <c r="R593" s="82"/>
      <c r="S593" s="141"/>
      <c r="T593" s="82"/>
      <c r="U593" s="77" t="s">
        <v>4860</v>
      </c>
      <c r="V593" s="58" t="s">
        <v>2808</v>
      </c>
      <c r="W593" s="77"/>
    </row>
    <row r="594" spans="1:23" ht="51" x14ac:dyDescent="0.2">
      <c r="A594" s="74" t="s">
        <v>1652</v>
      </c>
      <c r="B594" s="74"/>
      <c r="C594" s="76" t="s">
        <v>713</v>
      </c>
      <c r="D594" s="130" t="s">
        <v>3611</v>
      </c>
      <c r="E594" s="75"/>
      <c r="F594" s="75"/>
      <c r="G594" s="108">
        <v>802.5</v>
      </c>
      <c r="H594" s="108"/>
      <c r="I594" s="108"/>
      <c r="J594" s="75" t="s">
        <v>660</v>
      </c>
      <c r="K594" s="16" t="s">
        <v>3546</v>
      </c>
      <c r="L594" s="141"/>
      <c r="M594" s="82"/>
      <c r="N594" s="141"/>
      <c r="O594" s="82"/>
      <c r="P594" s="141"/>
      <c r="Q594" s="82"/>
      <c r="R594" s="82"/>
      <c r="S594" s="141"/>
      <c r="T594" s="82"/>
      <c r="U594" s="77" t="s">
        <v>4861</v>
      </c>
      <c r="V594" s="58" t="s">
        <v>2808</v>
      </c>
      <c r="W594" s="77"/>
    </row>
    <row r="595" spans="1:23" ht="38.25" x14ac:dyDescent="0.2">
      <c r="A595" s="74" t="s">
        <v>1653</v>
      </c>
      <c r="B595" s="74"/>
      <c r="C595" s="76" t="s">
        <v>2957</v>
      </c>
      <c r="D595" s="130" t="s">
        <v>3611</v>
      </c>
      <c r="E595" s="75"/>
      <c r="F595" s="75"/>
      <c r="G595" s="108">
        <v>902.5</v>
      </c>
      <c r="H595" s="108"/>
      <c r="I595" s="108"/>
      <c r="J595" s="75" t="s">
        <v>660</v>
      </c>
      <c r="K595" s="16" t="s">
        <v>3546</v>
      </c>
      <c r="L595" s="141"/>
      <c r="M595" s="82"/>
      <c r="N595" s="141"/>
      <c r="O595" s="82"/>
      <c r="P595" s="141"/>
      <c r="Q595" s="82"/>
      <c r="R595" s="82"/>
      <c r="S595" s="141"/>
      <c r="T595" s="82"/>
      <c r="U595" s="77" t="s">
        <v>4862</v>
      </c>
      <c r="V595" s="58" t="s">
        <v>2808</v>
      </c>
      <c r="W595" s="77"/>
    </row>
    <row r="596" spans="1:23" ht="38.25" x14ac:dyDescent="0.2">
      <c r="A596" s="74" t="s">
        <v>1654</v>
      </c>
      <c r="B596" s="74"/>
      <c r="C596" s="76" t="s">
        <v>2958</v>
      </c>
      <c r="D596" s="130" t="s">
        <v>3611</v>
      </c>
      <c r="E596" s="75"/>
      <c r="F596" s="75"/>
      <c r="G596" s="108">
        <v>102.6</v>
      </c>
      <c r="H596" s="108"/>
      <c r="I596" s="108"/>
      <c r="J596" s="75" t="s">
        <v>660</v>
      </c>
      <c r="K596" s="16" t="s">
        <v>3546</v>
      </c>
      <c r="L596" s="141"/>
      <c r="M596" s="82"/>
      <c r="N596" s="141"/>
      <c r="O596" s="82"/>
      <c r="P596" s="141"/>
      <c r="Q596" s="82"/>
      <c r="R596" s="82"/>
      <c r="S596" s="141"/>
      <c r="T596" s="82"/>
      <c r="U596" s="77" t="s">
        <v>4863</v>
      </c>
      <c r="V596" s="58" t="s">
        <v>2808</v>
      </c>
      <c r="W596" s="77"/>
    </row>
    <row r="597" spans="1:23" ht="38.25" x14ac:dyDescent="0.2">
      <c r="A597" s="74" t="s">
        <v>1655</v>
      </c>
      <c r="B597" s="74"/>
      <c r="C597" s="76" t="s">
        <v>716</v>
      </c>
      <c r="D597" s="130" t="s">
        <v>3611</v>
      </c>
      <c r="E597" s="75"/>
      <c r="F597" s="75"/>
      <c r="G597" s="108">
        <v>202.6</v>
      </c>
      <c r="H597" s="108"/>
      <c r="I597" s="108"/>
      <c r="J597" s="75" t="s">
        <v>660</v>
      </c>
      <c r="K597" s="16" t="s">
        <v>3546</v>
      </c>
      <c r="L597" s="141"/>
      <c r="M597" s="82"/>
      <c r="N597" s="141"/>
      <c r="O597" s="82"/>
      <c r="P597" s="141"/>
      <c r="Q597" s="82"/>
      <c r="R597" s="82"/>
      <c r="S597" s="141"/>
      <c r="T597" s="82"/>
      <c r="U597" s="77" t="s">
        <v>4864</v>
      </c>
      <c r="V597" s="58" t="s">
        <v>2808</v>
      </c>
      <c r="W597" s="77"/>
    </row>
    <row r="598" spans="1:23" ht="38.25" x14ac:dyDescent="0.2">
      <c r="A598" s="74" t="s">
        <v>797</v>
      </c>
      <c r="B598" s="74"/>
      <c r="C598" s="76" t="s">
        <v>2959</v>
      </c>
      <c r="D598" s="130" t="s">
        <v>3611</v>
      </c>
      <c r="E598" s="75"/>
      <c r="F598" s="75"/>
      <c r="G598" s="108">
        <v>302.60000000000002</v>
      </c>
      <c r="H598" s="108"/>
      <c r="I598" s="108"/>
      <c r="J598" s="75" t="s">
        <v>660</v>
      </c>
      <c r="K598" s="16" t="s">
        <v>3546</v>
      </c>
      <c r="L598" s="141"/>
      <c r="M598" s="82"/>
      <c r="N598" s="141"/>
      <c r="O598" s="82"/>
      <c r="P598" s="141"/>
      <c r="Q598" s="82"/>
      <c r="R598" s="82"/>
      <c r="S598" s="141"/>
      <c r="T598" s="82"/>
      <c r="U598" s="77" t="s">
        <v>4865</v>
      </c>
      <c r="V598" s="58" t="s">
        <v>2808</v>
      </c>
      <c r="W598" s="77"/>
    </row>
    <row r="599" spans="1:23" ht="38.25" x14ac:dyDescent="0.2">
      <c r="A599" s="74" t="s">
        <v>798</v>
      </c>
      <c r="B599" s="74"/>
      <c r="C599" s="76" t="s">
        <v>718</v>
      </c>
      <c r="D599" s="130" t="s">
        <v>3611</v>
      </c>
      <c r="E599" s="75"/>
      <c r="F599" s="75"/>
      <c r="G599" s="108">
        <v>402.6</v>
      </c>
      <c r="H599" s="108"/>
      <c r="I599" s="108"/>
      <c r="J599" s="75" t="s">
        <v>660</v>
      </c>
      <c r="K599" s="16" t="s">
        <v>3546</v>
      </c>
      <c r="L599" s="141"/>
      <c r="M599" s="82"/>
      <c r="N599" s="141"/>
      <c r="O599" s="82"/>
      <c r="P599" s="141"/>
      <c r="Q599" s="82"/>
      <c r="R599" s="82"/>
      <c r="S599" s="141"/>
      <c r="T599" s="82"/>
      <c r="U599" s="77" t="s">
        <v>4866</v>
      </c>
      <c r="V599" s="58" t="s">
        <v>2808</v>
      </c>
      <c r="W599" s="77"/>
    </row>
    <row r="600" spans="1:23" s="91" customFormat="1" ht="38.25" x14ac:dyDescent="0.2">
      <c r="A600" s="88" t="s">
        <v>799</v>
      </c>
      <c r="B600" s="88"/>
      <c r="C600" s="89" t="s">
        <v>2575</v>
      </c>
      <c r="D600" s="88" t="s">
        <v>3543</v>
      </c>
      <c r="E600" s="88"/>
      <c r="F600" s="90" t="s">
        <v>742</v>
      </c>
      <c r="G600" s="108"/>
      <c r="H600" s="108">
        <f>SUM(H592,G593:G599)</f>
        <v>552.50000000000045</v>
      </c>
      <c r="I600" s="108"/>
      <c r="J600" s="88"/>
      <c r="K600" s="137"/>
      <c r="L600" s="141"/>
      <c r="M600" s="90"/>
      <c r="N600" s="141"/>
      <c r="O600" s="90"/>
      <c r="P600" s="141"/>
      <c r="Q600" s="90"/>
      <c r="R600" s="90"/>
      <c r="S600" s="141"/>
      <c r="T600" s="90"/>
      <c r="U600" s="90" t="s">
        <v>4867</v>
      </c>
      <c r="V600" s="58" t="s">
        <v>3339</v>
      </c>
      <c r="W600" s="46"/>
    </row>
    <row r="601" spans="1:23" ht="25.5" x14ac:dyDescent="0.2">
      <c r="A601" s="74" t="s">
        <v>800</v>
      </c>
      <c r="B601" s="74"/>
      <c r="C601" s="76" t="s">
        <v>721</v>
      </c>
      <c r="D601" s="130" t="s">
        <v>3611</v>
      </c>
      <c r="E601" s="75"/>
      <c r="F601" s="75"/>
      <c r="G601" s="108">
        <v>502.6</v>
      </c>
      <c r="H601" s="108"/>
      <c r="I601" s="108"/>
      <c r="J601" s="75" t="s">
        <v>660</v>
      </c>
      <c r="K601" s="16" t="s">
        <v>3546</v>
      </c>
      <c r="L601" s="141"/>
      <c r="M601" s="82"/>
      <c r="N601" s="141"/>
      <c r="O601" s="82"/>
      <c r="P601" s="141"/>
      <c r="Q601" s="82"/>
      <c r="R601" s="82"/>
      <c r="S601" s="141"/>
      <c r="T601" s="82"/>
      <c r="U601" s="77" t="s">
        <v>4868</v>
      </c>
      <c r="V601" s="58" t="s">
        <v>2808</v>
      </c>
      <c r="W601" s="77"/>
    </row>
    <row r="602" spans="1:23" ht="25.5" x14ac:dyDescent="0.2">
      <c r="A602" s="74" t="s">
        <v>801</v>
      </c>
      <c r="B602" s="74"/>
      <c r="C602" s="76" t="s">
        <v>722</v>
      </c>
      <c r="D602" s="130" t="s">
        <v>3661</v>
      </c>
      <c r="E602" s="75"/>
      <c r="F602" s="75"/>
      <c r="G602" s="108">
        <v>602.6</v>
      </c>
      <c r="H602" s="108"/>
      <c r="I602" s="108"/>
      <c r="J602" s="75" t="s">
        <v>660</v>
      </c>
      <c r="K602" s="16" t="s">
        <v>3546</v>
      </c>
      <c r="L602" s="141"/>
      <c r="M602" s="82"/>
      <c r="N602" s="141"/>
      <c r="O602" s="82"/>
      <c r="P602" s="141"/>
      <c r="Q602" s="82"/>
      <c r="R602" s="82"/>
      <c r="S602" s="141"/>
      <c r="T602" s="82"/>
      <c r="U602" s="77" t="s">
        <v>4869</v>
      </c>
      <c r="V602" s="58" t="s">
        <v>2808</v>
      </c>
      <c r="W602" s="77"/>
    </row>
    <row r="603" spans="1:23" ht="25.5" x14ac:dyDescent="0.2">
      <c r="A603" s="74" t="s">
        <v>802</v>
      </c>
      <c r="B603" s="74"/>
      <c r="C603" s="76" t="s">
        <v>2474</v>
      </c>
      <c r="D603" s="130" t="s">
        <v>3662</v>
      </c>
      <c r="E603" s="75"/>
      <c r="F603" s="75"/>
      <c r="G603" s="108">
        <v>-702.6</v>
      </c>
      <c r="H603" s="108"/>
      <c r="I603" s="108"/>
      <c r="J603" s="75" t="s">
        <v>660</v>
      </c>
      <c r="K603" s="16" t="s">
        <v>3546</v>
      </c>
      <c r="L603" s="141"/>
      <c r="M603" s="82"/>
      <c r="N603" s="141"/>
      <c r="O603" s="82"/>
      <c r="P603" s="141"/>
      <c r="Q603" s="82"/>
      <c r="R603" s="82"/>
      <c r="S603" s="141"/>
      <c r="T603" s="82"/>
      <c r="U603" s="77" t="s">
        <v>4870</v>
      </c>
      <c r="V603" s="58" t="s">
        <v>2808</v>
      </c>
      <c r="W603" s="77"/>
    </row>
    <row r="604" spans="1:23" s="91" customFormat="1" ht="51" x14ac:dyDescent="0.2">
      <c r="A604" s="88" t="s">
        <v>803</v>
      </c>
      <c r="B604" s="88"/>
      <c r="C604" s="89" t="s">
        <v>2581</v>
      </c>
      <c r="D604" s="88" t="s">
        <v>3543</v>
      </c>
      <c r="E604" s="88"/>
      <c r="F604" s="90" t="s">
        <v>2748</v>
      </c>
      <c r="G604" s="108"/>
      <c r="H604" s="108">
        <f>SUM(G602:G603)</f>
        <v>-100</v>
      </c>
      <c r="I604" s="108"/>
      <c r="J604" s="88"/>
      <c r="K604" s="137"/>
      <c r="L604" s="141"/>
      <c r="M604" s="90"/>
      <c r="N604" s="141"/>
      <c r="O604" s="90"/>
      <c r="P604" s="141"/>
      <c r="Q604" s="90"/>
      <c r="R604" s="90"/>
      <c r="S604" s="141"/>
      <c r="T604" s="90"/>
      <c r="U604" s="90" t="s">
        <v>4871</v>
      </c>
      <c r="V604" s="58" t="s">
        <v>3339</v>
      </c>
      <c r="W604" s="46"/>
    </row>
    <row r="605" spans="1:23" ht="51" x14ac:dyDescent="0.2">
      <c r="A605" s="74" t="s">
        <v>804</v>
      </c>
      <c r="B605" s="74"/>
      <c r="C605" s="76" t="s">
        <v>445</v>
      </c>
      <c r="D605" s="130" t="s">
        <v>3663</v>
      </c>
      <c r="E605" s="75"/>
      <c r="F605" s="75"/>
      <c r="G605" s="108">
        <v>-802.6</v>
      </c>
      <c r="H605" s="108"/>
      <c r="I605" s="108"/>
      <c r="J605" s="75" t="s">
        <v>660</v>
      </c>
      <c r="K605" s="16" t="s">
        <v>3546</v>
      </c>
      <c r="L605" s="141"/>
      <c r="M605" s="82"/>
      <c r="N605" s="141"/>
      <c r="O605" s="82"/>
      <c r="P605" s="141"/>
      <c r="Q605" s="82"/>
      <c r="R605" s="82"/>
      <c r="S605" s="141"/>
      <c r="T605" s="82"/>
      <c r="U605" s="77" t="s">
        <v>4872</v>
      </c>
      <c r="V605" s="58" t="s">
        <v>2808</v>
      </c>
      <c r="W605" s="77"/>
    </row>
    <row r="606" spans="1:23" ht="25.5" x14ac:dyDescent="0.2">
      <c r="A606" s="74" t="s">
        <v>805</v>
      </c>
      <c r="B606" s="74"/>
      <c r="C606" s="76" t="s">
        <v>446</v>
      </c>
      <c r="D606" s="130" t="s">
        <v>3663</v>
      </c>
      <c r="E606" s="75"/>
      <c r="F606" s="75"/>
      <c r="G606" s="108">
        <v>-902.6</v>
      </c>
      <c r="H606" s="108"/>
      <c r="I606" s="108"/>
      <c r="J606" s="75" t="s">
        <v>660</v>
      </c>
      <c r="K606" s="16" t="s">
        <v>3546</v>
      </c>
      <c r="L606" s="141"/>
      <c r="M606" s="82"/>
      <c r="N606" s="141"/>
      <c r="O606" s="82"/>
      <c r="P606" s="141"/>
      <c r="Q606" s="82"/>
      <c r="R606" s="82"/>
      <c r="S606" s="141"/>
      <c r="T606" s="82"/>
      <c r="U606" s="77" t="s">
        <v>4873</v>
      </c>
      <c r="V606" s="58" t="s">
        <v>2808</v>
      </c>
      <c r="W606" s="77"/>
    </row>
    <row r="607" spans="1:23" ht="51" x14ac:dyDescent="0.2">
      <c r="A607" s="74" t="s">
        <v>806</v>
      </c>
      <c r="B607" s="74"/>
      <c r="C607" s="76" t="s">
        <v>447</v>
      </c>
      <c r="D607" s="130" t="s">
        <v>3663</v>
      </c>
      <c r="E607" s="75"/>
      <c r="F607" s="75"/>
      <c r="G607" s="108">
        <v>-102.7</v>
      </c>
      <c r="H607" s="108"/>
      <c r="I607" s="108"/>
      <c r="J607" s="75" t="s">
        <v>660</v>
      </c>
      <c r="K607" s="16" t="s">
        <v>3546</v>
      </c>
      <c r="L607" s="141"/>
      <c r="M607" s="82"/>
      <c r="N607" s="141"/>
      <c r="O607" s="82"/>
      <c r="P607" s="141"/>
      <c r="Q607" s="82"/>
      <c r="R607" s="82"/>
      <c r="S607" s="141"/>
      <c r="T607" s="82"/>
      <c r="U607" s="77" t="s">
        <v>4874</v>
      </c>
      <c r="V607" s="58" t="s">
        <v>2808</v>
      </c>
      <c r="W607" s="77"/>
    </row>
    <row r="608" spans="1:23" ht="51" x14ac:dyDescent="0.2">
      <c r="A608" s="74" t="s">
        <v>807</v>
      </c>
      <c r="B608" s="74"/>
      <c r="C608" s="76" t="s">
        <v>2960</v>
      </c>
      <c r="D608" s="130" t="s">
        <v>3663</v>
      </c>
      <c r="E608" s="75"/>
      <c r="F608" s="75"/>
      <c r="G608" s="108">
        <v>-202.7</v>
      </c>
      <c r="H608" s="108"/>
      <c r="I608" s="108"/>
      <c r="J608" s="75" t="s">
        <v>660</v>
      </c>
      <c r="K608" s="16" t="s">
        <v>3546</v>
      </c>
      <c r="L608" s="141"/>
      <c r="M608" s="82"/>
      <c r="N608" s="141"/>
      <c r="O608" s="82"/>
      <c r="P608" s="141"/>
      <c r="Q608" s="82"/>
      <c r="R608" s="82"/>
      <c r="S608" s="141"/>
      <c r="T608" s="82"/>
      <c r="U608" s="77" t="s">
        <v>4875</v>
      </c>
      <c r="V608" s="58" t="s">
        <v>2808</v>
      </c>
      <c r="W608" s="77"/>
    </row>
    <row r="609" spans="1:23" ht="38.25" x14ac:dyDescent="0.2">
      <c r="A609" s="74" t="s">
        <v>808</v>
      </c>
      <c r="B609" s="74"/>
      <c r="C609" s="76" t="s">
        <v>449</v>
      </c>
      <c r="D609" s="130" t="s">
        <v>3664</v>
      </c>
      <c r="E609" s="75"/>
      <c r="F609" s="75"/>
      <c r="G609" s="108">
        <v>302.7</v>
      </c>
      <c r="H609" s="108"/>
      <c r="I609" s="108"/>
      <c r="J609" s="75" t="s">
        <v>660</v>
      </c>
      <c r="K609" s="16" t="s">
        <v>3546</v>
      </c>
      <c r="L609" s="141"/>
      <c r="M609" s="82"/>
      <c r="N609" s="141"/>
      <c r="O609" s="82"/>
      <c r="P609" s="141"/>
      <c r="Q609" s="82"/>
      <c r="R609" s="82"/>
      <c r="S609" s="141"/>
      <c r="T609" s="82"/>
      <c r="U609" s="77" t="s">
        <v>4876</v>
      </c>
      <c r="V609" s="58" t="s">
        <v>2808</v>
      </c>
      <c r="W609" s="77"/>
    </row>
    <row r="610" spans="1:23" ht="38.25" x14ac:dyDescent="0.2">
      <c r="A610" s="74" t="s">
        <v>809</v>
      </c>
      <c r="B610" s="74"/>
      <c r="C610" s="76" t="s">
        <v>450</v>
      </c>
      <c r="D610" s="130" t="s">
        <v>3664</v>
      </c>
      <c r="E610" s="75"/>
      <c r="F610" s="75"/>
      <c r="G610" s="108">
        <v>402.7</v>
      </c>
      <c r="H610" s="108"/>
      <c r="I610" s="108"/>
      <c r="J610" s="75" t="s">
        <v>660</v>
      </c>
      <c r="K610" s="16" t="s">
        <v>3546</v>
      </c>
      <c r="L610" s="141"/>
      <c r="M610" s="82"/>
      <c r="N610" s="141"/>
      <c r="O610" s="82"/>
      <c r="P610" s="141"/>
      <c r="Q610" s="82"/>
      <c r="R610" s="82"/>
      <c r="S610" s="141"/>
      <c r="T610" s="82"/>
      <c r="U610" s="77" t="s">
        <v>4877</v>
      </c>
      <c r="V610" s="58" t="s">
        <v>2808</v>
      </c>
      <c r="W610" s="77"/>
    </row>
    <row r="611" spans="1:23" ht="38.25" x14ac:dyDescent="0.2">
      <c r="A611" s="74" t="s">
        <v>810</v>
      </c>
      <c r="B611" s="74"/>
      <c r="C611" s="76" t="s">
        <v>2961</v>
      </c>
      <c r="D611" s="130" t="s">
        <v>3664</v>
      </c>
      <c r="E611" s="75"/>
      <c r="F611" s="75"/>
      <c r="G611" s="108">
        <v>502.7</v>
      </c>
      <c r="H611" s="108"/>
      <c r="I611" s="108"/>
      <c r="J611" s="75" t="s">
        <v>660</v>
      </c>
      <c r="K611" s="16" t="s">
        <v>3546</v>
      </c>
      <c r="L611" s="141"/>
      <c r="M611" s="82"/>
      <c r="N611" s="141"/>
      <c r="O611" s="82"/>
      <c r="P611" s="141"/>
      <c r="Q611" s="82"/>
      <c r="R611" s="82"/>
      <c r="S611" s="141"/>
      <c r="T611" s="82"/>
      <c r="U611" s="77" t="s">
        <v>4878</v>
      </c>
      <c r="V611" s="58" t="s">
        <v>2808</v>
      </c>
      <c r="W611" s="77"/>
    </row>
    <row r="612" spans="1:23" ht="38.25" x14ac:dyDescent="0.2">
      <c r="A612" s="74" t="s">
        <v>811</v>
      </c>
      <c r="B612" s="74"/>
      <c r="C612" s="76" t="s">
        <v>1966</v>
      </c>
      <c r="D612" s="130" t="s">
        <v>3611</v>
      </c>
      <c r="E612" s="75"/>
      <c r="F612" s="75"/>
      <c r="G612" s="108">
        <v>704.8</v>
      </c>
      <c r="H612" s="108"/>
      <c r="I612" s="108"/>
      <c r="J612" s="75" t="s">
        <v>660</v>
      </c>
      <c r="K612" s="16" t="s">
        <v>3546</v>
      </c>
      <c r="L612" s="141"/>
      <c r="M612" s="82"/>
      <c r="N612" s="141"/>
      <c r="O612" s="82"/>
      <c r="P612" s="141"/>
      <c r="Q612" s="82"/>
      <c r="R612" s="82"/>
      <c r="S612" s="141"/>
      <c r="T612" s="82"/>
      <c r="U612" s="77" t="s">
        <v>4879</v>
      </c>
      <c r="V612" s="58" t="s">
        <v>2808</v>
      </c>
      <c r="W612" s="77"/>
    </row>
    <row r="613" spans="1:23" s="91" customFormat="1" ht="51" x14ac:dyDescent="0.2">
      <c r="A613" s="88" t="s">
        <v>812</v>
      </c>
      <c r="B613" s="88"/>
      <c r="C613" s="89" t="s">
        <v>2587</v>
      </c>
      <c r="D613" s="88" t="s">
        <v>3543</v>
      </c>
      <c r="E613" s="88"/>
      <c r="F613" s="90" t="s">
        <v>743</v>
      </c>
      <c r="G613" s="108"/>
      <c r="H613" s="108">
        <f>SUM(G605:G612)</f>
        <v>-97.700000000000045</v>
      </c>
      <c r="I613" s="108"/>
      <c r="J613" s="88"/>
      <c r="K613" s="44"/>
      <c r="L613" s="141"/>
      <c r="M613" s="90"/>
      <c r="N613" s="141"/>
      <c r="O613" s="90"/>
      <c r="P613" s="141"/>
      <c r="Q613" s="90"/>
      <c r="R613" s="90"/>
      <c r="S613" s="141"/>
      <c r="T613" s="90"/>
      <c r="U613" s="90" t="s">
        <v>4880</v>
      </c>
      <c r="V613" s="58" t="s">
        <v>3339</v>
      </c>
      <c r="W613" s="46"/>
    </row>
    <row r="614" spans="1:23" s="91" customFormat="1" ht="38.25" x14ac:dyDescent="0.2">
      <c r="A614" s="44" t="s">
        <v>813</v>
      </c>
      <c r="B614" s="44"/>
      <c r="C614" s="45" t="s">
        <v>2775</v>
      </c>
      <c r="D614" s="44" t="s">
        <v>3543</v>
      </c>
      <c r="E614" s="44"/>
      <c r="F614" s="46" t="s">
        <v>2776</v>
      </c>
      <c r="G614" s="108"/>
      <c r="H614" s="108">
        <f>SUM(H600,G601,H604,H613)</f>
        <v>857.40000000000032</v>
      </c>
      <c r="I614" s="108"/>
      <c r="J614" s="44"/>
      <c r="K614" s="136"/>
      <c r="L614" s="141"/>
      <c r="M614" s="90"/>
      <c r="N614" s="141"/>
      <c r="O614" s="90"/>
      <c r="P614" s="141"/>
      <c r="Q614" s="90"/>
      <c r="R614" s="90"/>
      <c r="S614" s="141"/>
      <c r="T614" s="90"/>
      <c r="U614" s="46" t="s">
        <v>4881</v>
      </c>
      <c r="V614" s="58" t="s">
        <v>3339</v>
      </c>
      <c r="W614" s="46"/>
    </row>
    <row r="615" spans="1:23" ht="25.5" x14ac:dyDescent="0.2">
      <c r="A615" s="74" t="s">
        <v>814</v>
      </c>
      <c r="B615" s="74"/>
      <c r="C615" s="76" t="s">
        <v>1971</v>
      </c>
      <c r="D615" s="130" t="s">
        <v>3664</v>
      </c>
      <c r="E615" s="75"/>
      <c r="F615" s="75"/>
      <c r="G615" s="108">
        <v>702.7</v>
      </c>
      <c r="H615" s="108"/>
      <c r="I615" s="108"/>
      <c r="J615" s="75" t="s">
        <v>660</v>
      </c>
      <c r="K615" s="16" t="s">
        <v>3546</v>
      </c>
      <c r="L615" s="141"/>
      <c r="M615" s="82"/>
      <c r="N615" s="141"/>
      <c r="O615" s="82"/>
      <c r="P615" s="141"/>
      <c r="Q615" s="82"/>
      <c r="R615" s="82"/>
      <c r="S615" s="141"/>
      <c r="T615" s="82"/>
      <c r="U615" s="77" t="s">
        <v>4882</v>
      </c>
      <c r="V615" s="58" t="s">
        <v>2808</v>
      </c>
      <c r="W615" s="77"/>
    </row>
    <row r="616" spans="1:23" ht="25.5" x14ac:dyDescent="0.2">
      <c r="A616" s="74" t="s">
        <v>815</v>
      </c>
      <c r="B616" s="74"/>
      <c r="C616" s="76" t="s">
        <v>1972</v>
      </c>
      <c r="D616" s="130" t="s">
        <v>3664</v>
      </c>
      <c r="E616" s="75"/>
      <c r="F616" s="75"/>
      <c r="G616" s="108">
        <v>802.7</v>
      </c>
      <c r="H616" s="108"/>
      <c r="I616" s="108"/>
      <c r="J616" s="75" t="s">
        <v>660</v>
      </c>
      <c r="K616" s="16" t="s">
        <v>3546</v>
      </c>
      <c r="L616" s="141"/>
      <c r="M616" s="82"/>
      <c r="N616" s="141"/>
      <c r="O616" s="82"/>
      <c r="P616" s="141"/>
      <c r="Q616" s="82"/>
      <c r="R616" s="82"/>
      <c r="S616" s="141"/>
      <c r="T616" s="82"/>
      <c r="U616" s="77" t="s">
        <v>4883</v>
      </c>
      <c r="V616" s="58" t="s">
        <v>2808</v>
      </c>
      <c r="W616" s="77"/>
    </row>
    <row r="617" spans="1:23" ht="63.75" x14ac:dyDescent="0.2">
      <c r="A617" s="74" t="s">
        <v>816</v>
      </c>
      <c r="B617" s="74"/>
      <c r="C617" s="76" t="s">
        <v>1973</v>
      </c>
      <c r="D617" s="130" t="s">
        <v>3663</v>
      </c>
      <c r="E617" s="75"/>
      <c r="F617" s="75"/>
      <c r="G617" s="108">
        <v>-902.7</v>
      </c>
      <c r="H617" s="108"/>
      <c r="I617" s="108"/>
      <c r="J617" s="75" t="s">
        <v>660</v>
      </c>
      <c r="K617" s="16" t="s">
        <v>3546</v>
      </c>
      <c r="L617" s="172" t="b">
        <f>NOT(AND((ABS(ROUND((G341+G342+G347-G300-G301-G307)-(G616+G617),1))&gt;ABS(ROUND((G616+G617)*0.1,1))),$G$779=""))</f>
        <v>1</v>
      </c>
      <c r="M617" s="16" t="s">
        <v>4299</v>
      </c>
      <c r="N617" s="172"/>
      <c r="O617" s="172"/>
      <c r="P617" s="141"/>
      <c r="Q617" s="82"/>
      <c r="R617" s="82"/>
      <c r="S617" s="141"/>
      <c r="T617" s="82"/>
      <c r="U617" s="77" t="s">
        <v>4884</v>
      </c>
      <c r="V617" s="58" t="s">
        <v>2808</v>
      </c>
      <c r="W617" s="77"/>
    </row>
    <row r="618" spans="1:23" ht="38.25" x14ac:dyDescent="0.2">
      <c r="A618" s="74" t="s">
        <v>817</v>
      </c>
      <c r="B618" s="74"/>
      <c r="C618" s="76" t="s">
        <v>1974</v>
      </c>
      <c r="D618" s="130" t="s">
        <v>3611</v>
      </c>
      <c r="E618" s="75"/>
      <c r="F618" s="75"/>
      <c r="G618" s="108">
        <v>102.8</v>
      </c>
      <c r="H618" s="108"/>
      <c r="I618" s="108"/>
      <c r="J618" s="75" t="s">
        <v>660</v>
      </c>
      <c r="K618" s="16" t="s">
        <v>3546</v>
      </c>
      <c r="L618" s="172" t="b">
        <f>OR(G618=0,$G$782&lt;&gt;"")</f>
        <v>1</v>
      </c>
      <c r="M618" s="86" t="s">
        <v>4245</v>
      </c>
      <c r="N618" s="141"/>
      <c r="O618" s="82"/>
      <c r="P618" s="141"/>
      <c r="Q618" s="82"/>
      <c r="R618" s="82"/>
      <c r="S618" s="141"/>
      <c r="T618" s="82"/>
      <c r="U618" s="77" t="s">
        <v>4885</v>
      </c>
      <c r="V618" s="58" t="s">
        <v>2808</v>
      </c>
      <c r="W618" s="77"/>
    </row>
    <row r="619" spans="1:23" ht="38.25" x14ac:dyDescent="0.2">
      <c r="A619" s="88" t="s">
        <v>818</v>
      </c>
      <c r="B619" s="88"/>
      <c r="C619" s="89" t="s">
        <v>2598</v>
      </c>
      <c r="D619" s="88" t="s">
        <v>3543</v>
      </c>
      <c r="E619" s="88"/>
      <c r="F619" s="90" t="s">
        <v>744</v>
      </c>
      <c r="G619" s="108"/>
      <c r="H619" s="108">
        <f>SUM(G615:G618)</f>
        <v>705.5</v>
      </c>
      <c r="I619" s="108"/>
      <c r="J619" s="88"/>
      <c r="K619" s="44"/>
      <c r="L619" s="141"/>
      <c r="M619" s="90"/>
      <c r="N619" s="141"/>
      <c r="O619" s="90"/>
      <c r="P619" s="141"/>
      <c r="Q619" s="90"/>
      <c r="R619" s="90"/>
      <c r="S619" s="141"/>
      <c r="T619" s="90"/>
      <c r="U619" s="90" t="s">
        <v>4886</v>
      </c>
      <c r="V619" s="58" t="s">
        <v>3339</v>
      </c>
      <c r="W619" s="46"/>
    </row>
    <row r="620" spans="1:23" s="98" customFormat="1" ht="96" customHeight="1" x14ac:dyDescent="0.2">
      <c r="A620" s="88" t="s">
        <v>819</v>
      </c>
      <c r="B620" s="88"/>
      <c r="C620" s="89" t="s">
        <v>2604</v>
      </c>
      <c r="D620" s="88" t="s">
        <v>3543</v>
      </c>
      <c r="E620" s="88"/>
      <c r="F620" s="90" t="s">
        <v>2796</v>
      </c>
      <c r="G620" s="108"/>
      <c r="H620" s="108">
        <f>SUM(H614,H619)</f>
        <v>1562.9000000000003</v>
      </c>
      <c r="I620" s="108"/>
      <c r="J620" s="88"/>
      <c r="K620" s="44"/>
      <c r="L620" s="172" t="b">
        <f>OR(ROUND(H620,1)=ROUND((G338-G296),1),$G$784&lt;&gt;"")</f>
        <v>1</v>
      </c>
      <c r="M620" s="90" t="s">
        <v>4321</v>
      </c>
      <c r="N620" s="141"/>
      <c r="O620" s="90"/>
      <c r="P620" s="141"/>
      <c r="Q620" s="90"/>
      <c r="R620" s="90"/>
      <c r="S620" s="141"/>
      <c r="T620" s="90"/>
      <c r="U620" s="46" t="s">
        <v>4887</v>
      </c>
      <c r="V620" s="58" t="s">
        <v>2808</v>
      </c>
      <c r="W620" s="76"/>
    </row>
    <row r="621" spans="1:23" ht="38.25" x14ac:dyDescent="0.2">
      <c r="A621" s="74" t="s">
        <v>820</v>
      </c>
      <c r="B621" s="74"/>
      <c r="C621" s="76" t="s">
        <v>1979</v>
      </c>
      <c r="D621" s="130" t="s">
        <v>3611</v>
      </c>
      <c r="E621" s="75"/>
      <c r="F621" s="75"/>
      <c r="G621" s="108">
        <v>1657.6</v>
      </c>
      <c r="H621" s="108"/>
      <c r="I621" s="108"/>
      <c r="J621" s="75"/>
      <c r="K621" s="75"/>
      <c r="L621" s="172" t="b">
        <f>OR(ROUND(H590,1)=ROUND(G621,1),$G$783&lt;&gt;"")</f>
        <v>1</v>
      </c>
      <c r="M621" s="86" t="s">
        <v>4345</v>
      </c>
      <c r="N621" s="141"/>
      <c r="O621" s="82"/>
      <c r="P621" s="141"/>
      <c r="Q621" s="82"/>
      <c r="R621" s="82"/>
      <c r="S621" s="141"/>
      <c r="T621" s="82"/>
      <c r="U621" s="77" t="s">
        <v>4888</v>
      </c>
      <c r="V621" s="58" t="s">
        <v>3339</v>
      </c>
      <c r="W621" s="77"/>
    </row>
    <row r="622" spans="1:23" s="98" customFormat="1" ht="38.25" x14ac:dyDescent="0.2">
      <c r="A622" s="44" t="s">
        <v>821</v>
      </c>
      <c r="B622" s="44"/>
      <c r="C622" s="45" t="s">
        <v>1977</v>
      </c>
      <c r="D622" s="44" t="s">
        <v>3543</v>
      </c>
      <c r="E622" s="44"/>
      <c r="F622" s="46" t="s">
        <v>745</v>
      </c>
      <c r="G622" s="108"/>
      <c r="H622" s="108">
        <f>H620</f>
        <v>1562.9000000000003</v>
      </c>
      <c r="I622" s="108"/>
      <c r="J622" s="44"/>
      <c r="K622" s="44"/>
      <c r="L622" s="141"/>
      <c r="M622" s="46"/>
      <c r="N622" s="141"/>
      <c r="O622" s="46"/>
      <c r="P622" s="141"/>
      <c r="Q622" s="46"/>
      <c r="R622" s="46"/>
      <c r="S622" s="141"/>
      <c r="T622" s="46"/>
      <c r="U622" s="46" t="s">
        <v>4889</v>
      </c>
      <c r="V622" s="58" t="s">
        <v>3339</v>
      </c>
      <c r="W622" s="46"/>
    </row>
    <row r="623" spans="1:23" ht="51" x14ac:dyDescent="0.2">
      <c r="A623" s="88" t="s">
        <v>822</v>
      </c>
      <c r="B623" s="88"/>
      <c r="C623" s="89" t="s">
        <v>2611</v>
      </c>
      <c r="D623" s="88" t="s">
        <v>3543</v>
      </c>
      <c r="E623" s="88"/>
      <c r="F623" s="90" t="s">
        <v>746</v>
      </c>
      <c r="G623" s="108"/>
      <c r="H623" s="108">
        <f>SUM(G621,H622)</f>
        <v>3220.5</v>
      </c>
      <c r="I623" s="108"/>
      <c r="J623" s="88"/>
      <c r="K623" s="44"/>
      <c r="L623" s="172" t="b">
        <f>OR(ROUND(H623,1)=ROUND(G338,1),$G$785&lt;&gt;"")</f>
        <v>1</v>
      </c>
      <c r="M623" s="46" t="s">
        <v>4137</v>
      </c>
      <c r="N623" s="141"/>
      <c r="O623" s="46"/>
      <c r="P623" s="141"/>
      <c r="Q623" s="46"/>
      <c r="R623" s="46"/>
      <c r="S623" s="141"/>
      <c r="T623" s="46"/>
      <c r="U623" s="90" t="s">
        <v>4890</v>
      </c>
      <c r="V623" s="65" t="s">
        <v>2812</v>
      </c>
      <c r="W623" s="46"/>
    </row>
    <row r="624" spans="1:23" ht="51" x14ac:dyDescent="0.2">
      <c r="A624" s="242" t="s">
        <v>2629</v>
      </c>
      <c r="B624" s="242"/>
      <c r="C624" s="243" t="s">
        <v>2618</v>
      </c>
      <c r="D624" s="242" t="s">
        <v>3543</v>
      </c>
      <c r="E624" s="242"/>
      <c r="F624" s="244" t="s">
        <v>2791</v>
      </c>
      <c r="G624" s="245"/>
      <c r="H624" s="245">
        <f>ROUND(SUM(H623-G338),1)</f>
        <v>94.7</v>
      </c>
      <c r="I624" s="245"/>
      <c r="J624" s="242"/>
      <c r="K624" s="252"/>
      <c r="L624" s="249"/>
      <c r="M624" s="250"/>
      <c r="N624" s="249"/>
      <c r="O624" s="250"/>
      <c r="P624" s="249"/>
      <c r="Q624" s="250"/>
      <c r="R624" s="250"/>
      <c r="S624" s="249"/>
      <c r="T624" s="250"/>
      <c r="U624" s="244"/>
      <c r="V624" s="67" t="s">
        <v>2813</v>
      </c>
      <c r="W624" s="250"/>
    </row>
    <row r="625" spans="1:23" ht="38.25" x14ac:dyDescent="0.2">
      <c r="A625" s="78" t="s">
        <v>823</v>
      </c>
      <c r="B625" s="78"/>
      <c r="C625" s="45" t="s">
        <v>1985</v>
      </c>
      <c r="D625" s="44" t="s">
        <v>3543</v>
      </c>
      <c r="E625" s="44"/>
      <c r="F625" s="46" t="s">
        <v>2475</v>
      </c>
      <c r="G625" s="108"/>
      <c r="H625" s="108">
        <f>H119</f>
        <v>-2870.3999999999996</v>
      </c>
      <c r="I625" s="108"/>
      <c r="J625" s="44"/>
      <c r="K625" s="44"/>
      <c r="L625" s="141"/>
      <c r="M625" s="46"/>
      <c r="N625" s="141"/>
      <c r="O625" s="46"/>
      <c r="P625" s="141"/>
      <c r="Q625" s="46"/>
      <c r="R625" s="46"/>
      <c r="S625" s="141"/>
      <c r="T625" s="46"/>
      <c r="U625" s="46" t="s">
        <v>4891</v>
      </c>
      <c r="V625" s="58" t="s">
        <v>3339</v>
      </c>
      <c r="W625" s="46"/>
    </row>
    <row r="626" spans="1:23" ht="38.25" x14ac:dyDescent="0.2">
      <c r="A626" s="74" t="s">
        <v>824</v>
      </c>
      <c r="B626" s="74"/>
      <c r="C626" s="76" t="s">
        <v>1986</v>
      </c>
      <c r="D626" s="130" t="s">
        <v>3661</v>
      </c>
      <c r="E626" s="75"/>
      <c r="F626" s="75"/>
      <c r="G626" s="108">
        <v>703.5</v>
      </c>
      <c r="H626" s="108"/>
      <c r="I626" s="108"/>
      <c r="J626" s="75" t="s">
        <v>660</v>
      </c>
      <c r="K626" s="16" t="s">
        <v>3546</v>
      </c>
      <c r="L626" s="141"/>
      <c r="M626" s="82"/>
      <c r="N626" s="141"/>
      <c r="O626" s="82"/>
      <c r="P626" s="141"/>
      <c r="Q626" s="82"/>
      <c r="R626" s="82"/>
      <c r="S626" s="141"/>
      <c r="T626" s="82"/>
      <c r="U626" s="77" t="s">
        <v>4892</v>
      </c>
      <c r="V626" s="58" t="s">
        <v>2808</v>
      </c>
      <c r="W626" s="77"/>
    </row>
    <row r="627" spans="1:23" ht="51" x14ac:dyDescent="0.2">
      <c r="A627" s="74" t="s">
        <v>825</v>
      </c>
      <c r="B627" s="74"/>
      <c r="C627" s="76" t="s">
        <v>1987</v>
      </c>
      <c r="D627" s="130" t="s">
        <v>3611</v>
      </c>
      <c r="E627" s="75"/>
      <c r="F627" s="75"/>
      <c r="G627" s="108">
        <v>803.5</v>
      </c>
      <c r="H627" s="108"/>
      <c r="I627" s="108"/>
      <c r="J627" s="75" t="s">
        <v>660</v>
      </c>
      <c r="K627" s="16" t="s">
        <v>3546</v>
      </c>
      <c r="L627" s="141"/>
      <c r="M627" s="82"/>
      <c r="N627" s="141"/>
      <c r="O627" s="82"/>
      <c r="P627" s="141"/>
      <c r="Q627" s="82"/>
      <c r="R627" s="82"/>
      <c r="S627" s="141"/>
      <c r="T627" s="82"/>
      <c r="U627" s="77" t="s">
        <v>4893</v>
      </c>
      <c r="V627" s="58" t="s">
        <v>2808</v>
      </c>
      <c r="W627" s="77"/>
    </row>
    <row r="628" spans="1:23" ht="38.25" x14ac:dyDescent="0.2">
      <c r="A628" s="74" t="s">
        <v>826</v>
      </c>
      <c r="B628" s="74"/>
      <c r="C628" s="76" t="s">
        <v>2966</v>
      </c>
      <c r="D628" s="130" t="s">
        <v>3611</v>
      </c>
      <c r="E628" s="75"/>
      <c r="F628" s="75"/>
      <c r="G628" s="108">
        <v>903.5</v>
      </c>
      <c r="H628" s="108"/>
      <c r="I628" s="108"/>
      <c r="J628" s="75" t="s">
        <v>660</v>
      </c>
      <c r="K628" s="16" t="s">
        <v>3546</v>
      </c>
      <c r="L628" s="141"/>
      <c r="M628" s="82"/>
      <c r="N628" s="141"/>
      <c r="O628" s="82"/>
      <c r="P628" s="141"/>
      <c r="Q628" s="82"/>
      <c r="R628" s="82"/>
      <c r="S628" s="141"/>
      <c r="T628" s="82"/>
      <c r="U628" s="77" t="s">
        <v>4894</v>
      </c>
      <c r="V628" s="58" t="s">
        <v>2808</v>
      </c>
      <c r="W628" s="77"/>
    </row>
    <row r="629" spans="1:23" ht="38.25" x14ac:dyDescent="0.2">
      <c r="A629" s="74" t="s">
        <v>827</v>
      </c>
      <c r="B629" s="74"/>
      <c r="C629" s="76" t="s">
        <v>2967</v>
      </c>
      <c r="D629" s="130" t="s">
        <v>3611</v>
      </c>
      <c r="E629" s="75"/>
      <c r="F629" s="75"/>
      <c r="G629" s="108">
        <v>103.6</v>
      </c>
      <c r="H629" s="108"/>
      <c r="I629" s="108"/>
      <c r="J629" s="75" t="s">
        <v>660</v>
      </c>
      <c r="K629" s="16" t="s">
        <v>3546</v>
      </c>
      <c r="L629" s="141"/>
      <c r="M629" s="82"/>
      <c r="N629" s="141"/>
      <c r="O629" s="82"/>
      <c r="P629" s="141"/>
      <c r="Q629" s="82"/>
      <c r="R629" s="82"/>
      <c r="S629" s="141"/>
      <c r="T629" s="82"/>
      <c r="U629" s="77" t="s">
        <v>4895</v>
      </c>
      <c r="V629" s="58" t="s">
        <v>2808</v>
      </c>
      <c r="W629" s="77"/>
    </row>
    <row r="630" spans="1:23" ht="38.25" x14ac:dyDescent="0.2">
      <c r="A630" s="74" t="s">
        <v>828</v>
      </c>
      <c r="B630" s="74"/>
      <c r="C630" s="76" t="s">
        <v>2968</v>
      </c>
      <c r="D630" s="130" t="s">
        <v>3611</v>
      </c>
      <c r="E630" s="75"/>
      <c r="F630" s="75"/>
      <c r="G630" s="108">
        <v>203.6</v>
      </c>
      <c r="H630" s="108"/>
      <c r="I630" s="108"/>
      <c r="J630" s="75" t="s">
        <v>660</v>
      </c>
      <c r="K630" s="16" t="s">
        <v>3546</v>
      </c>
      <c r="L630" s="141"/>
      <c r="M630" s="82"/>
      <c r="N630" s="141"/>
      <c r="O630" s="82"/>
      <c r="P630" s="141"/>
      <c r="Q630" s="82"/>
      <c r="R630" s="82"/>
      <c r="S630" s="141"/>
      <c r="T630" s="82"/>
      <c r="U630" s="77" t="s">
        <v>4896</v>
      </c>
      <c r="V630" s="58" t="s">
        <v>2808</v>
      </c>
      <c r="W630" s="77"/>
    </row>
    <row r="631" spans="1:23" ht="38.25" x14ac:dyDescent="0.2">
      <c r="A631" s="74" t="s">
        <v>829</v>
      </c>
      <c r="B631" s="74"/>
      <c r="C631" s="76" t="s">
        <v>2969</v>
      </c>
      <c r="D631" s="130" t="s">
        <v>3611</v>
      </c>
      <c r="E631" s="75"/>
      <c r="F631" s="75"/>
      <c r="G631" s="108">
        <v>303.60000000000002</v>
      </c>
      <c r="H631" s="108"/>
      <c r="I631" s="108"/>
      <c r="J631" s="75" t="s">
        <v>660</v>
      </c>
      <c r="K631" s="16" t="s">
        <v>3546</v>
      </c>
      <c r="L631" s="141"/>
      <c r="M631" s="82"/>
      <c r="N631" s="141"/>
      <c r="O631" s="82"/>
      <c r="P631" s="141"/>
      <c r="Q631" s="82"/>
      <c r="R631" s="82"/>
      <c r="S631" s="141"/>
      <c r="T631" s="82"/>
      <c r="U631" s="77" t="s">
        <v>4897</v>
      </c>
      <c r="V631" s="58" t="s">
        <v>2808</v>
      </c>
      <c r="W631" s="77"/>
    </row>
    <row r="632" spans="1:23" ht="38.25" x14ac:dyDescent="0.2">
      <c r="A632" s="74" t="s">
        <v>830</v>
      </c>
      <c r="B632" s="74"/>
      <c r="C632" s="76" t="s">
        <v>1992</v>
      </c>
      <c r="D632" s="130" t="s">
        <v>3611</v>
      </c>
      <c r="E632" s="75"/>
      <c r="F632" s="75"/>
      <c r="G632" s="108">
        <v>403.6</v>
      </c>
      <c r="H632" s="108"/>
      <c r="I632" s="108"/>
      <c r="J632" s="75" t="s">
        <v>660</v>
      </c>
      <c r="K632" s="16" t="s">
        <v>3546</v>
      </c>
      <c r="L632" s="141"/>
      <c r="M632" s="82"/>
      <c r="N632" s="141"/>
      <c r="O632" s="82"/>
      <c r="P632" s="141"/>
      <c r="Q632" s="82"/>
      <c r="R632" s="82"/>
      <c r="S632" s="141"/>
      <c r="T632" s="82"/>
      <c r="U632" s="77" t="s">
        <v>4898</v>
      </c>
      <c r="V632" s="58" t="s">
        <v>2808</v>
      </c>
      <c r="W632" s="77"/>
    </row>
    <row r="633" spans="1:23" s="91" customFormat="1" ht="38.25" x14ac:dyDescent="0.2">
      <c r="A633" s="88" t="s">
        <v>831</v>
      </c>
      <c r="B633" s="88"/>
      <c r="C633" s="89" t="s">
        <v>2576</v>
      </c>
      <c r="D633" s="88" t="s">
        <v>3543</v>
      </c>
      <c r="E633" s="88"/>
      <c r="F633" s="90" t="s">
        <v>747</v>
      </c>
      <c r="G633" s="108"/>
      <c r="H633" s="108">
        <f>SUM(H625,SUM(G626:G632))</f>
        <v>554.5</v>
      </c>
      <c r="I633" s="108"/>
      <c r="J633" s="88"/>
      <c r="K633" s="137"/>
      <c r="L633" s="141"/>
      <c r="M633" s="90"/>
      <c r="N633" s="141"/>
      <c r="O633" s="90"/>
      <c r="P633" s="141"/>
      <c r="Q633" s="90"/>
      <c r="R633" s="90"/>
      <c r="S633" s="141"/>
      <c r="T633" s="90"/>
      <c r="U633" s="90" t="s">
        <v>4899</v>
      </c>
      <c r="V633" s="58" t="s">
        <v>3339</v>
      </c>
      <c r="W633" s="46"/>
    </row>
    <row r="634" spans="1:23" ht="25.5" x14ac:dyDescent="0.2">
      <c r="A634" s="74" t="s">
        <v>832</v>
      </c>
      <c r="B634" s="74"/>
      <c r="C634" s="76" t="s">
        <v>1995</v>
      </c>
      <c r="D634" s="130" t="s">
        <v>3611</v>
      </c>
      <c r="E634" s="75"/>
      <c r="F634" s="75"/>
      <c r="G634" s="108">
        <v>503.6</v>
      </c>
      <c r="H634" s="108"/>
      <c r="I634" s="108"/>
      <c r="J634" s="75" t="s">
        <v>660</v>
      </c>
      <c r="K634" s="16" t="s">
        <v>3546</v>
      </c>
      <c r="L634" s="141"/>
      <c r="M634" s="82"/>
      <c r="N634" s="141"/>
      <c r="O634" s="82"/>
      <c r="P634" s="141"/>
      <c r="Q634" s="82"/>
      <c r="R634" s="82"/>
      <c r="S634" s="141"/>
      <c r="T634" s="82"/>
      <c r="U634" s="77" t="s">
        <v>4900</v>
      </c>
      <c r="V634" s="58" t="s">
        <v>2808</v>
      </c>
      <c r="W634" s="77"/>
    </row>
    <row r="635" spans="1:23" ht="25.5" x14ac:dyDescent="0.2">
      <c r="A635" s="74" t="s">
        <v>833</v>
      </c>
      <c r="B635" s="74"/>
      <c r="C635" s="76" t="s">
        <v>1996</v>
      </c>
      <c r="D635" s="130" t="s">
        <v>3661</v>
      </c>
      <c r="E635" s="75"/>
      <c r="F635" s="75"/>
      <c r="G635" s="108">
        <v>603.6</v>
      </c>
      <c r="H635" s="108"/>
      <c r="I635" s="108"/>
      <c r="J635" s="75" t="s">
        <v>660</v>
      </c>
      <c r="K635" s="16" t="s">
        <v>3546</v>
      </c>
      <c r="L635" s="141"/>
      <c r="M635" s="82"/>
      <c r="N635" s="141"/>
      <c r="O635" s="82"/>
      <c r="P635" s="141"/>
      <c r="Q635" s="82"/>
      <c r="R635" s="82"/>
      <c r="S635" s="141"/>
      <c r="T635" s="82"/>
      <c r="U635" s="77" t="s">
        <v>4901</v>
      </c>
      <c r="V635" s="58" t="s">
        <v>2808</v>
      </c>
      <c r="W635" s="77"/>
    </row>
    <row r="636" spans="1:23" ht="25.5" x14ac:dyDescent="0.2">
      <c r="A636" s="74" t="s">
        <v>834</v>
      </c>
      <c r="B636" s="74"/>
      <c r="C636" s="76" t="s">
        <v>2476</v>
      </c>
      <c r="D636" s="130" t="s">
        <v>3662</v>
      </c>
      <c r="E636" s="75"/>
      <c r="F636" s="75"/>
      <c r="G636" s="108">
        <v>-703.6</v>
      </c>
      <c r="H636" s="108"/>
      <c r="I636" s="108"/>
      <c r="J636" s="75" t="s">
        <v>660</v>
      </c>
      <c r="K636" s="16" t="s">
        <v>3546</v>
      </c>
      <c r="L636" s="141"/>
      <c r="M636" s="82"/>
      <c r="N636" s="141"/>
      <c r="O636" s="82"/>
      <c r="P636" s="141"/>
      <c r="Q636" s="82"/>
      <c r="R636" s="82"/>
      <c r="S636" s="141"/>
      <c r="T636" s="82"/>
      <c r="U636" s="77" t="s">
        <v>4902</v>
      </c>
      <c r="V636" s="58" t="s">
        <v>2808</v>
      </c>
      <c r="W636" s="77"/>
    </row>
    <row r="637" spans="1:23" s="91" customFormat="1" ht="51" x14ac:dyDescent="0.2">
      <c r="A637" s="88" t="s">
        <v>835</v>
      </c>
      <c r="B637" s="88"/>
      <c r="C637" s="89" t="s">
        <v>2582</v>
      </c>
      <c r="D637" s="88" t="s">
        <v>3543</v>
      </c>
      <c r="E637" s="88"/>
      <c r="F637" s="90" t="s">
        <v>2747</v>
      </c>
      <c r="G637" s="108"/>
      <c r="H637" s="108">
        <f>SUM(G635:G636)</f>
        <v>-100</v>
      </c>
      <c r="I637" s="108"/>
      <c r="J637" s="88"/>
      <c r="K637" s="137"/>
      <c r="L637" s="141"/>
      <c r="M637" s="90"/>
      <c r="N637" s="141"/>
      <c r="O637" s="90"/>
      <c r="P637" s="141"/>
      <c r="Q637" s="90"/>
      <c r="R637" s="90"/>
      <c r="S637" s="141"/>
      <c r="T637" s="90"/>
      <c r="U637" s="90" t="s">
        <v>4903</v>
      </c>
      <c r="V637" s="58" t="s">
        <v>3339</v>
      </c>
      <c r="W637" s="46"/>
    </row>
    <row r="638" spans="1:23" ht="51" x14ac:dyDescent="0.2">
      <c r="A638" s="74" t="s">
        <v>836</v>
      </c>
      <c r="B638" s="74"/>
      <c r="C638" s="76" t="s">
        <v>2000</v>
      </c>
      <c r="D638" s="289" t="s">
        <v>3663</v>
      </c>
      <c r="E638" s="75"/>
      <c r="F638" s="75"/>
      <c r="G638" s="108">
        <v>-803.6</v>
      </c>
      <c r="H638" s="108"/>
      <c r="I638" s="108"/>
      <c r="J638" s="75" t="s">
        <v>660</v>
      </c>
      <c r="K638" s="16" t="s">
        <v>3546</v>
      </c>
      <c r="L638" s="141"/>
      <c r="M638" s="82"/>
      <c r="N638" s="141"/>
      <c r="O638" s="82"/>
      <c r="P638" s="141"/>
      <c r="Q638" s="82"/>
      <c r="R638" s="82"/>
      <c r="S638" s="141"/>
      <c r="T638" s="82"/>
      <c r="U638" s="77" t="s">
        <v>4904</v>
      </c>
      <c r="V638" s="58" t="s">
        <v>2808</v>
      </c>
      <c r="W638" s="77"/>
    </row>
    <row r="639" spans="1:23" ht="25.5" x14ac:dyDescent="0.2">
      <c r="A639" s="74" t="s">
        <v>837</v>
      </c>
      <c r="B639" s="74"/>
      <c r="C639" s="76" t="s">
        <v>2001</v>
      </c>
      <c r="D639" s="130" t="s">
        <v>3662</v>
      </c>
      <c r="E639" s="75"/>
      <c r="F639" s="75"/>
      <c r="G639" s="108">
        <v>-903.6</v>
      </c>
      <c r="H639" s="108"/>
      <c r="I639" s="108"/>
      <c r="J639" s="75" t="s">
        <v>660</v>
      </c>
      <c r="K639" s="16" t="s">
        <v>3546</v>
      </c>
      <c r="L639" s="141"/>
      <c r="M639" s="82"/>
      <c r="N639" s="141"/>
      <c r="O639" s="82"/>
      <c r="P639" s="141"/>
      <c r="Q639" s="82"/>
      <c r="R639" s="82"/>
      <c r="S639" s="141"/>
      <c r="T639" s="82"/>
      <c r="U639" s="77" t="s">
        <v>4905</v>
      </c>
      <c r="V639" s="58" t="s">
        <v>2808</v>
      </c>
      <c r="W639" s="77"/>
    </row>
    <row r="640" spans="1:23" ht="51" x14ac:dyDescent="0.2">
      <c r="A640" s="74" t="s">
        <v>838</v>
      </c>
      <c r="B640" s="74"/>
      <c r="C640" s="76" t="s">
        <v>2002</v>
      </c>
      <c r="D640" s="130" t="s">
        <v>3662</v>
      </c>
      <c r="E640" s="75"/>
      <c r="F640" s="75"/>
      <c r="G640" s="108">
        <v>-103.7</v>
      </c>
      <c r="H640" s="108"/>
      <c r="I640" s="108"/>
      <c r="J640" s="75" t="s">
        <v>660</v>
      </c>
      <c r="K640" s="16" t="s">
        <v>3546</v>
      </c>
      <c r="L640" s="141"/>
      <c r="M640" s="82"/>
      <c r="N640" s="141"/>
      <c r="O640" s="82"/>
      <c r="P640" s="141"/>
      <c r="Q640" s="82"/>
      <c r="R640" s="82"/>
      <c r="S640" s="141"/>
      <c r="T640" s="82"/>
      <c r="U640" s="77" t="s">
        <v>4906</v>
      </c>
      <c r="V640" s="58" t="s">
        <v>2808</v>
      </c>
      <c r="W640" s="77"/>
    </row>
    <row r="641" spans="1:23" ht="51" x14ac:dyDescent="0.2">
      <c r="A641" s="74" t="s">
        <v>839</v>
      </c>
      <c r="B641" s="74"/>
      <c r="C641" s="76" t="s">
        <v>2962</v>
      </c>
      <c r="D641" s="130" t="s">
        <v>3663</v>
      </c>
      <c r="E641" s="75"/>
      <c r="F641" s="75"/>
      <c r="G641" s="108">
        <v>-203.7</v>
      </c>
      <c r="H641" s="108"/>
      <c r="I641" s="108"/>
      <c r="J641" s="75" t="s">
        <v>660</v>
      </c>
      <c r="K641" s="16" t="s">
        <v>3546</v>
      </c>
      <c r="L641" s="141"/>
      <c r="M641" s="82"/>
      <c r="N641" s="141"/>
      <c r="O641" s="82"/>
      <c r="P641" s="141"/>
      <c r="Q641" s="82"/>
      <c r="R641" s="82"/>
      <c r="S641" s="141"/>
      <c r="T641" s="82"/>
      <c r="U641" s="77" t="s">
        <v>4907</v>
      </c>
      <c r="V641" s="58" t="s">
        <v>2808</v>
      </c>
      <c r="W641" s="77"/>
    </row>
    <row r="642" spans="1:23" ht="38.25" x14ac:dyDescent="0.2">
      <c r="A642" s="74" t="s">
        <v>840</v>
      </c>
      <c r="B642" s="74"/>
      <c r="C642" s="76" t="s">
        <v>2963</v>
      </c>
      <c r="D642" s="130" t="s">
        <v>3664</v>
      </c>
      <c r="E642" s="75"/>
      <c r="F642" s="75"/>
      <c r="G642" s="108">
        <v>303.7</v>
      </c>
      <c r="H642" s="108"/>
      <c r="I642" s="108"/>
      <c r="J642" s="75" t="s">
        <v>660</v>
      </c>
      <c r="K642" s="16" t="s">
        <v>3546</v>
      </c>
      <c r="L642" s="141"/>
      <c r="M642" s="82"/>
      <c r="N642" s="141"/>
      <c r="O642" s="82"/>
      <c r="P642" s="141"/>
      <c r="Q642" s="82"/>
      <c r="R642" s="82"/>
      <c r="S642" s="141"/>
      <c r="T642" s="82"/>
      <c r="U642" s="77" t="s">
        <v>4908</v>
      </c>
      <c r="V642" s="58" t="s">
        <v>2808</v>
      </c>
      <c r="W642" s="77"/>
    </row>
    <row r="643" spans="1:23" ht="38.25" x14ac:dyDescent="0.2">
      <c r="A643" s="74" t="s">
        <v>841</v>
      </c>
      <c r="B643" s="74"/>
      <c r="C643" s="76" t="s">
        <v>2964</v>
      </c>
      <c r="D643" s="130" t="s">
        <v>3664</v>
      </c>
      <c r="E643" s="75"/>
      <c r="F643" s="75"/>
      <c r="G643" s="108">
        <v>403.7</v>
      </c>
      <c r="H643" s="108"/>
      <c r="I643" s="108"/>
      <c r="J643" s="75" t="s">
        <v>660</v>
      </c>
      <c r="K643" s="16" t="s">
        <v>3546</v>
      </c>
      <c r="L643" s="141"/>
      <c r="M643" s="82"/>
      <c r="N643" s="141"/>
      <c r="O643" s="82"/>
      <c r="P643" s="141"/>
      <c r="Q643" s="82"/>
      <c r="R643" s="82"/>
      <c r="S643" s="141"/>
      <c r="T643" s="82"/>
      <c r="U643" s="77" t="s">
        <v>4909</v>
      </c>
      <c r="V643" s="58" t="s">
        <v>2808</v>
      </c>
      <c r="W643" s="77"/>
    </row>
    <row r="644" spans="1:23" ht="38.25" x14ac:dyDescent="0.2">
      <c r="A644" s="74" t="s">
        <v>842</v>
      </c>
      <c r="B644" s="74"/>
      <c r="C644" s="76" t="s">
        <v>2965</v>
      </c>
      <c r="D644" s="130" t="s">
        <v>3664</v>
      </c>
      <c r="E644" s="75"/>
      <c r="F644" s="75"/>
      <c r="G644" s="108">
        <v>503.7</v>
      </c>
      <c r="H644" s="108"/>
      <c r="I644" s="108"/>
      <c r="J644" s="75" t="s">
        <v>660</v>
      </c>
      <c r="K644" s="16" t="s">
        <v>3546</v>
      </c>
      <c r="L644" s="141"/>
      <c r="M644" s="82"/>
      <c r="N644" s="141"/>
      <c r="O644" s="82"/>
      <c r="P644" s="141"/>
      <c r="Q644" s="82"/>
      <c r="R644" s="82"/>
      <c r="S644" s="141"/>
      <c r="T644" s="82"/>
      <c r="U644" s="77" t="s">
        <v>4910</v>
      </c>
      <c r="V644" s="58" t="s">
        <v>2808</v>
      </c>
      <c r="W644" s="77"/>
    </row>
    <row r="645" spans="1:23" ht="38.25" x14ac:dyDescent="0.2">
      <c r="A645" s="74" t="s">
        <v>843</v>
      </c>
      <c r="B645" s="74"/>
      <c r="C645" s="76" t="s">
        <v>2007</v>
      </c>
      <c r="D645" s="130" t="s">
        <v>3611</v>
      </c>
      <c r="E645" s="75"/>
      <c r="F645" s="75"/>
      <c r="G645" s="108">
        <v>706.8</v>
      </c>
      <c r="H645" s="108"/>
      <c r="I645" s="108"/>
      <c r="J645" s="75" t="s">
        <v>660</v>
      </c>
      <c r="K645" s="16" t="s">
        <v>3546</v>
      </c>
      <c r="L645" s="141"/>
      <c r="M645" s="82"/>
      <c r="N645" s="141"/>
      <c r="O645" s="82"/>
      <c r="P645" s="141"/>
      <c r="Q645" s="82"/>
      <c r="R645" s="82"/>
      <c r="S645" s="141"/>
      <c r="T645" s="82"/>
      <c r="U645" s="77" t="s">
        <v>4911</v>
      </c>
      <c r="V645" s="58" t="s">
        <v>2808</v>
      </c>
      <c r="W645" s="77"/>
    </row>
    <row r="646" spans="1:23" s="91" customFormat="1" ht="51" x14ac:dyDescent="0.2">
      <c r="A646" s="88" t="s">
        <v>844</v>
      </c>
      <c r="B646" s="88"/>
      <c r="C646" s="89" t="s">
        <v>2588</v>
      </c>
      <c r="D646" s="88" t="s">
        <v>3543</v>
      </c>
      <c r="E646" s="88"/>
      <c r="F646" s="90" t="s">
        <v>748</v>
      </c>
      <c r="G646" s="108"/>
      <c r="H646" s="108">
        <f>SUM(G638:G645)</f>
        <v>-96.700000000000045</v>
      </c>
      <c r="I646" s="108"/>
      <c r="J646" s="88"/>
      <c r="K646" s="88"/>
      <c r="L646" s="141"/>
      <c r="M646" s="90"/>
      <c r="N646" s="141"/>
      <c r="O646" s="90"/>
      <c r="P646" s="141"/>
      <c r="Q646" s="90"/>
      <c r="R646" s="90"/>
      <c r="S646" s="141"/>
      <c r="T646" s="90"/>
      <c r="U646" s="90" t="s">
        <v>4912</v>
      </c>
      <c r="V646" s="58" t="s">
        <v>3339</v>
      </c>
      <c r="W646" s="46"/>
    </row>
    <row r="647" spans="1:23" s="91" customFormat="1" ht="38.25" x14ac:dyDescent="0.2">
      <c r="A647" s="88" t="s">
        <v>845</v>
      </c>
      <c r="B647" s="88"/>
      <c r="C647" s="89" t="s">
        <v>2593</v>
      </c>
      <c r="D647" s="88" t="s">
        <v>3543</v>
      </c>
      <c r="E647" s="88"/>
      <c r="F647" s="90" t="s">
        <v>749</v>
      </c>
      <c r="G647" s="108"/>
      <c r="H647" s="108">
        <f>SUM(H633,G634,H637,H646)</f>
        <v>861.39999999999986</v>
      </c>
      <c r="I647" s="108"/>
      <c r="J647" s="88"/>
      <c r="K647" s="88"/>
      <c r="L647" s="141"/>
      <c r="M647" s="90"/>
      <c r="N647" s="141"/>
      <c r="O647" s="90"/>
      <c r="P647" s="141"/>
      <c r="Q647" s="90"/>
      <c r="R647" s="90"/>
      <c r="S647" s="141"/>
      <c r="T647" s="90"/>
      <c r="U647" s="90" t="s">
        <v>4913</v>
      </c>
      <c r="V647" s="58" t="s">
        <v>3339</v>
      </c>
      <c r="W647" s="46"/>
    </row>
    <row r="648" spans="1:23" ht="25.5" x14ac:dyDescent="0.2">
      <c r="A648" s="74" t="s">
        <v>846</v>
      </c>
      <c r="B648" s="74"/>
      <c r="C648" s="76" t="s">
        <v>2012</v>
      </c>
      <c r="D648" s="130" t="s">
        <v>3664</v>
      </c>
      <c r="E648" s="75"/>
      <c r="F648" s="75"/>
      <c r="G648" s="108">
        <v>703.7</v>
      </c>
      <c r="H648" s="108"/>
      <c r="I648" s="108"/>
      <c r="J648" s="75" t="s">
        <v>660</v>
      </c>
      <c r="K648" s="16" t="s">
        <v>3546</v>
      </c>
      <c r="L648" s="141"/>
      <c r="M648" s="82"/>
      <c r="N648" s="141"/>
      <c r="O648" s="82"/>
      <c r="P648" s="141"/>
      <c r="Q648" s="82"/>
      <c r="R648" s="82"/>
      <c r="S648" s="141"/>
      <c r="T648" s="82"/>
      <c r="U648" s="77" t="s">
        <v>4914</v>
      </c>
      <c r="V648" s="58" t="s">
        <v>2808</v>
      </c>
      <c r="W648" s="77"/>
    </row>
    <row r="649" spans="1:23" ht="25.5" x14ac:dyDescent="0.2">
      <c r="A649" s="74" t="s">
        <v>847</v>
      </c>
      <c r="B649" s="74"/>
      <c r="C649" s="76" t="s">
        <v>2013</v>
      </c>
      <c r="D649" s="130" t="s">
        <v>3664</v>
      </c>
      <c r="E649" s="75"/>
      <c r="F649" s="75"/>
      <c r="G649" s="108">
        <v>803.7</v>
      </c>
      <c r="H649" s="108"/>
      <c r="I649" s="108"/>
      <c r="J649" s="75" t="s">
        <v>660</v>
      </c>
      <c r="K649" s="16" t="s">
        <v>3546</v>
      </c>
      <c r="L649" s="141"/>
      <c r="M649" s="82"/>
      <c r="N649" s="141"/>
      <c r="O649" s="82"/>
      <c r="P649" s="141"/>
      <c r="Q649" s="82"/>
      <c r="R649" s="82"/>
      <c r="S649" s="141"/>
      <c r="T649" s="82"/>
      <c r="U649" s="77" t="s">
        <v>4915</v>
      </c>
      <c r="V649" s="58" t="s">
        <v>2808</v>
      </c>
      <c r="W649" s="77"/>
    </row>
    <row r="650" spans="1:23" ht="63.75" x14ac:dyDescent="0.2">
      <c r="A650" s="74" t="s">
        <v>848</v>
      </c>
      <c r="B650" s="74"/>
      <c r="C650" s="76" t="s">
        <v>2014</v>
      </c>
      <c r="D650" s="130" t="s">
        <v>3663</v>
      </c>
      <c r="E650" s="75"/>
      <c r="F650" s="75"/>
      <c r="G650" s="108">
        <v>-903.7</v>
      </c>
      <c r="H650" s="108"/>
      <c r="I650" s="108"/>
      <c r="J650" s="75" t="s">
        <v>660</v>
      </c>
      <c r="K650" s="16" t="s">
        <v>3546</v>
      </c>
      <c r="L650" s="172" t="b">
        <f>NOT(AND((ABS(ROUND((G380+G381+G386-G341-G342-G347)-(G649+G650),1))&gt;ABS(ROUND((G649+G650)*0.1,1))),$G$781=""))</f>
        <v>1</v>
      </c>
      <c r="M650" s="16" t="s">
        <v>4300</v>
      </c>
      <c r="N650" s="172"/>
      <c r="O650" s="172"/>
      <c r="P650" s="141"/>
      <c r="Q650" s="82"/>
      <c r="R650" s="82"/>
      <c r="S650" s="141"/>
      <c r="T650" s="82"/>
      <c r="U650" s="77" t="s">
        <v>4916</v>
      </c>
      <c r="V650" s="58" t="s">
        <v>2808</v>
      </c>
      <c r="W650" s="77"/>
    </row>
    <row r="651" spans="1:23" ht="38.25" x14ac:dyDescent="0.2">
      <c r="A651" s="74" t="s">
        <v>849</v>
      </c>
      <c r="B651" s="74"/>
      <c r="C651" s="76" t="s">
        <v>2015</v>
      </c>
      <c r="D651" s="130" t="s">
        <v>3611</v>
      </c>
      <c r="E651" s="75"/>
      <c r="F651" s="75"/>
      <c r="G651" s="108">
        <v>103.8</v>
      </c>
      <c r="H651" s="108"/>
      <c r="I651" s="108"/>
      <c r="J651" s="75" t="s">
        <v>660</v>
      </c>
      <c r="K651" s="16" t="s">
        <v>3546</v>
      </c>
      <c r="L651" s="172" t="b">
        <f>OR(G651=0,$G$782&lt;&gt;"")</f>
        <v>1</v>
      </c>
      <c r="M651" s="86" t="s">
        <v>4246</v>
      </c>
      <c r="N651" s="141"/>
      <c r="O651" s="82"/>
      <c r="P651" s="141"/>
      <c r="Q651" s="82"/>
      <c r="R651" s="82"/>
      <c r="S651" s="141"/>
      <c r="T651" s="82"/>
      <c r="U651" s="77" t="s">
        <v>4917</v>
      </c>
      <c r="V651" s="58" t="s">
        <v>2808</v>
      </c>
      <c r="W651" s="77"/>
    </row>
    <row r="652" spans="1:23" s="91" customFormat="1" ht="38.25" x14ac:dyDescent="0.2">
      <c r="A652" s="88" t="s">
        <v>850</v>
      </c>
      <c r="B652" s="88"/>
      <c r="C652" s="89" t="s">
        <v>2599</v>
      </c>
      <c r="D652" s="88" t="s">
        <v>3543</v>
      </c>
      <c r="E652" s="88"/>
      <c r="F652" s="90" t="s">
        <v>750</v>
      </c>
      <c r="G652" s="108"/>
      <c r="H652" s="108">
        <f>SUM(G648:G651)</f>
        <v>707.5</v>
      </c>
      <c r="I652" s="108"/>
      <c r="J652" s="88"/>
      <c r="K652" s="44"/>
      <c r="L652" s="141"/>
      <c r="M652" s="90"/>
      <c r="N652" s="141"/>
      <c r="O652" s="90"/>
      <c r="P652" s="141"/>
      <c r="Q652" s="90"/>
      <c r="R652" s="90"/>
      <c r="S652" s="141"/>
      <c r="T652" s="90"/>
      <c r="U652" s="90" t="s">
        <v>4918</v>
      </c>
      <c r="V652" s="58" t="s">
        <v>3339</v>
      </c>
      <c r="W652" s="46"/>
    </row>
    <row r="653" spans="1:23" s="91" customFormat="1" ht="84" customHeight="1" x14ac:dyDescent="0.2">
      <c r="A653" s="44" t="s">
        <v>851</v>
      </c>
      <c r="B653" s="44"/>
      <c r="C653" s="45" t="s">
        <v>2605</v>
      </c>
      <c r="D653" s="44" t="s">
        <v>3543</v>
      </c>
      <c r="E653" s="44"/>
      <c r="F653" s="90" t="s">
        <v>2799</v>
      </c>
      <c r="G653" s="108"/>
      <c r="H653" s="108">
        <f>SUM(H647,H652)</f>
        <v>1568.8999999999999</v>
      </c>
      <c r="I653" s="108"/>
      <c r="J653" s="44"/>
      <c r="K653" s="44"/>
      <c r="L653" s="172" t="b">
        <f>OR(ROUND(H653,1)=ROUND((G377-G338),1),$G$784&lt;&gt;"")</f>
        <v>1</v>
      </c>
      <c r="M653" s="90" t="s">
        <v>4324</v>
      </c>
      <c r="N653" s="141"/>
      <c r="O653" s="90"/>
      <c r="P653" s="141"/>
      <c r="Q653" s="90"/>
      <c r="R653" s="90"/>
      <c r="S653" s="141"/>
      <c r="T653" s="90"/>
      <c r="U653" s="90" t="s">
        <v>4919</v>
      </c>
      <c r="V653" s="58" t="s">
        <v>2808</v>
      </c>
      <c r="W653" s="76"/>
    </row>
    <row r="654" spans="1:23" ht="25.5" x14ac:dyDescent="0.2">
      <c r="A654" s="78" t="s">
        <v>852</v>
      </c>
      <c r="B654" s="78"/>
      <c r="C654" s="45" t="s">
        <v>935</v>
      </c>
      <c r="D654" s="44" t="s">
        <v>3543</v>
      </c>
      <c r="E654" s="44"/>
      <c r="F654" s="90" t="s">
        <v>751</v>
      </c>
      <c r="G654" s="108"/>
      <c r="H654" s="108">
        <f>H623</f>
        <v>3220.5</v>
      </c>
      <c r="I654" s="108"/>
      <c r="J654" s="44"/>
      <c r="K654" s="44"/>
      <c r="L654" s="172"/>
      <c r="M654" s="90"/>
      <c r="N654" s="141"/>
      <c r="O654" s="90"/>
      <c r="P654" s="141"/>
      <c r="Q654" s="90"/>
      <c r="R654" s="90"/>
      <c r="S654" s="141"/>
      <c r="T654" s="90"/>
      <c r="U654" s="90" t="s">
        <v>4920</v>
      </c>
      <c r="V654" s="58" t="s">
        <v>3339</v>
      </c>
      <c r="W654" s="46"/>
    </row>
    <row r="655" spans="1:23" s="91" customFormat="1" ht="38.25" x14ac:dyDescent="0.2">
      <c r="A655" s="44" t="s">
        <v>853</v>
      </c>
      <c r="B655" s="44"/>
      <c r="C655" s="45" t="s">
        <v>933</v>
      </c>
      <c r="D655" s="44" t="s">
        <v>3543</v>
      </c>
      <c r="E655" s="44"/>
      <c r="F655" s="90" t="s">
        <v>752</v>
      </c>
      <c r="G655" s="108"/>
      <c r="H655" s="108">
        <f>H653</f>
        <v>1568.8999999999999</v>
      </c>
      <c r="I655" s="108"/>
      <c r="J655" s="44"/>
      <c r="K655" s="44"/>
      <c r="L655" s="141"/>
      <c r="M655" s="90"/>
      <c r="N655" s="141"/>
      <c r="O655" s="90"/>
      <c r="P655" s="141"/>
      <c r="Q655" s="90"/>
      <c r="R655" s="90"/>
      <c r="S655" s="141"/>
      <c r="T655" s="90"/>
      <c r="U655" s="90" t="s">
        <v>4921</v>
      </c>
      <c r="V655" s="58" t="s">
        <v>3339</v>
      </c>
      <c r="W655" s="46"/>
    </row>
    <row r="656" spans="1:23" s="91" customFormat="1" ht="51" x14ac:dyDescent="0.2">
      <c r="A656" s="88" t="s">
        <v>854</v>
      </c>
      <c r="B656" s="88"/>
      <c r="C656" s="89" t="s">
        <v>2612</v>
      </c>
      <c r="D656" s="88" t="s">
        <v>3543</v>
      </c>
      <c r="E656" s="88"/>
      <c r="F656" s="90" t="s">
        <v>753</v>
      </c>
      <c r="G656" s="108"/>
      <c r="H656" s="108">
        <f>SUM(H654,H655)</f>
        <v>4789.3999999999996</v>
      </c>
      <c r="I656" s="108"/>
      <c r="J656" s="88"/>
      <c r="K656" s="44"/>
      <c r="L656" s="172" t="b">
        <f>OR(ROUND(H656,1)=ROUND(G377,1),$G$785&lt;&gt;"")</f>
        <v>1</v>
      </c>
      <c r="M656" s="46" t="s">
        <v>4138</v>
      </c>
      <c r="N656" s="141"/>
      <c r="O656" s="90"/>
      <c r="P656" s="141"/>
      <c r="Q656" s="90"/>
      <c r="R656" s="90"/>
      <c r="S656" s="141"/>
      <c r="T656" s="90"/>
      <c r="U656" s="90" t="s">
        <v>4922</v>
      </c>
      <c r="V656" s="65" t="s">
        <v>2812</v>
      </c>
      <c r="W656" s="46"/>
    </row>
    <row r="657" spans="1:23" s="91" customFormat="1" ht="51" x14ac:dyDescent="0.2">
      <c r="A657" s="242" t="s">
        <v>2630</v>
      </c>
      <c r="B657" s="242"/>
      <c r="C657" s="243" t="s">
        <v>2619</v>
      </c>
      <c r="D657" s="242" t="s">
        <v>3543</v>
      </c>
      <c r="E657" s="242"/>
      <c r="F657" s="244" t="s">
        <v>2792</v>
      </c>
      <c r="G657" s="245"/>
      <c r="H657" s="245">
        <f>ROUND(SUM(H656,-G377),1)</f>
        <v>94.7</v>
      </c>
      <c r="I657" s="245"/>
      <c r="J657" s="242"/>
      <c r="K657" s="252"/>
      <c r="L657" s="249"/>
      <c r="M657" s="244"/>
      <c r="N657" s="249"/>
      <c r="O657" s="244"/>
      <c r="P657" s="249"/>
      <c r="Q657" s="244"/>
      <c r="R657" s="244"/>
      <c r="S657" s="249"/>
      <c r="T657" s="244"/>
      <c r="U657" s="244"/>
      <c r="V657" s="67" t="s">
        <v>2813</v>
      </c>
      <c r="W657" s="250"/>
    </row>
    <row r="658" spans="1:23" ht="38.25" x14ac:dyDescent="0.2">
      <c r="A658" s="78" t="s">
        <v>855</v>
      </c>
      <c r="B658" s="78"/>
      <c r="C658" s="45" t="s">
        <v>940</v>
      </c>
      <c r="D658" s="44" t="s">
        <v>3543</v>
      </c>
      <c r="E658" s="44"/>
      <c r="F658" s="46" t="s">
        <v>2477</v>
      </c>
      <c r="G658" s="108"/>
      <c r="H658" s="108">
        <f>H159</f>
        <v>-2875.3999999999996</v>
      </c>
      <c r="I658" s="108"/>
      <c r="J658" s="44"/>
      <c r="K658" s="44"/>
      <c r="L658" s="141"/>
      <c r="M658" s="90"/>
      <c r="N658" s="141"/>
      <c r="O658" s="90"/>
      <c r="P658" s="141"/>
      <c r="Q658" s="90"/>
      <c r="R658" s="90"/>
      <c r="S658" s="141"/>
      <c r="T658" s="90"/>
      <c r="U658" s="46" t="s">
        <v>4923</v>
      </c>
      <c r="V658" s="58" t="s">
        <v>3339</v>
      </c>
      <c r="W658" s="46"/>
    </row>
    <row r="659" spans="1:23" ht="38.25" x14ac:dyDescent="0.2">
      <c r="A659" s="74" t="s">
        <v>856</v>
      </c>
      <c r="B659" s="74"/>
      <c r="C659" s="82" t="s">
        <v>3097</v>
      </c>
      <c r="D659" s="130" t="s">
        <v>3661</v>
      </c>
      <c r="E659" s="75"/>
      <c r="F659" s="75"/>
      <c r="G659" s="108">
        <v>704.5</v>
      </c>
      <c r="H659" s="108"/>
      <c r="I659" s="108"/>
      <c r="J659" s="75" t="s">
        <v>660</v>
      </c>
      <c r="K659" s="16" t="s">
        <v>3546</v>
      </c>
      <c r="L659" s="141"/>
      <c r="M659" s="82"/>
      <c r="N659" s="141"/>
      <c r="O659" s="82"/>
      <c r="P659" s="141"/>
      <c r="Q659" s="82"/>
      <c r="R659" s="82"/>
      <c r="S659" s="141"/>
      <c r="T659" s="82"/>
      <c r="U659" s="77" t="s">
        <v>4924</v>
      </c>
      <c r="V659" s="58" t="s">
        <v>2808</v>
      </c>
      <c r="W659" s="77"/>
    </row>
    <row r="660" spans="1:23" ht="51" x14ac:dyDescent="0.2">
      <c r="A660" s="74" t="s">
        <v>857</v>
      </c>
      <c r="B660" s="74"/>
      <c r="C660" s="76" t="s">
        <v>942</v>
      </c>
      <c r="D660" s="130" t="s">
        <v>3611</v>
      </c>
      <c r="E660" s="75"/>
      <c r="F660" s="75"/>
      <c r="G660" s="108">
        <v>804.5</v>
      </c>
      <c r="H660" s="108"/>
      <c r="I660" s="108"/>
      <c r="J660" s="75" t="s">
        <v>660</v>
      </c>
      <c r="K660" s="16" t="s">
        <v>3546</v>
      </c>
      <c r="L660" s="141"/>
      <c r="M660" s="82"/>
      <c r="N660" s="141"/>
      <c r="O660" s="82"/>
      <c r="P660" s="141"/>
      <c r="Q660" s="82"/>
      <c r="R660" s="82"/>
      <c r="S660" s="141"/>
      <c r="T660" s="82"/>
      <c r="U660" s="77" t="s">
        <v>4925</v>
      </c>
      <c r="V660" s="58" t="s">
        <v>2808</v>
      </c>
      <c r="W660" s="77"/>
    </row>
    <row r="661" spans="1:23" ht="38.25" x14ac:dyDescent="0.2">
      <c r="A661" s="74" t="s">
        <v>858</v>
      </c>
      <c r="B661" s="74"/>
      <c r="C661" s="76" t="s">
        <v>3094</v>
      </c>
      <c r="D661" s="130" t="s">
        <v>3611</v>
      </c>
      <c r="E661" s="75"/>
      <c r="F661" s="75"/>
      <c r="G661" s="108">
        <v>904.5</v>
      </c>
      <c r="H661" s="108"/>
      <c r="I661" s="108"/>
      <c r="J661" s="75" t="s">
        <v>660</v>
      </c>
      <c r="K661" s="16" t="s">
        <v>3546</v>
      </c>
      <c r="L661" s="141"/>
      <c r="M661" s="82"/>
      <c r="N661" s="141"/>
      <c r="O661" s="82"/>
      <c r="P661" s="141"/>
      <c r="Q661" s="82"/>
      <c r="R661" s="82"/>
      <c r="S661" s="141"/>
      <c r="T661" s="82"/>
      <c r="U661" s="77" t="s">
        <v>4926</v>
      </c>
      <c r="V661" s="58" t="s">
        <v>2808</v>
      </c>
      <c r="W661" s="77"/>
    </row>
    <row r="662" spans="1:23" ht="38.25" x14ac:dyDescent="0.2">
      <c r="A662" s="74" t="s">
        <v>859</v>
      </c>
      <c r="B662" s="74"/>
      <c r="C662" s="82" t="s">
        <v>3110</v>
      </c>
      <c r="D662" s="130" t="s">
        <v>3611</v>
      </c>
      <c r="E662" s="75"/>
      <c r="F662" s="75"/>
      <c r="G662" s="108">
        <v>104.6</v>
      </c>
      <c r="H662" s="108"/>
      <c r="I662" s="108"/>
      <c r="J662" s="75" t="s">
        <v>660</v>
      </c>
      <c r="K662" s="16" t="s">
        <v>3546</v>
      </c>
      <c r="L662" s="141"/>
      <c r="M662" s="82"/>
      <c r="N662" s="141"/>
      <c r="O662" s="82"/>
      <c r="P662" s="141"/>
      <c r="Q662" s="82"/>
      <c r="R662" s="82"/>
      <c r="S662" s="141"/>
      <c r="T662" s="82"/>
      <c r="U662" s="77" t="s">
        <v>4927</v>
      </c>
      <c r="V662" s="58" t="s">
        <v>2808</v>
      </c>
      <c r="W662" s="77"/>
    </row>
    <row r="663" spans="1:23" ht="38.25" x14ac:dyDescent="0.2">
      <c r="A663" s="74" t="s">
        <v>860</v>
      </c>
      <c r="B663" s="74"/>
      <c r="C663" s="82" t="s">
        <v>3111</v>
      </c>
      <c r="D663" s="130" t="s">
        <v>3611</v>
      </c>
      <c r="E663" s="75"/>
      <c r="F663" s="75"/>
      <c r="G663" s="108">
        <v>204.6</v>
      </c>
      <c r="H663" s="108"/>
      <c r="I663" s="108"/>
      <c r="J663" s="75" t="s">
        <v>660</v>
      </c>
      <c r="K663" s="16" t="s">
        <v>3546</v>
      </c>
      <c r="L663" s="141"/>
      <c r="M663" s="82"/>
      <c r="N663" s="141"/>
      <c r="O663" s="82"/>
      <c r="P663" s="141"/>
      <c r="Q663" s="82"/>
      <c r="R663" s="82"/>
      <c r="S663" s="141"/>
      <c r="T663" s="82"/>
      <c r="U663" s="77" t="s">
        <v>4928</v>
      </c>
      <c r="V663" s="58" t="s">
        <v>2808</v>
      </c>
      <c r="W663" s="77"/>
    </row>
    <row r="664" spans="1:23" ht="38.25" x14ac:dyDescent="0.2">
      <c r="A664" s="74" t="s">
        <v>861</v>
      </c>
      <c r="B664" s="74"/>
      <c r="C664" s="82" t="s">
        <v>3214</v>
      </c>
      <c r="D664" s="130" t="s">
        <v>3611</v>
      </c>
      <c r="E664" s="75"/>
      <c r="F664" s="75"/>
      <c r="G664" s="108">
        <v>304.60000000000002</v>
      </c>
      <c r="H664" s="108"/>
      <c r="I664" s="108"/>
      <c r="J664" s="75" t="s">
        <v>660</v>
      </c>
      <c r="K664" s="16" t="s">
        <v>3546</v>
      </c>
      <c r="L664" s="141"/>
      <c r="M664" s="82"/>
      <c r="N664" s="141"/>
      <c r="O664" s="82"/>
      <c r="P664" s="141"/>
      <c r="Q664" s="82"/>
      <c r="R664" s="82"/>
      <c r="S664" s="141"/>
      <c r="T664" s="82"/>
      <c r="U664" s="77" t="s">
        <v>4929</v>
      </c>
      <c r="V664" s="58" t="s">
        <v>2808</v>
      </c>
      <c r="W664" s="77"/>
    </row>
    <row r="665" spans="1:23" ht="38.25" x14ac:dyDescent="0.2">
      <c r="A665" s="74" t="s">
        <v>862</v>
      </c>
      <c r="B665" s="74"/>
      <c r="C665" s="82" t="s">
        <v>3224</v>
      </c>
      <c r="D665" s="130" t="s">
        <v>3611</v>
      </c>
      <c r="E665" s="75"/>
      <c r="F665" s="75"/>
      <c r="G665" s="108">
        <v>404.6</v>
      </c>
      <c r="H665" s="108"/>
      <c r="I665" s="108"/>
      <c r="J665" s="75" t="s">
        <v>660</v>
      </c>
      <c r="K665" s="16" t="s">
        <v>3546</v>
      </c>
      <c r="L665" s="141"/>
      <c r="M665" s="82"/>
      <c r="N665" s="141"/>
      <c r="O665" s="82"/>
      <c r="P665" s="141"/>
      <c r="Q665" s="82"/>
      <c r="R665" s="82"/>
      <c r="S665" s="141"/>
      <c r="T665" s="82"/>
      <c r="U665" s="77" t="s">
        <v>4930</v>
      </c>
      <c r="V665" s="58" t="s">
        <v>2808</v>
      </c>
      <c r="W665" s="105"/>
    </row>
    <row r="666" spans="1:23" s="91" customFormat="1" ht="38.25" x14ac:dyDescent="0.2">
      <c r="A666" s="88" t="s">
        <v>863</v>
      </c>
      <c r="B666" s="88"/>
      <c r="C666" s="89" t="s">
        <v>2577</v>
      </c>
      <c r="D666" s="88" t="s">
        <v>3543</v>
      </c>
      <c r="E666" s="88"/>
      <c r="F666" s="90" t="s">
        <v>754</v>
      </c>
      <c r="G666" s="108"/>
      <c r="H666" s="108">
        <f>SUM(H658,SUM(G659:G665))</f>
        <v>556.5</v>
      </c>
      <c r="I666" s="108"/>
      <c r="J666" s="88"/>
      <c r="K666" s="137"/>
      <c r="L666" s="141"/>
      <c r="M666" s="90"/>
      <c r="N666" s="141"/>
      <c r="O666" s="90"/>
      <c r="P666" s="141"/>
      <c r="Q666" s="90"/>
      <c r="R666" s="90"/>
      <c r="S666" s="141"/>
      <c r="T666" s="90"/>
      <c r="U666" s="90" t="s">
        <v>4931</v>
      </c>
      <c r="V666" s="58" t="s">
        <v>3339</v>
      </c>
      <c r="W666" s="46"/>
    </row>
    <row r="667" spans="1:23" ht="25.5" x14ac:dyDescent="0.2">
      <c r="A667" s="74" t="s">
        <v>864</v>
      </c>
      <c r="B667" s="74"/>
      <c r="C667" s="82" t="s">
        <v>3228</v>
      </c>
      <c r="D667" s="130" t="s">
        <v>3611</v>
      </c>
      <c r="E667" s="75"/>
      <c r="F667" s="75"/>
      <c r="G667" s="108">
        <v>504.6</v>
      </c>
      <c r="H667" s="108"/>
      <c r="I667" s="108"/>
      <c r="J667" s="75" t="s">
        <v>660</v>
      </c>
      <c r="K667" s="16" t="s">
        <v>3546</v>
      </c>
      <c r="L667" s="141"/>
      <c r="M667" s="82"/>
      <c r="N667" s="141"/>
      <c r="O667" s="82"/>
      <c r="P667" s="141"/>
      <c r="Q667" s="82"/>
      <c r="R667" s="82"/>
      <c r="S667" s="141"/>
      <c r="T667" s="82"/>
      <c r="U667" s="77" t="s">
        <v>4932</v>
      </c>
      <c r="V667" s="58" t="s">
        <v>2808</v>
      </c>
      <c r="W667" s="82"/>
    </row>
    <row r="668" spans="1:23" ht="25.5" x14ac:dyDescent="0.2">
      <c r="A668" s="74" t="s">
        <v>865</v>
      </c>
      <c r="B668" s="74"/>
      <c r="C668" s="82" t="s">
        <v>3098</v>
      </c>
      <c r="D668" s="130" t="s">
        <v>3661</v>
      </c>
      <c r="E668" s="75"/>
      <c r="F668" s="75"/>
      <c r="G668" s="108">
        <v>604.6</v>
      </c>
      <c r="H668" s="108"/>
      <c r="I668" s="108"/>
      <c r="J668" s="75" t="s">
        <v>660</v>
      </c>
      <c r="K668" s="16" t="s">
        <v>3546</v>
      </c>
      <c r="L668" s="141"/>
      <c r="M668" s="82"/>
      <c r="N668" s="141"/>
      <c r="O668" s="82"/>
      <c r="P668" s="141"/>
      <c r="Q668" s="82"/>
      <c r="R668" s="82"/>
      <c r="S668" s="141"/>
      <c r="T668" s="82"/>
      <c r="U668" s="77" t="s">
        <v>4933</v>
      </c>
      <c r="V668" s="58" t="s">
        <v>2808</v>
      </c>
      <c r="W668" s="77"/>
    </row>
    <row r="669" spans="1:23" ht="25.5" x14ac:dyDescent="0.2">
      <c r="A669" s="74" t="s">
        <v>866</v>
      </c>
      <c r="B669" s="74"/>
      <c r="C669" s="82" t="s">
        <v>3096</v>
      </c>
      <c r="D669" s="130" t="s">
        <v>3662</v>
      </c>
      <c r="E669" s="75"/>
      <c r="F669" s="75"/>
      <c r="G669" s="108">
        <v>-704.6</v>
      </c>
      <c r="H669" s="108"/>
      <c r="I669" s="108"/>
      <c r="J669" s="75" t="s">
        <v>660</v>
      </c>
      <c r="K669" s="16" t="s">
        <v>3546</v>
      </c>
      <c r="L669" s="141"/>
      <c r="M669" s="82"/>
      <c r="N669" s="141"/>
      <c r="O669" s="82"/>
      <c r="P669" s="141"/>
      <c r="Q669" s="82"/>
      <c r="R669" s="82"/>
      <c r="S669" s="141"/>
      <c r="T669" s="82"/>
      <c r="U669" s="77" t="s">
        <v>4934</v>
      </c>
      <c r="V669" s="58" t="s">
        <v>2808</v>
      </c>
      <c r="W669" s="77"/>
    </row>
    <row r="670" spans="1:23" s="91" customFormat="1" ht="51" x14ac:dyDescent="0.2">
      <c r="A670" s="88" t="s">
        <v>867</v>
      </c>
      <c r="B670" s="88"/>
      <c r="C670" s="89" t="s">
        <v>2583</v>
      </c>
      <c r="D670" s="88" t="s">
        <v>3543</v>
      </c>
      <c r="E670" s="88"/>
      <c r="F670" s="90" t="s">
        <v>2746</v>
      </c>
      <c r="G670" s="108"/>
      <c r="H670" s="108">
        <f>SUM(G668:G669)</f>
        <v>-100</v>
      </c>
      <c r="I670" s="108"/>
      <c r="J670" s="88"/>
      <c r="K670" s="137"/>
      <c r="L670" s="141"/>
      <c r="M670" s="90"/>
      <c r="N670" s="141"/>
      <c r="O670" s="90"/>
      <c r="P670" s="141"/>
      <c r="Q670" s="90"/>
      <c r="R670" s="90"/>
      <c r="S670" s="141"/>
      <c r="T670" s="90"/>
      <c r="U670" s="90" t="s">
        <v>4935</v>
      </c>
      <c r="V670" s="58" t="s">
        <v>3339</v>
      </c>
      <c r="W670" s="46"/>
    </row>
    <row r="671" spans="1:23" ht="51" x14ac:dyDescent="0.2">
      <c r="A671" s="74" t="s">
        <v>868</v>
      </c>
      <c r="B671" s="74"/>
      <c r="C671" s="82" t="s">
        <v>3112</v>
      </c>
      <c r="D671" s="289" t="s">
        <v>3663</v>
      </c>
      <c r="E671" s="75"/>
      <c r="F671" s="75"/>
      <c r="G671" s="108">
        <v>-804.6</v>
      </c>
      <c r="H671" s="108"/>
      <c r="I671" s="108"/>
      <c r="J671" s="75" t="s">
        <v>660</v>
      </c>
      <c r="K671" s="16" t="s">
        <v>3546</v>
      </c>
      <c r="L671" s="141"/>
      <c r="M671" s="82"/>
      <c r="N671" s="141"/>
      <c r="O671" s="82"/>
      <c r="P671" s="141"/>
      <c r="Q671" s="82"/>
      <c r="R671" s="82"/>
      <c r="S671" s="141"/>
      <c r="T671" s="82"/>
      <c r="U671" s="77" t="s">
        <v>4936</v>
      </c>
      <c r="V671" s="58" t="s">
        <v>2808</v>
      </c>
      <c r="W671" s="77"/>
    </row>
    <row r="672" spans="1:23" ht="25.5" x14ac:dyDescent="0.2">
      <c r="A672" s="74" t="s">
        <v>869</v>
      </c>
      <c r="B672" s="74"/>
      <c r="C672" s="82" t="s">
        <v>3099</v>
      </c>
      <c r="D672" s="130" t="s">
        <v>3662</v>
      </c>
      <c r="E672" s="75"/>
      <c r="F672" s="75"/>
      <c r="G672" s="108">
        <v>-904.6</v>
      </c>
      <c r="H672" s="108"/>
      <c r="I672" s="108"/>
      <c r="J672" s="75" t="s">
        <v>660</v>
      </c>
      <c r="K672" s="16" t="s">
        <v>3546</v>
      </c>
      <c r="L672" s="141"/>
      <c r="M672" s="82"/>
      <c r="N672" s="141"/>
      <c r="O672" s="82"/>
      <c r="P672" s="141"/>
      <c r="Q672" s="82"/>
      <c r="R672" s="82"/>
      <c r="S672" s="141"/>
      <c r="T672" s="82"/>
      <c r="U672" s="77" t="s">
        <v>4937</v>
      </c>
      <c r="V672" s="58" t="s">
        <v>2808</v>
      </c>
      <c r="W672" s="77"/>
    </row>
    <row r="673" spans="1:23" ht="51" x14ac:dyDescent="0.2">
      <c r="A673" s="74" t="s">
        <v>870</v>
      </c>
      <c r="B673" s="74"/>
      <c r="C673" s="82" t="s">
        <v>3095</v>
      </c>
      <c r="D673" s="130" t="s">
        <v>3662</v>
      </c>
      <c r="E673" s="75"/>
      <c r="F673" s="75"/>
      <c r="G673" s="108">
        <v>-104.7</v>
      </c>
      <c r="H673" s="108"/>
      <c r="I673" s="108"/>
      <c r="J673" s="75" t="s">
        <v>660</v>
      </c>
      <c r="K673" s="16" t="s">
        <v>3546</v>
      </c>
      <c r="L673" s="141"/>
      <c r="M673" s="82"/>
      <c r="N673" s="141"/>
      <c r="O673" s="82"/>
      <c r="P673" s="141"/>
      <c r="Q673" s="82"/>
      <c r="R673" s="82"/>
      <c r="S673" s="141"/>
      <c r="T673" s="82"/>
      <c r="U673" s="77" t="s">
        <v>4938</v>
      </c>
      <c r="V673" s="58" t="s">
        <v>2808</v>
      </c>
      <c r="W673" s="77"/>
    </row>
    <row r="674" spans="1:23" ht="51" x14ac:dyDescent="0.2">
      <c r="A674" s="74" t="s">
        <v>871</v>
      </c>
      <c r="B674" s="74"/>
      <c r="C674" s="82" t="s">
        <v>5430</v>
      </c>
      <c r="D674" s="130" t="s">
        <v>3663</v>
      </c>
      <c r="E674" s="75"/>
      <c r="F674" s="75"/>
      <c r="G674" s="108">
        <v>-204.7</v>
      </c>
      <c r="H674" s="108"/>
      <c r="I674" s="108"/>
      <c r="J674" s="75" t="s">
        <v>660</v>
      </c>
      <c r="K674" s="16" t="s">
        <v>3546</v>
      </c>
      <c r="L674" s="141"/>
      <c r="M674" s="82"/>
      <c r="N674" s="141"/>
      <c r="O674" s="82"/>
      <c r="P674" s="141"/>
      <c r="Q674" s="82"/>
      <c r="R674" s="82"/>
      <c r="S674" s="141"/>
      <c r="T674" s="82"/>
      <c r="U674" s="77" t="s">
        <v>5431</v>
      </c>
      <c r="V674" s="58" t="s">
        <v>2808</v>
      </c>
      <c r="W674" s="77"/>
    </row>
    <row r="675" spans="1:23" ht="38.25" x14ac:dyDescent="0.2">
      <c r="A675" s="74" t="s">
        <v>872</v>
      </c>
      <c r="B675" s="74"/>
      <c r="C675" s="82" t="s">
        <v>3100</v>
      </c>
      <c r="D675" s="130" t="s">
        <v>3664</v>
      </c>
      <c r="E675" s="75"/>
      <c r="F675" s="75"/>
      <c r="G675" s="108">
        <v>304.7</v>
      </c>
      <c r="H675" s="108"/>
      <c r="I675" s="108"/>
      <c r="J675" s="75" t="s">
        <v>660</v>
      </c>
      <c r="K675" s="16" t="s">
        <v>3546</v>
      </c>
      <c r="L675" s="141"/>
      <c r="M675" s="82"/>
      <c r="N675" s="141"/>
      <c r="O675" s="82"/>
      <c r="P675" s="141"/>
      <c r="Q675" s="82"/>
      <c r="R675" s="82"/>
      <c r="S675" s="141"/>
      <c r="T675" s="82"/>
      <c r="U675" s="77" t="s">
        <v>4939</v>
      </c>
      <c r="V675" s="58" t="s">
        <v>2808</v>
      </c>
      <c r="W675" s="77"/>
    </row>
    <row r="676" spans="1:23" ht="38.25" x14ac:dyDescent="0.2">
      <c r="A676" s="74" t="s">
        <v>873</v>
      </c>
      <c r="B676" s="74"/>
      <c r="C676" s="82" t="s">
        <v>3101</v>
      </c>
      <c r="D676" s="130" t="s">
        <v>3664</v>
      </c>
      <c r="E676" s="75"/>
      <c r="F676" s="75"/>
      <c r="G676" s="108">
        <v>404.7</v>
      </c>
      <c r="H676" s="108"/>
      <c r="I676" s="108"/>
      <c r="J676" s="75" t="s">
        <v>660</v>
      </c>
      <c r="K676" s="16" t="s">
        <v>3546</v>
      </c>
      <c r="L676" s="141"/>
      <c r="M676" s="82"/>
      <c r="N676" s="141"/>
      <c r="O676" s="82"/>
      <c r="P676" s="141"/>
      <c r="Q676" s="82"/>
      <c r="R676" s="82"/>
      <c r="S676" s="141"/>
      <c r="T676" s="82"/>
      <c r="U676" s="77" t="s">
        <v>4940</v>
      </c>
      <c r="V676" s="58" t="s">
        <v>2808</v>
      </c>
      <c r="W676" s="77"/>
    </row>
    <row r="677" spans="1:23" ht="38.25" x14ac:dyDescent="0.2">
      <c r="A677" s="74" t="s">
        <v>874</v>
      </c>
      <c r="B677" s="74"/>
      <c r="C677" s="82" t="s">
        <v>3102</v>
      </c>
      <c r="D677" s="130" t="s">
        <v>3664</v>
      </c>
      <c r="E677" s="75"/>
      <c r="F677" s="75"/>
      <c r="G677" s="108">
        <v>504.7</v>
      </c>
      <c r="H677" s="108"/>
      <c r="I677" s="108"/>
      <c r="J677" s="75" t="s">
        <v>660</v>
      </c>
      <c r="K677" s="16" t="s">
        <v>3546</v>
      </c>
      <c r="L677" s="141"/>
      <c r="M677" s="82"/>
      <c r="N677" s="141"/>
      <c r="O677" s="82"/>
      <c r="P677" s="141"/>
      <c r="Q677" s="82"/>
      <c r="R677" s="82"/>
      <c r="S677" s="141"/>
      <c r="T677" s="82"/>
      <c r="U677" s="77" t="s">
        <v>4941</v>
      </c>
      <c r="V677" s="58" t="s">
        <v>2808</v>
      </c>
      <c r="W677" s="77"/>
    </row>
    <row r="678" spans="1:23" ht="38.25" x14ac:dyDescent="0.2">
      <c r="A678" s="74" t="s">
        <v>875</v>
      </c>
      <c r="B678" s="74"/>
      <c r="C678" s="82" t="s">
        <v>3636</v>
      </c>
      <c r="D678" s="130" t="s">
        <v>3611</v>
      </c>
      <c r="E678" s="75"/>
      <c r="F678" s="75"/>
      <c r="G678" s="108">
        <v>708.8</v>
      </c>
      <c r="H678" s="108"/>
      <c r="I678" s="108"/>
      <c r="J678" s="75" t="s">
        <v>660</v>
      </c>
      <c r="K678" s="16" t="s">
        <v>3546</v>
      </c>
      <c r="L678" s="141"/>
      <c r="M678" s="82"/>
      <c r="N678" s="141"/>
      <c r="O678" s="82"/>
      <c r="P678" s="141"/>
      <c r="Q678" s="82"/>
      <c r="R678" s="82"/>
      <c r="S678" s="141"/>
      <c r="T678" s="82"/>
      <c r="U678" s="77" t="s">
        <v>4942</v>
      </c>
      <c r="V678" s="58" t="s">
        <v>2808</v>
      </c>
      <c r="W678" s="105"/>
    </row>
    <row r="679" spans="1:23" s="91" customFormat="1" ht="51" x14ac:dyDescent="0.2">
      <c r="A679" s="88" t="s">
        <v>876</v>
      </c>
      <c r="B679" s="88"/>
      <c r="C679" s="89" t="s">
        <v>2589</v>
      </c>
      <c r="D679" s="88" t="s">
        <v>3543</v>
      </c>
      <c r="E679" s="88"/>
      <c r="F679" s="90" t="s">
        <v>755</v>
      </c>
      <c r="G679" s="108"/>
      <c r="H679" s="108">
        <f>SUM(G671:G678)</f>
        <v>-95.700000000000045</v>
      </c>
      <c r="I679" s="108"/>
      <c r="J679" s="88"/>
      <c r="K679" s="88"/>
      <c r="L679" s="141"/>
      <c r="M679" s="90"/>
      <c r="N679" s="141"/>
      <c r="O679" s="90"/>
      <c r="P679" s="141"/>
      <c r="Q679" s="90"/>
      <c r="R679" s="90"/>
      <c r="S679" s="141"/>
      <c r="T679" s="90"/>
      <c r="U679" s="90" t="s">
        <v>4943</v>
      </c>
      <c r="V679" s="58" t="s">
        <v>3339</v>
      </c>
      <c r="W679" s="46"/>
    </row>
    <row r="680" spans="1:23" s="91" customFormat="1" ht="38.25" x14ac:dyDescent="0.2">
      <c r="A680" s="88" t="s">
        <v>877</v>
      </c>
      <c r="B680" s="88"/>
      <c r="C680" s="89" t="s">
        <v>2594</v>
      </c>
      <c r="D680" s="88" t="s">
        <v>3543</v>
      </c>
      <c r="E680" s="88"/>
      <c r="F680" s="90" t="s">
        <v>756</v>
      </c>
      <c r="G680" s="108"/>
      <c r="H680" s="108">
        <f>SUM(H666,G667,H670,H679)</f>
        <v>865.39999999999986</v>
      </c>
      <c r="I680" s="108"/>
      <c r="J680" s="88"/>
      <c r="K680" s="88"/>
      <c r="L680" s="141"/>
      <c r="M680" s="90"/>
      <c r="N680" s="141"/>
      <c r="O680" s="90"/>
      <c r="P680" s="141"/>
      <c r="Q680" s="90"/>
      <c r="R680" s="90"/>
      <c r="S680" s="141"/>
      <c r="T680" s="90"/>
      <c r="U680" s="90" t="s">
        <v>4944</v>
      </c>
      <c r="V680" s="58" t="s">
        <v>3339</v>
      </c>
      <c r="W680" s="46"/>
    </row>
    <row r="681" spans="1:23" ht="25.5" x14ac:dyDescent="0.2">
      <c r="A681" s="74" t="s">
        <v>878</v>
      </c>
      <c r="B681" s="74"/>
      <c r="C681" s="82" t="s">
        <v>3103</v>
      </c>
      <c r="D681" s="130" t="s">
        <v>3664</v>
      </c>
      <c r="E681" s="75"/>
      <c r="F681" s="75"/>
      <c r="G681" s="108">
        <v>704.7</v>
      </c>
      <c r="H681" s="108"/>
      <c r="I681" s="108"/>
      <c r="J681" s="75" t="s">
        <v>660</v>
      </c>
      <c r="K681" s="16" t="s">
        <v>3546</v>
      </c>
      <c r="L681" s="141"/>
      <c r="M681" s="82"/>
      <c r="N681" s="141"/>
      <c r="O681" s="82"/>
      <c r="P681" s="141"/>
      <c r="Q681" s="82"/>
      <c r="R681" s="82"/>
      <c r="S681" s="141"/>
      <c r="T681" s="82"/>
      <c r="U681" s="77" t="s">
        <v>4945</v>
      </c>
      <c r="V681" s="58" t="s">
        <v>2808</v>
      </c>
      <c r="W681" s="77"/>
    </row>
    <row r="682" spans="1:23" ht="25.5" x14ac:dyDescent="0.2">
      <c r="A682" s="74" t="s">
        <v>879</v>
      </c>
      <c r="B682" s="74"/>
      <c r="C682" s="82" t="s">
        <v>3104</v>
      </c>
      <c r="D682" s="130" t="s">
        <v>3664</v>
      </c>
      <c r="E682" s="75"/>
      <c r="F682" s="75"/>
      <c r="G682" s="108">
        <v>804.7</v>
      </c>
      <c r="H682" s="108"/>
      <c r="I682" s="108"/>
      <c r="J682" s="75" t="s">
        <v>660</v>
      </c>
      <c r="K682" s="16" t="s">
        <v>3546</v>
      </c>
      <c r="L682" s="141"/>
      <c r="M682" s="82"/>
      <c r="N682" s="141"/>
      <c r="O682" s="82"/>
      <c r="P682" s="141"/>
      <c r="Q682" s="82"/>
      <c r="R682" s="82"/>
      <c r="S682" s="141"/>
      <c r="T682" s="82"/>
      <c r="U682" s="77" t="s">
        <v>4946</v>
      </c>
      <c r="V682" s="58" t="s">
        <v>2808</v>
      </c>
      <c r="W682" s="77"/>
    </row>
    <row r="683" spans="1:23" ht="63.75" x14ac:dyDescent="0.2">
      <c r="A683" s="74" t="s">
        <v>880</v>
      </c>
      <c r="B683" s="74"/>
      <c r="C683" s="82" t="s">
        <v>3105</v>
      </c>
      <c r="D683" s="130" t="s">
        <v>3663</v>
      </c>
      <c r="E683" s="75"/>
      <c r="F683" s="75"/>
      <c r="G683" s="108">
        <v>-904.7</v>
      </c>
      <c r="H683" s="108"/>
      <c r="I683" s="108"/>
      <c r="J683" s="75" t="s">
        <v>660</v>
      </c>
      <c r="K683" s="16" t="s">
        <v>3546</v>
      </c>
      <c r="L683" s="172" t="b">
        <f>NOT(AND((ABS(ROUND((G419+G420+G425-G380-G381-G386)-(G682+G683),1))&gt;ABS(ROUND((G682+G683)*0.1,1))),$G$781=""))</f>
        <v>1</v>
      </c>
      <c r="M683" s="86" t="s">
        <v>4298</v>
      </c>
      <c r="N683" s="172"/>
      <c r="O683" s="172"/>
      <c r="P683" s="141"/>
      <c r="Q683" s="82"/>
      <c r="R683" s="82"/>
      <c r="S683" s="141"/>
      <c r="T683" s="82"/>
      <c r="U683" s="77" t="s">
        <v>4947</v>
      </c>
      <c r="V683" s="58" t="s">
        <v>2808</v>
      </c>
      <c r="W683" s="77"/>
    </row>
    <row r="684" spans="1:23" ht="38.25" x14ac:dyDescent="0.2">
      <c r="A684" s="74" t="s">
        <v>881</v>
      </c>
      <c r="B684" s="74"/>
      <c r="C684" s="82" t="s">
        <v>3113</v>
      </c>
      <c r="D684" s="130" t="s">
        <v>3611</v>
      </c>
      <c r="E684" s="75"/>
      <c r="F684" s="75"/>
      <c r="G684" s="108">
        <v>104.8</v>
      </c>
      <c r="H684" s="108"/>
      <c r="I684" s="108"/>
      <c r="J684" s="75" t="s">
        <v>660</v>
      </c>
      <c r="K684" s="16" t="s">
        <v>3546</v>
      </c>
      <c r="L684" s="172" t="b">
        <f>OR(G684=0,$G$782&lt;&gt;"")</f>
        <v>1</v>
      </c>
      <c r="M684" s="86" t="s">
        <v>4247</v>
      </c>
      <c r="N684" s="141"/>
      <c r="O684" s="82"/>
      <c r="P684" s="141"/>
      <c r="Q684" s="82"/>
      <c r="R684" s="82"/>
      <c r="S684" s="141"/>
      <c r="T684" s="82"/>
      <c r="U684" s="77" t="s">
        <v>4948</v>
      </c>
      <c r="V684" s="58" t="s">
        <v>2808</v>
      </c>
      <c r="W684" s="77"/>
    </row>
    <row r="685" spans="1:23" s="91" customFormat="1" ht="38.25" x14ac:dyDescent="0.2">
      <c r="A685" s="88" t="s">
        <v>882</v>
      </c>
      <c r="B685" s="88"/>
      <c r="C685" s="89" t="s">
        <v>2600</v>
      </c>
      <c r="D685" s="88" t="s">
        <v>3543</v>
      </c>
      <c r="E685" s="88"/>
      <c r="F685" s="90" t="s">
        <v>757</v>
      </c>
      <c r="G685" s="108"/>
      <c r="H685" s="108">
        <f>SUM(G681:G684)</f>
        <v>709.5</v>
      </c>
      <c r="I685" s="108"/>
      <c r="J685" s="88"/>
      <c r="K685" s="44"/>
      <c r="L685" s="172"/>
      <c r="M685" s="90"/>
      <c r="N685" s="141"/>
      <c r="O685" s="90"/>
      <c r="P685" s="141"/>
      <c r="Q685" s="90"/>
      <c r="R685" s="90"/>
      <c r="S685" s="141"/>
      <c r="T685" s="90"/>
      <c r="U685" s="90" t="s">
        <v>4949</v>
      </c>
      <c r="V685" s="58" t="s">
        <v>3339</v>
      </c>
      <c r="W685" s="46"/>
    </row>
    <row r="686" spans="1:23" s="98" customFormat="1" ht="81.75" customHeight="1" x14ac:dyDescent="0.2">
      <c r="A686" s="44" t="s">
        <v>883</v>
      </c>
      <c r="B686" s="44"/>
      <c r="C686" s="45" t="s">
        <v>2606</v>
      </c>
      <c r="D686" s="44" t="s">
        <v>3543</v>
      </c>
      <c r="E686" s="44"/>
      <c r="F686" s="90" t="s">
        <v>2798</v>
      </c>
      <c r="G686" s="108"/>
      <c r="H686" s="108">
        <f>SUM(H680,H685)</f>
        <v>1574.8999999999999</v>
      </c>
      <c r="I686" s="108"/>
      <c r="J686" s="44"/>
      <c r="K686" s="44"/>
      <c r="L686" s="172" t="b">
        <f>OR(ROUND(H686,1)=ROUND((G416-G377),1),$G$784&lt;&gt;"")</f>
        <v>1</v>
      </c>
      <c r="M686" s="90" t="s">
        <v>4325</v>
      </c>
      <c r="N686" s="141"/>
      <c r="O686" s="90"/>
      <c r="P686" s="141"/>
      <c r="Q686" s="90"/>
      <c r="R686" s="90"/>
      <c r="S686" s="141"/>
      <c r="T686" s="90"/>
      <c r="U686" s="90" t="s">
        <v>4950</v>
      </c>
      <c r="V686" s="58" t="s">
        <v>2808</v>
      </c>
      <c r="W686" s="76"/>
    </row>
    <row r="687" spans="1:23" ht="25.5" x14ac:dyDescent="0.2">
      <c r="A687" s="78" t="s">
        <v>884</v>
      </c>
      <c r="B687" s="78"/>
      <c r="C687" s="45" t="s">
        <v>1004</v>
      </c>
      <c r="D687" s="44" t="s">
        <v>3543</v>
      </c>
      <c r="E687" s="44"/>
      <c r="F687" s="46" t="s">
        <v>758</v>
      </c>
      <c r="G687" s="108"/>
      <c r="H687" s="108">
        <f>H656</f>
        <v>4789.3999999999996</v>
      </c>
      <c r="I687" s="108"/>
      <c r="J687" s="44"/>
      <c r="K687" s="44"/>
      <c r="L687" s="172"/>
      <c r="M687" s="90"/>
      <c r="N687" s="141"/>
      <c r="O687" s="90"/>
      <c r="P687" s="141"/>
      <c r="Q687" s="90"/>
      <c r="R687" s="90"/>
      <c r="S687" s="141"/>
      <c r="T687" s="90"/>
      <c r="U687" s="46" t="s">
        <v>4951</v>
      </c>
      <c r="V687" s="58" t="s">
        <v>3339</v>
      </c>
      <c r="W687" s="46"/>
    </row>
    <row r="688" spans="1:23" s="91" customFormat="1" ht="38.25" x14ac:dyDescent="0.2">
      <c r="A688" s="44" t="s">
        <v>885</v>
      </c>
      <c r="B688" s="44"/>
      <c r="C688" s="45" t="s">
        <v>1002</v>
      </c>
      <c r="D688" s="44" t="s">
        <v>3543</v>
      </c>
      <c r="E688" s="44"/>
      <c r="F688" s="46" t="s">
        <v>759</v>
      </c>
      <c r="G688" s="108"/>
      <c r="H688" s="108">
        <f>H686</f>
        <v>1574.8999999999999</v>
      </c>
      <c r="I688" s="108"/>
      <c r="J688" s="44"/>
      <c r="K688" s="44"/>
      <c r="L688" s="177"/>
      <c r="M688" s="90"/>
      <c r="N688" s="141"/>
      <c r="O688" s="90"/>
      <c r="P688" s="141"/>
      <c r="Q688" s="90"/>
      <c r="R688" s="90"/>
      <c r="S688" s="141"/>
      <c r="T688" s="90"/>
      <c r="U688" s="46" t="s">
        <v>4952</v>
      </c>
      <c r="V688" s="58" t="s">
        <v>3339</v>
      </c>
      <c r="W688" s="46"/>
    </row>
    <row r="689" spans="1:23" s="91" customFormat="1" ht="51" x14ac:dyDescent="0.2">
      <c r="A689" s="88" t="s">
        <v>886</v>
      </c>
      <c r="B689" s="88"/>
      <c r="C689" s="89" t="s">
        <v>2613</v>
      </c>
      <c r="D689" s="88" t="s">
        <v>3543</v>
      </c>
      <c r="E689" s="88"/>
      <c r="F689" s="90" t="s">
        <v>2744</v>
      </c>
      <c r="G689" s="108"/>
      <c r="H689" s="108">
        <f>SUM(H687:H688)</f>
        <v>6364.2999999999993</v>
      </c>
      <c r="I689" s="108"/>
      <c r="J689" s="88"/>
      <c r="K689" s="44"/>
      <c r="L689" s="172" t="b">
        <f>OR(ROUND(H689,1)=ROUND(G416,1),$G$785&lt;&gt;"")</f>
        <v>1</v>
      </c>
      <c r="M689" s="46" t="s">
        <v>4139</v>
      </c>
      <c r="N689" s="141"/>
      <c r="O689" s="90"/>
      <c r="P689" s="141"/>
      <c r="Q689" s="90"/>
      <c r="R689" s="90"/>
      <c r="S689" s="141"/>
      <c r="T689" s="90"/>
      <c r="U689" s="90" t="s">
        <v>4953</v>
      </c>
      <c r="V689" s="65" t="s">
        <v>2812</v>
      </c>
      <c r="W689" s="46"/>
    </row>
    <row r="690" spans="1:23" s="91" customFormat="1" ht="51" x14ac:dyDescent="0.2">
      <c r="A690" s="242" t="s">
        <v>2631</v>
      </c>
      <c r="B690" s="242"/>
      <c r="C690" s="243" t="s">
        <v>2620</v>
      </c>
      <c r="D690" s="242" t="s">
        <v>3543</v>
      </c>
      <c r="E690" s="242"/>
      <c r="F690" s="244" t="s">
        <v>2793</v>
      </c>
      <c r="G690" s="245"/>
      <c r="H690" s="245">
        <f>ROUND(SUM(H689,-G416),1)</f>
        <v>94.7</v>
      </c>
      <c r="I690" s="245"/>
      <c r="J690" s="242"/>
      <c r="K690" s="252"/>
      <c r="L690" s="253"/>
      <c r="M690" s="244"/>
      <c r="N690" s="249"/>
      <c r="O690" s="244"/>
      <c r="P690" s="249"/>
      <c r="Q690" s="244"/>
      <c r="R690" s="244"/>
      <c r="S690" s="249"/>
      <c r="T690" s="244"/>
      <c r="U690" s="244"/>
      <c r="V690" s="67" t="s">
        <v>2813</v>
      </c>
      <c r="W690" s="250"/>
    </row>
    <row r="691" spans="1:23" ht="38.25" x14ac:dyDescent="0.2">
      <c r="A691" s="78" t="s">
        <v>887</v>
      </c>
      <c r="B691" s="78"/>
      <c r="C691" s="45" t="s">
        <v>1010</v>
      </c>
      <c r="D691" s="44" t="s">
        <v>3543</v>
      </c>
      <c r="E691" s="44"/>
      <c r="F691" s="46" t="s">
        <v>2478</v>
      </c>
      <c r="G691" s="108"/>
      <c r="H691" s="108">
        <f>H199</f>
        <v>-2880.3999999999996</v>
      </c>
      <c r="I691" s="108"/>
      <c r="J691" s="44"/>
      <c r="K691" s="44"/>
      <c r="L691" s="141"/>
      <c r="M691" s="90"/>
      <c r="N691" s="141"/>
      <c r="O691" s="90"/>
      <c r="P691" s="141"/>
      <c r="Q691" s="90"/>
      <c r="R691" s="90"/>
      <c r="S691" s="141"/>
      <c r="T691" s="90"/>
      <c r="U691" s="46" t="s">
        <v>4954</v>
      </c>
      <c r="V691" s="58" t="s">
        <v>3339</v>
      </c>
      <c r="W691" s="46"/>
    </row>
    <row r="692" spans="1:23" ht="38.25" x14ac:dyDescent="0.2">
      <c r="A692" s="74" t="s">
        <v>888</v>
      </c>
      <c r="B692" s="74"/>
      <c r="C692" s="76" t="s">
        <v>1011</v>
      </c>
      <c r="D692" s="130" t="s">
        <v>3661</v>
      </c>
      <c r="E692" s="75"/>
      <c r="F692" s="75"/>
      <c r="G692" s="108">
        <v>705.5</v>
      </c>
      <c r="H692" s="108"/>
      <c r="I692" s="108"/>
      <c r="J692" s="75" t="s">
        <v>660</v>
      </c>
      <c r="K692" s="16" t="s">
        <v>3546</v>
      </c>
      <c r="L692" s="141"/>
      <c r="M692" s="82"/>
      <c r="N692" s="141"/>
      <c r="O692" s="82"/>
      <c r="P692" s="141"/>
      <c r="Q692" s="82"/>
      <c r="R692" s="82"/>
      <c r="S692" s="141"/>
      <c r="T692" s="82"/>
      <c r="U692" s="77" t="s">
        <v>4955</v>
      </c>
      <c r="V692" s="58" t="s">
        <v>2808</v>
      </c>
      <c r="W692" s="77"/>
    </row>
    <row r="693" spans="1:23" ht="51" x14ac:dyDescent="0.2">
      <c r="A693" s="74" t="s">
        <v>889</v>
      </c>
      <c r="B693" s="74"/>
      <c r="C693" s="76" t="s">
        <v>1012</v>
      </c>
      <c r="D693" s="130" t="s">
        <v>3611</v>
      </c>
      <c r="E693" s="75"/>
      <c r="F693" s="75"/>
      <c r="G693" s="108">
        <v>805.5</v>
      </c>
      <c r="H693" s="108"/>
      <c r="I693" s="108"/>
      <c r="J693" s="75" t="s">
        <v>660</v>
      </c>
      <c r="K693" s="16" t="s">
        <v>3546</v>
      </c>
      <c r="L693" s="141"/>
      <c r="M693" s="82"/>
      <c r="N693" s="141"/>
      <c r="O693" s="82"/>
      <c r="P693" s="141"/>
      <c r="Q693" s="82"/>
      <c r="R693" s="82"/>
      <c r="S693" s="141"/>
      <c r="T693" s="82"/>
      <c r="U693" s="77" t="s">
        <v>4956</v>
      </c>
      <c r="V693" s="58" t="s">
        <v>2808</v>
      </c>
      <c r="W693" s="77"/>
    </row>
    <row r="694" spans="1:23" ht="38.25" x14ac:dyDescent="0.2">
      <c r="A694" s="74" t="s">
        <v>890</v>
      </c>
      <c r="B694" s="74"/>
      <c r="C694" s="76" t="s">
        <v>2970</v>
      </c>
      <c r="D694" s="130" t="s">
        <v>3611</v>
      </c>
      <c r="E694" s="75"/>
      <c r="F694" s="75"/>
      <c r="G694" s="108">
        <v>905.5</v>
      </c>
      <c r="H694" s="108"/>
      <c r="I694" s="108"/>
      <c r="J694" s="75" t="s">
        <v>660</v>
      </c>
      <c r="K694" s="16" t="s">
        <v>3546</v>
      </c>
      <c r="L694" s="141"/>
      <c r="M694" s="82"/>
      <c r="N694" s="141"/>
      <c r="O694" s="82"/>
      <c r="P694" s="141"/>
      <c r="Q694" s="82"/>
      <c r="R694" s="82"/>
      <c r="S694" s="141"/>
      <c r="T694" s="82"/>
      <c r="U694" s="77" t="s">
        <v>4957</v>
      </c>
      <c r="V694" s="58" t="s">
        <v>2808</v>
      </c>
      <c r="W694" s="77"/>
    </row>
    <row r="695" spans="1:23" ht="38.25" x14ac:dyDescent="0.2">
      <c r="A695" s="74" t="s">
        <v>891</v>
      </c>
      <c r="B695" s="74"/>
      <c r="C695" s="76" t="s">
        <v>2971</v>
      </c>
      <c r="D695" s="130" t="s">
        <v>3611</v>
      </c>
      <c r="E695" s="75"/>
      <c r="F695" s="75"/>
      <c r="G695" s="108">
        <v>105.6</v>
      </c>
      <c r="H695" s="108"/>
      <c r="I695" s="108"/>
      <c r="J695" s="75" t="s">
        <v>660</v>
      </c>
      <c r="K695" s="16" t="s">
        <v>3546</v>
      </c>
      <c r="L695" s="141"/>
      <c r="M695" s="82"/>
      <c r="N695" s="141"/>
      <c r="O695" s="82"/>
      <c r="P695" s="141"/>
      <c r="Q695" s="82"/>
      <c r="R695" s="82"/>
      <c r="S695" s="141"/>
      <c r="T695" s="82"/>
      <c r="U695" s="77" t="s">
        <v>4958</v>
      </c>
      <c r="V695" s="58" t="s">
        <v>2808</v>
      </c>
      <c r="W695" s="77"/>
    </row>
    <row r="696" spans="1:23" ht="38.25" x14ac:dyDescent="0.2">
      <c r="A696" s="74" t="s">
        <v>892</v>
      </c>
      <c r="B696" s="74"/>
      <c r="C696" s="76" t="s">
        <v>2972</v>
      </c>
      <c r="D696" s="130" t="s">
        <v>3611</v>
      </c>
      <c r="E696" s="75"/>
      <c r="F696" s="75"/>
      <c r="G696" s="108">
        <v>205.6</v>
      </c>
      <c r="H696" s="108"/>
      <c r="I696" s="108"/>
      <c r="J696" s="75" t="s">
        <v>660</v>
      </c>
      <c r="K696" s="16" t="s">
        <v>3546</v>
      </c>
      <c r="L696" s="141"/>
      <c r="M696" s="82"/>
      <c r="N696" s="141"/>
      <c r="O696" s="82"/>
      <c r="P696" s="141"/>
      <c r="Q696" s="82"/>
      <c r="R696" s="82"/>
      <c r="S696" s="141"/>
      <c r="T696" s="82"/>
      <c r="U696" s="77" t="s">
        <v>4959</v>
      </c>
      <c r="V696" s="58" t="s">
        <v>2808</v>
      </c>
      <c r="W696" s="77"/>
    </row>
    <row r="697" spans="1:23" ht="38.25" x14ac:dyDescent="0.2">
      <c r="A697" s="74" t="s">
        <v>893</v>
      </c>
      <c r="B697" s="74"/>
      <c r="C697" s="76" t="s">
        <v>2973</v>
      </c>
      <c r="D697" s="130" t="s">
        <v>3611</v>
      </c>
      <c r="E697" s="75"/>
      <c r="F697" s="75"/>
      <c r="G697" s="108">
        <v>305.60000000000002</v>
      </c>
      <c r="H697" s="108"/>
      <c r="I697" s="108"/>
      <c r="J697" s="75" t="s">
        <v>660</v>
      </c>
      <c r="K697" s="16" t="s">
        <v>3546</v>
      </c>
      <c r="L697" s="141"/>
      <c r="M697" s="82"/>
      <c r="N697" s="141"/>
      <c r="O697" s="82"/>
      <c r="P697" s="141"/>
      <c r="Q697" s="82"/>
      <c r="R697" s="82"/>
      <c r="S697" s="141"/>
      <c r="T697" s="82"/>
      <c r="U697" s="77" t="s">
        <v>4960</v>
      </c>
      <c r="V697" s="58" t="s">
        <v>2808</v>
      </c>
      <c r="W697" s="77"/>
    </row>
    <row r="698" spans="1:23" ht="38.25" x14ac:dyDescent="0.2">
      <c r="A698" s="74" t="s">
        <v>894</v>
      </c>
      <c r="B698" s="74"/>
      <c r="C698" s="76" t="s">
        <v>1017</v>
      </c>
      <c r="D698" s="130" t="s">
        <v>3611</v>
      </c>
      <c r="E698" s="75"/>
      <c r="F698" s="75"/>
      <c r="G698" s="108">
        <v>405.6</v>
      </c>
      <c r="H698" s="108"/>
      <c r="I698" s="108"/>
      <c r="J698" s="75" t="s">
        <v>660</v>
      </c>
      <c r="K698" s="16" t="s">
        <v>3546</v>
      </c>
      <c r="L698" s="141"/>
      <c r="M698" s="82"/>
      <c r="N698" s="141"/>
      <c r="O698" s="82"/>
      <c r="P698" s="141"/>
      <c r="Q698" s="82"/>
      <c r="R698" s="82"/>
      <c r="S698" s="141"/>
      <c r="T698" s="82"/>
      <c r="U698" s="77" t="s">
        <v>4961</v>
      </c>
      <c r="V698" s="58" t="s">
        <v>2808</v>
      </c>
      <c r="W698" s="77"/>
    </row>
    <row r="699" spans="1:23" s="91" customFormat="1" ht="38.25" x14ac:dyDescent="0.2">
      <c r="A699" s="88" t="s">
        <v>895</v>
      </c>
      <c r="B699" s="88"/>
      <c r="C699" s="89" t="s">
        <v>2578</v>
      </c>
      <c r="D699" s="88" t="s">
        <v>3543</v>
      </c>
      <c r="E699" s="88"/>
      <c r="F699" s="90" t="s">
        <v>760</v>
      </c>
      <c r="G699" s="108"/>
      <c r="H699" s="108">
        <f>SUM(H691,SUM(G692:G698))</f>
        <v>558.5</v>
      </c>
      <c r="I699" s="108"/>
      <c r="J699" s="88"/>
      <c r="K699" s="137"/>
      <c r="L699" s="141"/>
      <c r="M699" s="90"/>
      <c r="N699" s="141"/>
      <c r="O699" s="90"/>
      <c r="P699" s="141"/>
      <c r="Q699" s="90"/>
      <c r="R699" s="90"/>
      <c r="S699" s="141"/>
      <c r="T699" s="90"/>
      <c r="U699" s="90" t="s">
        <v>4962</v>
      </c>
      <c r="V699" s="58" t="s">
        <v>3339</v>
      </c>
      <c r="W699" s="46"/>
    </row>
    <row r="700" spans="1:23" ht="25.5" x14ac:dyDescent="0.2">
      <c r="A700" s="74" t="s">
        <v>896</v>
      </c>
      <c r="B700" s="74"/>
      <c r="C700" s="76" t="s">
        <v>1020</v>
      </c>
      <c r="D700" s="130" t="s">
        <v>3611</v>
      </c>
      <c r="E700" s="75"/>
      <c r="F700" s="75"/>
      <c r="G700" s="108">
        <v>505.6</v>
      </c>
      <c r="H700" s="108"/>
      <c r="I700" s="108"/>
      <c r="J700" s="75" t="s">
        <v>660</v>
      </c>
      <c r="K700" s="16" t="s">
        <v>3546</v>
      </c>
      <c r="L700" s="141"/>
      <c r="M700" s="82"/>
      <c r="N700" s="141"/>
      <c r="O700" s="82"/>
      <c r="P700" s="141"/>
      <c r="Q700" s="82"/>
      <c r="R700" s="82"/>
      <c r="S700" s="141"/>
      <c r="T700" s="82"/>
      <c r="U700" s="77" t="s">
        <v>4963</v>
      </c>
      <c r="V700" s="58" t="s">
        <v>2808</v>
      </c>
      <c r="W700" s="77"/>
    </row>
    <row r="701" spans="1:23" ht="25.5" x14ac:dyDescent="0.2">
      <c r="A701" s="74" t="s">
        <v>897</v>
      </c>
      <c r="B701" s="74"/>
      <c r="C701" s="76" t="s">
        <v>1021</v>
      </c>
      <c r="D701" s="130" t="s">
        <v>3661</v>
      </c>
      <c r="E701" s="75"/>
      <c r="F701" s="75"/>
      <c r="G701" s="108">
        <v>605.6</v>
      </c>
      <c r="H701" s="108"/>
      <c r="I701" s="108"/>
      <c r="J701" s="75" t="s">
        <v>660</v>
      </c>
      <c r="K701" s="16" t="s">
        <v>3546</v>
      </c>
      <c r="L701" s="141"/>
      <c r="M701" s="82"/>
      <c r="N701" s="141"/>
      <c r="O701" s="82"/>
      <c r="P701" s="141"/>
      <c r="Q701" s="82"/>
      <c r="R701" s="82"/>
      <c r="S701" s="141"/>
      <c r="T701" s="82"/>
      <c r="U701" s="77" t="s">
        <v>4964</v>
      </c>
      <c r="V701" s="58" t="s">
        <v>2808</v>
      </c>
      <c r="W701" s="77"/>
    </row>
    <row r="702" spans="1:23" ht="25.5" x14ac:dyDescent="0.2">
      <c r="A702" s="74" t="s">
        <v>898</v>
      </c>
      <c r="B702" s="74"/>
      <c r="C702" s="76" t="s">
        <v>2479</v>
      </c>
      <c r="D702" s="130" t="s">
        <v>3662</v>
      </c>
      <c r="E702" s="75"/>
      <c r="F702" s="75"/>
      <c r="G702" s="108">
        <v>-705.6</v>
      </c>
      <c r="H702" s="108"/>
      <c r="I702" s="108"/>
      <c r="J702" s="75" t="s">
        <v>660</v>
      </c>
      <c r="K702" s="16" t="s">
        <v>3546</v>
      </c>
      <c r="L702" s="141"/>
      <c r="M702" s="82"/>
      <c r="N702" s="141"/>
      <c r="O702" s="82"/>
      <c r="P702" s="141"/>
      <c r="Q702" s="82"/>
      <c r="R702" s="82"/>
      <c r="S702" s="141"/>
      <c r="T702" s="82"/>
      <c r="U702" s="77" t="s">
        <v>4965</v>
      </c>
      <c r="V702" s="58" t="s">
        <v>2808</v>
      </c>
      <c r="W702" s="77"/>
    </row>
    <row r="703" spans="1:23" s="91" customFormat="1" ht="51" x14ac:dyDescent="0.2">
      <c r="A703" s="88" t="s">
        <v>899</v>
      </c>
      <c r="B703" s="88"/>
      <c r="C703" s="89" t="s">
        <v>2584</v>
      </c>
      <c r="D703" s="88" t="s">
        <v>3543</v>
      </c>
      <c r="E703" s="88"/>
      <c r="F703" s="90" t="s">
        <v>2745</v>
      </c>
      <c r="G703" s="108"/>
      <c r="H703" s="108">
        <f>SUM(G701:G702)</f>
        <v>-100</v>
      </c>
      <c r="I703" s="108"/>
      <c r="J703" s="88"/>
      <c r="K703" s="137"/>
      <c r="L703" s="141"/>
      <c r="M703" s="90"/>
      <c r="N703" s="141"/>
      <c r="O703" s="90"/>
      <c r="P703" s="141"/>
      <c r="Q703" s="90"/>
      <c r="R703" s="90"/>
      <c r="S703" s="141"/>
      <c r="T703" s="90"/>
      <c r="U703" s="90" t="s">
        <v>4966</v>
      </c>
      <c r="V703" s="58" t="s">
        <v>3339</v>
      </c>
      <c r="W703" s="46"/>
    </row>
    <row r="704" spans="1:23" ht="51" x14ac:dyDescent="0.2">
      <c r="A704" s="74" t="s">
        <v>900</v>
      </c>
      <c r="B704" s="74"/>
      <c r="C704" s="76" t="s">
        <v>321</v>
      </c>
      <c r="D704" s="289" t="s">
        <v>3663</v>
      </c>
      <c r="E704" s="75"/>
      <c r="F704" s="75"/>
      <c r="G704" s="108">
        <v>-805.6</v>
      </c>
      <c r="H704" s="108"/>
      <c r="I704" s="108"/>
      <c r="J704" s="75" t="s">
        <v>660</v>
      </c>
      <c r="K704" s="16" t="s">
        <v>3546</v>
      </c>
      <c r="L704" s="141"/>
      <c r="M704" s="82"/>
      <c r="N704" s="141"/>
      <c r="O704" s="82"/>
      <c r="P704" s="141"/>
      <c r="Q704" s="82"/>
      <c r="R704" s="82"/>
      <c r="S704" s="141"/>
      <c r="T704" s="82"/>
      <c r="U704" s="77" t="s">
        <v>4967</v>
      </c>
      <c r="V704" s="58" t="s">
        <v>2808</v>
      </c>
      <c r="W704" s="77"/>
    </row>
    <row r="705" spans="1:23" ht="25.5" x14ac:dyDescent="0.2">
      <c r="A705" s="74" t="s">
        <v>901</v>
      </c>
      <c r="B705" s="74"/>
      <c r="C705" s="76" t="s">
        <v>322</v>
      </c>
      <c r="D705" s="130" t="s">
        <v>3662</v>
      </c>
      <c r="E705" s="75"/>
      <c r="F705" s="75"/>
      <c r="G705" s="108">
        <v>-905.6</v>
      </c>
      <c r="H705" s="108"/>
      <c r="I705" s="108"/>
      <c r="J705" s="75" t="s">
        <v>660</v>
      </c>
      <c r="K705" s="16" t="s">
        <v>3546</v>
      </c>
      <c r="L705" s="141"/>
      <c r="M705" s="82"/>
      <c r="N705" s="141"/>
      <c r="O705" s="82"/>
      <c r="P705" s="141"/>
      <c r="Q705" s="82"/>
      <c r="R705" s="82"/>
      <c r="S705" s="141"/>
      <c r="T705" s="82"/>
      <c r="U705" s="77" t="s">
        <v>4968</v>
      </c>
      <c r="V705" s="58" t="s">
        <v>2808</v>
      </c>
      <c r="W705" s="77"/>
    </row>
    <row r="706" spans="1:23" ht="51" x14ac:dyDescent="0.2">
      <c r="A706" s="74" t="s">
        <v>902</v>
      </c>
      <c r="B706" s="74"/>
      <c r="C706" s="76" t="s">
        <v>323</v>
      </c>
      <c r="D706" s="130" t="s">
        <v>3662</v>
      </c>
      <c r="E706" s="75"/>
      <c r="F706" s="75"/>
      <c r="G706" s="108">
        <v>-105.7</v>
      </c>
      <c r="H706" s="108"/>
      <c r="I706" s="108"/>
      <c r="J706" s="75" t="s">
        <v>660</v>
      </c>
      <c r="K706" s="16" t="s">
        <v>3546</v>
      </c>
      <c r="L706" s="141"/>
      <c r="M706" s="82"/>
      <c r="N706" s="141"/>
      <c r="O706" s="82"/>
      <c r="P706" s="141"/>
      <c r="Q706" s="82"/>
      <c r="R706" s="82"/>
      <c r="S706" s="141"/>
      <c r="T706" s="82"/>
      <c r="U706" s="77" t="s">
        <v>4969</v>
      </c>
      <c r="V706" s="58" t="s">
        <v>2808</v>
      </c>
      <c r="W706" s="77"/>
    </row>
    <row r="707" spans="1:23" ht="51" x14ac:dyDescent="0.2">
      <c r="A707" s="74" t="s">
        <v>903</v>
      </c>
      <c r="B707" s="74"/>
      <c r="C707" s="76" t="s">
        <v>2974</v>
      </c>
      <c r="D707" s="130" t="s">
        <v>3663</v>
      </c>
      <c r="E707" s="75"/>
      <c r="F707" s="75"/>
      <c r="G707" s="108">
        <v>-205.7</v>
      </c>
      <c r="H707" s="108"/>
      <c r="I707" s="108"/>
      <c r="J707" s="75" t="s">
        <v>660</v>
      </c>
      <c r="K707" s="16" t="s">
        <v>3546</v>
      </c>
      <c r="L707" s="141"/>
      <c r="M707" s="82"/>
      <c r="N707" s="141"/>
      <c r="O707" s="82"/>
      <c r="P707" s="141"/>
      <c r="Q707" s="82"/>
      <c r="R707" s="82"/>
      <c r="S707" s="141"/>
      <c r="T707" s="82"/>
      <c r="U707" s="77" t="s">
        <v>4970</v>
      </c>
      <c r="V707" s="58" t="s">
        <v>2808</v>
      </c>
      <c r="W707" s="77"/>
    </row>
    <row r="708" spans="1:23" ht="38.25" x14ac:dyDescent="0.2">
      <c r="A708" s="74" t="s">
        <v>904</v>
      </c>
      <c r="B708" s="74"/>
      <c r="C708" s="76" t="s">
        <v>2975</v>
      </c>
      <c r="D708" s="130" t="s">
        <v>3664</v>
      </c>
      <c r="E708" s="75"/>
      <c r="F708" s="75"/>
      <c r="G708" s="108">
        <v>305.7</v>
      </c>
      <c r="H708" s="108"/>
      <c r="I708" s="108"/>
      <c r="J708" s="75" t="s">
        <v>660</v>
      </c>
      <c r="K708" s="16" t="s">
        <v>3546</v>
      </c>
      <c r="L708" s="141"/>
      <c r="M708" s="82"/>
      <c r="N708" s="141"/>
      <c r="O708" s="82"/>
      <c r="P708" s="141"/>
      <c r="Q708" s="82"/>
      <c r="R708" s="82"/>
      <c r="S708" s="141"/>
      <c r="T708" s="82"/>
      <c r="U708" s="77" t="s">
        <v>4971</v>
      </c>
      <c r="V708" s="58" t="s">
        <v>2808</v>
      </c>
      <c r="W708" s="77"/>
    </row>
    <row r="709" spans="1:23" ht="38.25" x14ac:dyDescent="0.2">
      <c r="A709" s="74" t="s">
        <v>905</v>
      </c>
      <c r="B709" s="74"/>
      <c r="C709" s="76" t="s">
        <v>2976</v>
      </c>
      <c r="D709" s="130" t="s">
        <v>3664</v>
      </c>
      <c r="E709" s="75"/>
      <c r="F709" s="75"/>
      <c r="G709" s="108">
        <v>405.7</v>
      </c>
      <c r="H709" s="108"/>
      <c r="I709" s="108"/>
      <c r="J709" s="75" t="s">
        <v>660</v>
      </c>
      <c r="K709" s="16" t="s">
        <v>3546</v>
      </c>
      <c r="L709" s="141"/>
      <c r="M709" s="82"/>
      <c r="N709" s="141"/>
      <c r="O709" s="82"/>
      <c r="P709" s="141"/>
      <c r="Q709" s="82"/>
      <c r="R709" s="82"/>
      <c r="S709" s="141"/>
      <c r="T709" s="82"/>
      <c r="U709" s="77" t="s">
        <v>4972</v>
      </c>
      <c r="V709" s="58" t="s">
        <v>2808</v>
      </c>
      <c r="W709" s="77"/>
    </row>
    <row r="710" spans="1:23" ht="38.25" x14ac:dyDescent="0.2">
      <c r="A710" s="74" t="s">
        <v>906</v>
      </c>
      <c r="B710" s="74"/>
      <c r="C710" s="76" t="s">
        <v>2977</v>
      </c>
      <c r="D710" s="130" t="s">
        <v>3664</v>
      </c>
      <c r="E710" s="75"/>
      <c r="F710" s="75"/>
      <c r="G710" s="108">
        <v>505.7</v>
      </c>
      <c r="H710" s="108"/>
      <c r="I710" s="108"/>
      <c r="J710" s="75" t="s">
        <v>660</v>
      </c>
      <c r="K710" s="16" t="s">
        <v>3546</v>
      </c>
      <c r="L710" s="141"/>
      <c r="M710" s="82"/>
      <c r="N710" s="141"/>
      <c r="O710" s="82"/>
      <c r="P710" s="141"/>
      <c r="Q710" s="82"/>
      <c r="R710" s="82"/>
      <c r="S710" s="141"/>
      <c r="T710" s="82"/>
      <c r="U710" s="77" t="s">
        <v>4973</v>
      </c>
      <c r="V710" s="58" t="s">
        <v>2808</v>
      </c>
      <c r="W710" s="77"/>
    </row>
    <row r="711" spans="1:23" ht="38.25" x14ac:dyDescent="0.2">
      <c r="A711" s="74" t="s">
        <v>907</v>
      </c>
      <c r="B711" s="74"/>
      <c r="C711" s="76" t="s">
        <v>328</v>
      </c>
      <c r="D711" s="130" t="s">
        <v>3611</v>
      </c>
      <c r="E711" s="75"/>
      <c r="F711" s="75"/>
      <c r="G711" s="108">
        <v>710.9</v>
      </c>
      <c r="H711" s="108"/>
      <c r="I711" s="108"/>
      <c r="J711" s="75" t="s">
        <v>660</v>
      </c>
      <c r="K711" s="16" t="s">
        <v>3546</v>
      </c>
      <c r="L711" s="141"/>
      <c r="M711" s="82"/>
      <c r="N711" s="141"/>
      <c r="O711" s="82"/>
      <c r="P711" s="141"/>
      <c r="Q711" s="82"/>
      <c r="R711" s="82"/>
      <c r="S711" s="141"/>
      <c r="T711" s="82"/>
      <c r="U711" s="77" t="s">
        <v>4974</v>
      </c>
      <c r="V711" s="58" t="s">
        <v>2808</v>
      </c>
      <c r="W711" s="77"/>
    </row>
    <row r="712" spans="1:23" s="91" customFormat="1" ht="51" x14ac:dyDescent="0.2">
      <c r="A712" s="88" t="s">
        <v>908</v>
      </c>
      <c r="B712" s="88"/>
      <c r="C712" s="89" t="s">
        <v>2590</v>
      </c>
      <c r="D712" s="88" t="s">
        <v>3543</v>
      </c>
      <c r="E712" s="88"/>
      <c r="F712" s="90" t="s">
        <v>761</v>
      </c>
      <c r="G712" s="108"/>
      <c r="H712" s="108">
        <f>SUM(G704:G711)</f>
        <v>-94.600000000000023</v>
      </c>
      <c r="I712" s="108"/>
      <c r="J712" s="88"/>
      <c r="K712" s="88"/>
      <c r="L712" s="141"/>
      <c r="M712" s="90"/>
      <c r="N712" s="141"/>
      <c r="O712" s="90"/>
      <c r="P712" s="141"/>
      <c r="Q712" s="90"/>
      <c r="R712" s="90"/>
      <c r="S712" s="141"/>
      <c r="T712" s="90"/>
      <c r="U712" s="90" t="s">
        <v>4975</v>
      </c>
      <c r="V712" s="58" t="s">
        <v>3339</v>
      </c>
      <c r="W712" s="46"/>
    </row>
    <row r="713" spans="1:23" s="91" customFormat="1" ht="38.25" x14ac:dyDescent="0.2">
      <c r="A713" s="88" t="s">
        <v>909</v>
      </c>
      <c r="B713" s="88"/>
      <c r="C713" s="89" t="s">
        <v>2595</v>
      </c>
      <c r="D713" s="88" t="s">
        <v>3543</v>
      </c>
      <c r="E713" s="88"/>
      <c r="F713" s="90" t="s">
        <v>762</v>
      </c>
      <c r="G713" s="108"/>
      <c r="H713" s="108">
        <f>SUM(H699,G700,H703,H712)</f>
        <v>869.49999999999989</v>
      </c>
      <c r="I713" s="108"/>
      <c r="J713" s="88"/>
      <c r="K713" s="88"/>
      <c r="L713" s="141"/>
      <c r="M713" s="90"/>
      <c r="N713" s="141"/>
      <c r="O713" s="90"/>
      <c r="P713" s="141"/>
      <c r="Q713" s="90"/>
      <c r="R713" s="90"/>
      <c r="S713" s="141"/>
      <c r="T713" s="90"/>
      <c r="U713" s="90" t="s">
        <v>4976</v>
      </c>
      <c r="V713" s="58" t="s">
        <v>3339</v>
      </c>
      <c r="W713" s="46"/>
    </row>
    <row r="714" spans="1:23" ht="25.5" x14ac:dyDescent="0.2">
      <c r="A714" s="74" t="s">
        <v>910</v>
      </c>
      <c r="B714" s="74"/>
      <c r="C714" s="76" t="s">
        <v>333</v>
      </c>
      <c r="D714" s="130" t="s">
        <v>3664</v>
      </c>
      <c r="E714" s="75"/>
      <c r="F714" s="75"/>
      <c r="G714" s="108">
        <v>705.7</v>
      </c>
      <c r="H714" s="108"/>
      <c r="I714" s="108"/>
      <c r="J714" s="75" t="s">
        <v>660</v>
      </c>
      <c r="K714" s="16" t="s">
        <v>3546</v>
      </c>
      <c r="L714" s="141"/>
      <c r="M714" s="82"/>
      <c r="N714" s="141"/>
      <c r="O714" s="82"/>
      <c r="P714" s="141"/>
      <c r="Q714" s="82"/>
      <c r="R714" s="82"/>
      <c r="S714" s="141"/>
      <c r="T714" s="82"/>
      <c r="U714" s="77" t="s">
        <v>4977</v>
      </c>
      <c r="V714" s="58" t="s">
        <v>2808</v>
      </c>
      <c r="W714" s="77"/>
    </row>
    <row r="715" spans="1:23" ht="25.5" x14ac:dyDescent="0.2">
      <c r="A715" s="74" t="s">
        <v>911</v>
      </c>
      <c r="B715" s="74"/>
      <c r="C715" s="76" t="s">
        <v>334</v>
      </c>
      <c r="D715" s="130" t="s">
        <v>3664</v>
      </c>
      <c r="E715" s="75"/>
      <c r="F715" s="75"/>
      <c r="G715" s="108">
        <v>805.7</v>
      </c>
      <c r="H715" s="108"/>
      <c r="I715" s="108"/>
      <c r="J715" s="75" t="s">
        <v>660</v>
      </c>
      <c r="K715" s="16" t="s">
        <v>3546</v>
      </c>
      <c r="L715" s="141"/>
      <c r="M715" s="82"/>
      <c r="N715" s="141"/>
      <c r="O715" s="82"/>
      <c r="P715" s="141"/>
      <c r="Q715" s="82"/>
      <c r="R715" s="82"/>
      <c r="S715" s="141"/>
      <c r="T715" s="82"/>
      <c r="U715" s="77" t="s">
        <v>4978</v>
      </c>
      <c r="V715" s="58" t="s">
        <v>2808</v>
      </c>
      <c r="W715" s="77"/>
    </row>
    <row r="716" spans="1:23" ht="63.75" x14ac:dyDescent="0.2">
      <c r="A716" s="74" t="s">
        <v>912</v>
      </c>
      <c r="B716" s="74"/>
      <c r="C716" s="76" t="s">
        <v>335</v>
      </c>
      <c r="D716" s="130" t="s">
        <v>3663</v>
      </c>
      <c r="E716" s="75"/>
      <c r="F716" s="75"/>
      <c r="G716" s="108">
        <v>-905.7</v>
      </c>
      <c r="H716" s="108"/>
      <c r="I716" s="108"/>
      <c r="J716" s="75" t="s">
        <v>660</v>
      </c>
      <c r="K716" s="16" t="s">
        <v>3546</v>
      </c>
      <c r="L716" s="172" t="b">
        <f>NOT(AND((ABS(ROUND((G458+G459+G464-G419-G420-G425)-(G715+G716),1))&gt;ABS(ROUND((G715+G716)*0.1,1))),$G$781=""))</f>
        <v>1</v>
      </c>
      <c r="M716" s="16" t="s">
        <v>4301</v>
      </c>
      <c r="N716" s="172"/>
      <c r="O716" s="172"/>
      <c r="P716" s="141"/>
      <c r="Q716" s="82"/>
      <c r="R716" s="82"/>
      <c r="S716" s="141"/>
      <c r="T716" s="82"/>
      <c r="U716" s="77" t="s">
        <v>4979</v>
      </c>
      <c r="V716" s="58" t="s">
        <v>2808</v>
      </c>
      <c r="W716" s="77"/>
    </row>
    <row r="717" spans="1:23" ht="38.25" x14ac:dyDescent="0.2">
      <c r="A717" s="74" t="s">
        <v>913</v>
      </c>
      <c r="B717" s="74"/>
      <c r="C717" s="76" t="s">
        <v>336</v>
      </c>
      <c r="D717" s="130" t="s">
        <v>3611</v>
      </c>
      <c r="E717" s="75"/>
      <c r="F717" s="75"/>
      <c r="G717" s="108">
        <v>105.8</v>
      </c>
      <c r="H717" s="108"/>
      <c r="I717" s="108"/>
      <c r="J717" s="75" t="s">
        <v>660</v>
      </c>
      <c r="K717" s="16" t="s">
        <v>3546</v>
      </c>
      <c r="L717" s="172" t="b">
        <f>OR(G717=0,$G$782&lt;&gt;"")</f>
        <v>1</v>
      </c>
      <c r="M717" s="86" t="s">
        <v>4248</v>
      </c>
      <c r="N717" s="141"/>
      <c r="O717" s="82"/>
      <c r="P717" s="141"/>
      <c r="Q717" s="82"/>
      <c r="R717" s="82"/>
      <c r="S717" s="141"/>
      <c r="T717" s="82"/>
      <c r="U717" s="77" t="s">
        <v>4980</v>
      </c>
      <c r="V717" s="58" t="s">
        <v>2808</v>
      </c>
      <c r="W717" s="77"/>
    </row>
    <row r="718" spans="1:23" s="91" customFormat="1" ht="38.25" x14ac:dyDescent="0.2">
      <c r="A718" s="88" t="s">
        <v>914</v>
      </c>
      <c r="B718" s="88"/>
      <c r="C718" s="89" t="s">
        <v>2601</v>
      </c>
      <c r="D718" s="88" t="s">
        <v>3543</v>
      </c>
      <c r="E718" s="88"/>
      <c r="F718" s="46" t="s">
        <v>2749</v>
      </c>
      <c r="G718" s="108"/>
      <c r="H718" s="108">
        <f>SUM(G714:G717)</f>
        <v>711.5</v>
      </c>
      <c r="I718" s="108"/>
      <c r="J718" s="88"/>
      <c r="K718" s="44"/>
      <c r="L718" s="141"/>
      <c r="M718" s="90"/>
      <c r="N718" s="141"/>
      <c r="O718" s="90"/>
      <c r="P718" s="141"/>
      <c r="Q718" s="90"/>
      <c r="R718" s="90"/>
      <c r="S718" s="141"/>
      <c r="T718" s="90"/>
      <c r="U718" s="90" t="s">
        <v>4981</v>
      </c>
      <c r="V718" s="58" t="s">
        <v>3339</v>
      </c>
      <c r="W718" s="46"/>
    </row>
    <row r="719" spans="1:23" s="98" customFormat="1" ht="90.75" customHeight="1" x14ac:dyDescent="0.2">
      <c r="A719" s="44" t="s">
        <v>915</v>
      </c>
      <c r="B719" s="44"/>
      <c r="C719" s="45" t="s">
        <v>2607</v>
      </c>
      <c r="D719" s="44" t="s">
        <v>3543</v>
      </c>
      <c r="E719" s="44"/>
      <c r="F719" s="46" t="s">
        <v>2797</v>
      </c>
      <c r="G719" s="108"/>
      <c r="H719" s="108">
        <f>SUM(H713,H718)</f>
        <v>1581</v>
      </c>
      <c r="I719" s="108"/>
      <c r="J719" s="44"/>
      <c r="K719" s="44"/>
      <c r="L719" s="172" t="b">
        <f>OR(ROUND(H719,1)=ROUND((G455-G416),1),$G$784&lt;&gt;"")</f>
        <v>1</v>
      </c>
      <c r="M719" s="90" t="s">
        <v>4326</v>
      </c>
      <c r="N719" s="141"/>
      <c r="O719" s="46"/>
      <c r="P719" s="141"/>
      <c r="Q719" s="46"/>
      <c r="R719" s="46"/>
      <c r="S719" s="141"/>
      <c r="T719" s="46"/>
      <c r="U719" s="90" t="s">
        <v>4982</v>
      </c>
      <c r="V719" s="58" t="s">
        <v>2808</v>
      </c>
      <c r="W719" s="76"/>
    </row>
    <row r="720" spans="1:23" ht="25.5" x14ac:dyDescent="0.2">
      <c r="A720" s="78" t="s">
        <v>916</v>
      </c>
      <c r="B720" s="78"/>
      <c r="C720" s="45" t="s">
        <v>341</v>
      </c>
      <c r="D720" s="44" t="s">
        <v>3543</v>
      </c>
      <c r="E720" s="44"/>
      <c r="F720" s="46" t="s">
        <v>763</v>
      </c>
      <c r="G720" s="108"/>
      <c r="H720" s="108">
        <f>H689</f>
        <v>6364.2999999999993</v>
      </c>
      <c r="I720" s="108"/>
      <c r="J720" s="44"/>
      <c r="K720" s="44"/>
      <c r="L720" s="172"/>
      <c r="M720" s="90"/>
      <c r="N720" s="141"/>
      <c r="O720" s="90"/>
      <c r="P720" s="141"/>
      <c r="Q720" s="90"/>
      <c r="R720" s="90"/>
      <c r="S720" s="141"/>
      <c r="T720" s="90"/>
      <c r="U720" s="90" t="s">
        <v>4983</v>
      </c>
      <c r="V720" s="58" t="s">
        <v>3339</v>
      </c>
      <c r="W720" s="46"/>
    </row>
    <row r="721" spans="1:23" s="91" customFormat="1" ht="38.25" x14ac:dyDescent="0.2">
      <c r="A721" s="44" t="s">
        <v>917</v>
      </c>
      <c r="B721" s="44"/>
      <c r="C721" s="45" t="s">
        <v>339</v>
      </c>
      <c r="D721" s="44" t="s">
        <v>3543</v>
      </c>
      <c r="E721" s="44"/>
      <c r="F721" s="46" t="s">
        <v>764</v>
      </c>
      <c r="G721" s="108"/>
      <c r="H721" s="108">
        <f>H719</f>
        <v>1581</v>
      </c>
      <c r="I721" s="108"/>
      <c r="J721" s="44"/>
      <c r="K721" s="44"/>
      <c r="L721" s="141"/>
      <c r="M721" s="90"/>
      <c r="N721" s="141"/>
      <c r="O721" s="90"/>
      <c r="P721" s="141"/>
      <c r="Q721" s="90"/>
      <c r="R721" s="90"/>
      <c r="S721" s="141"/>
      <c r="T721" s="90"/>
      <c r="U721" s="90" t="s">
        <v>4984</v>
      </c>
      <c r="V721" s="58" t="s">
        <v>3339</v>
      </c>
      <c r="W721" s="46"/>
    </row>
    <row r="722" spans="1:23" s="91" customFormat="1" ht="51" x14ac:dyDescent="0.2">
      <c r="A722" s="88" t="s">
        <v>918</v>
      </c>
      <c r="B722" s="88"/>
      <c r="C722" s="89" t="s">
        <v>2614</v>
      </c>
      <c r="D722" s="88" t="s">
        <v>3543</v>
      </c>
      <c r="E722" s="88"/>
      <c r="F722" s="46" t="s">
        <v>765</v>
      </c>
      <c r="G722" s="108"/>
      <c r="H722" s="108">
        <f>SUM(H720,H721)</f>
        <v>7945.2999999999993</v>
      </c>
      <c r="I722" s="108"/>
      <c r="J722" s="88"/>
      <c r="K722" s="44"/>
      <c r="L722" s="172" t="b">
        <f>OR(ROUND(H722,1)=ROUND(G455,1),$G$785&lt;&gt;"")</f>
        <v>1</v>
      </c>
      <c r="M722" s="46" t="s">
        <v>4140</v>
      </c>
      <c r="N722" s="141"/>
      <c r="O722" s="90"/>
      <c r="P722" s="141"/>
      <c r="Q722" s="90"/>
      <c r="R722" s="90"/>
      <c r="S722" s="141"/>
      <c r="T722" s="90"/>
      <c r="U722" s="90" t="s">
        <v>4985</v>
      </c>
      <c r="V722" s="65" t="s">
        <v>2812</v>
      </c>
      <c r="W722" s="46"/>
    </row>
    <row r="723" spans="1:23" s="91" customFormat="1" ht="51" x14ac:dyDescent="0.2">
      <c r="A723" s="242" t="s">
        <v>2632</v>
      </c>
      <c r="B723" s="242"/>
      <c r="C723" s="243" t="s">
        <v>2621</v>
      </c>
      <c r="D723" s="242" t="s">
        <v>3543</v>
      </c>
      <c r="E723" s="242"/>
      <c r="F723" s="250" t="s">
        <v>2794</v>
      </c>
      <c r="G723" s="245"/>
      <c r="H723" s="245">
        <f>ROUND(SUM(H722,-G455),1)</f>
        <v>94.7</v>
      </c>
      <c r="I723" s="245"/>
      <c r="J723" s="242"/>
      <c r="K723" s="252"/>
      <c r="L723" s="249"/>
      <c r="M723" s="244"/>
      <c r="N723" s="249"/>
      <c r="O723" s="244"/>
      <c r="P723" s="249"/>
      <c r="Q723" s="244"/>
      <c r="R723" s="244"/>
      <c r="S723" s="249"/>
      <c r="T723" s="244"/>
      <c r="U723" s="244"/>
      <c r="V723" s="67" t="s">
        <v>2813</v>
      </c>
      <c r="W723" s="250"/>
    </row>
    <row r="724" spans="1:23" ht="38.25" x14ac:dyDescent="0.2">
      <c r="A724" s="78" t="s">
        <v>919</v>
      </c>
      <c r="B724" s="78"/>
      <c r="C724" s="45" t="s">
        <v>347</v>
      </c>
      <c r="D724" s="44" t="s">
        <v>3543</v>
      </c>
      <c r="E724" s="44"/>
      <c r="F724" s="46" t="s">
        <v>2480</v>
      </c>
      <c r="G724" s="108"/>
      <c r="H724" s="108">
        <f>H239</f>
        <v>-2885.3999999999996</v>
      </c>
      <c r="I724" s="108"/>
      <c r="J724" s="44"/>
      <c r="K724" s="44"/>
      <c r="L724" s="141"/>
      <c r="M724" s="90"/>
      <c r="N724" s="141"/>
      <c r="O724" s="90"/>
      <c r="P724" s="141"/>
      <c r="Q724" s="90"/>
      <c r="R724" s="90"/>
      <c r="S724" s="141"/>
      <c r="T724" s="90"/>
      <c r="U724" s="46" t="s">
        <v>4986</v>
      </c>
      <c r="V724" s="58" t="s">
        <v>3339</v>
      </c>
      <c r="W724" s="46"/>
    </row>
    <row r="725" spans="1:23" ht="38.25" x14ac:dyDescent="0.2">
      <c r="A725" s="74" t="s">
        <v>920</v>
      </c>
      <c r="B725" s="74"/>
      <c r="C725" s="76" t="s">
        <v>348</v>
      </c>
      <c r="D725" s="130" t="s">
        <v>3661</v>
      </c>
      <c r="E725" s="75"/>
      <c r="F725" s="75"/>
      <c r="G725" s="108">
        <v>706.5</v>
      </c>
      <c r="H725" s="108"/>
      <c r="I725" s="108"/>
      <c r="J725" s="75" t="s">
        <v>660</v>
      </c>
      <c r="K725" s="16" t="s">
        <v>3546</v>
      </c>
      <c r="L725" s="141"/>
      <c r="M725" s="82"/>
      <c r="N725" s="141"/>
      <c r="O725" s="82"/>
      <c r="P725" s="141"/>
      <c r="Q725" s="82"/>
      <c r="R725" s="82"/>
      <c r="S725" s="141"/>
      <c r="T725" s="82"/>
      <c r="U725" s="77" t="s">
        <v>4987</v>
      </c>
      <c r="V725" s="58" t="s">
        <v>2808</v>
      </c>
      <c r="W725" s="77"/>
    </row>
    <row r="726" spans="1:23" ht="51" x14ac:dyDescent="0.2">
      <c r="A726" s="74" t="s">
        <v>921</v>
      </c>
      <c r="B726" s="74"/>
      <c r="C726" s="76" t="s">
        <v>349</v>
      </c>
      <c r="D726" s="130" t="s">
        <v>3611</v>
      </c>
      <c r="E726" s="75"/>
      <c r="F726" s="75"/>
      <c r="G726" s="108">
        <v>806.5</v>
      </c>
      <c r="H726" s="108"/>
      <c r="I726" s="108"/>
      <c r="J726" s="75" t="s">
        <v>660</v>
      </c>
      <c r="K726" s="16" t="s">
        <v>3546</v>
      </c>
      <c r="L726" s="141"/>
      <c r="M726" s="82"/>
      <c r="N726" s="141"/>
      <c r="O726" s="82"/>
      <c r="P726" s="141"/>
      <c r="Q726" s="82"/>
      <c r="R726" s="82"/>
      <c r="S726" s="141"/>
      <c r="T726" s="82"/>
      <c r="U726" s="77" t="s">
        <v>4988</v>
      </c>
      <c r="V726" s="58" t="s">
        <v>2808</v>
      </c>
      <c r="W726" s="77"/>
    </row>
    <row r="727" spans="1:23" ht="38.25" x14ac:dyDescent="0.2">
      <c r="A727" s="74" t="s">
        <v>922</v>
      </c>
      <c r="B727" s="74"/>
      <c r="C727" s="76" t="s">
        <v>2978</v>
      </c>
      <c r="D727" s="130" t="s">
        <v>3611</v>
      </c>
      <c r="E727" s="75"/>
      <c r="F727" s="75"/>
      <c r="G727" s="108">
        <v>906.5</v>
      </c>
      <c r="H727" s="108"/>
      <c r="I727" s="108"/>
      <c r="J727" s="75" t="s">
        <v>660</v>
      </c>
      <c r="K727" s="16" t="s">
        <v>3546</v>
      </c>
      <c r="L727" s="141"/>
      <c r="M727" s="82"/>
      <c r="N727" s="141"/>
      <c r="O727" s="82"/>
      <c r="P727" s="141"/>
      <c r="Q727" s="82"/>
      <c r="R727" s="82"/>
      <c r="S727" s="141"/>
      <c r="T727" s="82"/>
      <c r="U727" s="77" t="s">
        <v>4989</v>
      </c>
      <c r="V727" s="58" t="s">
        <v>2808</v>
      </c>
      <c r="W727" s="77"/>
    </row>
    <row r="728" spans="1:23" ht="38.25" x14ac:dyDescent="0.2">
      <c r="A728" s="74" t="s">
        <v>923</v>
      </c>
      <c r="B728" s="74"/>
      <c r="C728" s="76" t="s">
        <v>2979</v>
      </c>
      <c r="D728" s="130" t="s">
        <v>3611</v>
      </c>
      <c r="E728" s="75"/>
      <c r="F728" s="75"/>
      <c r="G728" s="108">
        <v>106.6</v>
      </c>
      <c r="H728" s="108"/>
      <c r="I728" s="108"/>
      <c r="J728" s="75" t="s">
        <v>660</v>
      </c>
      <c r="K728" s="16" t="s">
        <v>3546</v>
      </c>
      <c r="L728" s="141"/>
      <c r="M728" s="82"/>
      <c r="N728" s="141"/>
      <c r="O728" s="82"/>
      <c r="P728" s="141"/>
      <c r="Q728" s="82"/>
      <c r="R728" s="82"/>
      <c r="S728" s="141"/>
      <c r="T728" s="82"/>
      <c r="U728" s="77" t="s">
        <v>4990</v>
      </c>
      <c r="V728" s="58" t="s">
        <v>2808</v>
      </c>
      <c r="W728" s="77"/>
    </row>
    <row r="729" spans="1:23" ht="38.25" x14ac:dyDescent="0.2">
      <c r="A729" s="74" t="s">
        <v>924</v>
      </c>
      <c r="B729" s="74"/>
      <c r="C729" s="76" t="s">
        <v>2980</v>
      </c>
      <c r="D729" s="130" t="s">
        <v>3611</v>
      </c>
      <c r="E729" s="75"/>
      <c r="F729" s="75"/>
      <c r="G729" s="108">
        <v>206.6</v>
      </c>
      <c r="H729" s="108"/>
      <c r="I729" s="108"/>
      <c r="J729" s="75" t="s">
        <v>660</v>
      </c>
      <c r="K729" s="16" t="s">
        <v>3546</v>
      </c>
      <c r="L729" s="141"/>
      <c r="M729" s="82"/>
      <c r="N729" s="141"/>
      <c r="O729" s="82"/>
      <c r="P729" s="141"/>
      <c r="Q729" s="82"/>
      <c r="R729" s="82"/>
      <c r="S729" s="141"/>
      <c r="T729" s="82"/>
      <c r="U729" s="77" t="s">
        <v>4991</v>
      </c>
      <c r="V729" s="58" t="s">
        <v>2808</v>
      </c>
      <c r="W729" s="77"/>
    </row>
    <row r="730" spans="1:23" ht="38.25" x14ac:dyDescent="0.2">
      <c r="A730" s="74" t="s">
        <v>925</v>
      </c>
      <c r="B730" s="74"/>
      <c r="C730" s="76" t="s">
        <v>2981</v>
      </c>
      <c r="D730" s="130" t="s">
        <v>3611</v>
      </c>
      <c r="E730" s="75"/>
      <c r="F730" s="75"/>
      <c r="G730" s="108">
        <v>306.60000000000002</v>
      </c>
      <c r="H730" s="108"/>
      <c r="I730" s="108"/>
      <c r="J730" s="75" t="s">
        <v>660</v>
      </c>
      <c r="K730" s="16" t="s">
        <v>3546</v>
      </c>
      <c r="L730" s="141"/>
      <c r="M730" s="82"/>
      <c r="N730" s="141"/>
      <c r="O730" s="82"/>
      <c r="P730" s="141"/>
      <c r="Q730" s="82"/>
      <c r="R730" s="82"/>
      <c r="S730" s="141"/>
      <c r="T730" s="82"/>
      <c r="U730" s="77" t="s">
        <v>4992</v>
      </c>
      <c r="V730" s="58" t="s">
        <v>2808</v>
      </c>
      <c r="W730" s="77"/>
    </row>
    <row r="731" spans="1:23" ht="38.25" x14ac:dyDescent="0.2">
      <c r="A731" s="74" t="s">
        <v>926</v>
      </c>
      <c r="B731" s="74"/>
      <c r="C731" s="76" t="s">
        <v>354</v>
      </c>
      <c r="D731" s="130" t="s">
        <v>3611</v>
      </c>
      <c r="E731" s="75"/>
      <c r="F731" s="75"/>
      <c r="G731" s="108">
        <v>406.6</v>
      </c>
      <c r="H731" s="108"/>
      <c r="I731" s="108"/>
      <c r="J731" s="75" t="s">
        <v>660</v>
      </c>
      <c r="K731" s="16" t="s">
        <v>3546</v>
      </c>
      <c r="L731" s="141"/>
      <c r="M731" s="82"/>
      <c r="N731" s="141"/>
      <c r="O731" s="82"/>
      <c r="P731" s="141"/>
      <c r="Q731" s="82"/>
      <c r="R731" s="82"/>
      <c r="S731" s="141"/>
      <c r="T731" s="82"/>
      <c r="U731" s="77" t="s">
        <v>4993</v>
      </c>
      <c r="V731" s="58" t="s">
        <v>2808</v>
      </c>
      <c r="W731" s="77"/>
    </row>
    <row r="732" spans="1:23" s="91" customFormat="1" ht="38.25" x14ac:dyDescent="0.2">
      <c r="A732" s="88" t="s">
        <v>927</v>
      </c>
      <c r="B732" s="88"/>
      <c r="C732" s="89" t="s">
        <v>2579</v>
      </c>
      <c r="D732" s="88" t="s">
        <v>3543</v>
      </c>
      <c r="E732" s="88"/>
      <c r="F732" s="90" t="s">
        <v>766</v>
      </c>
      <c r="G732" s="108"/>
      <c r="H732" s="108">
        <f>SUM(H724,SUM(G725:G731))</f>
        <v>560.5</v>
      </c>
      <c r="I732" s="108"/>
      <c r="J732" s="88"/>
      <c r="K732" s="137"/>
      <c r="L732" s="141"/>
      <c r="M732" s="90"/>
      <c r="N732" s="141"/>
      <c r="O732" s="90"/>
      <c r="P732" s="141"/>
      <c r="Q732" s="90"/>
      <c r="R732" s="90"/>
      <c r="S732" s="141"/>
      <c r="T732" s="90"/>
      <c r="U732" s="90" t="s">
        <v>4994</v>
      </c>
      <c r="V732" s="58" t="s">
        <v>3339</v>
      </c>
      <c r="W732" s="46"/>
    </row>
    <row r="733" spans="1:23" ht="25.5" x14ac:dyDescent="0.2">
      <c r="A733" s="74" t="s">
        <v>928</v>
      </c>
      <c r="B733" s="74"/>
      <c r="C733" s="76" t="s">
        <v>357</v>
      </c>
      <c r="D733" s="130" t="s">
        <v>3611</v>
      </c>
      <c r="E733" s="75"/>
      <c r="F733" s="75"/>
      <c r="G733" s="108">
        <v>506.6</v>
      </c>
      <c r="H733" s="108"/>
      <c r="I733" s="108"/>
      <c r="J733" s="75" t="s">
        <v>660</v>
      </c>
      <c r="K733" s="16" t="s">
        <v>3546</v>
      </c>
      <c r="L733" s="141"/>
      <c r="M733" s="82"/>
      <c r="N733" s="141"/>
      <c r="O733" s="82"/>
      <c r="P733" s="141"/>
      <c r="Q733" s="82"/>
      <c r="R733" s="82"/>
      <c r="S733" s="141"/>
      <c r="T733" s="82"/>
      <c r="U733" s="77" t="s">
        <v>4995</v>
      </c>
      <c r="V733" s="58" t="s">
        <v>2808</v>
      </c>
      <c r="W733" s="77"/>
    </row>
    <row r="734" spans="1:23" ht="25.5" x14ac:dyDescent="0.2">
      <c r="A734" s="74" t="s">
        <v>929</v>
      </c>
      <c r="B734" s="74"/>
      <c r="C734" s="76" t="s">
        <v>358</v>
      </c>
      <c r="D734" s="130" t="s">
        <v>3661</v>
      </c>
      <c r="E734" s="75"/>
      <c r="F734" s="75"/>
      <c r="G734" s="108">
        <v>606.6</v>
      </c>
      <c r="H734" s="108"/>
      <c r="I734" s="108"/>
      <c r="J734" s="75" t="s">
        <v>660</v>
      </c>
      <c r="K734" s="16" t="s">
        <v>3546</v>
      </c>
      <c r="L734" s="141"/>
      <c r="M734" s="82"/>
      <c r="N734" s="141"/>
      <c r="O734" s="82"/>
      <c r="P734" s="141"/>
      <c r="Q734" s="82"/>
      <c r="R734" s="82"/>
      <c r="S734" s="141"/>
      <c r="T734" s="82"/>
      <c r="U734" s="77" t="s">
        <v>4996</v>
      </c>
      <c r="V734" s="58" t="s">
        <v>2808</v>
      </c>
      <c r="W734" s="77"/>
    </row>
    <row r="735" spans="1:23" ht="25.5" x14ac:dyDescent="0.2">
      <c r="A735" s="74" t="s">
        <v>930</v>
      </c>
      <c r="B735" s="74"/>
      <c r="C735" s="76" t="s">
        <v>2481</v>
      </c>
      <c r="D735" s="130" t="s">
        <v>3662</v>
      </c>
      <c r="E735" s="75"/>
      <c r="F735" s="75"/>
      <c r="G735" s="108">
        <v>-706.6</v>
      </c>
      <c r="H735" s="108"/>
      <c r="I735" s="108"/>
      <c r="J735" s="75" t="s">
        <v>660</v>
      </c>
      <c r="K735" s="16" t="s">
        <v>3546</v>
      </c>
      <c r="L735" s="141"/>
      <c r="M735" s="82"/>
      <c r="N735" s="141"/>
      <c r="O735" s="82"/>
      <c r="P735" s="141"/>
      <c r="Q735" s="82"/>
      <c r="R735" s="82"/>
      <c r="S735" s="141"/>
      <c r="T735" s="82"/>
      <c r="U735" s="77" t="s">
        <v>4997</v>
      </c>
      <c r="V735" s="58" t="s">
        <v>2808</v>
      </c>
      <c r="W735" s="77"/>
    </row>
    <row r="736" spans="1:23" s="91" customFormat="1" ht="51" x14ac:dyDescent="0.2">
      <c r="A736" s="88" t="s">
        <v>931</v>
      </c>
      <c r="B736" s="88"/>
      <c r="C736" s="89" t="s">
        <v>2585</v>
      </c>
      <c r="D736" s="88" t="s">
        <v>3543</v>
      </c>
      <c r="E736" s="88"/>
      <c r="F736" s="90" t="s">
        <v>2750</v>
      </c>
      <c r="G736" s="108"/>
      <c r="H736" s="108">
        <f>SUM(G734:G735)</f>
        <v>-100</v>
      </c>
      <c r="I736" s="108"/>
      <c r="J736" s="88"/>
      <c r="K736" s="137"/>
      <c r="L736" s="141"/>
      <c r="M736" s="90"/>
      <c r="N736" s="141"/>
      <c r="O736" s="90"/>
      <c r="P736" s="141"/>
      <c r="Q736" s="90"/>
      <c r="R736" s="90"/>
      <c r="S736" s="141"/>
      <c r="T736" s="90"/>
      <c r="U736" s="90" t="s">
        <v>4998</v>
      </c>
      <c r="V736" s="58" t="s">
        <v>3339</v>
      </c>
      <c r="W736" s="46"/>
    </row>
    <row r="737" spans="1:23" ht="89.25" x14ac:dyDescent="0.2">
      <c r="A737" s="74" t="s">
        <v>932</v>
      </c>
      <c r="B737" s="74"/>
      <c r="C737" s="76" t="s">
        <v>362</v>
      </c>
      <c r="D737" s="289" t="s">
        <v>3663</v>
      </c>
      <c r="E737" s="75"/>
      <c r="F737" s="75"/>
      <c r="G737" s="108">
        <v>-806.6</v>
      </c>
      <c r="H737" s="108"/>
      <c r="I737" s="108"/>
      <c r="J737" s="75" t="s">
        <v>660</v>
      </c>
      <c r="K737" s="16" t="s">
        <v>3546</v>
      </c>
      <c r="L737" s="172" t="b">
        <f>NOT(AND(((ABS((SUM(H813,H855,H894,H933,H972,H1011)))-ABS((SUM(G566,G605,G638,G671,G704,G737)))) &gt; (ABS((SUM(H813,H855,H894,H933,H972,H1011)) * 0.2))),G771=""))</f>
        <v>1</v>
      </c>
      <c r="M737" s="46" t="s">
        <v>5636</v>
      </c>
      <c r="N737" s="141"/>
      <c r="O737" s="82"/>
      <c r="P737" s="141"/>
      <c r="Q737" s="82"/>
      <c r="R737" s="82"/>
      <c r="S737" s="141"/>
      <c r="T737" s="82"/>
      <c r="U737" s="77" t="s">
        <v>4999</v>
      </c>
      <c r="V737" s="58" t="s">
        <v>2808</v>
      </c>
      <c r="W737" s="77"/>
    </row>
    <row r="738" spans="1:23" ht="25.5" x14ac:dyDescent="0.2">
      <c r="A738" s="74" t="s">
        <v>2353</v>
      </c>
      <c r="B738" s="74"/>
      <c r="C738" s="76" t="s">
        <v>363</v>
      </c>
      <c r="D738" s="130" t="s">
        <v>3662</v>
      </c>
      <c r="E738" s="75"/>
      <c r="F738" s="75"/>
      <c r="G738" s="108">
        <v>-906.6</v>
      </c>
      <c r="H738" s="108"/>
      <c r="I738" s="108"/>
      <c r="J738" s="75" t="s">
        <v>660</v>
      </c>
      <c r="K738" s="16" t="s">
        <v>3546</v>
      </c>
      <c r="L738" s="141"/>
      <c r="M738" s="82"/>
      <c r="N738" s="141"/>
      <c r="O738" s="82"/>
      <c r="P738" s="141"/>
      <c r="Q738" s="82"/>
      <c r="R738" s="82"/>
      <c r="S738" s="141"/>
      <c r="T738" s="82"/>
      <c r="U738" s="77" t="s">
        <v>5000</v>
      </c>
      <c r="V738" s="58" t="s">
        <v>2808</v>
      </c>
      <c r="W738" s="77"/>
    </row>
    <row r="739" spans="1:23" ht="51" x14ac:dyDescent="0.2">
      <c r="A739" s="74" t="s">
        <v>2354</v>
      </c>
      <c r="B739" s="74"/>
      <c r="C739" s="76" t="s">
        <v>364</v>
      </c>
      <c r="D739" s="130" t="s">
        <v>3662</v>
      </c>
      <c r="E739" s="75"/>
      <c r="F739" s="75"/>
      <c r="G739" s="108">
        <v>-106.7</v>
      </c>
      <c r="H739" s="108"/>
      <c r="I739" s="108"/>
      <c r="J739" s="75" t="s">
        <v>660</v>
      </c>
      <c r="K739" s="16" t="s">
        <v>3546</v>
      </c>
      <c r="L739" s="141"/>
      <c r="M739" s="82"/>
      <c r="N739" s="141"/>
      <c r="O739" s="82"/>
      <c r="P739" s="141"/>
      <c r="Q739" s="82"/>
      <c r="R739" s="82"/>
      <c r="S739" s="141"/>
      <c r="T739" s="82"/>
      <c r="U739" s="77" t="s">
        <v>5001</v>
      </c>
      <c r="V739" s="58" t="s">
        <v>2808</v>
      </c>
      <c r="W739" s="77"/>
    </row>
    <row r="740" spans="1:23" ht="51" x14ac:dyDescent="0.2">
      <c r="A740" s="74" t="s">
        <v>2355</v>
      </c>
      <c r="B740" s="74"/>
      <c r="C740" s="76" t="s">
        <v>2982</v>
      </c>
      <c r="D740" s="130" t="s">
        <v>3663</v>
      </c>
      <c r="E740" s="75"/>
      <c r="F740" s="75"/>
      <c r="G740" s="108">
        <v>-206.7</v>
      </c>
      <c r="H740" s="108"/>
      <c r="I740" s="108"/>
      <c r="J740" s="75" t="s">
        <v>660</v>
      </c>
      <c r="K740" s="16" t="s">
        <v>3546</v>
      </c>
      <c r="L740" s="141"/>
      <c r="M740" s="82"/>
      <c r="N740" s="141"/>
      <c r="O740" s="82"/>
      <c r="P740" s="141"/>
      <c r="Q740" s="82"/>
      <c r="R740" s="82"/>
      <c r="S740" s="141"/>
      <c r="T740" s="82"/>
      <c r="U740" s="77" t="s">
        <v>5002</v>
      </c>
      <c r="V740" s="58" t="s">
        <v>2808</v>
      </c>
      <c r="W740" s="77"/>
    </row>
    <row r="741" spans="1:23" ht="38.25" x14ac:dyDescent="0.2">
      <c r="A741" s="74" t="s">
        <v>2356</v>
      </c>
      <c r="B741" s="74"/>
      <c r="C741" s="76" t="s">
        <v>2983</v>
      </c>
      <c r="D741" s="130" t="s">
        <v>3664</v>
      </c>
      <c r="E741" s="75"/>
      <c r="F741" s="75"/>
      <c r="G741" s="108">
        <v>306.7</v>
      </c>
      <c r="H741" s="108"/>
      <c r="I741" s="108"/>
      <c r="J741" s="75" t="s">
        <v>660</v>
      </c>
      <c r="K741" s="16" t="s">
        <v>3546</v>
      </c>
      <c r="L741" s="141"/>
      <c r="M741" s="82"/>
      <c r="N741" s="141"/>
      <c r="O741" s="82"/>
      <c r="P741" s="141"/>
      <c r="Q741" s="82"/>
      <c r="R741" s="82"/>
      <c r="S741" s="141"/>
      <c r="T741" s="82"/>
      <c r="U741" s="77" t="s">
        <v>5003</v>
      </c>
      <c r="V741" s="58" t="s">
        <v>2808</v>
      </c>
      <c r="W741" s="77"/>
    </row>
    <row r="742" spans="1:23" ht="38.25" x14ac:dyDescent="0.2">
      <c r="A742" s="74" t="s">
        <v>2357</v>
      </c>
      <c r="B742" s="74"/>
      <c r="C742" s="76" t="s">
        <v>2984</v>
      </c>
      <c r="D742" s="130" t="s">
        <v>3664</v>
      </c>
      <c r="E742" s="75"/>
      <c r="F742" s="75"/>
      <c r="G742" s="108">
        <v>406.7</v>
      </c>
      <c r="H742" s="108"/>
      <c r="I742" s="108"/>
      <c r="J742" s="75" t="s">
        <v>660</v>
      </c>
      <c r="K742" s="16" t="s">
        <v>3546</v>
      </c>
      <c r="L742" s="141"/>
      <c r="M742" s="82"/>
      <c r="N742" s="141"/>
      <c r="O742" s="82"/>
      <c r="P742" s="141"/>
      <c r="Q742" s="82"/>
      <c r="R742" s="82"/>
      <c r="S742" s="141"/>
      <c r="T742" s="82"/>
      <c r="U742" s="77" t="s">
        <v>5004</v>
      </c>
      <c r="V742" s="58" t="s">
        <v>2808</v>
      </c>
      <c r="W742" s="77"/>
    </row>
    <row r="743" spans="1:23" ht="38.25" x14ac:dyDescent="0.2">
      <c r="A743" s="74" t="s">
        <v>2358</v>
      </c>
      <c r="B743" s="74"/>
      <c r="C743" s="76" t="s">
        <v>2985</v>
      </c>
      <c r="D743" s="130" t="s">
        <v>3664</v>
      </c>
      <c r="E743" s="75"/>
      <c r="F743" s="75"/>
      <c r="G743" s="108">
        <v>506.7</v>
      </c>
      <c r="H743" s="108"/>
      <c r="I743" s="108"/>
      <c r="J743" s="75" t="s">
        <v>660</v>
      </c>
      <c r="K743" s="16" t="s">
        <v>3546</v>
      </c>
      <c r="L743" s="141"/>
      <c r="M743" s="82"/>
      <c r="N743" s="141"/>
      <c r="O743" s="82"/>
      <c r="P743" s="141"/>
      <c r="Q743" s="82"/>
      <c r="R743" s="82"/>
      <c r="S743" s="141"/>
      <c r="T743" s="82"/>
      <c r="U743" s="77" t="s">
        <v>5005</v>
      </c>
      <c r="V743" s="58" t="s">
        <v>2808</v>
      </c>
      <c r="W743" s="77"/>
    </row>
    <row r="744" spans="1:23" ht="38.25" x14ac:dyDescent="0.2">
      <c r="A744" s="74" t="s">
        <v>2359</v>
      </c>
      <c r="B744" s="74"/>
      <c r="C744" s="76" t="s">
        <v>1581</v>
      </c>
      <c r="D744" s="130" t="s">
        <v>3611</v>
      </c>
      <c r="E744" s="75"/>
      <c r="F744" s="75"/>
      <c r="G744" s="108">
        <v>712.8</v>
      </c>
      <c r="H744" s="108"/>
      <c r="I744" s="108"/>
      <c r="J744" s="75" t="s">
        <v>660</v>
      </c>
      <c r="K744" s="16" t="s">
        <v>3546</v>
      </c>
      <c r="L744" s="141"/>
      <c r="M744" s="82"/>
      <c r="N744" s="141"/>
      <c r="O744" s="82"/>
      <c r="P744" s="141"/>
      <c r="Q744" s="82"/>
      <c r="R744" s="82"/>
      <c r="S744" s="141"/>
      <c r="T744" s="82"/>
      <c r="U744" s="77" t="s">
        <v>5006</v>
      </c>
      <c r="V744" s="58" t="s">
        <v>2808</v>
      </c>
      <c r="W744" s="77"/>
    </row>
    <row r="745" spans="1:23" s="91" customFormat="1" ht="51" x14ac:dyDescent="0.2">
      <c r="A745" s="88" t="s">
        <v>2360</v>
      </c>
      <c r="B745" s="88"/>
      <c r="C745" s="89" t="s">
        <v>2591</v>
      </c>
      <c r="D745" s="88" t="s">
        <v>3543</v>
      </c>
      <c r="E745" s="88"/>
      <c r="F745" s="90" t="s">
        <v>767</v>
      </c>
      <c r="G745" s="108"/>
      <c r="H745" s="108">
        <f>SUM(G737:G744)</f>
        <v>-93.700000000000045</v>
      </c>
      <c r="I745" s="108"/>
      <c r="J745" s="88"/>
      <c r="K745" s="88"/>
      <c r="L745" s="141"/>
      <c r="M745" s="90"/>
      <c r="N745" s="141"/>
      <c r="O745" s="90"/>
      <c r="P745" s="141"/>
      <c r="Q745" s="90"/>
      <c r="R745" s="90"/>
      <c r="S745" s="141"/>
      <c r="T745" s="90"/>
      <c r="U745" s="90" t="s">
        <v>5007</v>
      </c>
      <c r="V745" s="58" t="s">
        <v>3339</v>
      </c>
      <c r="W745" s="46"/>
    </row>
    <row r="746" spans="1:23" s="91" customFormat="1" ht="38.25" x14ac:dyDescent="0.2">
      <c r="A746" s="88" t="s">
        <v>2361</v>
      </c>
      <c r="B746" s="88"/>
      <c r="C746" s="89" t="s">
        <v>2596</v>
      </c>
      <c r="D746" s="88" t="s">
        <v>3543</v>
      </c>
      <c r="E746" s="88"/>
      <c r="F746" s="46" t="s">
        <v>2751</v>
      </c>
      <c r="G746" s="108"/>
      <c r="H746" s="108">
        <f>SUM(H732,G733,H736,H745)</f>
        <v>873.39999999999986</v>
      </c>
      <c r="I746" s="108"/>
      <c r="J746" s="88"/>
      <c r="K746" s="88"/>
      <c r="L746" s="141"/>
      <c r="M746" s="90"/>
      <c r="N746" s="141"/>
      <c r="O746" s="90"/>
      <c r="P746" s="141"/>
      <c r="Q746" s="90"/>
      <c r="R746" s="90"/>
      <c r="S746" s="141"/>
      <c r="T746" s="90"/>
      <c r="U746" s="90" t="s">
        <v>5008</v>
      </c>
      <c r="V746" s="58" t="s">
        <v>3339</v>
      </c>
      <c r="W746" s="46"/>
    </row>
    <row r="747" spans="1:23" ht="25.5" x14ac:dyDescent="0.2">
      <c r="A747" s="74" t="s">
        <v>2362</v>
      </c>
      <c r="B747" s="74"/>
      <c r="C747" s="76" t="s">
        <v>1586</v>
      </c>
      <c r="D747" s="130" t="s">
        <v>3664</v>
      </c>
      <c r="E747" s="75"/>
      <c r="F747" s="75"/>
      <c r="G747" s="108">
        <v>706.7</v>
      </c>
      <c r="H747" s="108"/>
      <c r="I747" s="108"/>
      <c r="J747" s="75" t="s">
        <v>660</v>
      </c>
      <c r="K747" s="16" t="s">
        <v>3546</v>
      </c>
      <c r="L747" s="141"/>
      <c r="M747" s="82"/>
      <c r="N747" s="141"/>
      <c r="O747" s="82"/>
      <c r="P747" s="141"/>
      <c r="Q747" s="82"/>
      <c r="R747" s="82"/>
      <c r="S747" s="141"/>
      <c r="T747" s="82"/>
      <c r="U747" s="77" t="s">
        <v>5009</v>
      </c>
      <c r="V747" s="58" t="s">
        <v>2808</v>
      </c>
      <c r="W747" s="77"/>
    </row>
    <row r="748" spans="1:23" ht="25.5" x14ac:dyDescent="0.2">
      <c r="A748" s="74" t="s">
        <v>2363</v>
      </c>
      <c r="B748" s="74"/>
      <c r="C748" s="76" t="s">
        <v>1587</v>
      </c>
      <c r="D748" s="130" t="s">
        <v>3664</v>
      </c>
      <c r="E748" s="75"/>
      <c r="F748" s="75"/>
      <c r="G748" s="108">
        <v>806.7</v>
      </c>
      <c r="H748" s="108"/>
      <c r="I748" s="108"/>
      <c r="J748" s="75" t="s">
        <v>660</v>
      </c>
      <c r="K748" s="16" t="s">
        <v>3546</v>
      </c>
      <c r="L748" s="141"/>
      <c r="M748" s="82"/>
      <c r="N748" s="141"/>
      <c r="O748" s="82"/>
      <c r="P748" s="141"/>
      <c r="Q748" s="82"/>
      <c r="R748" s="82"/>
      <c r="S748" s="141"/>
      <c r="T748" s="82"/>
      <c r="U748" s="77" t="s">
        <v>5010</v>
      </c>
      <c r="V748" s="58" t="s">
        <v>2808</v>
      </c>
      <c r="W748" s="77"/>
    </row>
    <row r="749" spans="1:23" ht="63.75" x14ac:dyDescent="0.2">
      <c r="A749" s="74" t="s">
        <v>2364</v>
      </c>
      <c r="B749" s="74"/>
      <c r="C749" s="76" t="s">
        <v>1588</v>
      </c>
      <c r="D749" s="130" t="s">
        <v>3663</v>
      </c>
      <c r="E749" s="75"/>
      <c r="F749" s="75"/>
      <c r="G749" s="108">
        <v>-906.7</v>
      </c>
      <c r="H749" s="108"/>
      <c r="I749" s="108"/>
      <c r="J749" s="75" t="s">
        <v>660</v>
      </c>
      <c r="K749" s="16" t="s">
        <v>3546</v>
      </c>
      <c r="L749" s="172" t="b">
        <f>NOT(AND((ABS(ROUND((G497+G498+G503-G458-G459-G464)-(G748+G749),1))&gt;ABS(ROUND((G748+G749)*0.1,1))),$G$781=""))</f>
        <v>1</v>
      </c>
      <c r="M749" s="16" t="s">
        <v>4302</v>
      </c>
      <c r="N749" s="172"/>
      <c r="O749" s="172"/>
      <c r="P749" s="141"/>
      <c r="Q749" s="82"/>
      <c r="R749" s="82"/>
      <c r="S749" s="141"/>
      <c r="T749" s="82"/>
      <c r="U749" s="77" t="s">
        <v>5011</v>
      </c>
      <c r="V749" s="58" t="s">
        <v>2808</v>
      </c>
      <c r="W749" s="77"/>
    </row>
    <row r="750" spans="1:23" ht="38.25" x14ac:dyDescent="0.2">
      <c r="A750" s="74" t="s">
        <v>0</v>
      </c>
      <c r="B750" s="74"/>
      <c r="C750" s="76" t="s">
        <v>1589</v>
      </c>
      <c r="D750" s="130" t="s">
        <v>3611</v>
      </c>
      <c r="E750" s="75"/>
      <c r="F750" s="75"/>
      <c r="G750" s="108">
        <v>106.8</v>
      </c>
      <c r="H750" s="108"/>
      <c r="I750" s="108"/>
      <c r="J750" s="75" t="s">
        <v>660</v>
      </c>
      <c r="K750" s="16" t="s">
        <v>3546</v>
      </c>
      <c r="L750" s="172" t="b">
        <f>OR(G750=0,$G$782&lt;&gt;"")</f>
        <v>1</v>
      </c>
      <c r="M750" s="86" t="s">
        <v>4249</v>
      </c>
      <c r="N750" s="141"/>
      <c r="O750" s="82"/>
      <c r="P750" s="141"/>
      <c r="Q750" s="82"/>
      <c r="R750" s="82"/>
      <c r="S750" s="141"/>
      <c r="T750" s="82"/>
      <c r="U750" s="77" t="s">
        <v>5012</v>
      </c>
      <c r="V750" s="58" t="s">
        <v>2808</v>
      </c>
      <c r="W750" s="77"/>
    </row>
    <row r="751" spans="1:23" s="91" customFormat="1" ht="38.25" x14ac:dyDescent="0.2">
      <c r="A751" s="88" t="s">
        <v>1</v>
      </c>
      <c r="B751" s="88"/>
      <c r="C751" s="89" t="s">
        <v>2602</v>
      </c>
      <c r="D751" s="88" t="s">
        <v>3543</v>
      </c>
      <c r="E751" s="88"/>
      <c r="F751" s="90" t="s">
        <v>768</v>
      </c>
      <c r="G751" s="108"/>
      <c r="H751" s="108">
        <f>SUM(G747:G750)</f>
        <v>713.5</v>
      </c>
      <c r="I751" s="108"/>
      <c r="J751" s="88"/>
      <c r="K751" s="88"/>
      <c r="L751" s="141"/>
      <c r="M751" s="90"/>
      <c r="N751" s="141"/>
      <c r="O751" s="90"/>
      <c r="P751" s="141"/>
      <c r="Q751" s="90"/>
      <c r="R751" s="90"/>
      <c r="S751" s="141"/>
      <c r="T751" s="90"/>
      <c r="U751" s="90" t="s">
        <v>5013</v>
      </c>
      <c r="V751" s="58" t="s">
        <v>3339</v>
      </c>
      <c r="W751" s="46"/>
    </row>
    <row r="752" spans="1:23" s="98" customFormat="1" ht="84.75" customHeight="1" x14ac:dyDescent="0.2">
      <c r="A752" s="44" t="s">
        <v>2</v>
      </c>
      <c r="B752" s="44"/>
      <c r="C752" s="45" t="s">
        <v>2608</v>
      </c>
      <c r="D752" s="44" t="s">
        <v>3543</v>
      </c>
      <c r="E752" s="44"/>
      <c r="F752" s="46" t="s">
        <v>3090</v>
      </c>
      <c r="G752" s="108"/>
      <c r="H752" s="108">
        <f>SUM(H746,H751)</f>
        <v>1586.8999999999999</v>
      </c>
      <c r="I752" s="108"/>
      <c r="J752" s="44"/>
      <c r="K752" s="88"/>
      <c r="L752" s="172" t="b">
        <f>OR(ROUND(H752,1)=ROUND((G494-G455),1),$G$784&lt;&gt;"")</f>
        <v>1</v>
      </c>
      <c r="M752" s="90" t="s">
        <v>4327</v>
      </c>
      <c r="N752" s="141"/>
      <c r="O752" s="46"/>
      <c r="P752" s="141"/>
      <c r="Q752" s="46"/>
      <c r="R752" s="46"/>
      <c r="S752" s="141"/>
      <c r="T752" s="46"/>
      <c r="U752" s="90" t="s">
        <v>5014</v>
      </c>
      <c r="V752" s="58" t="s">
        <v>2808</v>
      </c>
      <c r="W752" s="76"/>
    </row>
    <row r="753" spans="1:23" ht="25.5" x14ac:dyDescent="0.2">
      <c r="A753" s="78" t="s">
        <v>3</v>
      </c>
      <c r="B753" s="78"/>
      <c r="C753" s="45" t="s">
        <v>1594</v>
      </c>
      <c r="D753" s="44" t="s">
        <v>3543</v>
      </c>
      <c r="E753" s="44"/>
      <c r="F753" s="46" t="s">
        <v>769</v>
      </c>
      <c r="G753" s="108"/>
      <c r="H753" s="108">
        <f>H722</f>
        <v>7945.2999999999993</v>
      </c>
      <c r="I753" s="108"/>
      <c r="J753" s="44"/>
      <c r="K753" s="88"/>
      <c r="L753" s="172"/>
      <c r="M753" s="90"/>
      <c r="N753" s="141"/>
      <c r="O753" s="90"/>
      <c r="P753" s="141"/>
      <c r="Q753" s="90"/>
      <c r="R753" s="90"/>
      <c r="S753" s="141"/>
      <c r="T753" s="90"/>
      <c r="U753" s="46" t="s">
        <v>5015</v>
      </c>
      <c r="V753" s="58" t="s">
        <v>3339</v>
      </c>
      <c r="W753" s="46"/>
    </row>
    <row r="754" spans="1:23" s="91" customFormat="1" ht="38.25" x14ac:dyDescent="0.2">
      <c r="A754" s="44" t="s">
        <v>2609</v>
      </c>
      <c r="B754" s="44"/>
      <c r="C754" s="45" t="s">
        <v>1592</v>
      </c>
      <c r="D754" s="44" t="s">
        <v>3543</v>
      </c>
      <c r="E754" s="44"/>
      <c r="F754" s="46" t="s">
        <v>770</v>
      </c>
      <c r="G754" s="108"/>
      <c r="H754" s="108">
        <f>H752</f>
        <v>1586.8999999999999</v>
      </c>
      <c r="I754" s="108"/>
      <c r="J754" s="44"/>
      <c r="K754" s="88"/>
      <c r="L754" s="141"/>
      <c r="M754" s="90"/>
      <c r="N754" s="141"/>
      <c r="O754" s="90"/>
      <c r="P754" s="141"/>
      <c r="Q754" s="90"/>
      <c r="R754" s="90"/>
      <c r="S754" s="141"/>
      <c r="T754" s="90"/>
      <c r="U754" s="46" t="s">
        <v>5016</v>
      </c>
      <c r="V754" s="58" t="s">
        <v>3339</v>
      </c>
      <c r="W754" s="46"/>
    </row>
    <row r="755" spans="1:23" s="91" customFormat="1" ht="51" x14ac:dyDescent="0.2">
      <c r="A755" s="88" t="s">
        <v>4</v>
      </c>
      <c r="B755" s="88"/>
      <c r="C755" s="89" t="s">
        <v>2615</v>
      </c>
      <c r="D755" s="88" t="s">
        <v>3543</v>
      </c>
      <c r="E755" s="88"/>
      <c r="F755" s="90" t="s">
        <v>771</v>
      </c>
      <c r="G755" s="108"/>
      <c r="H755" s="108">
        <f>SUM(H753,H754)</f>
        <v>9532.1999999999989</v>
      </c>
      <c r="I755" s="108"/>
      <c r="J755" s="88"/>
      <c r="K755" s="88"/>
      <c r="L755" s="172" t="b">
        <f>OR(ROUND(H755,1)=ROUND(G494,1),$G$785&lt;&gt;"")</f>
        <v>1</v>
      </c>
      <c r="M755" s="46" t="s">
        <v>4141</v>
      </c>
      <c r="N755" s="141"/>
      <c r="O755" s="90"/>
      <c r="P755" s="141"/>
      <c r="Q755" s="90"/>
      <c r="R755" s="90"/>
      <c r="S755" s="141"/>
      <c r="T755" s="90"/>
      <c r="U755" s="90" t="s">
        <v>5017</v>
      </c>
      <c r="V755" s="65" t="s">
        <v>2812</v>
      </c>
      <c r="W755" s="46"/>
    </row>
    <row r="756" spans="1:23" ht="38.25" x14ac:dyDescent="0.2">
      <c r="A756" s="88" t="s">
        <v>4288</v>
      </c>
      <c r="B756" s="88"/>
      <c r="C756" s="89" t="s">
        <v>4289</v>
      </c>
      <c r="D756" s="88" t="s">
        <v>3611</v>
      </c>
      <c r="E756" s="44" t="s">
        <v>3777</v>
      </c>
      <c r="F756" s="90" t="s">
        <v>4290</v>
      </c>
      <c r="G756" s="108"/>
      <c r="H756" s="108">
        <f>ROUND(SUM(G566,G605,G638,G671,G704,G737),1)</f>
        <v>-4824.6000000000004</v>
      </c>
      <c r="I756" s="108"/>
      <c r="J756" s="44"/>
      <c r="K756" s="44"/>
      <c r="L756" s="141"/>
      <c r="M756" s="90"/>
      <c r="N756" s="141"/>
      <c r="O756" s="90"/>
      <c r="P756" s="141"/>
      <c r="Q756" s="90"/>
      <c r="R756" s="90"/>
      <c r="S756" s="141"/>
      <c r="T756" s="90"/>
      <c r="U756" s="46"/>
      <c r="V756" s="66" t="s">
        <v>2811</v>
      </c>
      <c r="W756" s="90"/>
    </row>
    <row r="757" spans="1:23" ht="38.25" x14ac:dyDescent="0.2">
      <c r="A757" s="88" t="s">
        <v>4282</v>
      </c>
      <c r="B757" s="88"/>
      <c r="C757" s="45" t="s">
        <v>4285</v>
      </c>
      <c r="D757" s="44" t="s">
        <v>3543</v>
      </c>
      <c r="E757" s="44" t="s">
        <v>3777</v>
      </c>
      <c r="F757" s="90" t="s">
        <v>4286</v>
      </c>
      <c r="G757" s="196"/>
      <c r="H757" s="108">
        <f>ROUND(SUM(G573,G612,G645,G678,G711,G744),1)</f>
        <v>4245.8</v>
      </c>
      <c r="I757" s="108"/>
      <c r="J757" s="44"/>
      <c r="K757" s="44"/>
      <c r="L757" s="141"/>
      <c r="M757" s="90"/>
      <c r="N757" s="141"/>
      <c r="O757" s="90"/>
      <c r="P757" s="141"/>
      <c r="Q757" s="90"/>
      <c r="R757" s="90"/>
      <c r="S757" s="141"/>
      <c r="T757" s="90"/>
      <c r="U757" s="46"/>
      <c r="V757" s="66" t="s">
        <v>2811</v>
      </c>
      <c r="W757" s="90"/>
    </row>
    <row r="758" spans="1:23" s="91" customFormat="1" ht="38.25" x14ac:dyDescent="0.2">
      <c r="A758" s="88" t="s">
        <v>4270</v>
      </c>
      <c r="B758" s="88"/>
      <c r="C758" s="45" t="s">
        <v>5432</v>
      </c>
      <c r="D758" s="44" t="s">
        <v>3543</v>
      </c>
      <c r="E758" s="44" t="s">
        <v>3777</v>
      </c>
      <c r="F758" s="90" t="s">
        <v>4273</v>
      </c>
      <c r="G758" s="108"/>
      <c r="H758" s="108">
        <f>ROUND(SUM(G580,G616,G649,G682,G715,G748),1)</f>
        <v>4825.2</v>
      </c>
      <c r="I758" s="108"/>
      <c r="J758" s="88"/>
      <c r="K758" s="88"/>
      <c r="L758" s="141"/>
      <c r="M758" s="90"/>
      <c r="N758" s="141"/>
      <c r="O758" s="90"/>
      <c r="P758" s="141"/>
      <c r="Q758" s="90"/>
      <c r="R758" s="90"/>
      <c r="S758" s="141"/>
      <c r="T758" s="90"/>
      <c r="U758" s="90"/>
      <c r="V758" s="66" t="s">
        <v>2811</v>
      </c>
      <c r="W758" s="46"/>
    </row>
    <row r="759" spans="1:23" s="91" customFormat="1" ht="38.25" x14ac:dyDescent="0.2">
      <c r="A759" s="88" t="s">
        <v>4271</v>
      </c>
      <c r="B759" s="88"/>
      <c r="C759" s="45" t="s">
        <v>4272</v>
      </c>
      <c r="D759" s="44" t="s">
        <v>3543</v>
      </c>
      <c r="E759" s="44" t="s">
        <v>3777</v>
      </c>
      <c r="F759" s="90" t="s">
        <v>4274</v>
      </c>
      <c r="G759" s="108"/>
      <c r="H759" s="108">
        <f>ROUND(SUM(G581,G617,G650,G683,G716,G749),1)</f>
        <v>-5425.2</v>
      </c>
      <c r="I759" s="108"/>
      <c r="J759" s="88"/>
      <c r="K759" s="88"/>
      <c r="L759" s="141"/>
      <c r="M759" s="90"/>
      <c r="N759" s="141"/>
      <c r="O759" s="90"/>
      <c r="P759" s="141"/>
      <c r="Q759" s="90"/>
      <c r="R759" s="90"/>
      <c r="S759" s="141"/>
      <c r="T759" s="90"/>
      <c r="U759" s="90"/>
      <c r="V759" s="66" t="s">
        <v>2811</v>
      </c>
      <c r="W759" s="46"/>
    </row>
    <row r="760" spans="1:23" s="91" customFormat="1" ht="51" x14ac:dyDescent="0.2">
      <c r="A760" s="242" t="s">
        <v>2633</v>
      </c>
      <c r="B760" s="242"/>
      <c r="C760" s="243" t="s">
        <v>2622</v>
      </c>
      <c r="D760" s="242" t="s">
        <v>3543</v>
      </c>
      <c r="E760" s="242"/>
      <c r="F760" s="244" t="s">
        <v>2795</v>
      </c>
      <c r="G760" s="245"/>
      <c r="H760" s="245">
        <f>ROUND(SUM(H755,-G494),1)</f>
        <v>94.7</v>
      </c>
      <c r="I760" s="245"/>
      <c r="J760" s="242"/>
      <c r="K760" s="242"/>
      <c r="L760" s="249"/>
      <c r="M760" s="244"/>
      <c r="N760" s="249"/>
      <c r="O760" s="244"/>
      <c r="P760" s="249"/>
      <c r="Q760" s="244"/>
      <c r="R760" s="244"/>
      <c r="S760" s="249"/>
      <c r="T760" s="244"/>
      <c r="U760" s="244"/>
      <c r="V760" s="67" t="s">
        <v>2813</v>
      </c>
      <c r="W760" s="250"/>
    </row>
    <row r="761" spans="1:23" ht="25.5" x14ac:dyDescent="0.2">
      <c r="A761" s="197" t="s">
        <v>3283</v>
      </c>
      <c r="B761" s="197"/>
      <c r="C761" s="76" t="s">
        <v>663</v>
      </c>
      <c r="D761" s="130" t="s">
        <v>3549</v>
      </c>
      <c r="E761" s="75"/>
      <c r="F761" s="75"/>
      <c r="G761" s="140" t="s">
        <v>3637</v>
      </c>
      <c r="H761" s="108"/>
      <c r="I761" s="108"/>
      <c r="J761" s="75" t="s">
        <v>2202</v>
      </c>
      <c r="K761" s="75"/>
      <c r="L761" s="141"/>
      <c r="M761" s="82"/>
      <c r="N761" s="141"/>
      <c r="O761" s="82"/>
      <c r="P761" s="141"/>
      <c r="Q761" s="82"/>
      <c r="R761" s="82"/>
      <c r="S761" s="141"/>
      <c r="T761" s="82"/>
      <c r="U761" s="77" t="s">
        <v>5018</v>
      </c>
      <c r="V761" s="58" t="s">
        <v>2808</v>
      </c>
      <c r="W761" s="77"/>
    </row>
    <row r="762" spans="1:23" ht="38.25" x14ac:dyDescent="0.2">
      <c r="A762" s="197" t="s">
        <v>3284</v>
      </c>
      <c r="B762" s="197"/>
      <c r="C762" s="76" t="s">
        <v>666</v>
      </c>
      <c r="D762" s="130" t="s">
        <v>3549</v>
      </c>
      <c r="E762" s="75"/>
      <c r="F762" s="75"/>
      <c r="G762" s="140" t="s">
        <v>3638</v>
      </c>
      <c r="H762" s="108"/>
      <c r="I762" s="108"/>
      <c r="J762" s="75" t="s">
        <v>2202</v>
      </c>
      <c r="K762" s="75"/>
      <c r="L762" s="141"/>
      <c r="M762" s="82"/>
      <c r="N762" s="141"/>
      <c r="O762" s="82"/>
      <c r="P762" s="141"/>
      <c r="Q762" s="82"/>
      <c r="R762" s="82"/>
      <c r="S762" s="141"/>
      <c r="T762" s="82"/>
      <c r="U762" s="77" t="s">
        <v>5019</v>
      </c>
      <c r="V762" s="58" t="s">
        <v>2808</v>
      </c>
      <c r="W762" s="77"/>
    </row>
    <row r="763" spans="1:23" ht="25.5" x14ac:dyDescent="0.2">
      <c r="A763" s="197" t="s">
        <v>3285</v>
      </c>
      <c r="B763" s="197"/>
      <c r="C763" s="76" t="s">
        <v>2952</v>
      </c>
      <c r="D763" s="130" t="s">
        <v>3549</v>
      </c>
      <c r="E763" s="75"/>
      <c r="F763" s="75"/>
      <c r="G763" s="140" t="s">
        <v>3639</v>
      </c>
      <c r="H763" s="108"/>
      <c r="I763" s="108"/>
      <c r="J763" s="75" t="s">
        <v>2202</v>
      </c>
      <c r="K763" s="75"/>
      <c r="L763" s="141"/>
      <c r="M763" s="82"/>
      <c r="N763" s="141"/>
      <c r="O763" s="82"/>
      <c r="P763" s="141"/>
      <c r="Q763" s="82"/>
      <c r="R763" s="82"/>
      <c r="S763" s="141"/>
      <c r="T763" s="82"/>
      <c r="U763" s="77" t="s">
        <v>5020</v>
      </c>
      <c r="V763" s="58" t="s">
        <v>2808</v>
      </c>
      <c r="W763" s="77"/>
    </row>
    <row r="764" spans="1:23" ht="25.5" x14ac:dyDescent="0.2">
      <c r="A764" s="197" t="s">
        <v>3286</v>
      </c>
      <c r="B764" s="197"/>
      <c r="C764" s="76" t="s">
        <v>2953</v>
      </c>
      <c r="D764" s="130" t="s">
        <v>3549</v>
      </c>
      <c r="E764" s="75"/>
      <c r="F764" s="75"/>
      <c r="G764" s="140" t="s">
        <v>3640</v>
      </c>
      <c r="H764" s="108"/>
      <c r="I764" s="108"/>
      <c r="J764" s="75" t="s">
        <v>2202</v>
      </c>
      <c r="K764" s="75"/>
      <c r="L764" s="141"/>
      <c r="M764" s="82"/>
      <c r="N764" s="141"/>
      <c r="O764" s="82"/>
      <c r="P764" s="141"/>
      <c r="Q764" s="82"/>
      <c r="R764" s="82"/>
      <c r="S764" s="141"/>
      <c r="T764" s="82"/>
      <c r="U764" s="77" t="s">
        <v>5021</v>
      </c>
      <c r="V764" s="58" t="s">
        <v>2808</v>
      </c>
      <c r="W764" s="77"/>
    </row>
    <row r="765" spans="1:23" ht="25.5" x14ac:dyDescent="0.2">
      <c r="A765" s="197" t="s">
        <v>3287</v>
      </c>
      <c r="B765" s="197"/>
      <c r="C765" s="76" t="s">
        <v>671</v>
      </c>
      <c r="D765" s="130" t="s">
        <v>3549</v>
      </c>
      <c r="E765" s="75"/>
      <c r="F765" s="75"/>
      <c r="G765" s="140" t="s">
        <v>3641</v>
      </c>
      <c r="H765" s="108"/>
      <c r="I765" s="108"/>
      <c r="J765" s="75" t="s">
        <v>2202</v>
      </c>
      <c r="K765" s="75"/>
      <c r="L765" s="141"/>
      <c r="M765" s="82"/>
      <c r="N765" s="141"/>
      <c r="O765" s="82"/>
      <c r="P765" s="141"/>
      <c r="Q765" s="82"/>
      <c r="R765" s="82"/>
      <c r="S765" s="141"/>
      <c r="T765" s="82"/>
      <c r="U765" s="77" t="s">
        <v>5022</v>
      </c>
      <c r="V765" s="58" t="s">
        <v>2808</v>
      </c>
      <c r="W765" s="77"/>
    </row>
    <row r="766" spans="1:23" ht="25.5" x14ac:dyDescent="0.2">
      <c r="A766" s="197" t="s">
        <v>3288</v>
      </c>
      <c r="B766" s="197"/>
      <c r="C766" s="76" t="s">
        <v>2954</v>
      </c>
      <c r="D766" s="130" t="s">
        <v>3549</v>
      </c>
      <c r="E766" s="75"/>
      <c r="F766" s="75"/>
      <c r="G766" s="140" t="s">
        <v>3642</v>
      </c>
      <c r="H766" s="108"/>
      <c r="I766" s="108"/>
      <c r="J766" s="75" t="s">
        <v>2202</v>
      </c>
      <c r="K766" s="75"/>
      <c r="L766" s="141"/>
      <c r="M766" s="82"/>
      <c r="N766" s="141"/>
      <c r="O766" s="82"/>
      <c r="P766" s="141"/>
      <c r="Q766" s="82"/>
      <c r="R766" s="82"/>
      <c r="S766" s="141"/>
      <c r="T766" s="82"/>
      <c r="U766" s="77" t="s">
        <v>5023</v>
      </c>
      <c r="V766" s="58" t="s">
        <v>2808</v>
      </c>
      <c r="W766" s="77"/>
    </row>
    <row r="767" spans="1:23" ht="25.5" x14ac:dyDescent="0.2">
      <c r="A767" s="197" t="s">
        <v>3289</v>
      </c>
      <c r="B767" s="197"/>
      <c r="C767" s="76" t="s">
        <v>673</v>
      </c>
      <c r="D767" s="130" t="s">
        <v>3549</v>
      </c>
      <c r="E767" s="75"/>
      <c r="F767" s="75"/>
      <c r="G767" s="140" t="s">
        <v>3643</v>
      </c>
      <c r="H767" s="108"/>
      <c r="I767" s="108"/>
      <c r="J767" s="75" t="s">
        <v>2202</v>
      </c>
      <c r="K767" s="75"/>
      <c r="L767" s="141"/>
      <c r="M767" s="82"/>
      <c r="N767" s="141"/>
      <c r="O767" s="82"/>
      <c r="P767" s="141"/>
      <c r="Q767" s="82"/>
      <c r="R767" s="82"/>
      <c r="S767" s="141"/>
      <c r="T767" s="82"/>
      <c r="U767" s="77" t="s">
        <v>5024</v>
      </c>
      <c r="V767" s="58" t="s">
        <v>2808</v>
      </c>
      <c r="W767" s="77"/>
    </row>
    <row r="768" spans="1:23" x14ac:dyDescent="0.2">
      <c r="A768" s="197" t="s">
        <v>3290</v>
      </c>
      <c r="B768" s="197"/>
      <c r="C768" s="76" t="s">
        <v>676</v>
      </c>
      <c r="D768" s="130" t="s">
        <v>3549</v>
      </c>
      <c r="E768" s="75"/>
      <c r="F768" s="75"/>
      <c r="G768" s="140" t="s">
        <v>3644</v>
      </c>
      <c r="H768" s="108"/>
      <c r="I768" s="108"/>
      <c r="J768" s="75" t="s">
        <v>2202</v>
      </c>
      <c r="K768" s="75"/>
      <c r="L768" s="141"/>
      <c r="M768" s="82"/>
      <c r="N768" s="141"/>
      <c r="O768" s="82"/>
      <c r="P768" s="141"/>
      <c r="Q768" s="82"/>
      <c r="R768" s="82"/>
      <c r="S768" s="141"/>
      <c r="T768" s="82"/>
      <c r="U768" s="77" t="s">
        <v>5025</v>
      </c>
      <c r="V768" s="58" t="s">
        <v>2808</v>
      </c>
      <c r="W768" s="77"/>
    </row>
    <row r="769" spans="1:23" x14ac:dyDescent="0.2">
      <c r="A769" s="197" t="s">
        <v>3291</v>
      </c>
      <c r="B769" s="197"/>
      <c r="C769" s="76" t="s">
        <v>677</v>
      </c>
      <c r="D769" s="130" t="s">
        <v>3549</v>
      </c>
      <c r="E769" s="75"/>
      <c r="F769" s="75"/>
      <c r="G769" s="140" t="s">
        <v>3645</v>
      </c>
      <c r="H769" s="108"/>
      <c r="I769" s="108"/>
      <c r="J769" s="75" t="s">
        <v>2202</v>
      </c>
      <c r="K769" s="75"/>
      <c r="L769" s="141"/>
      <c r="M769" s="82"/>
      <c r="N769" s="141"/>
      <c r="O769" s="82"/>
      <c r="P769" s="141"/>
      <c r="Q769" s="82"/>
      <c r="R769" s="82"/>
      <c r="S769" s="141"/>
      <c r="T769" s="82"/>
      <c r="U769" s="77" t="s">
        <v>5026</v>
      </c>
      <c r="V769" s="58" t="s">
        <v>2808</v>
      </c>
      <c r="W769" s="77"/>
    </row>
    <row r="770" spans="1:23" x14ac:dyDescent="0.2">
      <c r="A770" s="197" t="s">
        <v>3292</v>
      </c>
      <c r="B770" s="197"/>
      <c r="C770" s="76" t="s">
        <v>2472</v>
      </c>
      <c r="D770" s="130" t="s">
        <v>3549</v>
      </c>
      <c r="E770" s="75"/>
      <c r="F770" s="75"/>
      <c r="G770" s="140" t="s">
        <v>3646</v>
      </c>
      <c r="H770" s="108"/>
      <c r="I770" s="108"/>
      <c r="J770" s="75" t="s">
        <v>2202</v>
      </c>
      <c r="K770" s="75"/>
      <c r="L770" s="141"/>
      <c r="M770" s="82"/>
      <c r="N770" s="141"/>
      <c r="O770" s="82"/>
      <c r="P770" s="141"/>
      <c r="Q770" s="82"/>
      <c r="R770" s="82"/>
      <c r="S770" s="141"/>
      <c r="T770" s="82"/>
      <c r="U770" s="77" t="s">
        <v>5027</v>
      </c>
      <c r="V770" s="58" t="s">
        <v>2808</v>
      </c>
      <c r="W770" s="77"/>
    </row>
    <row r="771" spans="1:23" ht="38.25" x14ac:dyDescent="0.2">
      <c r="A771" s="197" t="s">
        <v>3293</v>
      </c>
      <c r="B771" s="197"/>
      <c r="C771" s="76" t="s">
        <v>683</v>
      </c>
      <c r="D771" s="130" t="s">
        <v>3549</v>
      </c>
      <c r="E771" s="75"/>
      <c r="F771" s="75"/>
      <c r="G771" s="140" t="s">
        <v>3647</v>
      </c>
      <c r="H771" s="108"/>
      <c r="I771" s="108"/>
      <c r="J771" s="75" t="s">
        <v>2202</v>
      </c>
      <c r="K771" s="75"/>
      <c r="L771" s="141"/>
      <c r="M771" s="82"/>
      <c r="N771" s="141"/>
      <c r="O771" s="82"/>
      <c r="P771" s="141"/>
      <c r="Q771" s="82"/>
      <c r="R771" s="82"/>
      <c r="S771" s="141"/>
      <c r="T771" s="82"/>
      <c r="U771" s="77" t="s">
        <v>5028</v>
      </c>
      <c r="V771" s="58" t="s">
        <v>2808</v>
      </c>
      <c r="W771" s="77"/>
    </row>
    <row r="772" spans="1:23" x14ac:dyDescent="0.2">
      <c r="A772" s="197" t="s">
        <v>3294</v>
      </c>
      <c r="B772" s="197"/>
      <c r="C772" s="76" t="s">
        <v>685</v>
      </c>
      <c r="D772" s="130" t="s">
        <v>3549</v>
      </c>
      <c r="E772" s="75"/>
      <c r="F772" s="75"/>
      <c r="G772" s="140" t="s">
        <v>3648</v>
      </c>
      <c r="H772" s="108"/>
      <c r="I772" s="108"/>
      <c r="J772" s="75" t="s">
        <v>2202</v>
      </c>
      <c r="K772" s="75"/>
      <c r="L772" s="141"/>
      <c r="M772" s="82"/>
      <c r="N772" s="141"/>
      <c r="O772" s="82"/>
      <c r="P772" s="141"/>
      <c r="Q772" s="82"/>
      <c r="R772" s="82"/>
      <c r="S772" s="141"/>
      <c r="T772" s="82"/>
      <c r="U772" s="77" t="s">
        <v>5029</v>
      </c>
      <c r="V772" s="58" t="s">
        <v>2808</v>
      </c>
      <c r="W772" s="77"/>
    </row>
    <row r="773" spans="1:23" ht="38.25" x14ac:dyDescent="0.2">
      <c r="A773" s="197" t="s">
        <v>3295</v>
      </c>
      <c r="B773" s="197"/>
      <c r="C773" s="76" t="s">
        <v>686</v>
      </c>
      <c r="D773" s="130" t="s">
        <v>3549</v>
      </c>
      <c r="E773" s="75"/>
      <c r="F773" s="75"/>
      <c r="G773" s="140" t="s">
        <v>3649</v>
      </c>
      <c r="H773" s="108"/>
      <c r="I773" s="108"/>
      <c r="J773" s="75" t="s">
        <v>2202</v>
      </c>
      <c r="K773" s="75"/>
      <c r="L773" s="141"/>
      <c r="M773" s="82"/>
      <c r="N773" s="141"/>
      <c r="O773" s="82"/>
      <c r="P773" s="141"/>
      <c r="Q773" s="82"/>
      <c r="R773" s="82"/>
      <c r="S773" s="141"/>
      <c r="T773" s="82"/>
      <c r="U773" s="77" t="s">
        <v>5030</v>
      </c>
      <c r="V773" s="58" t="s">
        <v>2808</v>
      </c>
      <c r="W773" s="77"/>
    </row>
    <row r="774" spans="1:23" ht="38.25" x14ac:dyDescent="0.2">
      <c r="A774" s="197" t="s">
        <v>3296</v>
      </c>
      <c r="B774" s="197"/>
      <c r="C774" s="76" t="s">
        <v>2956</v>
      </c>
      <c r="D774" s="130" t="s">
        <v>3549</v>
      </c>
      <c r="E774" s="75"/>
      <c r="F774" s="75"/>
      <c r="G774" s="140" t="s">
        <v>3650</v>
      </c>
      <c r="H774" s="108"/>
      <c r="I774" s="108"/>
      <c r="J774" s="75" t="s">
        <v>2202</v>
      </c>
      <c r="K774" s="75"/>
      <c r="L774" s="141"/>
      <c r="M774" s="82"/>
      <c r="N774" s="141"/>
      <c r="O774" s="82"/>
      <c r="P774" s="141"/>
      <c r="Q774" s="82"/>
      <c r="R774" s="82"/>
      <c r="S774" s="141"/>
      <c r="T774" s="82"/>
      <c r="U774" s="77" t="s">
        <v>5031</v>
      </c>
      <c r="V774" s="58" t="s">
        <v>2808</v>
      </c>
      <c r="W774" s="77"/>
    </row>
    <row r="775" spans="1:23" ht="25.5" x14ac:dyDescent="0.2">
      <c r="A775" s="197" t="s">
        <v>3297</v>
      </c>
      <c r="B775" s="197"/>
      <c r="C775" s="76" t="s">
        <v>688</v>
      </c>
      <c r="D775" s="130" t="s">
        <v>3549</v>
      </c>
      <c r="E775" s="75"/>
      <c r="F775" s="75"/>
      <c r="G775" s="140" t="s">
        <v>3651</v>
      </c>
      <c r="H775" s="108"/>
      <c r="I775" s="108"/>
      <c r="J775" s="75" t="s">
        <v>2202</v>
      </c>
      <c r="K775" s="75"/>
      <c r="L775" s="141"/>
      <c r="M775" s="82"/>
      <c r="N775" s="141"/>
      <c r="O775" s="82"/>
      <c r="P775" s="141"/>
      <c r="Q775" s="82"/>
      <c r="R775" s="82"/>
      <c r="S775" s="141"/>
      <c r="T775" s="82"/>
      <c r="U775" s="77" t="s">
        <v>5032</v>
      </c>
      <c r="V775" s="58" t="s">
        <v>2808</v>
      </c>
      <c r="W775" s="77"/>
    </row>
    <row r="776" spans="1:23" ht="25.5" x14ac:dyDescent="0.2">
      <c r="A776" s="197" t="s">
        <v>3298</v>
      </c>
      <c r="B776" s="197"/>
      <c r="C776" s="76" t="s">
        <v>690</v>
      </c>
      <c r="D776" s="130" t="s">
        <v>3549</v>
      </c>
      <c r="E776" s="75"/>
      <c r="F776" s="75"/>
      <c r="G776" s="140" t="s">
        <v>3652</v>
      </c>
      <c r="H776" s="108"/>
      <c r="I776" s="108"/>
      <c r="J776" s="75" t="s">
        <v>2202</v>
      </c>
      <c r="K776" s="75"/>
      <c r="L776" s="141"/>
      <c r="M776" s="82"/>
      <c r="N776" s="141"/>
      <c r="O776" s="82"/>
      <c r="P776" s="141"/>
      <c r="Q776" s="82"/>
      <c r="R776" s="82"/>
      <c r="S776" s="141"/>
      <c r="T776" s="82"/>
      <c r="U776" s="77" t="s">
        <v>5033</v>
      </c>
      <c r="V776" s="58" t="s">
        <v>2808</v>
      </c>
      <c r="W776" s="77"/>
    </row>
    <row r="777" spans="1:23" ht="25.5" x14ac:dyDescent="0.2">
      <c r="A777" s="197" t="s">
        <v>3299</v>
      </c>
      <c r="B777" s="197"/>
      <c r="C777" s="76" t="s">
        <v>2955</v>
      </c>
      <c r="D777" s="130" t="s">
        <v>3549</v>
      </c>
      <c r="E777" s="75"/>
      <c r="F777" s="75"/>
      <c r="G777" s="140" t="s">
        <v>3653</v>
      </c>
      <c r="H777" s="108"/>
      <c r="I777" s="108"/>
      <c r="J777" s="75" t="s">
        <v>2202</v>
      </c>
      <c r="K777" s="75"/>
      <c r="L777" s="141"/>
      <c r="M777" s="82"/>
      <c r="N777" s="141"/>
      <c r="O777" s="82"/>
      <c r="P777" s="141"/>
      <c r="Q777" s="82"/>
      <c r="R777" s="82"/>
      <c r="S777" s="141"/>
      <c r="T777" s="82"/>
      <c r="U777" s="77" t="s">
        <v>5034</v>
      </c>
      <c r="V777" s="58" t="s">
        <v>2808</v>
      </c>
      <c r="W777" s="77"/>
    </row>
    <row r="778" spans="1:23" ht="25.5" x14ac:dyDescent="0.2">
      <c r="A778" s="197" t="s">
        <v>3300</v>
      </c>
      <c r="B778" s="197"/>
      <c r="C778" s="76" t="s">
        <v>692</v>
      </c>
      <c r="D778" s="130" t="s">
        <v>3549</v>
      </c>
      <c r="E778" s="75"/>
      <c r="F778" s="75"/>
      <c r="G778" s="140" t="s">
        <v>3654</v>
      </c>
      <c r="H778" s="108"/>
      <c r="I778" s="108"/>
      <c r="J778" s="75" t="s">
        <v>2202</v>
      </c>
      <c r="K778" s="75"/>
      <c r="L778" s="141"/>
      <c r="M778" s="82"/>
      <c r="N778" s="141"/>
      <c r="O778" s="82"/>
      <c r="P778" s="141"/>
      <c r="Q778" s="82"/>
      <c r="R778" s="82"/>
      <c r="S778" s="141"/>
      <c r="T778" s="82"/>
      <c r="U778" s="77" t="s">
        <v>5035</v>
      </c>
      <c r="V778" s="58" t="s">
        <v>2808</v>
      </c>
      <c r="W778" s="77"/>
    </row>
    <row r="779" spans="1:23" x14ac:dyDescent="0.2">
      <c r="A779" s="197" t="s">
        <v>3301</v>
      </c>
      <c r="B779" s="197"/>
      <c r="C779" s="76" t="s">
        <v>697</v>
      </c>
      <c r="D779" s="130" t="s">
        <v>3549</v>
      </c>
      <c r="E779" s="75"/>
      <c r="F779" s="75"/>
      <c r="G779" s="140" t="s">
        <v>3655</v>
      </c>
      <c r="H779" s="108"/>
      <c r="I779" s="108"/>
      <c r="J779" s="75" t="s">
        <v>2202</v>
      </c>
      <c r="K779" s="75"/>
      <c r="L779" s="141"/>
      <c r="M779" s="82"/>
      <c r="N779" s="141"/>
      <c r="O779" s="82"/>
      <c r="P779" s="141"/>
      <c r="Q779" s="82"/>
      <c r="R779" s="82"/>
      <c r="S779" s="141"/>
      <c r="T779" s="82"/>
      <c r="U779" s="77" t="s">
        <v>5036</v>
      </c>
      <c r="V779" s="58" t="s">
        <v>2808</v>
      </c>
      <c r="W779" s="77"/>
    </row>
    <row r="780" spans="1:23" x14ac:dyDescent="0.2">
      <c r="A780" s="197" t="s">
        <v>3302</v>
      </c>
      <c r="B780" s="197"/>
      <c r="C780" s="76" t="s">
        <v>698</v>
      </c>
      <c r="D780" s="130" t="s">
        <v>3549</v>
      </c>
      <c r="E780" s="75"/>
      <c r="F780" s="75"/>
      <c r="G780" s="140" t="s">
        <v>3656</v>
      </c>
      <c r="H780" s="108"/>
      <c r="I780" s="108"/>
      <c r="J780" s="75" t="s">
        <v>2202</v>
      </c>
      <c r="K780" s="75"/>
      <c r="L780" s="141"/>
      <c r="M780" s="82"/>
      <c r="N780" s="141"/>
      <c r="O780" s="82"/>
      <c r="P780" s="141"/>
      <c r="Q780" s="82"/>
      <c r="R780" s="82"/>
      <c r="S780" s="141"/>
      <c r="T780" s="82"/>
      <c r="U780" s="77" t="s">
        <v>5037</v>
      </c>
      <c r="V780" s="58" t="s">
        <v>2808</v>
      </c>
      <c r="W780" s="77"/>
    </row>
    <row r="781" spans="1:23" x14ac:dyDescent="0.2">
      <c r="A781" s="197" t="s">
        <v>3303</v>
      </c>
      <c r="B781" s="197"/>
      <c r="C781" s="76" t="s">
        <v>699</v>
      </c>
      <c r="D781" s="130" t="s">
        <v>3549</v>
      </c>
      <c r="E781" s="75"/>
      <c r="F781" s="75"/>
      <c r="G781" s="140" t="s">
        <v>3657</v>
      </c>
      <c r="H781" s="108"/>
      <c r="I781" s="108"/>
      <c r="J781" s="75" t="s">
        <v>2202</v>
      </c>
      <c r="K781" s="75"/>
      <c r="L781" s="141"/>
      <c r="M781" s="82"/>
      <c r="N781" s="141"/>
      <c r="O781" s="82"/>
      <c r="P781" s="141"/>
      <c r="Q781" s="82"/>
      <c r="R781" s="82"/>
      <c r="S781" s="141"/>
      <c r="T781" s="82"/>
      <c r="U781" s="77" t="s">
        <v>5038</v>
      </c>
      <c r="V781" s="58" t="s">
        <v>2808</v>
      </c>
      <c r="W781" s="77"/>
    </row>
    <row r="782" spans="1:23" ht="25.5" x14ac:dyDescent="0.2">
      <c r="A782" s="197" t="s">
        <v>3304</v>
      </c>
      <c r="B782" s="197"/>
      <c r="C782" s="76" t="s">
        <v>700</v>
      </c>
      <c r="D782" s="130" t="s">
        <v>3549</v>
      </c>
      <c r="E782" s="75"/>
      <c r="F782" s="75"/>
      <c r="G782" s="140" t="s">
        <v>3658</v>
      </c>
      <c r="H782" s="108"/>
      <c r="I782" s="108"/>
      <c r="J782" s="75" t="s">
        <v>2202</v>
      </c>
      <c r="K782" s="75"/>
      <c r="L782" s="141"/>
      <c r="M782" s="82"/>
      <c r="N782" s="141"/>
      <c r="O782" s="82"/>
      <c r="P782" s="141"/>
      <c r="Q782" s="82"/>
      <c r="R782" s="82"/>
      <c r="S782" s="141"/>
      <c r="T782" s="82"/>
      <c r="U782" s="77" t="s">
        <v>5039</v>
      </c>
      <c r="V782" s="58" t="s">
        <v>2808</v>
      </c>
      <c r="W782" s="77"/>
    </row>
    <row r="783" spans="1:23" x14ac:dyDescent="0.2">
      <c r="A783" s="197" t="s">
        <v>3305</v>
      </c>
      <c r="B783" s="197"/>
      <c r="C783" s="76" t="s">
        <v>705</v>
      </c>
      <c r="D783" s="130" t="s">
        <v>3549</v>
      </c>
      <c r="E783" s="75"/>
      <c r="F783" s="75"/>
      <c r="G783" s="140" t="s">
        <v>3659</v>
      </c>
      <c r="H783" s="108"/>
      <c r="I783" s="108"/>
      <c r="J783" s="75" t="s">
        <v>2202</v>
      </c>
      <c r="K783" s="75"/>
      <c r="L783" s="141"/>
      <c r="M783" s="82"/>
      <c r="N783" s="141"/>
      <c r="O783" s="82"/>
      <c r="P783" s="141"/>
      <c r="Q783" s="82"/>
      <c r="R783" s="82"/>
      <c r="S783" s="141"/>
      <c r="T783" s="82"/>
      <c r="U783" s="77" t="s">
        <v>5040</v>
      </c>
      <c r="V783" s="58" t="s">
        <v>2808</v>
      </c>
      <c r="W783" s="77"/>
    </row>
    <row r="784" spans="1:23" ht="25.5" x14ac:dyDescent="0.2">
      <c r="A784" s="197" t="s">
        <v>4322</v>
      </c>
      <c r="B784" s="197"/>
      <c r="C784" s="76" t="s">
        <v>703</v>
      </c>
      <c r="D784" s="130" t="s">
        <v>3549</v>
      </c>
      <c r="E784" s="75"/>
      <c r="F784" s="75"/>
      <c r="G784" s="140" t="s">
        <v>4323</v>
      </c>
      <c r="H784" s="108"/>
      <c r="I784" s="108"/>
      <c r="J784" s="75" t="s">
        <v>2202</v>
      </c>
      <c r="K784" s="75"/>
      <c r="L784" s="141"/>
      <c r="M784" s="82"/>
      <c r="N784" s="141"/>
      <c r="O784" s="82"/>
      <c r="P784" s="141"/>
      <c r="Q784" s="82"/>
      <c r="R784" s="82"/>
      <c r="S784" s="141"/>
      <c r="T784" s="82"/>
      <c r="U784" s="77" t="s">
        <v>5041</v>
      </c>
      <c r="V784" s="66" t="s">
        <v>2811</v>
      </c>
      <c r="W784" s="77"/>
    </row>
    <row r="785" spans="1:23" x14ac:dyDescent="0.2">
      <c r="A785" s="197" t="s">
        <v>3461</v>
      </c>
      <c r="B785" s="197"/>
      <c r="C785" s="76" t="s">
        <v>2610</v>
      </c>
      <c r="D785" s="130" t="s">
        <v>3549</v>
      </c>
      <c r="E785" s="75"/>
      <c r="F785" s="75"/>
      <c r="G785" s="140" t="s">
        <v>3666</v>
      </c>
      <c r="H785" s="108"/>
      <c r="I785" s="108"/>
      <c r="J785" s="75" t="s">
        <v>2202</v>
      </c>
      <c r="K785" s="75"/>
      <c r="L785" s="141"/>
      <c r="M785" s="82"/>
      <c r="N785" s="141"/>
      <c r="O785" s="82"/>
      <c r="P785" s="141"/>
      <c r="Q785" s="82"/>
      <c r="R785" s="82"/>
      <c r="S785" s="141"/>
      <c r="T785" s="82"/>
      <c r="U785" s="77" t="s">
        <v>5042</v>
      </c>
      <c r="V785" s="58" t="s">
        <v>2808</v>
      </c>
      <c r="W785" s="77"/>
    </row>
    <row r="786" spans="1:23" ht="38.25" x14ac:dyDescent="0.2">
      <c r="A786" s="254" t="s">
        <v>3306</v>
      </c>
      <c r="B786" s="254"/>
      <c r="C786" s="255" t="s">
        <v>2617</v>
      </c>
      <c r="D786" s="256" t="s">
        <v>3549</v>
      </c>
      <c r="E786" s="252"/>
      <c r="F786" s="252"/>
      <c r="G786" s="257" t="s">
        <v>3660</v>
      </c>
      <c r="H786" s="245"/>
      <c r="I786" s="245"/>
      <c r="J786" s="252" t="s">
        <v>2202</v>
      </c>
      <c r="K786" s="252"/>
      <c r="L786" s="249"/>
      <c r="M786" s="250"/>
      <c r="N786" s="249"/>
      <c r="O786" s="250"/>
      <c r="P786" s="249"/>
      <c r="Q786" s="250"/>
      <c r="R786" s="250"/>
      <c r="S786" s="249"/>
      <c r="T786" s="250"/>
      <c r="U786" s="250"/>
      <c r="V786" s="67" t="s">
        <v>2813</v>
      </c>
      <c r="W786" s="250"/>
    </row>
    <row r="787" spans="1:23" ht="20.100000000000001" customHeight="1" x14ac:dyDescent="0.2">
      <c r="A787" s="99"/>
      <c r="B787" s="99"/>
      <c r="C787" s="99" t="s">
        <v>1054</v>
      </c>
      <c r="D787" s="133"/>
      <c r="E787" s="99"/>
      <c r="F787" s="99"/>
      <c r="G787" s="99"/>
      <c r="H787" s="99"/>
      <c r="I787" s="99"/>
      <c r="J787" s="99"/>
      <c r="K787" s="99"/>
      <c r="L787" s="99"/>
      <c r="M787" s="99"/>
      <c r="N787" s="99"/>
      <c r="O787" s="99"/>
      <c r="P787" s="99"/>
      <c r="Q787" s="99"/>
      <c r="R787" s="99"/>
      <c r="S787" s="99"/>
      <c r="T787" s="99"/>
      <c r="U787" s="99"/>
      <c r="V787" s="63" t="s">
        <v>2808</v>
      </c>
      <c r="W787" s="101"/>
    </row>
    <row r="788" spans="1:23" ht="25.5" x14ac:dyDescent="0.2">
      <c r="A788" s="79"/>
      <c r="B788" s="79"/>
      <c r="C788" s="93" t="s">
        <v>4354</v>
      </c>
      <c r="D788" s="81"/>
      <c r="E788" s="81"/>
      <c r="F788" s="81"/>
      <c r="G788" s="196"/>
      <c r="H788" s="108"/>
      <c r="I788" s="108"/>
      <c r="J788" s="81"/>
      <c r="K788" s="81"/>
      <c r="L788" s="141"/>
      <c r="M788" s="82"/>
      <c r="N788" s="141"/>
      <c r="O788" s="82"/>
      <c r="P788" s="141"/>
      <c r="Q788" s="82"/>
      <c r="R788" s="82"/>
      <c r="S788" s="141"/>
      <c r="T788" s="82"/>
      <c r="U788" s="82"/>
      <c r="V788" s="82"/>
      <c r="W788" s="82"/>
    </row>
    <row r="789" spans="1:23" ht="25.5" x14ac:dyDescent="0.2">
      <c r="A789" s="79" t="s">
        <v>3173</v>
      </c>
      <c r="B789" s="79"/>
      <c r="C789" s="92" t="s">
        <v>3132</v>
      </c>
      <c r="D789" s="191" t="s">
        <v>3697</v>
      </c>
      <c r="E789" s="81"/>
      <c r="F789" s="81"/>
      <c r="G789" s="196">
        <v>1</v>
      </c>
      <c r="H789" s="108"/>
      <c r="I789" s="108"/>
      <c r="J789" s="81" t="s">
        <v>660</v>
      </c>
      <c r="K789" s="16" t="s">
        <v>3546</v>
      </c>
      <c r="L789" s="141"/>
      <c r="M789" s="86"/>
      <c r="N789" s="141"/>
      <c r="O789" s="86"/>
      <c r="P789" s="141"/>
      <c r="Q789" s="86"/>
      <c r="R789" s="86"/>
      <c r="S789" s="141"/>
      <c r="T789" s="86"/>
      <c r="U789" s="82" t="s">
        <v>5043</v>
      </c>
      <c r="V789" s="58" t="s">
        <v>2808</v>
      </c>
      <c r="W789" s="82"/>
    </row>
    <row r="790" spans="1:23" ht="25.5" x14ac:dyDescent="0.2">
      <c r="A790" s="79" t="s">
        <v>3176</v>
      </c>
      <c r="B790" s="79"/>
      <c r="C790" s="92" t="s">
        <v>3133</v>
      </c>
      <c r="D790" s="191" t="s">
        <v>3697</v>
      </c>
      <c r="E790" s="81"/>
      <c r="F790" s="81"/>
      <c r="G790" s="196">
        <v>2</v>
      </c>
      <c r="H790" s="108"/>
      <c r="I790" s="108"/>
      <c r="J790" s="81" t="s">
        <v>660</v>
      </c>
      <c r="K790" s="16" t="s">
        <v>3546</v>
      </c>
      <c r="L790" s="141"/>
      <c r="M790" s="86"/>
      <c r="N790" s="141"/>
      <c r="O790" s="86"/>
      <c r="P790" s="141"/>
      <c r="Q790" s="86"/>
      <c r="R790" s="86"/>
      <c r="S790" s="141"/>
      <c r="T790" s="86"/>
      <c r="U790" s="82" t="s">
        <v>5044</v>
      </c>
      <c r="V790" s="58" t="s">
        <v>2808</v>
      </c>
      <c r="W790" s="82"/>
    </row>
    <row r="791" spans="1:23" ht="38.25" x14ac:dyDescent="0.2">
      <c r="A791" s="79" t="s">
        <v>3177</v>
      </c>
      <c r="B791" s="79"/>
      <c r="C791" s="92" t="s">
        <v>3134</v>
      </c>
      <c r="D791" s="191" t="s">
        <v>3697</v>
      </c>
      <c r="E791" s="81"/>
      <c r="F791" s="81"/>
      <c r="G791" s="196">
        <v>3</v>
      </c>
      <c r="H791" s="108"/>
      <c r="I791" s="108"/>
      <c r="J791" s="81" t="s">
        <v>660</v>
      </c>
      <c r="K791" s="16" t="s">
        <v>3546</v>
      </c>
      <c r="L791" s="141"/>
      <c r="M791" s="86"/>
      <c r="N791" s="141"/>
      <c r="O791" s="86"/>
      <c r="P791" s="141"/>
      <c r="Q791" s="86"/>
      <c r="R791" s="86"/>
      <c r="S791" s="141"/>
      <c r="T791" s="86"/>
      <c r="U791" s="82" t="s">
        <v>5045</v>
      </c>
      <c r="V791" s="58" t="s">
        <v>2808</v>
      </c>
      <c r="W791" s="82"/>
    </row>
    <row r="792" spans="1:23" ht="25.5" x14ac:dyDescent="0.2">
      <c r="A792" s="79" t="s">
        <v>3178</v>
      </c>
      <c r="B792" s="79"/>
      <c r="C792" s="92" t="s">
        <v>3135</v>
      </c>
      <c r="D792" s="191" t="s">
        <v>3697</v>
      </c>
      <c r="E792" s="81"/>
      <c r="F792" s="81"/>
      <c r="G792" s="196">
        <v>4</v>
      </c>
      <c r="H792" s="108"/>
      <c r="I792" s="108"/>
      <c r="J792" s="81" t="s">
        <v>660</v>
      </c>
      <c r="K792" s="16" t="s">
        <v>3546</v>
      </c>
      <c r="L792" s="141"/>
      <c r="M792" s="86"/>
      <c r="N792" s="141"/>
      <c r="O792" s="86"/>
      <c r="P792" s="141"/>
      <c r="Q792" s="86"/>
      <c r="R792" s="86"/>
      <c r="S792" s="141"/>
      <c r="T792" s="86"/>
      <c r="U792" s="82" t="s">
        <v>5046</v>
      </c>
      <c r="V792" s="58" t="s">
        <v>2808</v>
      </c>
      <c r="W792" s="82"/>
    </row>
    <row r="793" spans="1:23" s="98" customFormat="1" ht="76.5" x14ac:dyDescent="0.2">
      <c r="A793" s="88" t="s">
        <v>3179</v>
      </c>
      <c r="B793" s="88"/>
      <c r="C793" s="45" t="s">
        <v>3209</v>
      </c>
      <c r="D793" s="192" t="s">
        <v>3698</v>
      </c>
      <c r="E793" s="44"/>
      <c r="F793" s="90" t="s">
        <v>3180</v>
      </c>
      <c r="G793" s="108"/>
      <c r="H793" s="196">
        <f>SUM(G789:G792)</f>
        <v>10</v>
      </c>
      <c r="I793" s="108"/>
      <c r="J793" s="44"/>
      <c r="K793" s="136"/>
      <c r="L793" s="172" t="b">
        <f>NOT(AND((H813/H793)&gt;500,$G$1039=""))</f>
        <v>1</v>
      </c>
      <c r="M793" s="138" t="s">
        <v>5444</v>
      </c>
      <c r="N793" s="141"/>
      <c r="O793" s="90"/>
      <c r="P793" s="141"/>
      <c r="Q793" s="90"/>
      <c r="R793" s="90"/>
      <c r="S793" s="141"/>
      <c r="T793" s="90"/>
      <c r="U793" s="46" t="s">
        <v>5047</v>
      </c>
      <c r="V793" s="58" t="s">
        <v>3339</v>
      </c>
      <c r="W793" s="90"/>
    </row>
    <row r="794" spans="1:23" x14ac:dyDescent="0.2">
      <c r="A794" s="79"/>
      <c r="B794" s="79"/>
      <c r="C794" s="92"/>
      <c r="D794" s="81"/>
      <c r="E794" s="81"/>
      <c r="F794" s="81"/>
      <c r="G794" s="108"/>
      <c r="H794" s="108"/>
      <c r="I794" s="108"/>
      <c r="J794" s="81"/>
      <c r="K794" s="81"/>
      <c r="L794" s="141"/>
      <c r="M794" s="82"/>
      <c r="N794" s="141"/>
      <c r="O794" s="82"/>
      <c r="P794" s="141"/>
      <c r="Q794" s="82"/>
      <c r="R794" s="82"/>
      <c r="S794" s="141"/>
      <c r="T794" s="82"/>
      <c r="U794" s="82" t="s">
        <v>5048</v>
      </c>
      <c r="V794" s="82"/>
      <c r="W794" s="82"/>
    </row>
    <row r="795" spans="1:23" ht="25.5" x14ac:dyDescent="0.2">
      <c r="A795" s="79"/>
      <c r="B795" s="79"/>
      <c r="C795" s="93" t="s">
        <v>3136</v>
      </c>
      <c r="D795" s="81"/>
      <c r="E795" s="81"/>
      <c r="F795" s="81"/>
      <c r="G795" s="108"/>
      <c r="H795" s="108"/>
      <c r="I795" s="108"/>
      <c r="J795" s="81"/>
      <c r="K795" s="81"/>
      <c r="L795" s="141"/>
      <c r="M795" s="82"/>
      <c r="N795" s="141"/>
      <c r="O795" s="82"/>
      <c r="P795" s="141"/>
      <c r="Q795" s="82"/>
      <c r="R795" s="82"/>
      <c r="S795" s="141"/>
      <c r="T795" s="82"/>
      <c r="U795" s="82" t="s">
        <v>5049</v>
      </c>
      <c r="V795" s="58" t="s">
        <v>2808</v>
      </c>
      <c r="W795" s="82"/>
    </row>
    <row r="796" spans="1:23" ht="25.5" x14ac:dyDescent="0.2">
      <c r="A796" s="79" t="s">
        <v>104</v>
      </c>
      <c r="B796" s="79"/>
      <c r="C796" s="92" t="s">
        <v>2670</v>
      </c>
      <c r="D796" s="191" t="s">
        <v>3697</v>
      </c>
      <c r="E796" s="81"/>
      <c r="F796" s="81"/>
      <c r="G796" s="196">
        <v>25</v>
      </c>
      <c r="H796" s="108"/>
      <c r="I796" s="108"/>
      <c r="J796" s="81" t="s">
        <v>660</v>
      </c>
      <c r="K796" s="16" t="s">
        <v>3546</v>
      </c>
      <c r="L796" s="141"/>
      <c r="M796" s="86"/>
      <c r="N796" s="141"/>
      <c r="O796" s="86"/>
      <c r="P796" s="141"/>
      <c r="Q796" s="86"/>
      <c r="R796" s="86"/>
      <c r="S796" s="141"/>
      <c r="T796" s="86"/>
      <c r="U796" s="82" t="s">
        <v>5050</v>
      </c>
      <c r="V796" s="58" t="s">
        <v>2808</v>
      </c>
      <c r="W796" s="82"/>
    </row>
    <row r="797" spans="1:23" x14ac:dyDescent="0.2">
      <c r="A797" s="79" t="s">
        <v>105</v>
      </c>
      <c r="B797" s="79"/>
      <c r="C797" s="92" t="s">
        <v>2671</v>
      </c>
      <c r="D797" s="191" t="s">
        <v>3697</v>
      </c>
      <c r="E797" s="81"/>
      <c r="F797" s="81"/>
      <c r="G797" s="196">
        <v>26</v>
      </c>
      <c r="H797" s="108"/>
      <c r="I797" s="108"/>
      <c r="J797" s="81" t="s">
        <v>660</v>
      </c>
      <c r="K797" s="16" t="s">
        <v>3546</v>
      </c>
      <c r="L797" s="141"/>
      <c r="M797" s="86"/>
      <c r="N797" s="141"/>
      <c r="O797" s="86"/>
      <c r="P797" s="141"/>
      <c r="Q797" s="86"/>
      <c r="R797" s="86"/>
      <c r="S797" s="141"/>
      <c r="T797" s="86"/>
      <c r="U797" s="82" t="s">
        <v>5051</v>
      </c>
      <c r="V797" s="58" t="s">
        <v>2808</v>
      </c>
      <c r="W797" s="82"/>
    </row>
    <row r="798" spans="1:23" ht="66" customHeight="1" x14ac:dyDescent="0.2">
      <c r="A798" s="79" t="s">
        <v>106</v>
      </c>
      <c r="B798" s="79"/>
      <c r="C798" s="92" t="s">
        <v>2559</v>
      </c>
      <c r="D798" s="191" t="s">
        <v>3697</v>
      </c>
      <c r="E798" s="81"/>
      <c r="F798" s="81"/>
      <c r="G798" s="196">
        <v>27</v>
      </c>
      <c r="H798" s="108"/>
      <c r="I798" s="108"/>
      <c r="J798" s="81" t="s">
        <v>660</v>
      </c>
      <c r="K798" s="16" t="s">
        <v>3546</v>
      </c>
      <c r="L798" s="172" t="b">
        <f>OR(G798=0,$G$1042&lt;&gt;"")</f>
        <v>1</v>
      </c>
      <c r="M798" s="86" t="s">
        <v>4332</v>
      </c>
      <c r="N798" s="172"/>
      <c r="O798" s="86"/>
      <c r="P798" s="141"/>
      <c r="Q798" s="82"/>
      <c r="R798" s="82"/>
      <c r="S798" s="141"/>
      <c r="T798" s="82"/>
      <c r="U798" s="82" t="s">
        <v>5052</v>
      </c>
      <c r="V798" s="58" t="s">
        <v>2808</v>
      </c>
      <c r="W798" s="82"/>
    </row>
    <row r="799" spans="1:23" x14ac:dyDescent="0.2">
      <c r="A799" s="103"/>
      <c r="B799" s="103"/>
      <c r="C799" s="100" t="s">
        <v>3401</v>
      </c>
      <c r="D799" s="134"/>
      <c r="E799" s="100"/>
      <c r="F799" s="100"/>
      <c r="G799" s="108"/>
      <c r="H799" s="108"/>
      <c r="I799" s="108"/>
      <c r="J799" s="100"/>
      <c r="K799" s="100"/>
      <c r="L799" s="141"/>
      <c r="M799" s="101"/>
      <c r="N799" s="141"/>
      <c r="O799" s="101"/>
      <c r="P799" s="141"/>
      <c r="Q799" s="101"/>
      <c r="R799" s="101"/>
      <c r="S799" s="141"/>
      <c r="T799" s="101"/>
      <c r="U799" s="82"/>
      <c r="V799" s="63" t="s">
        <v>2808</v>
      </c>
      <c r="W799" s="82"/>
    </row>
    <row r="800" spans="1:23" x14ac:dyDescent="0.2">
      <c r="A800" s="79" t="s">
        <v>3481</v>
      </c>
      <c r="B800" s="79"/>
      <c r="C800" s="92" t="s">
        <v>3402</v>
      </c>
      <c r="D800" s="191" t="s">
        <v>3697</v>
      </c>
      <c r="E800" s="81"/>
      <c r="F800" s="81"/>
      <c r="G800" s="196">
        <v>101</v>
      </c>
      <c r="H800" s="108"/>
      <c r="I800" s="108"/>
      <c r="J800" s="81" t="s">
        <v>660</v>
      </c>
      <c r="K800" s="16" t="s">
        <v>3546</v>
      </c>
      <c r="L800" s="141"/>
      <c r="M800" s="86"/>
      <c r="N800" s="141"/>
      <c r="O800" s="86"/>
      <c r="P800" s="141"/>
      <c r="Q800" s="86"/>
      <c r="R800" s="86"/>
      <c r="S800" s="141"/>
      <c r="T800" s="86"/>
      <c r="U800" s="82" t="s">
        <v>5053</v>
      </c>
      <c r="V800" s="58" t="s">
        <v>2808</v>
      </c>
      <c r="W800" s="82"/>
    </row>
    <row r="801" spans="1:23" x14ac:dyDescent="0.2">
      <c r="A801" s="79" t="s">
        <v>3482</v>
      </c>
      <c r="B801" s="79"/>
      <c r="C801" s="92" t="s">
        <v>3403</v>
      </c>
      <c r="D801" s="191" t="s">
        <v>3697</v>
      </c>
      <c r="E801" s="81"/>
      <c r="F801" s="81"/>
      <c r="G801" s="196">
        <v>102</v>
      </c>
      <c r="H801" s="108"/>
      <c r="I801" s="108"/>
      <c r="J801" s="81" t="s">
        <v>660</v>
      </c>
      <c r="K801" s="16" t="s">
        <v>3546</v>
      </c>
      <c r="L801" s="141"/>
      <c r="M801" s="86"/>
      <c r="N801" s="141"/>
      <c r="O801" s="86"/>
      <c r="P801" s="141"/>
      <c r="Q801" s="86"/>
      <c r="R801" s="86"/>
      <c r="S801" s="141"/>
      <c r="T801" s="86"/>
      <c r="U801" s="82" t="s">
        <v>5054</v>
      </c>
      <c r="V801" s="58" t="s">
        <v>2808</v>
      </c>
      <c r="W801" s="82"/>
    </row>
    <row r="802" spans="1:23" ht="28.5" customHeight="1" x14ac:dyDescent="0.2">
      <c r="A802" s="79" t="s">
        <v>3483</v>
      </c>
      <c r="B802" s="79"/>
      <c r="C802" s="92" t="s">
        <v>3404</v>
      </c>
      <c r="D802" s="191" t="s">
        <v>3697</v>
      </c>
      <c r="E802" s="81"/>
      <c r="F802" s="81"/>
      <c r="G802" s="196">
        <v>103</v>
      </c>
      <c r="H802" s="108"/>
      <c r="I802" s="108"/>
      <c r="J802" s="81" t="s">
        <v>660</v>
      </c>
      <c r="K802" s="16" t="s">
        <v>3546</v>
      </c>
      <c r="L802" s="141"/>
      <c r="M802" s="86"/>
      <c r="N802" s="141"/>
      <c r="O802" s="86"/>
      <c r="P802" s="141"/>
      <c r="Q802" s="86"/>
      <c r="R802" s="86"/>
      <c r="S802" s="141"/>
      <c r="T802" s="86"/>
      <c r="U802" s="82" t="s">
        <v>5055</v>
      </c>
      <c r="V802" s="58" t="s">
        <v>2808</v>
      </c>
      <c r="W802" s="82"/>
    </row>
    <row r="803" spans="1:23" ht="25.5" x14ac:dyDescent="0.2">
      <c r="A803" s="79" t="s">
        <v>3484</v>
      </c>
      <c r="B803" s="79"/>
      <c r="C803" s="92" t="s">
        <v>3405</v>
      </c>
      <c r="D803" s="191" t="s">
        <v>3697</v>
      </c>
      <c r="E803" s="81"/>
      <c r="F803" s="81"/>
      <c r="G803" s="196">
        <v>104</v>
      </c>
      <c r="H803" s="108"/>
      <c r="I803" s="108"/>
      <c r="J803" s="81" t="s">
        <v>660</v>
      </c>
      <c r="K803" s="16" t="s">
        <v>3546</v>
      </c>
      <c r="L803" s="141"/>
      <c r="M803" s="86"/>
      <c r="N803" s="141"/>
      <c r="O803" s="86"/>
      <c r="P803" s="141"/>
      <c r="Q803" s="86"/>
      <c r="R803" s="86"/>
      <c r="S803" s="141"/>
      <c r="T803" s="86"/>
      <c r="U803" s="82" t="s">
        <v>5056</v>
      </c>
      <c r="V803" s="58" t="s">
        <v>2808</v>
      </c>
      <c r="W803" s="82"/>
    </row>
    <row r="804" spans="1:23" ht="38.25" x14ac:dyDescent="0.2">
      <c r="A804" s="88" t="s">
        <v>89</v>
      </c>
      <c r="B804" s="88"/>
      <c r="C804" s="89" t="s">
        <v>1055</v>
      </c>
      <c r="D804" s="192" t="s">
        <v>3698</v>
      </c>
      <c r="E804" s="88"/>
      <c r="F804" s="90" t="s">
        <v>3406</v>
      </c>
      <c r="G804" s="196"/>
      <c r="H804" s="196">
        <f>SUM(G800:G803)</f>
        <v>410</v>
      </c>
      <c r="I804" s="108"/>
      <c r="J804" s="88"/>
      <c r="K804" s="137"/>
      <c r="L804" s="172"/>
      <c r="M804" s="138"/>
      <c r="N804" s="141"/>
      <c r="O804" s="90"/>
      <c r="P804" s="141"/>
      <c r="Q804" s="90"/>
      <c r="R804" s="90"/>
      <c r="S804" s="141"/>
      <c r="T804" s="90"/>
      <c r="U804" s="90" t="s">
        <v>5057</v>
      </c>
      <c r="V804" s="58" t="s">
        <v>3339</v>
      </c>
      <c r="W804" s="90"/>
    </row>
    <row r="805" spans="1:23" ht="51" x14ac:dyDescent="0.2">
      <c r="A805" s="79" t="s">
        <v>90</v>
      </c>
      <c r="B805" s="79"/>
      <c r="C805" s="92" t="s">
        <v>1056</v>
      </c>
      <c r="D805" s="191" t="s">
        <v>3697</v>
      </c>
      <c r="E805" s="81"/>
      <c r="F805" s="81"/>
      <c r="G805" s="196">
        <v>43</v>
      </c>
      <c r="H805" s="108"/>
      <c r="I805" s="108"/>
      <c r="J805" s="81" t="s">
        <v>660</v>
      </c>
      <c r="K805" s="16" t="s">
        <v>3546</v>
      </c>
      <c r="L805" s="141"/>
      <c r="M805" s="86"/>
      <c r="N805" s="141"/>
      <c r="O805" s="86"/>
      <c r="P805" s="141"/>
      <c r="Q805" s="86"/>
      <c r="R805" s="86"/>
      <c r="S805" s="141"/>
      <c r="T805" s="86"/>
      <c r="U805" s="82" t="s">
        <v>5058</v>
      </c>
      <c r="V805" s="58" t="s">
        <v>2808</v>
      </c>
      <c r="W805" s="82"/>
    </row>
    <row r="806" spans="1:23" x14ac:dyDescent="0.2">
      <c r="A806" s="79"/>
      <c r="B806" s="79"/>
      <c r="C806" s="80" t="s">
        <v>2669</v>
      </c>
      <c r="D806" s="81"/>
      <c r="E806" s="81"/>
      <c r="F806" s="81"/>
      <c r="G806" s="108"/>
      <c r="H806" s="108"/>
      <c r="I806" s="108"/>
      <c r="J806" s="81"/>
      <c r="K806" s="81"/>
      <c r="L806" s="141"/>
      <c r="M806" s="82"/>
      <c r="N806" s="141"/>
      <c r="O806" s="82"/>
      <c r="P806" s="141"/>
      <c r="Q806" s="82"/>
      <c r="R806" s="82"/>
      <c r="S806" s="141"/>
      <c r="T806" s="82"/>
      <c r="U806" s="82" t="s">
        <v>5059</v>
      </c>
      <c r="V806" s="58" t="s">
        <v>2808</v>
      </c>
      <c r="W806" s="82"/>
    </row>
    <row r="807" spans="1:23" ht="63.75" x14ac:dyDescent="0.2">
      <c r="A807" s="83" t="s">
        <v>92</v>
      </c>
      <c r="B807" s="83"/>
      <c r="C807" s="85" t="s">
        <v>2647</v>
      </c>
      <c r="D807" s="130" t="s">
        <v>3664</v>
      </c>
      <c r="E807" s="84"/>
      <c r="F807" s="84"/>
      <c r="G807" s="108">
        <v>201.8</v>
      </c>
      <c r="H807" s="108"/>
      <c r="I807" s="108"/>
      <c r="J807" s="84" t="s">
        <v>660</v>
      </c>
      <c r="K807" s="16" t="s">
        <v>3546</v>
      </c>
      <c r="L807" s="141"/>
      <c r="M807" s="86"/>
      <c r="N807" s="141"/>
      <c r="O807" s="86"/>
      <c r="P807" s="141"/>
      <c r="Q807" s="86"/>
      <c r="R807" s="86"/>
      <c r="S807" s="141"/>
      <c r="T807" s="86"/>
      <c r="U807" s="86" t="s">
        <v>5060</v>
      </c>
      <c r="V807" s="58" t="s">
        <v>2808</v>
      </c>
      <c r="W807" s="86" t="s">
        <v>3227</v>
      </c>
    </row>
    <row r="808" spans="1:23" ht="63.75" x14ac:dyDescent="0.2">
      <c r="A808" s="83" t="s">
        <v>93</v>
      </c>
      <c r="B808" s="83"/>
      <c r="C808" s="85" t="s">
        <v>2555</v>
      </c>
      <c r="D808" s="130" t="s">
        <v>3664</v>
      </c>
      <c r="E808" s="84"/>
      <c r="F808" s="84"/>
      <c r="G808" s="108">
        <v>301.8</v>
      </c>
      <c r="H808" s="108"/>
      <c r="I808" s="108"/>
      <c r="J808" s="84" t="s">
        <v>660</v>
      </c>
      <c r="K808" s="16" t="s">
        <v>3546</v>
      </c>
      <c r="L808" s="141"/>
      <c r="M808" s="86"/>
      <c r="N808" s="141"/>
      <c r="O808" s="86"/>
      <c r="P808" s="141"/>
      <c r="Q808" s="86"/>
      <c r="R808" s="86"/>
      <c r="S808" s="141"/>
      <c r="T808" s="86"/>
      <c r="U808" s="86" t="s">
        <v>5061</v>
      </c>
      <c r="V808" s="58" t="s">
        <v>2808</v>
      </c>
      <c r="W808" s="86" t="s">
        <v>3227</v>
      </c>
    </row>
    <row r="809" spans="1:23" ht="63.75" x14ac:dyDescent="0.2">
      <c r="A809" s="83" t="s">
        <v>94</v>
      </c>
      <c r="B809" s="83"/>
      <c r="C809" s="85" t="s">
        <v>2556</v>
      </c>
      <c r="D809" s="130" t="s">
        <v>3664</v>
      </c>
      <c r="E809" s="84"/>
      <c r="F809" s="84"/>
      <c r="G809" s="108">
        <v>401.8</v>
      </c>
      <c r="H809" s="108"/>
      <c r="I809" s="108"/>
      <c r="J809" s="84" t="s">
        <v>660</v>
      </c>
      <c r="K809" s="16" t="s">
        <v>3546</v>
      </c>
      <c r="L809" s="141"/>
      <c r="M809" s="86"/>
      <c r="N809" s="141"/>
      <c r="O809" s="86"/>
      <c r="P809" s="141"/>
      <c r="Q809" s="86"/>
      <c r="R809" s="86"/>
      <c r="S809" s="141"/>
      <c r="T809" s="86"/>
      <c r="U809" s="86" t="s">
        <v>5062</v>
      </c>
      <c r="V809" s="58" t="s">
        <v>2808</v>
      </c>
      <c r="W809" s="86" t="s">
        <v>3227</v>
      </c>
    </row>
    <row r="810" spans="1:23" ht="63.75" x14ac:dyDescent="0.2">
      <c r="A810" s="83" t="s">
        <v>95</v>
      </c>
      <c r="B810" s="83"/>
      <c r="C810" s="85" t="s">
        <v>2557</v>
      </c>
      <c r="D810" s="130" t="s">
        <v>3664</v>
      </c>
      <c r="E810" s="84"/>
      <c r="F810" s="84"/>
      <c r="G810" s="108">
        <v>501.8</v>
      </c>
      <c r="H810" s="108"/>
      <c r="I810" s="108"/>
      <c r="J810" s="84" t="s">
        <v>660</v>
      </c>
      <c r="K810" s="84"/>
      <c r="L810" s="141"/>
      <c r="M810" s="86"/>
      <c r="N810" s="141"/>
      <c r="O810" s="86"/>
      <c r="P810" s="141"/>
      <c r="Q810" s="86"/>
      <c r="R810" s="86"/>
      <c r="S810" s="141"/>
      <c r="T810" s="86"/>
      <c r="U810" s="86" t="s">
        <v>5063</v>
      </c>
      <c r="V810" s="58" t="s">
        <v>2808</v>
      </c>
      <c r="W810" s="86" t="s">
        <v>3227</v>
      </c>
    </row>
    <row r="811" spans="1:23" ht="63.75" x14ac:dyDescent="0.2">
      <c r="A811" s="83" t="s">
        <v>96</v>
      </c>
      <c r="B811" s="83"/>
      <c r="C811" s="85" t="s">
        <v>2558</v>
      </c>
      <c r="D811" s="130" t="s">
        <v>3664</v>
      </c>
      <c r="E811" s="84"/>
      <c r="F811" s="84"/>
      <c r="G811" s="108">
        <v>601.79999999999995</v>
      </c>
      <c r="H811" s="108"/>
      <c r="I811" s="108"/>
      <c r="J811" s="84" t="s">
        <v>660</v>
      </c>
      <c r="K811" s="16" t="s">
        <v>3546</v>
      </c>
      <c r="L811" s="141"/>
      <c r="M811" s="86"/>
      <c r="N811" s="141"/>
      <c r="O811" s="86"/>
      <c r="P811" s="141"/>
      <c r="Q811" s="86"/>
      <c r="R811" s="86"/>
      <c r="S811" s="141"/>
      <c r="T811" s="86"/>
      <c r="U811" s="86" t="s">
        <v>5064</v>
      </c>
      <c r="V811" s="58" t="s">
        <v>2808</v>
      </c>
      <c r="W811" s="86" t="s">
        <v>3227</v>
      </c>
    </row>
    <row r="812" spans="1:23" ht="63.75" x14ac:dyDescent="0.2">
      <c r="A812" s="83" t="s">
        <v>97</v>
      </c>
      <c r="B812" s="83"/>
      <c r="C812" s="85" t="s">
        <v>2559</v>
      </c>
      <c r="D812" s="130" t="s">
        <v>3664</v>
      </c>
      <c r="E812" s="84"/>
      <c r="F812" s="84"/>
      <c r="G812" s="108">
        <v>701.8</v>
      </c>
      <c r="H812" s="108"/>
      <c r="I812" s="108"/>
      <c r="J812" s="84" t="s">
        <v>660</v>
      </c>
      <c r="K812" s="16" t="s">
        <v>3546</v>
      </c>
      <c r="L812" s="141"/>
      <c r="M812" s="86"/>
      <c r="N812" s="141"/>
      <c r="O812" s="86"/>
      <c r="P812" s="141"/>
      <c r="Q812" s="86"/>
      <c r="R812" s="86"/>
      <c r="S812" s="141"/>
      <c r="T812" s="86"/>
      <c r="U812" s="86" t="s">
        <v>5052</v>
      </c>
      <c r="V812" s="58" t="s">
        <v>2808</v>
      </c>
      <c r="W812" s="86" t="s">
        <v>3227</v>
      </c>
    </row>
    <row r="813" spans="1:23" ht="63.75" x14ac:dyDescent="0.2">
      <c r="A813" s="78" t="s">
        <v>98</v>
      </c>
      <c r="B813" s="78"/>
      <c r="C813" s="45" t="s">
        <v>1876</v>
      </c>
      <c r="D813" s="78" t="s">
        <v>3664</v>
      </c>
      <c r="E813" s="44"/>
      <c r="F813" s="46" t="s">
        <v>734</v>
      </c>
      <c r="G813" s="108"/>
      <c r="H813" s="108">
        <f>SUM(G807:G812)</f>
        <v>2710.8</v>
      </c>
      <c r="I813" s="108"/>
      <c r="J813" s="44"/>
      <c r="K813" s="136"/>
      <c r="L813" s="172" t="b">
        <f>OR(AND(H793&gt;0,H813&gt;0),AND(H793=0,H813=0),AND(H793&gt;0,H813=0))</f>
        <v>1</v>
      </c>
      <c r="M813" s="138" t="s">
        <v>5410</v>
      </c>
      <c r="N813" s="172" t="b">
        <f>OR(AND(H793&gt;0,H813&gt;0),AND(H793=0,H813=0),AND(H793=0,H813&gt;0))</f>
        <v>1</v>
      </c>
      <c r="O813" s="138" t="s">
        <v>5411</v>
      </c>
      <c r="P813" s="141"/>
      <c r="Q813" s="46"/>
      <c r="R813" s="46"/>
      <c r="S813" s="141"/>
      <c r="T813" s="46"/>
      <c r="U813" s="46" t="s">
        <v>5065</v>
      </c>
      <c r="V813" s="58" t="s">
        <v>2808</v>
      </c>
      <c r="W813" s="46"/>
    </row>
    <row r="814" spans="1:23" x14ac:dyDescent="0.2">
      <c r="A814" s="79"/>
      <c r="B814" s="79"/>
      <c r="C814" s="92"/>
      <c r="D814" s="81"/>
      <c r="E814" s="81"/>
      <c r="F814" s="81"/>
      <c r="G814" s="108"/>
      <c r="H814" s="108"/>
      <c r="I814" s="108"/>
      <c r="J814" s="81"/>
      <c r="K814" s="81"/>
      <c r="L814" s="141"/>
      <c r="M814" s="82"/>
      <c r="N814" s="141"/>
      <c r="O814" s="82"/>
      <c r="P814" s="141"/>
      <c r="Q814" s="82"/>
      <c r="R814" s="82"/>
      <c r="S814" s="141"/>
      <c r="T814" s="82"/>
      <c r="U814" s="82"/>
      <c r="V814" s="82"/>
      <c r="W814" s="82"/>
    </row>
    <row r="815" spans="1:23" x14ac:dyDescent="0.2">
      <c r="A815" s="79"/>
      <c r="B815" s="79"/>
      <c r="C815" s="93" t="s">
        <v>2672</v>
      </c>
      <c r="D815" s="81"/>
      <c r="E815" s="81"/>
      <c r="F815" s="81"/>
      <c r="G815" s="108"/>
      <c r="H815" s="108"/>
      <c r="I815" s="108"/>
      <c r="J815" s="81"/>
      <c r="K815" s="81"/>
      <c r="L815" s="141"/>
      <c r="M815" s="82"/>
      <c r="N815" s="141"/>
      <c r="O815" s="82"/>
      <c r="P815" s="141"/>
      <c r="Q815" s="82"/>
      <c r="R815" s="82"/>
      <c r="S815" s="141"/>
      <c r="T815" s="82"/>
      <c r="U815" s="82"/>
      <c r="V815" s="58" t="s">
        <v>2808</v>
      </c>
      <c r="W815" s="82"/>
    </row>
    <row r="816" spans="1:23" ht="25.5" x14ac:dyDescent="0.2">
      <c r="A816" s="83" t="s">
        <v>109</v>
      </c>
      <c r="B816" s="83"/>
      <c r="C816" s="85" t="s">
        <v>2673</v>
      </c>
      <c r="D816" s="131" t="s">
        <v>3543</v>
      </c>
      <c r="E816" s="84"/>
      <c r="F816" s="84"/>
      <c r="G816" s="108">
        <v>801.8</v>
      </c>
      <c r="H816" s="108"/>
      <c r="I816" s="108"/>
      <c r="J816" s="84" t="s">
        <v>660</v>
      </c>
      <c r="K816" s="16" t="s">
        <v>3546</v>
      </c>
      <c r="L816" s="172" t="b">
        <f>G816&lt;&gt;0</f>
        <v>1</v>
      </c>
      <c r="M816" s="86" t="s">
        <v>4240</v>
      </c>
      <c r="N816" s="141"/>
      <c r="O816" s="86"/>
      <c r="P816" s="141"/>
      <c r="Q816" s="86"/>
      <c r="R816" s="86"/>
      <c r="S816" s="141"/>
      <c r="T816" s="86"/>
      <c r="U816" s="77" t="s">
        <v>5066</v>
      </c>
      <c r="V816" s="58" t="s">
        <v>2808</v>
      </c>
      <c r="W816" s="82"/>
    </row>
    <row r="817" spans="1:23" ht="38.25" x14ac:dyDescent="0.2">
      <c r="A817" s="83" t="s">
        <v>110</v>
      </c>
      <c r="B817" s="83"/>
      <c r="C817" s="85" t="s">
        <v>2674</v>
      </c>
      <c r="D817" s="131" t="s">
        <v>3543</v>
      </c>
      <c r="E817" s="84"/>
      <c r="F817" s="84"/>
      <c r="G817" s="108">
        <v>901.8</v>
      </c>
      <c r="H817" s="108"/>
      <c r="I817" s="108"/>
      <c r="J817" s="84" t="s">
        <v>660</v>
      </c>
      <c r="K817" s="16" t="s">
        <v>3546</v>
      </c>
      <c r="L817" s="141"/>
      <c r="M817" s="86"/>
      <c r="N817" s="141"/>
      <c r="O817" s="86"/>
      <c r="P817" s="141"/>
      <c r="Q817" s="86"/>
      <c r="R817" s="86"/>
      <c r="S817" s="141"/>
      <c r="T817" s="86"/>
      <c r="U817" s="77" t="s">
        <v>5067</v>
      </c>
      <c r="V817" s="58" t="s">
        <v>2808</v>
      </c>
      <c r="W817" s="82"/>
    </row>
    <row r="818" spans="1:23" ht="38.25" x14ac:dyDescent="0.2">
      <c r="A818" s="83" t="s">
        <v>111</v>
      </c>
      <c r="B818" s="83"/>
      <c r="C818" s="85" t="s">
        <v>2675</v>
      </c>
      <c r="D818" s="131" t="s">
        <v>3543</v>
      </c>
      <c r="E818" s="84"/>
      <c r="F818" s="84"/>
      <c r="G818" s="108">
        <v>101.9</v>
      </c>
      <c r="H818" s="108"/>
      <c r="I818" s="108"/>
      <c r="J818" s="84" t="s">
        <v>660</v>
      </c>
      <c r="K818" s="16" t="s">
        <v>3546</v>
      </c>
      <c r="L818" s="141"/>
      <c r="M818" s="86"/>
      <c r="N818" s="141"/>
      <c r="O818" s="86"/>
      <c r="P818" s="141"/>
      <c r="Q818" s="86"/>
      <c r="R818" s="86"/>
      <c r="S818" s="141"/>
      <c r="T818" s="86"/>
      <c r="U818" s="77" t="s">
        <v>5068</v>
      </c>
      <c r="V818" s="58" t="s">
        <v>2808</v>
      </c>
      <c r="W818" s="82"/>
    </row>
    <row r="819" spans="1:23" ht="38.25" x14ac:dyDescent="0.2">
      <c r="A819" s="83" t="s">
        <v>112</v>
      </c>
      <c r="B819" s="83"/>
      <c r="C819" s="85" t="s">
        <v>2676</v>
      </c>
      <c r="D819" s="131" t="s">
        <v>3543</v>
      </c>
      <c r="E819" s="84"/>
      <c r="F819" s="84"/>
      <c r="G819" s="108">
        <v>201.9</v>
      </c>
      <c r="H819" s="108"/>
      <c r="I819" s="108"/>
      <c r="J819" s="84" t="s">
        <v>660</v>
      </c>
      <c r="K819" s="16" t="s">
        <v>3546</v>
      </c>
      <c r="L819" s="141"/>
      <c r="M819" s="86"/>
      <c r="N819" s="141"/>
      <c r="O819" s="86"/>
      <c r="P819" s="141"/>
      <c r="Q819" s="86"/>
      <c r="R819" s="86"/>
      <c r="S819" s="141"/>
      <c r="T819" s="86"/>
      <c r="U819" s="77" t="s">
        <v>5069</v>
      </c>
      <c r="V819" s="58" t="s">
        <v>2808</v>
      </c>
      <c r="W819" s="82"/>
    </row>
    <row r="820" spans="1:23" ht="38.25" x14ac:dyDescent="0.2">
      <c r="A820" s="83" t="s">
        <v>3485</v>
      </c>
      <c r="B820" s="83"/>
      <c r="C820" s="290" t="s">
        <v>3427</v>
      </c>
      <c r="D820" s="131" t="s">
        <v>3543</v>
      </c>
      <c r="E820" s="84"/>
      <c r="F820" s="84"/>
      <c r="G820" s="108">
        <v>-251.9</v>
      </c>
      <c r="H820" s="108"/>
      <c r="I820" s="108"/>
      <c r="J820" s="84" t="s">
        <v>660</v>
      </c>
      <c r="K820" s="16" t="s">
        <v>3546</v>
      </c>
      <c r="L820" s="172" t="b">
        <f>OR(G820&gt;0,$G$1059&lt;&gt;"")</f>
        <v>1</v>
      </c>
      <c r="M820" s="86" t="s">
        <v>4329</v>
      </c>
      <c r="N820" s="141"/>
      <c r="O820" s="86"/>
      <c r="P820" s="141"/>
      <c r="Q820" s="86"/>
      <c r="R820" s="86"/>
      <c r="S820" s="141"/>
      <c r="T820" s="86"/>
      <c r="U820" s="77" t="s">
        <v>5070</v>
      </c>
      <c r="V820" s="58" t="s">
        <v>2808</v>
      </c>
      <c r="W820" s="82"/>
    </row>
    <row r="821" spans="1:23" ht="25.5" x14ac:dyDescent="0.2">
      <c r="A821" s="74" t="s">
        <v>113</v>
      </c>
      <c r="B821" s="74"/>
      <c r="C821" s="92" t="s">
        <v>2677</v>
      </c>
      <c r="D821" s="132" t="s">
        <v>3664</v>
      </c>
      <c r="E821" s="84"/>
      <c r="F821" s="84"/>
      <c r="G821" s="108">
        <v>301.89999999999998</v>
      </c>
      <c r="H821" s="108"/>
      <c r="I821" s="108"/>
      <c r="J821" s="75" t="s">
        <v>660</v>
      </c>
      <c r="K821" s="16" t="s">
        <v>3546</v>
      </c>
      <c r="L821" s="141"/>
      <c r="M821" s="86"/>
      <c r="N821" s="141"/>
      <c r="O821" s="86"/>
      <c r="P821" s="141"/>
      <c r="Q821" s="86"/>
      <c r="R821" s="86"/>
      <c r="S821" s="141"/>
      <c r="T821" s="86"/>
      <c r="U821" s="77" t="s">
        <v>5071</v>
      </c>
      <c r="V821" s="58" t="s">
        <v>2808</v>
      </c>
      <c r="W821" s="104"/>
    </row>
    <row r="822" spans="1:23" ht="25.5" x14ac:dyDescent="0.2">
      <c r="A822" s="74" t="s">
        <v>114</v>
      </c>
      <c r="B822" s="74"/>
      <c r="C822" s="76" t="s">
        <v>1890</v>
      </c>
      <c r="D822" s="132" t="s">
        <v>3664</v>
      </c>
      <c r="E822" s="84"/>
      <c r="F822" s="84"/>
      <c r="G822" s="108">
        <v>401.9</v>
      </c>
      <c r="H822" s="108"/>
      <c r="I822" s="108"/>
      <c r="J822" s="75" t="s">
        <v>660</v>
      </c>
      <c r="K822" s="16" t="s">
        <v>3546</v>
      </c>
      <c r="L822" s="141"/>
      <c r="M822" s="86"/>
      <c r="N822" s="141"/>
      <c r="O822" s="86"/>
      <c r="P822" s="141"/>
      <c r="Q822" s="86"/>
      <c r="R822" s="86"/>
      <c r="S822" s="141"/>
      <c r="T822" s="86"/>
      <c r="U822" s="77" t="s">
        <v>5072</v>
      </c>
      <c r="V822" s="58" t="s">
        <v>2808</v>
      </c>
      <c r="W822" s="104"/>
    </row>
    <row r="823" spans="1:23" ht="25.5" x14ac:dyDescent="0.2">
      <c r="A823" s="74" t="s">
        <v>115</v>
      </c>
      <c r="B823" s="74"/>
      <c r="C823" s="76" t="s">
        <v>1891</v>
      </c>
      <c r="D823" s="132" t="s">
        <v>3664</v>
      </c>
      <c r="E823" s="84"/>
      <c r="F823" s="84"/>
      <c r="G823" s="108">
        <v>501.9</v>
      </c>
      <c r="H823" s="108"/>
      <c r="I823" s="108"/>
      <c r="J823" s="75" t="s">
        <v>660</v>
      </c>
      <c r="K823" s="16" t="s">
        <v>3546</v>
      </c>
      <c r="L823" s="141"/>
      <c r="M823" s="86"/>
      <c r="N823" s="141"/>
      <c r="O823" s="86"/>
      <c r="P823" s="141"/>
      <c r="Q823" s="86"/>
      <c r="R823" s="86"/>
      <c r="S823" s="141"/>
      <c r="T823" s="86"/>
      <c r="U823" s="77" t="s">
        <v>5073</v>
      </c>
      <c r="V823" s="58" t="s">
        <v>2808</v>
      </c>
      <c r="W823" s="104"/>
    </row>
    <row r="824" spans="1:23" ht="25.5" x14ac:dyDescent="0.2">
      <c r="A824" s="83" t="s">
        <v>2562</v>
      </c>
      <c r="B824" s="83"/>
      <c r="C824" s="85" t="s">
        <v>2563</v>
      </c>
      <c r="D824" s="132" t="s">
        <v>3664</v>
      </c>
      <c r="E824" s="84"/>
      <c r="F824" s="84"/>
      <c r="G824" s="108">
        <v>601.9</v>
      </c>
      <c r="H824" s="108"/>
      <c r="I824" s="108"/>
      <c r="J824" s="84" t="s">
        <v>660</v>
      </c>
      <c r="K824" s="16" t="s">
        <v>3546</v>
      </c>
      <c r="L824" s="141"/>
      <c r="M824" s="86"/>
      <c r="N824" s="141"/>
      <c r="O824" s="86"/>
      <c r="P824" s="141"/>
      <c r="Q824" s="86"/>
      <c r="R824" s="86"/>
      <c r="S824" s="141"/>
      <c r="T824" s="86"/>
      <c r="U824" s="86" t="s">
        <v>5074</v>
      </c>
      <c r="V824" s="58" t="s">
        <v>2808</v>
      </c>
      <c r="W824" s="82"/>
    </row>
    <row r="825" spans="1:23" ht="38.25" x14ac:dyDescent="0.2">
      <c r="A825" s="83" t="s">
        <v>4184</v>
      </c>
      <c r="B825" s="83"/>
      <c r="C825" s="85" t="s">
        <v>4182</v>
      </c>
      <c r="D825" s="132" t="s">
        <v>3664</v>
      </c>
      <c r="E825" s="84"/>
      <c r="F825" s="84"/>
      <c r="G825" s="108">
        <v>701.9</v>
      </c>
      <c r="H825" s="108"/>
      <c r="I825" s="108"/>
      <c r="J825" s="84" t="s">
        <v>660</v>
      </c>
      <c r="K825" s="16" t="s">
        <v>3546</v>
      </c>
      <c r="L825" s="172" t="b">
        <f>OR(G825&gt;0,$G$1064&lt;&gt;"")</f>
        <v>1</v>
      </c>
      <c r="M825" s="86" t="s">
        <v>4191</v>
      </c>
      <c r="N825" s="141"/>
      <c r="O825" s="86"/>
      <c r="P825" s="141"/>
      <c r="Q825" s="86"/>
      <c r="R825" s="86"/>
      <c r="S825" s="141"/>
      <c r="T825" s="86"/>
      <c r="U825" s="86" t="s">
        <v>5075</v>
      </c>
      <c r="V825" s="66" t="s">
        <v>2811</v>
      </c>
      <c r="W825" s="82"/>
    </row>
    <row r="826" spans="1:23" ht="38.25" x14ac:dyDescent="0.2">
      <c r="A826" s="83" t="s">
        <v>4185</v>
      </c>
      <c r="B826" s="83"/>
      <c r="C826" s="85" t="s">
        <v>4183</v>
      </c>
      <c r="D826" s="132" t="s">
        <v>3664</v>
      </c>
      <c r="E826" s="84"/>
      <c r="F826" s="84"/>
      <c r="G826" s="108">
        <v>1001.9</v>
      </c>
      <c r="H826" s="108"/>
      <c r="I826" s="108"/>
      <c r="J826" s="84" t="s">
        <v>660</v>
      </c>
      <c r="K826" s="16" t="s">
        <v>3546</v>
      </c>
      <c r="L826" s="172" t="b">
        <f>OR(G826&gt;0,$G$1065&lt;&gt;"")</f>
        <v>1</v>
      </c>
      <c r="M826" s="86" t="s">
        <v>4192</v>
      </c>
      <c r="N826" s="141"/>
      <c r="O826" s="86"/>
      <c r="P826" s="141"/>
      <c r="Q826" s="86"/>
      <c r="R826" s="86"/>
      <c r="S826" s="141"/>
      <c r="T826" s="86"/>
      <c r="U826" s="86" t="s">
        <v>5076</v>
      </c>
      <c r="V826" s="66" t="s">
        <v>2811</v>
      </c>
      <c r="W826" s="82"/>
    </row>
    <row r="827" spans="1:23" ht="38.25" x14ac:dyDescent="0.2">
      <c r="A827" s="83" t="s">
        <v>4186</v>
      </c>
      <c r="B827" s="83"/>
      <c r="C827" s="85" t="s">
        <v>4187</v>
      </c>
      <c r="D827" s="132" t="s">
        <v>3664</v>
      </c>
      <c r="E827" s="84"/>
      <c r="F827" s="84"/>
      <c r="G827" s="108">
        <v>1107.9000000000001</v>
      </c>
      <c r="H827" s="108"/>
      <c r="I827" s="108"/>
      <c r="J827" s="84" t="s">
        <v>660</v>
      </c>
      <c r="K827" s="16" t="s">
        <v>3546</v>
      </c>
      <c r="L827" s="172" t="b">
        <f>OR(G827&gt;0,$G$1066&lt;&gt;"")</f>
        <v>1</v>
      </c>
      <c r="M827" s="86" t="s">
        <v>4193</v>
      </c>
      <c r="N827" s="141"/>
      <c r="O827" s="86"/>
      <c r="P827" s="141"/>
      <c r="Q827" s="86"/>
      <c r="R827" s="86"/>
      <c r="S827" s="141"/>
      <c r="T827" s="86"/>
      <c r="U827" s="86" t="s">
        <v>5077</v>
      </c>
      <c r="V827" s="66" t="s">
        <v>2811</v>
      </c>
      <c r="W827" s="82"/>
    </row>
    <row r="828" spans="1:23" x14ac:dyDescent="0.2">
      <c r="A828" s="79"/>
      <c r="B828" s="79"/>
      <c r="C828" s="92"/>
      <c r="D828" s="81"/>
      <c r="E828" s="81"/>
      <c r="F828" s="81"/>
      <c r="G828" s="108"/>
      <c r="H828" s="108"/>
      <c r="I828" s="108"/>
      <c r="J828" s="81"/>
      <c r="K828" s="81"/>
      <c r="L828" s="141"/>
      <c r="M828" s="82"/>
      <c r="N828" s="141"/>
      <c r="O828" s="82"/>
      <c r="P828" s="141"/>
      <c r="Q828" s="82"/>
      <c r="R828" s="82"/>
      <c r="S828" s="141"/>
      <c r="T828" s="82"/>
      <c r="U828" s="82" t="s">
        <v>5048</v>
      </c>
      <c r="V828" s="82"/>
      <c r="W828" s="82"/>
    </row>
    <row r="829" spans="1:23" ht="38.25" x14ac:dyDescent="0.2">
      <c r="A829" s="74" t="s">
        <v>119</v>
      </c>
      <c r="B829" s="74"/>
      <c r="C829" s="76" t="s">
        <v>1895</v>
      </c>
      <c r="D829" s="132" t="s">
        <v>3664</v>
      </c>
      <c r="E829" s="75"/>
      <c r="F829" s="75"/>
      <c r="G829" s="108">
        <v>701.9</v>
      </c>
      <c r="H829" s="108"/>
      <c r="I829" s="108"/>
      <c r="J829" s="75" t="s">
        <v>660</v>
      </c>
      <c r="K829" s="16" t="s">
        <v>3546</v>
      </c>
      <c r="L829" s="274"/>
      <c r="M829" s="86"/>
      <c r="N829" s="141"/>
      <c r="O829" s="86"/>
      <c r="P829" s="141"/>
      <c r="Q829" s="86"/>
      <c r="R829" s="86"/>
      <c r="S829" s="141"/>
      <c r="T829" s="86"/>
      <c r="U829" s="77" t="s">
        <v>5078</v>
      </c>
      <c r="V829" s="58" t="s">
        <v>2808</v>
      </c>
      <c r="W829" s="77"/>
    </row>
    <row r="830" spans="1:23" ht="25.5" x14ac:dyDescent="0.2">
      <c r="A830" s="74" t="s">
        <v>2986</v>
      </c>
      <c r="B830" s="74"/>
      <c r="C830" s="76" t="s">
        <v>3334</v>
      </c>
      <c r="D830" s="132" t="s">
        <v>3664</v>
      </c>
      <c r="E830" s="75"/>
      <c r="F830" s="75"/>
      <c r="G830" s="108">
        <v>801.9</v>
      </c>
      <c r="H830" s="108"/>
      <c r="I830" s="108"/>
      <c r="J830" s="75" t="s">
        <v>660</v>
      </c>
      <c r="K830" s="16" t="s">
        <v>3546</v>
      </c>
      <c r="L830" s="141"/>
      <c r="M830" s="86"/>
      <c r="N830" s="141"/>
      <c r="O830" s="86"/>
      <c r="P830" s="141"/>
      <c r="Q830" s="86"/>
      <c r="R830" s="86"/>
      <c r="S830" s="141"/>
      <c r="T830" s="86"/>
      <c r="U830" s="77" t="s">
        <v>5079</v>
      </c>
      <c r="V830" s="58" t="s">
        <v>2808</v>
      </c>
      <c r="W830" s="105" t="s">
        <v>3225</v>
      </c>
    </row>
    <row r="831" spans="1:23" ht="38.25" x14ac:dyDescent="0.2">
      <c r="A831" s="74" t="s">
        <v>3073</v>
      </c>
      <c r="B831" s="74"/>
      <c r="C831" s="76" t="s">
        <v>3072</v>
      </c>
      <c r="D831" s="132" t="s">
        <v>3664</v>
      </c>
      <c r="E831" s="75"/>
      <c r="F831" s="75"/>
      <c r="G831" s="108">
        <v>111.1</v>
      </c>
      <c r="H831" s="108"/>
      <c r="I831" s="108"/>
      <c r="J831" s="75" t="s">
        <v>660</v>
      </c>
      <c r="K831" s="16" t="s">
        <v>3546</v>
      </c>
      <c r="L831" s="141"/>
      <c r="M831" s="86"/>
      <c r="N831" s="141"/>
      <c r="O831" s="86"/>
      <c r="P831" s="141"/>
      <c r="Q831" s="86"/>
      <c r="R831" s="86"/>
      <c r="S831" s="141"/>
      <c r="T831" s="86"/>
      <c r="U831" s="77" t="s">
        <v>5080</v>
      </c>
      <c r="V831" s="266" t="s">
        <v>4239</v>
      </c>
      <c r="W831" s="77"/>
    </row>
    <row r="832" spans="1:23" ht="38.25" x14ac:dyDescent="0.2">
      <c r="A832" s="74" t="s">
        <v>3064</v>
      </c>
      <c r="B832" s="74"/>
      <c r="C832" s="76" t="s">
        <v>3071</v>
      </c>
      <c r="D832" s="132" t="s">
        <v>3664</v>
      </c>
      <c r="E832" s="75"/>
      <c r="F832" s="75"/>
      <c r="G832" s="108">
        <v>901.9</v>
      </c>
      <c r="H832" s="108"/>
      <c r="I832" s="108"/>
      <c r="J832" s="75" t="s">
        <v>660</v>
      </c>
      <c r="K832" s="16" t="s">
        <v>3546</v>
      </c>
      <c r="L832" s="141"/>
      <c r="M832" s="86"/>
      <c r="N832" s="141"/>
      <c r="O832" s="86"/>
      <c r="P832" s="141"/>
      <c r="Q832" s="86"/>
      <c r="R832" s="86"/>
      <c r="S832" s="141"/>
      <c r="T832" s="86"/>
      <c r="U832" s="77" t="s">
        <v>5081</v>
      </c>
      <c r="V832" s="58" t="s">
        <v>2808</v>
      </c>
      <c r="W832" s="77"/>
    </row>
    <row r="833" spans="1:23" ht="42" customHeight="1" x14ac:dyDescent="0.2">
      <c r="A833" s="74" t="s">
        <v>3435</v>
      </c>
      <c r="B833" s="74"/>
      <c r="C833" s="76" t="s">
        <v>3428</v>
      </c>
      <c r="D833" s="132" t="s">
        <v>3664</v>
      </c>
      <c r="E833" s="75"/>
      <c r="F833" s="75"/>
      <c r="G833" s="108">
        <v>955.9</v>
      </c>
      <c r="H833" s="108"/>
      <c r="I833" s="108"/>
      <c r="J833" s="75" t="s">
        <v>660</v>
      </c>
      <c r="K833" s="16" t="s">
        <v>3546</v>
      </c>
      <c r="L833" s="141"/>
      <c r="M833" s="86"/>
      <c r="N833" s="141"/>
      <c r="O833" s="86"/>
      <c r="P833" s="141"/>
      <c r="Q833" s="86"/>
      <c r="R833" s="86"/>
      <c r="S833" s="141"/>
      <c r="T833" s="86"/>
      <c r="U833" s="77" t="s">
        <v>5082</v>
      </c>
      <c r="V833" s="58" t="s">
        <v>2808</v>
      </c>
      <c r="W833" s="77"/>
    </row>
    <row r="834" spans="1:23" ht="39.75" customHeight="1" x14ac:dyDescent="0.2">
      <c r="A834" s="74" t="s">
        <v>3436</v>
      </c>
      <c r="B834" s="74"/>
      <c r="C834" s="76" t="s">
        <v>3429</v>
      </c>
      <c r="D834" s="132" t="s">
        <v>3664</v>
      </c>
      <c r="E834" s="75"/>
      <c r="F834" s="75"/>
      <c r="G834" s="108">
        <v>100.1</v>
      </c>
      <c r="H834" s="108"/>
      <c r="I834" s="108"/>
      <c r="J834" s="75" t="s">
        <v>660</v>
      </c>
      <c r="K834" s="16" t="s">
        <v>3546</v>
      </c>
      <c r="L834" s="141"/>
      <c r="M834" s="86"/>
      <c r="N834" s="141"/>
      <c r="O834" s="86"/>
      <c r="P834" s="141"/>
      <c r="Q834" s="86"/>
      <c r="R834" s="86"/>
      <c r="S834" s="141"/>
      <c r="T834" s="86"/>
      <c r="U834" s="77" t="s">
        <v>5083</v>
      </c>
      <c r="V834" s="58" t="s">
        <v>2808</v>
      </c>
      <c r="W834" s="77"/>
    </row>
    <row r="835" spans="1:23" ht="25.5" x14ac:dyDescent="0.2">
      <c r="A835" s="79" t="s">
        <v>3174</v>
      </c>
      <c r="B835" s="79"/>
      <c r="C835" s="92" t="s">
        <v>3137</v>
      </c>
      <c r="D835" s="191" t="s">
        <v>3697</v>
      </c>
      <c r="E835" s="81"/>
      <c r="F835" s="81"/>
      <c r="G835" s="196">
        <v>82</v>
      </c>
      <c r="H835" s="108"/>
      <c r="I835" s="108"/>
      <c r="J835" s="81" t="s">
        <v>660</v>
      </c>
      <c r="K835" s="16" t="s">
        <v>3546</v>
      </c>
      <c r="L835" s="141"/>
      <c r="M835" s="86"/>
      <c r="N835" s="141"/>
      <c r="O835" s="86"/>
      <c r="P835" s="141"/>
      <c r="Q835" s="86"/>
      <c r="R835" s="86"/>
      <c r="S835" s="141"/>
      <c r="T835" s="86"/>
      <c r="U835" s="82" t="s">
        <v>5084</v>
      </c>
      <c r="V835" s="58" t="s">
        <v>2808</v>
      </c>
      <c r="W835" s="82"/>
    </row>
    <row r="836" spans="1:23" ht="25.5" x14ac:dyDescent="0.2">
      <c r="A836" s="79" t="s">
        <v>3181</v>
      </c>
      <c r="B836" s="79"/>
      <c r="C836" s="92" t="s">
        <v>3138</v>
      </c>
      <c r="D836" s="191" t="s">
        <v>3697</v>
      </c>
      <c r="E836" s="81"/>
      <c r="F836" s="81"/>
      <c r="G836" s="196">
        <v>6</v>
      </c>
      <c r="H836" s="108"/>
      <c r="I836" s="108"/>
      <c r="J836" s="81" t="s">
        <v>660</v>
      </c>
      <c r="K836" s="16" t="s">
        <v>3546</v>
      </c>
      <c r="L836" s="141"/>
      <c r="M836" s="86"/>
      <c r="N836" s="141"/>
      <c r="O836" s="86"/>
      <c r="P836" s="141"/>
      <c r="Q836" s="86"/>
      <c r="R836" s="86"/>
      <c r="S836" s="141"/>
      <c r="T836" s="86"/>
      <c r="U836" s="82" t="s">
        <v>5085</v>
      </c>
      <c r="V836" s="58" t="s">
        <v>2808</v>
      </c>
      <c r="W836" s="82"/>
    </row>
    <row r="837" spans="1:23" ht="38.25" x14ac:dyDescent="0.2">
      <c r="A837" s="79" t="s">
        <v>3182</v>
      </c>
      <c r="B837" s="79"/>
      <c r="C837" s="92" t="s">
        <v>3139</v>
      </c>
      <c r="D837" s="191" t="s">
        <v>3697</v>
      </c>
      <c r="E837" s="81"/>
      <c r="F837" s="81"/>
      <c r="G837" s="196">
        <v>7</v>
      </c>
      <c r="H837" s="108"/>
      <c r="I837" s="108"/>
      <c r="J837" s="81" t="s">
        <v>660</v>
      </c>
      <c r="K837" s="16" t="s">
        <v>3546</v>
      </c>
      <c r="L837" s="141"/>
      <c r="M837" s="86"/>
      <c r="N837" s="141"/>
      <c r="O837" s="86"/>
      <c r="P837" s="141"/>
      <c r="Q837" s="86"/>
      <c r="R837" s="86"/>
      <c r="S837" s="141"/>
      <c r="T837" s="86"/>
      <c r="U837" s="82" t="s">
        <v>5086</v>
      </c>
      <c r="V837" s="58" t="s">
        <v>2808</v>
      </c>
      <c r="W837" s="82"/>
    </row>
    <row r="838" spans="1:23" ht="25.5" x14ac:dyDescent="0.2">
      <c r="A838" s="79" t="s">
        <v>3183</v>
      </c>
      <c r="B838" s="79"/>
      <c r="C838" s="92" t="s">
        <v>3140</v>
      </c>
      <c r="D838" s="191" t="s">
        <v>3697</v>
      </c>
      <c r="E838" s="81"/>
      <c r="F838" s="81"/>
      <c r="G838" s="196">
        <v>8</v>
      </c>
      <c r="H838" s="108"/>
      <c r="I838" s="108"/>
      <c r="J838" s="81" t="s">
        <v>660</v>
      </c>
      <c r="K838" s="16" t="s">
        <v>3546</v>
      </c>
      <c r="L838" s="141"/>
      <c r="M838" s="86"/>
      <c r="N838" s="141"/>
      <c r="O838" s="86"/>
      <c r="P838" s="141"/>
      <c r="Q838" s="86"/>
      <c r="R838" s="86"/>
      <c r="S838" s="141"/>
      <c r="T838" s="86"/>
      <c r="U838" s="82" t="s">
        <v>5087</v>
      </c>
      <c r="V838" s="58" t="s">
        <v>2808</v>
      </c>
      <c r="W838" s="82"/>
    </row>
    <row r="839" spans="1:23" ht="76.5" x14ac:dyDescent="0.2">
      <c r="A839" s="88" t="s">
        <v>3184</v>
      </c>
      <c r="B839" s="88"/>
      <c r="C839" s="45" t="s">
        <v>3210</v>
      </c>
      <c r="D839" s="44" t="s">
        <v>3698</v>
      </c>
      <c r="E839" s="44"/>
      <c r="F839" s="90" t="s">
        <v>3185</v>
      </c>
      <c r="G839" s="196"/>
      <c r="H839" s="196">
        <f>SUM(G835:G838)</f>
        <v>103</v>
      </c>
      <c r="I839" s="108"/>
      <c r="J839" s="44"/>
      <c r="K839" s="136"/>
      <c r="L839" s="172" t="b">
        <f>NOT(AND((H855/H839)&gt;500,$G$1039=""))</f>
        <v>1</v>
      </c>
      <c r="M839" s="138" t="s">
        <v>5445</v>
      </c>
      <c r="N839" s="141"/>
      <c r="O839" s="90"/>
      <c r="P839" s="141"/>
      <c r="Q839" s="90"/>
      <c r="R839" s="90"/>
      <c r="S839" s="141"/>
      <c r="T839" s="90"/>
      <c r="U839" s="46" t="s">
        <v>5088</v>
      </c>
      <c r="V839" s="58" t="s">
        <v>3339</v>
      </c>
      <c r="W839" s="90"/>
    </row>
    <row r="840" spans="1:23" ht="38.25" x14ac:dyDescent="0.2">
      <c r="A840" s="83" t="s">
        <v>135</v>
      </c>
      <c r="B840" s="83"/>
      <c r="C840" s="85" t="s">
        <v>2560</v>
      </c>
      <c r="D840" s="191" t="s">
        <v>3697</v>
      </c>
      <c r="E840" s="84"/>
      <c r="F840" s="84"/>
      <c r="G840" s="196">
        <v>28</v>
      </c>
      <c r="H840" s="108"/>
      <c r="I840" s="108"/>
      <c r="J840" s="84" t="s">
        <v>660</v>
      </c>
      <c r="K840" s="16" t="s">
        <v>3546</v>
      </c>
      <c r="L840" s="141"/>
      <c r="M840" s="86"/>
      <c r="N840" s="141"/>
      <c r="O840" s="86"/>
      <c r="P840" s="141"/>
      <c r="Q840" s="86"/>
      <c r="R840" s="86"/>
      <c r="S840" s="141"/>
      <c r="T840" s="86"/>
      <c r="U840" s="86" t="s">
        <v>5089</v>
      </c>
      <c r="V840" s="58" t="s">
        <v>2808</v>
      </c>
      <c r="W840" s="82"/>
    </row>
    <row r="841" spans="1:23" ht="25.5" x14ac:dyDescent="0.2">
      <c r="A841" s="83" t="s">
        <v>136</v>
      </c>
      <c r="B841" s="83"/>
      <c r="C841" s="85" t="s">
        <v>2561</v>
      </c>
      <c r="D841" s="191" t="s">
        <v>3697</v>
      </c>
      <c r="E841" s="84"/>
      <c r="F841" s="84"/>
      <c r="G841" s="196">
        <v>29</v>
      </c>
      <c r="H841" s="108"/>
      <c r="I841" s="108"/>
      <c r="J841" s="84" t="s">
        <v>660</v>
      </c>
      <c r="K841" s="16" t="s">
        <v>3546</v>
      </c>
      <c r="L841" s="141"/>
      <c r="M841" s="86"/>
      <c r="N841" s="141"/>
      <c r="O841" s="86"/>
      <c r="P841" s="141"/>
      <c r="Q841" s="86"/>
      <c r="R841" s="86"/>
      <c r="S841" s="141"/>
      <c r="T841" s="86"/>
      <c r="U841" s="86" t="s">
        <v>5090</v>
      </c>
      <c r="V841" s="58" t="s">
        <v>2808</v>
      </c>
      <c r="W841" s="82"/>
    </row>
    <row r="842" spans="1:23" s="98" customFormat="1" ht="62.45" customHeight="1" x14ac:dyDescent="0.2">
      <c r="A842" s="79" t="s">
        <v>137</v>
      </c>
      <c r="B842" s="79"/>
      <c r="C842" s="92" t="s">
        <v>2682</v>
      </c>
      <c r="D842" s="191" t="s">
        <v>3697</v>
      </c>
      <c r="E842" s="81"/>
      <c r="F842" s="81"/>
      <c r="G842" s="196">
        <v>30</v>
      </c>
      <c r="H842" s="108"/>
      <c r="I842" s="108"/>
      <c r="J842" s="81" t="s">
        <v>660</v>
      </c>
      <c r="K842" s="16" t="s">
        <v>3546</v>
      </c>
      <c r="L842" s="172" t="b">
        <f>OR(G842=0,$G$1042&lt;&gt;"")</f>
        <v>1</v>
      </c>
      <c r="M842" s="86" t="s">
        <v>4331</v>
      </c>
      <c r="N842" s="141"/>
      <c r="O842" s="82"/>
      <c r="P842" s="141"/>
      <c r="Q842" s="82"/>
      <c r="R842" s="82"/>
      <c r="S842" s="141"/>
      <c r="T842" s="82"/>
      <c r="U842" s="82" t="s">
        <v>5091</v>
      </c>
      <c r="V842" s="58" t="s">
        <v>2808</v>
      </c>
      <c r="W842" s="82"/>
    </row>
    <row r="843" spans="1:23" x14ac:dyDescent="0.2">
      <c r="A843" s="79" t="s">
        <v>3486</v>
      </c>
      <c r="B843" s="79"/>
      <c r="C843" s="92" t="s">
        <v>3407</v>
      </c>
      <c r="D843" s="191" t="s">
        <v>3697</v>
      </c>
      <c r="E843" s="81"/>
      <c r="F843" s="81"/>
      <c r="G843" s="108">
        <v>105</v>
      </c>
      <c r="H843" s="108"/>
      <c r="I843" s="108"/>
      <c r="J843" s="81" t="s">
        <v>660</v>
      </c>
      <c r="K843" s="16" t="s">
        <v>3546</v>
      </c>
      <c r="L843" s="141"/>
      <c r="M843" s="86"/>
      <c r="N843" s="141"/>
      <c r="O843" s="86"/>
      <c r="P843" s="141"/>
      <c r="Q843" s="86"/>
      <c r="R843" s="86"/>
      <c r="S843" s="141"/>
      <c r="T843" s="86"/>
      <c r="U843" s="82" t="s">
        <v>5092</v>
      </c>
      <c r="V843" s="58" t="s">
        <v>2808</v>
      </c>
      <c r="W843" s="82"/>
    </row>
    <row r="844" spans="1:23" x14ac:dyDescent="0.2">
      <c r="A844" s="79" t="s">
        <v>3487</v>
      </c>
      <c r="B844" s="79"/>
      <c r="C844" s="92" t="s">
        <v>3408</v>
      </c>
      <c r="D844" s="191" t="s">
        <v>3697</v>
      </c>
      <c r="E844" s="81"/>
      <c r="F844" s="81"/>
      <c r="G844" s="108">
        <v>106</v>
      </c>
      <c r="H844" s="108"/>
      <c r="I844" s="108"/>
      <c r="J844" s="81" t="s">
        <v>660</v>
      </c>
      <c r="K844" s="16" t="s">
        <v>3546</v>
      </c>
      <c r="L844" s="141"/>
      <c r="M844" s="86"/>
      <c r="N844" s="141"/>
      <c r="O844" s="86"/>
      <c r="P844" s="141"/>
      <c r="Q844" s="86"/>
      <c r="R844" s="86"/>
      <c r="S844" s="141"/>
      <c r="T844" s="86"/>
      <c r="U844" s="82" t="s">
        <v>5093</v>
      </c>
      <c r="V844" s="58" t="s">
        <v>2808</v>
      </c>
      <c r="W844" s="82"/>
    </row>
    <row r="845" spans="1:23" ht="28.5" customHeight="1" x14ac:dyDescent="0.2">
      <c r="A845" s="79" t="s">
        <v>3488</v>
      </c>
      <c r="B845" s="79"/>
      <c r="C845" s="92" t="s">
        <v>3409</v>
      </c>
      <c r="D845" s="191" t="s">
        <v>3697</v>
      </c>
      <c r="E845" s="81"/>
      <c r="F845" s="81"/>
      <c r="G845" s="108">
        <v>107</v>
      </c>
      <c r="H845" s="108"/>
      <c r="I845" s="108"/>
      <c r="J845" s="81" t="s">
        <v>660</v>
      </c>
      <c r="K845" s="16" t="s">
        <v>3546</v>
      </c>
      <c r="L845" s="141"/>
      <c r="M845" s="86"/>
      <c r="N845" s="141"/>
      <c r="O845" s="86"/>
      <c r="P845" s="141"/>
      <c r="Q845" s="86"/>
      <c r="R845" s="86"/>
      <c r="S845" s="141"/>
      <c r="T845" s="86"/>
      <c r="U845" s="82" t="s">
        <v>5094</v>
      </c>
      <c r="V845" s="58" t="s">
        <v>2808</v>
      </c>
      <c r="W845" s="82"/>
    </row>
    <row r="846" spans="1:23" ht="25.5" x14ac:dyDescent="0.2">
      <c r="A846" s="79" t="s">
        <v>3489</v>
      </c>
      <c r="B846" s="79"/>
      <c r="C846" s="92" t="s">
        <v>3410</v>
      </c>
      <c r="D846" s="191" t="s">
        <v>3697</v>
      </c>
      <c r="E846" s="81"/>
      <c r="F846" s="81"/>
      <c r="G846" s="108">
        <v>108</v>
      </c>
      <c r="H846" s="108"/>
      <c r="I846" s="108"/>
      <c r="J846" s="81" t="s">
        <v>660</v>
      </c>
      <c r="K846" s="16" t="s">
        <v>3546</v>
      </c>
      <c r="L846" s="141"/>
      <c r="M846" s="86"/>
      <c r="N846" s="141"/>
      <c r="O846" s="86"/>
      <c r="P846" s="141"/>
      <c r="Q846" s="86"/>
      <c r="R846" s="86"/>
      <c r="S846" s="141"/>
      <c r="T846" s="86"/>
      <c r="U846" s="82" t="s">
        <v>5095</v>
      </c>
      <c r="V846" s="58" t="s">
        <v>2808</v>
      </c>
      <c r="W846" s="82"/>
    </row>
    <row r="847" spans="1:23" ht="89.45" customHeight="1" x14ac:dyDescent="0.2">
      <c r="A847" s="78" t="s">
        <v>120</v>
      </c>
      <c r="B847" s="78"/>
      <c r="C847" s="45" t="s">
        <v>1896</v>
      </c>
      <c r="D847" s="192" t="s">
        <v>3698</v>
      </c>
      <c r="E847" s="44"/>
      <c r="F847" s="46" t="s">
        <v>3519</v>
      </c>
      <c r="G847" s="108"/>
      <c r="H847" s="196">
        <f>SUM(G843:G846)</f>
        <v>426</v>
      </c>
      <c r="I847" s="108"/>
      <c r="J847" s="44"/>
      <c r="K847" s="136"/>
      <c r="L847" s="172" t="b">
        <f>H847=H804+H839-(G840+G841+G842)</f>
        <v>1</v>
      </c>
      <c r="M847" s="138" t="s">
        <v>3518</v>
      </c>
      <c r="N847" s="172"/>
      <c r="O847" s="138"/>
      <c r="P847" s="141"/>
      <c r="Q847" s="46"/>
      <c r="R847" s="46"/>
      <c r="S847" s="141"/>
      <c r="T847" s="46"/>
      <c r="U847" s="46" t="s">
        <v>5096</v>
      </c>
      <c r="V847" s="58" t="s">
        <v>3339</v>
      </c>
      <c r="W847" s="46"/>
    </row>
    <row r="848" spans="1:23" ht="63.75" x14ac:dyDescent="0.2">
      <c r="A848" s="74" t="s">
        <v>121</v>
      </c>
      <c r="B848" s="74"/>
      <c r="C848" s="76" t="s">
        <v>1897</v>
      </c>
      <c r="D848" s="191" t="s">
        <v>3697</v>
      </c>
      <c r="E848" s="75"/>
      <c r="F848" s="75"/>
      <c r="G848" s="196">
        <v>44</v>
      </c>
      <c r="H848" s="108"/>
      <c r="I848" s="108"/>
      <c r="J848" s="75" t="s">
        <v>660</v>
      </c>
      <c r="K848" s="16" t="s">
        <v>3546</v>
      </c>
      <c r="L848" s="141"/>
      <c r="M848" s="86"/>
      <c r="N848" s="141"/>
      <c r="O848" s="86"/>
      <c r="P848" s="141"/>
      <c r="Q848" s="86"/>
      <c r="R848" s="86"/>
      <c r="S848" s="141"/>
      <c r="T848" s="86"/>
      <c r="U848" s="77" t="s">
        <v>5097</v>
      </c>
      <c r="V848" s="58" t="s">
        <v>2808</v>
      </c>
      <c r="W848" s="77"/>
    </row>
    <row r="849" spans="1:23" ht="25.5" x14ac:dyDescent="0.2">
      <c r="A849" s="83" t="s">
        <v>123</v>
      </c>
      <c r="B849" s="83"/>
      <c r="C849" s="85" t="s">
        <v>2694</v>
      </c>
      <c r="D849" s="130" t="s">
        <v>3664</v>
      </c>
      <c r="E849" s="84"/>
      <c r="F849" s="84"/>
      <c r="G849" s="108">
        <v>202.8</v>
      </c>
      <c r="H849" s="108"/>
      <c r="I849" s="108"/>
      <c r="J849" s="84" t="s">
        <v>660</v>
      </c>
      <c r="K849" s="16" t="s">
        <v>3546</v>
      </c>
      <c r="L849" s="141"/>
      <c r="M849" s="86"/>
      <c r="N849" s="141"/>
      <c r="O849" s="86"/>
      <c r="P849" s="141"/>
      <c r="Q849" s="86"/>
      <c r="R849" s="86"/>
      <c r="S849" s="141"/>
      <c r="T849" s="86"/>
      <c r="U849" s="86" t="s">
        <v>5098</v>
      </c>
      <c r="V849" s="58" t="s">
        <v>2808</v>
      </c>
      <c r="W849" s="82"/>
    </row>
    <row r="850" spans="1:23" ht="25.5" x14ac:dyDescent="0.2">
      <c r="A850" s="83" t="s">
        <v>124</v>
      </c>
      <c r="B850" s="83"/>
      <c r="C850" s="85" t="s">
        <v>2678</v>
      </c>
      <c r="D850" s="130" t="s">
        <v>3664</v>
      </c>
      <c r="E850" s="84"/>
      <c r="F850" s="84"/>
      <c r="G850" s="108">
        <v>302.8</v>
      </c>
      <c r="H850" s="108"/>
      <c r="I850" s="108"/>
      <c r="J850" s="84" t="s">
        <v>660</v>
      </c>
      <c r="K850" s="16" t="s">
        <v>3546</v>
      </c>
      <c r="L850" s="141"/>
      <c r="M850" s="86"/>
      <c r="N850" s="141"/>
      <c r="O850" s="86"/>
      <c r="P850" s="141"/>
      <c r="Q850" s="86"/>
      <c r="R850" s="86"/>
      <c r="S850" s="141"/>
      <c r="T850" s="86"/>
      <c r="U850" s="86" t="s">
        <v>5099</v>
      </c>
      <c r="V850" s="58" t="s">
        <v>2808</v>
      </c>
      <c r="W850" s="82"/>
    </row>
    <row r="851" spans="1:23" ht="25.5" x14ac:dyDescent="0.2">
      <c r="A851" s="83" t="s">
        <v>125</v>
      </c>
      <c r="B851" s="83"/>
      <c r="C851" s="85" t="s">
        <v>2679</v>
      </c>
      <c r="D851" s="130" t="s">
        <v>3664</v>
      </c>
      <c r="E851" s="84"/>
      <c r="F851" s="84"/>
      <c r="G851" s="108">
        <v>402.8</v>
      </c>
      <c r="H851" s="108"/>
      <c r="I851" s="108"/>
      <c r="J851" s="84" t="s">
        <v>660</v>
      </c>
      <c r="K851" s="16" t="s">
        <v>3546</v>
      </c>
      <c r="L851" s="141"/>
      <c r="M851" s="86"/>
      <c r="N851" s="141"/>
      <c r="O851" s="86"/>
      <c r="P851" s="141"/>
      <c r="Q851" s="86"/>
      <c r="R851" s="86"/>
      <c r="S851" s="141"/>
      <c r="T851" s="86"/>
      <c r="U851" s="86" t="s">
        <v>5100</v>
      </c>
      <c r="V851" s="58" t="s">
        <v>2808</v>
      </c>
      <c r="W851" s="82"/>
    </row>
    <row r="852" spans="1:23" ht="25.5" x14ac:dyDescent="0.2">
      <c r="A852" s="83" t="s">
        <v>126</v>
      </c>
      <c r="B852" s="83"/>
      <c r="C852" s="85" t="s">
        <v>2680</v>
      </c>
      <c r="D852" s="130" t="s">
        <v>3664</v>
      </c>
      <c r="E852" s="84"/>
      <c r="F852" s="84"/>
      <c r="G852" s="108">
        <v>502.8</v>
      </c>
      <c r="H852" s="108"/>
      <c r="I852" s="108"/>
      <c r="J852" s="84" t="s">
        <v>660</v>
      </c>
      <c r="K852" s="16" t="s">
        <v>3546</v>
      </c>
      <c r="L852" s="141"/>
      <c r="M852" s="86"/>
      <c r="N852" s="141"/>
      <c r="O852" s="86"/>
      <c r="P852" s="141"/>
      <c r="Q852" s="86"/>
      <c r="R852" s="86"/>
      <c r="S852" s="141"/>
      <c r="T852" s="86"/>
      <c r="U852" s="86" t="s">
        <v>5101</v>
      </c>
      <c r="V852" s="58" t="s">
        <v>2808</v>
      </c>
      <c r="W852" s="82"/>
    </row>
    <row r="853" spans="1:23" ht="25.5" x14ac:dyDescent="0.2">
      <c r="A853" s="83" t="s">
        <v>127</v>
      </c>
      <c r="B853" s="83"/>
      <c r="C853" s="85" t="s">
        <v>2681</v>
      </c>
      <c r="D853" s="130" t="s">
        <v>3664</v>
      </c>
      <c r="E853" s="84"/>
      <c r="F853" s="84"/>
      <c r="G853" s="108">
        <v>602.79999999999995</v>
      </c>
      <c r="H853" s="108"/>
      <c r="I853" s="108"/>
      <c r="J853" s="84" t="s">
        <v>660</v>
      </c>
      <c r="K853" s="16" t="s">
        <v>3546</v>
      </c>
      <c r="L853" s="141"/>
      <c r="M853" s="86"/>
      <c r="N853" s="141"/>
      <c r="O853" s="86"/>
      <c r="P853" s="141"/>
      <c r="Q853" s="86"/>
      <c r="R853" s="86"/>
      <c r="S853" s="141"/>
      <c r="T853" s="86"/>
      <c r="U853" s="86" t="s">
        <v>5102</v>
      </c>
      <c r="V853" s="58" t="s">
        <v>2808</v>
      </c>
      <c r="W853" s="82"/>
    </row>
    <row r="854" spans="1:23" ht="25.5" x14ac:dyDescent="0.2">
      <c r="A854" s="83" t="s">
        <v>128</v>
      </c>
      <c r="B854" s="83"/>
      <c r="C854" s="85" t="s">
        <v>2682</v>
      </c>
      <c r="D854" s="130" t="s">
        <v>3664</v>
      </c>
      <c r="E854" s="84"/>
      <c r="F854" s="84"/>
      <c r="G854" s="108">
        <v>702.8</v>
      </c>
      <c r="H854" s="108"/>
      <c r="I854" s="108"/>
      <c r="J854" s="84" t="s">
        <v>660</v>
      </c>
      <c r="K854" s="16" t="s">
        <v>3546</v>
      </c>
      <c r="L854" s="141"/>
      <c r="M854" s="86"/>
      <c r="N854" s="141"/>
      <c r="O854" s="86"/>
      <c r="P854" s="141"/>
      <c r="Q854" s="86"/>
      <c r="R854" s="86"/>
      <c r="S854" s="141"/>
      <c r="T854" s="86"/>
      <c r="U854" s="86" t="s">
        <v>5091</v>
      </c>
      <c r="V854" s="58" t="s">
        <v>2808</v>
      </c>
      <c r="W854" s="82"/>
    </row>
    <row r="855" spans="1:23" ht="63.75" x14ac:dyDescent="0.2">
      <c r="A855" s="78" t="s">
        <v>129</v>
      </c>
      <c r="B855" s="78"/>
      <c r="C855" s="45" t="s">
        <v>1905</v>
      </c>
      <c r="D855" s="78" t="s">
        <v>3664</v>
      </c>
      <c r="E855" s="44"/>
      <c r="F855" s="46" t="s">
        <v>2467</v>
      </c>
      <c r="G855" s="108"/>
      <c r="H855" s="108">
        <f>SUM(G849:G854)</f>
        <v>2716.8</v>
      </c>
      <c r="I855" s="108"/>
      <c r="J855" s="44"/>
      <c r="K855" s="136"/>
      <c r="L855" s="172" t="b">
        <f>OR(AND(H839&gt;0,H855&gt;0),AND(H839=0,H855=0),AND(H839&gt;0,H855=0))</f>
        <v>1</v>
      </c>
      <c r="M855" s="138" t="s">
        <v>5412</v>
      </c>
      <c r="N855" s="172" t="b">
        <f>OR(AND(H839&gt;0,H855&gt;0),AND(H839=0,H855=0),AND(H839=0,H855&gt;0))</f>
        <v>1</v>
      </c>
      <c r="O855" s="138" t="s">
        <v>5413</v>
      </c>
      <c r="P855" s="141"/>
      <c r="Q855" s="46"/>
      <c r="R855" s="46"/>
      <c r="S855" s="141"/>
      <c r="T855" s="46"/>
      <c r="U855" s="46" t="s">
        <v>5103</v>
      </c>
      <c r="V855" s="58" t="s">
        <v>3339</v>
      </c>
      <c r="W855" s="46"/>
    </row>
    <row r="856" spans="1:23" ht="25.5" x14ac:dyDescent="0.2">
      <c r="A856" s="83" t="s">
        <v>140</v>
      </c>
      <c r="B856" s="83"/>
      <c r="C856" s="85" t="s">
        <v>2683</v>
      </c>
      <c r="D856" s="131" t="s">
        <v>3543</v>
      </c>
      <c r="E856" s="84"/>
      <c r="F856" s="84"/>
      <c r="G856" s="108">
        <v>802.8</v>
      </c>
      <c r="H856" s="108"/>
      <c r="I856" s="108"/>
      <c r="J856" s="84" t="s">
        <v>660</v>
      </c>
      <c r="K856" s="16" t="s">
        <v>3546</v>
      </c>
      <c r="L856" s="172"/>
      <c r="M856" s="86"/>
      <c r="N856" s="141"/>
      <c r="O856" s="86"/>
      <c r="P856" s="141"/>
      <c r="Q856" s="86"/>
      <c r="R856" s="86"/>
      <c r="S856" s="141"/>
      <c r="T856" s="86"/>
      <c r="U856" s="86" t="s">
        <v>5104</v>
      </c>
      <c r="V856" s="58" t="s">
        <v>2808</v>
      </c>
      <c r="W856" s="82"/>
    </row>
    <row r="857" spans="1:23" ht="51" x14ac:dyDescent="0.2">
      <c r="A857" s="83" t="s">
        <v>141</v>
      </c>
      <c r="B857" s="83"/>
      <c r="C857" s="85" t="s">
        <v>2684</v>
      </c>
      <c r="D857" s="131" t="s">
        <v>3543</v>
      </c>
      <c r="E857" s="84"/>
      <c r="F857" s="84"/>
      <c r="G857" s="108">
        <v>902.8</v>
      </c>
      <c r="H857" s="108"/>
      <c r="I857" s="108"/>
      <c r="J857" s="84" t="s">
        <v>660</v>
      </c>
      <c r="K857" s="16" t="s">
        <v>3546</v>
      </c>
      <c r="L857" s="172"/>
      <c r="M857" s="16"/>
      <c r="N857" s="141"/>
      <c r="O857" s="86"/>
      <c r="P857" s="141"/>
      <c r="Q857" s="86"/>
      <c r="R857" s="86"/>
      <c r="S857" s="141"/>
      <c r="T857" s="86"/>
      <c r="U857" s="86" t="s">
        <v>5105</v>
      </c>
      <c r="V857" s="58" t="s">
        <v>2808</v>
      </c>
      <c r="W857" s="82"/>
    </row>
    <row r="858" spans="1:23" ht="51" x14ac:dyDescent="0.2">
      <c r="A858" s="83" t="s">
        <v>142</v>
      </c>
      <c r="B858" s="83"/>
      <c r="C858" s="85" t="s">
        <v>2685</v>
      </c>
      <c r="D858" s="131" t="s">
        <v>3543</v>
      </c>
      <c r="E858" s="84"/>
      <c r="F858" s="84"/>
      <c r="G858" s="108">
        <v>102.9</v>
      </c>
      <c r="H858" s="108"/>
      <c r="I858" s="108"/>
      <c r="J858" s="84" t="s">
        <v>660</v>
      </c>
      <c r="K858" s="16" t="s">
        <v>3546</v>
      </c>
      <c r="L858" s="141"/>
      <c r="M858" s="86"/>
      <c r="N858" s="141"/>
      <c r="O858" s="86"/>
      <c r="P858" s="141"/>
      <c r="Q858" s="86"/>
      <c r="R858" s="86"/>
      <c r="S858" s="141"/>
      <c r="T858" s="86"/>
      <c r="U858" s="86" t="s">
        <v>5106</v>
      </c>
      <c r="V858" s="58" t="s">
        <v>2808</v>
      </c>
      <c r="W858" s="82"/>
    </row>
    <row r="859" spans="1:23" ht="51" x14ac:dyDescent="0.2">
      <c r="A859" s="83" t="s">
        <v>143</v>
      </c>
      <c r="B859" s="83"/>
      <c r="C859" s="85" t="s">
        <v>2686</v>
      </c>
      <c r="D859" s="131" t="s">
        <v>3543</v>
      </c>
      <c r="E859" s="84"/>
      <c r="F859" s="84"/>
      <c r="G859" s="108">
        <v>202.9</v>
      </c>
      <c r="H859" s="108"/>
      <c r="I859" s="108"/>
      <c r="J859" s="84" t="s">
        <v>660</v>
      </c>
      <c r="K859" s="16" t="s">
        <v>3546</v>
      </c>
      <c r="L859" s="141"/>
      <c r="M859" s="86"/>
      <c r="N859" s="141"/>
      <c r="O859" s="86"/>
      <c r="P859" s="141"/>
      <c r="Q859" s="86"/>
      <c r="R859" s="86"/>
      <c r="S859" s="141"/>
      <c r="T859" s="86"/>
      <c r="U859" s="86" t="s">
        <v>5107</v>
      </c>
      <c r="V859" s="58" t="s">
        <v>2808</v>
      </c>
      <c r="W859" s="82"/>
    </row>
    <row r="860" spans="1:23" ht="38.25" x14ac:dyDescent="0.2">
      <c r="A860" s="83" t="s">
        <v>3490</v>
      </c>
      <c r="B860" s="83"/>
      <c r="C860" s="85" t="s">
        <v>3430</v>
      </c>
      <c r="D860" s="131" t="s">
        <v>3543</v>
      </c>
      <c r="E860" s="84"/>
      <c r="F860" s="84"/>
      <c r="G860" s="108">
        <v>-252.9</v>
      </c>
      <c r="H860" s="108"/>
      <c r="I860" s="108"/>
      <c r="J860" s="84" t="s">
        <v>660</v>
      </c>
      <c r="K860" s="16" t="s">
        <v>3546</v>
      </c>
      <c r="L860" s="172" t="b">
        <f>OR(G860&gt;0,$G$1059&lt;&gt;"")</f>
        <v>1</v>
      </c>
      <c r="M860" s="86" t="s">
        <v>4330</v>
      </c>
      <c r="N860" s="141"/>
      <c r="O860" s="142"/>
      <c r="P860" s="141"/>
      <c r="Q860" s="142"/>
      <c r="R860" s="142"/>
      <c r="S860" s="141"/>
      <c r="T860" s="142"/>
      <c r="U860" s="86" t="s">
        <v>5108</v>
      </c>
      <c r="V860" s="58" t="s">
        <v>2808</v>
      </c>
      <c r="W860" s="82"/>
    </row>
    <row r="861" spans="1:23" ht="38.25" x14ac:dyDescent="0.2">
      <c r="A861" s="74" t="s">
        <v>144</v>
      </c>
      <c r="B861" s="74"/>
      <c r="C861" s="92" t="s">
        <v>2687</v>
      </c>
      <c r="D861" s="132" t="s">
        <v>3664</v>
      </c>
      <c r="E861" s="84"/>
      <c r="F861" s="84"/>
      <c r="G861" s="108">
        <v>302.89999999999998</v>
      </c>
      <c r="H861" s="108"/>
      <c r="I861" s="108"/>
      <c r="J861" s="75" t="s">
        <v>660</v>
      </c>
      <c r="K861" s="16" t="s">
        <v>3546</v>
      </c>
      <c r="L861" s="141"/>
      <c r="M861" s="86"/>
      <c r="N861" s="141"/>
      <c r="O861" s="86"/>
      <c r="P861" s="141"/>
      <c r="Q861" s="86"/>
      <c r="R861" s="86"/>
      <c r="S861" s="141"/>
      <c r="T861" s="86"/>
      <c r="U861" s="77" t="s">
        <v>5109</v>
      </c>
      <c r="V861" s="58" t="s">
        <v>2808</v>
      </c>
      <c r="W861" s="77"/>
    </row>
    <row r="862" spans="1:23" ht="38.25" x14ac:dyDescent="0.2">
      <c r="A862" s="74" t="s">
        <v>145</v>
      </c>
      <c r="B862" s="74"/>
      <c r="C862" s="76" t="s">
        <v>1919</v>
      </c>
      <c r="D862" s="132" t="s">
        <v>3664</v>
      </c>
      <c r="E862" s="84"/>
      <c r="F862" s="84"/>
      <c r="G862" s="108">
        <v>402.9</v>
      </c>
      <c r="H862" s="108"/>
      <c r="I862" s="108"/>
      <c r="J862" s="75" t="s">
        <v>660</v>
      </c>
      <c r="K862" s="16" t="s">
        <v>3546</v>
      </c>
      <c r="L862" s="141"/>
      <c r="M862" s="86"/>
      <c r="N862" s="141"/>
      <c r="O862" s="86"/>
      <c r="P862" s="141"/>
      <c r="Q862" s="86"/>
      <c r="R862" s="86"/>
      <c r="S862" s="141"/>
      <c r="T862" s="86"/>
      <c r="U862" s="77" t="s">
        <v>5110</v>
      </c>
      <c r="V862" s="58" t="s">
        <v>2808</v>
      </c>
      <c r="W862" s="77"/>
    </row>
    <row r="863" spans="1:23" ht="38.25" x14ac:dyDescent="0.2">
      <c r="A863" s="74" t="s">
        <v>146</v>
      </c>
      <c r="B863" s="74"/>
      <c r="C863" s="76" t="s">
        <v>1920</v>
      </c>
      <c r="D863" s="132" t="s">
        <v>3664</v>
      </c>
      <c r="E863" s="84"/>
      <c r="F863" s="84"/>
      <c r="G863" s="108">
        <v>502.9</v>
      </c>
      <c r="H863" s="108"/>
      <c r="I863" s="108"/>
      <c r="J863" s="75" t="s">
        <v>660</v>
      </c>
      <c r="K863" s="16" t="s">
        <v>3546</v>
      </c>
      <c r="L863" s="141"/>
      <c r="M863" s="86"/>
      <c r="N863" s="141"/>
      <c r="O863" s="86"/>
      <c r="P863" s="141"/>
      <c r="Q863" s="86"/>
      <c r="R863" s="86"/>
      <c r="S863" s="141"/>
      <c r="T863" s="86"/>
      <c r="U863" s="77" t="s">
        <v>5111</v>
      </c>
      <c r="V863" s="58" t="s">
        <v>2808</v>
      </c>
      <c r="W863" s="77"/>
    </row>
    <row r="864" spans="1:23" ht="38.25" x14ac:dyDescent="0.2">
      <c r="A864" s="83" t="s">
        <v>2564</v>
      </c>
      <c r="B864" s="83"/>
      <c r="C864" s="85" t="s">
        <v>2569</v>
      </c>
      <c r="D864" s="132" t="s">
        <v>3664</v>
      </c>
      <c r="E864" s="84"/>
      <c r="F864" s="84"/>
      <c r="G864" s="108">
        <v>602.9</v>
      </c>
      <c r="H864" s="108"/>
      <c r="I864" s="108"/>
      <c r="J864" s="84" t="s">
        <v>660</v>
      </c>
      <c r="K864" s="16" t="s">
        <v>3546</v>
      </c>
      <c r="L864" s="141"/>
      <c r="M864" s="86"/>
      <c r="N864" s="141"/>
      <c r="O864" s="86"/>
      <c r="P864" s="141"/>
      <c r="Q864" s="86"/>
      <c r="R864" s="86"/>
      <c r="S864" s="141"/>
      <c r="T864" s="86"/>
      <c r="U864" s="86" t="s">
        <v>5112</v>
      </c>
      <c r="V864" s="58" t="s">
        <v>2808</v>
      </c>
      <c r="W864" s="82"/>
    </row>
    <row r="865" spans="1:23" ht="51" x14ac:dyDescent="0.2">
      <c r="A865" s="83" t="s">
        <v>4194</v>
      </c>
      <c r="B865" s="83"/>
      <c r="C865" s="85" t="s">
        <v>4197</v>
      </c>
      <c r="D865" s="132" t="s">
        <v>3664</v>
      </c>
      <c r="E865" s="84"/>
      <c r="F865" s="84"/>
      <c r="G865" s="108">
        <v>702.9</v>
      </c>
      <c r="H865" s="108"/>
      <c r="I865" s="108"/>
      <c r="J865" s="84" t="s">
        <v>660</v>
      </c>
      <c r="K865" s="16" t="s">
        <v>3546</v>
      </c>
      <c r="L865" s="172" t="b">
        <f>OR(G865&gt;0,$G$1064&lt;&gt;"")</f>
        <v>1</v>
      </c>
      <c r="M865" s="86" t="s">
        <v>4200</v>
      </c>
      <c r="N865" s="141"/>
      <c r="O865" s="86"/>
      <c r="P865" s="141"/>
      <c r="Q865" s="86"/>
      <c r="R865" s="86"/>
      <c r="S865" s="141"/>
      <c r="T865" s="86"/>
      <c r="U865" s="86" t="s">
        <v>5113</v>
      </c>
      <c r="V865" s="66" t="s">
        <v>2811</v>
      </c>
      <c r="W865" s="82"/>
    </row>
    <row r="866" spans="1:23" ht="51" x14ac:dyDescent="0.2">
      <c r="A866" s="83" t="s">
        <v>4195</v>
      </c>
      <c r="B866" s="83"/>
      <c r="C866" s="85" t="s">
        <v>4198</v>
      </c>
      <c r="D866" s="132" t="s">
        <v>3664</v>
      </c>
      <c r="E866" s="84"/>
      <c r="F866" s="84"/>
      <c r="G866" s="108">
        <v>1002.9</v>
      </c>
      <c r="H866" s="108"/>
      <c r="I866" s="108"/>
      <c r="J866" s="84" t="s">
        <v>660</v>
      </c>
      <c r="K866" s="16" t="s">
        <v>3546</v>
      </c>
      <c r="L866" s="172" t="b">
        <f>OR(G866&gt;0,$G$1065&lt;&gt;"")</f>
        <v>1</v>
      </c>
      <c r="M866" s="86" t="s">
        <v>4201</v>
      </c>
      <c r="N866" s="141"/>
      <c r="O866" s="86"/>
      <c r="P866" s="141"/>
      <c r="Q866" s="86"/>
      <c r="R866" s="86"/>
      <c r="S866" s="141"/>
      <c r="T866" s="86"/>
      <c r="U866" s="86" t="s">
        <v>5114</v>
      </c>
      <c r="V866" s="66" t="s">
        <v>2811</v>
      </c>
      <c r="W866" s="82"/>
    </row>
    <row r="867" spans="1:23" ht="51" x14ac:dyDescent="0.2">
      <c r="A867" s="83" t="s">
        <v>4196</v>
      </c>
      <c r="B867" s="83"/>
      <c r="C867" s="85" t="s">
        <v>4199</v>
      </c>
      <c r="D867" s="132" t="s">
        <v>3664</v>
      </c>
      <c r="E867" s="84"/>
      <c r="F867" s="84"/>
      <c r="G867" s="108">
        <v>1108.9000000000001</v>
      </c>
      <c r="H867" s="108"/>
      <c r="I867" s="108"/>
      <c r="J867" s="84" t="s">
        <v>660</v>
      </c>
      <c r="K867" s="16" t="s">
        <v>3546</v>
      </c>
      <c r="L867" s="172" t="b">
        <f>OR(G867&gt;0,$G$1066&lt;&gt;"")</f>
        <v>1</v>
      </c>
      <c r="M867" s="86" t="s">
        <v>4202</v>
      </c>
      <c r="N867" s="141"/>
      <c r="O867" s="86"/>
      <c r="P867" s="141"/>
      <c r="Q867" s="86"/>
      <c r="R867" s="86"/>
      <c r="S867" s="141"/>
      <c r="T867" s="86"/>
      <c r="U867" s="86" t="s">
        <v>5115</v>
      </c>
      <c r="V867" s="66" t="s">
        <v>2811</v>
      </c>
      <c r="W867" s="82"/>
    </row>
    <row r="868" spans="1:23" ht="51" x14ac:dyDescent="0.2">
      <c r="A868" s="74" t="s">
        <v>150</v>
      </c>
      <c r="B868" s="74"/>
      <c r="C868" s="76" t="s">
        <v>1924</v>
      </c>
      <c r="D868" s="131" t="s">
        <v>3664</v>
      </c>
      <c r="E868" s="75"/>
      <c r="F868" s="75"/>
      <c r="G868" s="108">
        <v>702.9</v>
      </c>
      <c r="H868" s="108"/>
      <c r="I868" s="108"/>
      <c r="J868" s="75" t="s">
        <v>660</v>
      </c>
      <c r="K868" s="16" t="s">
        <v>3546</v>
      </c>
      <c r="L868" s="141"/>
      <c r="M868" s="86"/>
      <c r="N868" s="141"/>
      <c r="O868" s="86"/>
      <c r="P868" s="141"/>
      <c r="Q868" s="86"/>
      <c r="R868" s="86"/>
      <c r="S868" s="141"/>
      <c r="T868" s="86"/>
      <c r="U868" s="77" t="s">
        <v>5116</v>
      </c>
      <c r="V868" s="58" t="s">
        <v>2808</v>
      </c>
      <c r="W868" s="77"/>
    </row>
    <row r="869" spans="1:23" ht="63.75" x14ac:dyDescent="0.2">
      <c r="A869" s="74" t="s">
        <v>2987</v>
      </c>
      <c r="B869" s="74"/>
      <c r="C869" s="76" t="s">
        <v>3114</v>
      </c>
      <c r="D869" s="132" t="s">
        <v>3664</v>
      </c>
      <c r="E869" s="75"/>
      <c r="F869" s="75"/>
      <c r="G869" s="108">
        <v>802.9</v>
      </c>
      <c r="H869" s="108"/>
      <c r="I869" s="108"/>
      <c r="J869" s="75" t="s">
        <v>660</v>
      </c>
      <c r="K869" s="16" t="s">
        <v>3546</v>
      </c>
      <c r="L869" s="172" t="b">
        <f>NOT(AND(ABS(G860-((((( G868/G869)-( G829/G830)) / (G829/G830)))*100))&gt;1,$G$1068=""))</f>
        <v>1</v>
      </c>
      <c r="M869" s="16" t="s">
        <v>4304</v>
      </c>
      <c r="N869" s="141"/>
      <c r="O869" s="86"/>
      <c r="P869" s="141"/>
      <c r="Q869" s="86"/>
      <c r="R869" s="86"/>
      <c r="S869" s="141"/>
      <c r="T869" s="86"/>
      <c r="U869" s="77" t="s">
        <v>5117</v>
      </c>
      <c r="V869" s="58" t="s">
        <v>2808</v>
      </c>
      <c r="W869" s="77"/>
    </row>
    <row r="870" spans="1:23" ht="51" x14ac:dyDescent="0.2">
      <c r="A870" s="74" t="s">
        <v>3074</v>
      </c>
      <c r="B870" s="74"/>
      <c r="C870" s="76" t="s">
        <v>3116</v>
      </c>
      <c r="D870" s="132" t="s">
        <v>3664</v>
      </c>
      <c r="E870" s="75"/>
      <c r="F870" s="75"/>
      <c r="G870" s="108">
        <v>112.1</v>
      </c>
      <c r="H870" s="108"/>
      <c r="I870" s="108"/>
      <c r="J870" s="75" t="s">
        <v>660</v>
      </c>
      <c r="K870" s="16" t="s">
        <v>3546</v>
      </c>
      <c r="L870" s="141"/>
      <c r="M870" s="86"/>
      <c r="N870" s="141"/>
      <c r="O870" s="86"/>
      <c r="P870" s="141"/>
      <c r="Q870" s="86"/>
      <c r="R870" s="86"/>
      <c r="S870" s="141"/>
      <c r="T870" s="86"/>
      <c r="U870" s="77" t="s">
        <v>5118</v>
      </c>
      <c r="V870" s="266" t="s">
        <v>4239</v>
      </c>
      <c r="W870" s="77"/>
    </row>
    <row r="871" spans="1:23" ht="51" x14ac:dyDescent="0.2">
      <c r="A871" s="74" t="s">
        <v>3065</v>
      </c>
      <c r="B871" s="74"/>
      <c r="C871" s="76" t="s">
        <v>3115</v>
      </c>
      <c r="D871" s="132" t="s">
        <v>3664</v>
      </c>
      <c r="E871" s="75"/>
      <c r="F871" s="75"/>
      <c r="G871" s="108">
        <v>902.9</v>
      </c>
      <c r="H871" s="108"/>
      <c r="I871" s="108"/>
      <c r="J871" s="75" t="s">
        <v>660</v>
      </c>
      <c r="K871" s="16" t="s">
        <v>3546</v>
      </c>
      <c r="L871" s="141"/>
      <c r="M871" s="86"/>
      <c r="N871" s="141"/>
      <c r="O871" s="86"/>
      <c r="P871" s="141"/>
      <c r="Q871" s="86"/>
      <c r="R871" s="86"/>
      <c r="S871" s="141"/>
      <c r="T871" s="86"/>
      <c r="U871" s="77" t="s">
        <v>5119</v>
      </c>
      <c r="V871" s="58" t="s">
        <v>2808</v>
      </c>
      <c r="W871" s="77"/>
    </row>
    <row r="872" spans="1:23" ht="53.25" customHeight="1" x14ac:dyDescent="0.2">
      <c r="A872" s="74" t="s">
        <v>3437</v>
      </c>
      <c r="B872" s="74"/>
      <c r="C872" s="76" t="s">
        <v>3439</v>
      </c>
      <c r="D872" s="132" t="s">
        <v>3664</v>
      </c>
      <c r="E872" s="75"/>
      <c r="F872" s="75"/>
      <c r="G872" s="108">
        <v>956.9</v>
      </c>
      <c r="H872" s="108"/>
      <c r="I872" s="108"/>
      <c r="J872" s="75" t="s">
        <v>660</v>
      </c>
      <c r="K872" s="16" t="s">
        <v>3546</v>
      </c>
      <c r="L872" s="141"/>
      <c r="M872" s="86"/>
      <c r="N872" s="141"/>
      <c r="O872" s="86"/>
      <c r="P872" s="141"/>
      <c r="Q872" s="86"/>
      <c r="R872" s="86"/>
      <c r="S872" s="141"/>
      <c r="T872" s="86"/>
      <c r="U872" s="77" t="s">
        <v>5120</v>
      </c>
      <c r="V872" s="58" t="s">
        <v>2808</v>
      </c>
      <c r="W872" s="77"/>
    </row>
    <row r="873" spans="1:23" ht="54" customHeight="1" x14ac:dyDescent="0.2">
      <c r="A873" s="74" t="s">
        <v>3438</v>
      </c>
      <c r="B873" s="74"/>
      <c r="C873" s="76" t="s">
        <v>3440</v>
      </c>
      <c r="D873" s="132" t="s">
        <v>3664</v>
      </c>
      <c r="E873" s="75"/>
      <c r="F873" s="75"/>
      <c r="G873" s="108">
        <v>101.1</v>
      </c>
      <c r="H873" s="108"/>
      <c r="I873" s="108"/>
      <c r="J873" s="75" t="s">
        <v>660</v>
      </c>
      <c r="K873" s="16" t="s">
        <v>3546</v>
      </c>
      <c r="L873" s="141"/>
      <c r="M873" s="86"/>
      <c r="N873" s="141"/>
      <c r="O873" s="86"/>
      <c r="P873" s="141"/>
      <c r="Q873" s="86"/>
      <c r="R873" s="86"/>
      <c r="S873" s="141"/>
      <c r="T873" s="86"/>
      <c r="U873" s="77" t="s">
        <v>5121</v>
      </c>
      <c r="V873" s="58" t="s">
        <v>2808</v>
      </c>
      <c r="W873" s="77"/>
    </row>
    <row r="874" spans="1:23" ht="25.5" x14ac:dyDescent="0.2">
      <c r="A874" s="79" t="s">
        <v>3175</v>
      </c>
      <c r="B874" s="79"/>
      <c r="C874" s="92" t="s">
        <v>3141</v>
      </c>
      <c r="D874" s="191" t="s">
        <v>3697</v>
      </c>
      <c r="E874" s="81"/>
      <c r="F874" s="81"/>
      <c r="G874" s="196">
        <v>79</v>
      </c>
      <c r="H874" s="108"/>
      <c r="I874" s="108"/>
      <c r="J874" s="81" t="s">
        <v>660</v>
      </c>
      <c r="K874" s="16" t="s">
        <v>3546</v>
      </c>
      <c r="L874" s="141"/>
      <c r="M874" s="86"/>
      <c r="N874" s="141"/>
      <c r="O874" s="86"/>
      <c r="P874" s="141"/>
      <c r="Q874" s="86"/>
      <c r="R874" s="86"/>
      <c r="S874" s="141"/>
      <c r="T874" s="86"/>
      <c r="U874" s="82" t="s">
        <v>5122</v>
      </c>
      <c r="V874" s="58" t="s">
        <v>2808</v>
      </c>
      <c r="W874" s="82"/>
    </row>
    <row r="875" spans="1:23" ht="25.5" x14ac:dyDescent="0.2">
      <c r="A875" s="79" t="s">
        <v>3186</v>
      </c>
      <c r="B875" s="79"/>
      <c r="C875" s="92" t="s">
        <v>3142</v>
      </c>
      <c r="D875" s="191" t="s">
        <v>3697</v>
      </c>
      <c r="E875" s="81"/>
      <c r="F875" s="81"/>
      <c r="G875" s="196">
        <v>10</v>
      </c>
      <c r="H875" s="108"/>
      <c r="I875" s="108"/>
      <c r="J875" s="81" t="s">
        <v>660</v>
      </c>
      <c r="K875" s="16" t="s">
        <v>3546</v>
      </c>
      <c r="L875" s="141"/>
      <c r="M875" s="86"/>
      <c r="N875" s="141"/>
      <c r="O875" s="86"/>
      <c r="P875" s="141"/>
      <c r="Q875" s="86"/>
      <c r="R875" s="86"/>
      <c r="S875" s="141"/>
      <c r="T875" s="86"/>
      <c r="U875" s="82" t="s">
        <v>5123</v>
      </c>
      <c r="V875" s="58" t="s">
        <v>2808</v>
      </c>
      <c r="W875" s="82"/>
    </row>
    <row r="876" spans="1:23" ht="38.25" x14ac:dyDescent="0.2">
      <c r="A876" s="79" t="s">
        <v>3187</v>
      </c>
      <c r="B876" s="79"/>
      <c r="C876" s="92" t="s">
        <v>3143</v>
      </c>
      <c r="D876" s="191" t="s">
        <v>3697</v>
      </c>
      <c r="E876" s="81"/>
      <c r="F876" s="81"/>
      <c r="G876" s="196">
        <v>11</v>
      </c>
      <c r="H876" s="108"/>
      <c r="I876" s="108"/>
      <c r="J876" s="81" t="s">
        <v>660</v>
      </c>
      <c r="K876" s="16" t="s">
        <v>3546</v>
      </c>
      <c r="L876" s="141"/>
      <c r="M876" s="86"/>
      <c r="N876" s="141"/>
      <c r="O876" s="86"/>
      <c r="P876" s="141"/>
      <c r="Q876" s="86"/>
      <c r="R876" s="86"/>
      <c r="S876" s="141"/>
      <c r="T876" s="86"/>
      <c r="U876" s="82" t="s">
        <v>5124</v>
      </c>
      <c r="V876" s="58" t="s">
        <v>2808</v>
      </c>
      <c r="W876" s="82"/>
    </row>
    <row r="877" spans="1:23" ht="25.5" x14ac:dyDescent="0.2">
      <c r="A877" s="79" t="s">
        <v>3188</v>
      </c>
      <c r="B877" s="79"/>
      <c r="C877" s="92" t="s">
        <v>3144</v>
      </c>
      <c r="D877" s="191" t="s">
        <v>3697</v>
      </c>
      <c r="E877" s="81"/>
      <c r="F877" s="81"/>
      <c r="G877" s="196">
        <v>12</v>
      </c>
      <c r="H877" s="108"/>
      <c r="I877" s="108"/>
      <c r="J877" s="81" t="s">
        <v>660</v>
      </c>
      <c r="K877" s="16" t="s">
        <v>3546</v>
      </c>
      <c r="L877" s="141"/>
      <c r="M877" s="86"/>
      <c r="N877" s="141"/>
      <c r="O877" s="86"/>
      <c r="P877" s="141"/>
      <c r="Q877" s="86"/>
      <c r="R877" s="86"/>
      <c r="S877" s="141"/>
      <c r="T877" s="86"/>
      <c r="U877" s="82" t="s">
        <v>5125</v>
      </c>
      <c r="V877" s="58" t="s">
        <v>2808</v>
      </c>
      <c r="W877" s="82"/>
    </row>
    <row r="878" spans="1:23" ht="76.5" x14ac:dyDescent="0.2">
      <c r="A878" s="88" t="s">
        <v>3189</v>
      </c>
      <c r="B878" s="88"/>
      <c r="C878" s="45" t="s">
        <v>3215</v>
      </c>
      <c r="D878" s="192" t="s">
        <v>3698</v>
      </c>
      <c r="E878" s="45"/>
      <c r="F878" s="90" t="s">
        <v>3190</v>
      </c>
      <c r="G878" s="108"/>
      <c r="H878" s="196">
        <f>SUM(G874:G877)</f>
        <v>112</v>
      </c>
      <c r="I878" s="108"/>
      <c r="J878" s="45"/>
      <c r="K878" s="138"/>
      <c r="L878" s="172" t="b">
        <f>NOT(AND((H894/H878)&gt;500,$G$1039=""))</f>
        <v>1</v>
      </c>
      <c r="M878" s="138" t="s">
        <v>5446</v>
      </c>
      <c r="N878" s="141"/>
      <c r="O878" s="90"/>
      <c r="P878" s="141"/>
      <c r="Q878" s="90"/>
      <c r="R878" s="90"/>
      <c r="S878" s="141"/>
      <c r="T878" s="90"/>
      <c r="U878" s="46" t="s">
        <v>5126</v>
      </c>
      <c r="V878" s="58" t="s">
        <v>3339</v>
      </c>
      <c r="W878" s="90"/>
    </row>
    <row r="879" spans="1:23" ht="38.25" x14ac:dyDescent="0.2">
      <c r="A879" s="83" t="s">
        <v>166</v>
      </c>
      <c r="B879" s="83"/>
      <c r="C879" s="85" t="s">
        <v>2695</v>
      </c>
      <c r="D879" s="191" t="s">
        <v>3697</v>
      </c>
      <c r="E879" s="84"/>
      <c r="F879" s="84"/>
      <c r="G879" s="196">
        <v>31</v>
      </c>
      <c r="H879" s="108"/>
      <c r="I879" s="108"/>
      <c r="J879" s="84" t="s">
        <v>660</v>
      </c>
      <c r="K879" s="16" t="s">
        <v>3546</v>
      </c>
      <c r="L879" s="141"/>
      <c r="M879" s="86"/>
      <c r="N879" s="141"/>
      <c r="O879" s="86"/>
      <c r="P879" s="141"/>
      <c r="Q879" s="86"/>
      <c r="R879" s="86"/>
      <c r="S879" s="141"/>
      <c r="T879" s="86"/>
      <c r="U879" s="86" t="s">
        <v>5127</v>
      </c>
      <c r="V879" s="58" t="s">
        <v>2808</v>
      </c>
      <c r="W879" s="82"/>
    </row>
    <row r="880" spans="1:23" ht="25.5" x14ac:dyDescent="0.2">
      <c r="A880" s="83" t="s">
        <v>167</v>
      </c>
      <c r="B880" s="83"/>
      <c r="C880" s="85" t="s">
        <v>2696</v>
      </c>
      <c r="D880" s="191" t="s">
        <v>3697</v>
      </c>
      <c r="E880" s="84"/>
      <c r="F880" s="84"/>
      <c r="G880" s="196">
        <v>32</v>
      </c>
      <c r="H880" s="108"/>
      <c r="I880" s="108"/>
      <c r="J880" s="84" t="s">
        <v>660</v>
      </c>
      <c r="K880" s="16" t="s">
        <v>3546</v>
      </c>
      <c r="L880" s="141"/>
      <c r="M880" s="86"/>
      <c r="N880" s="141"/>
      <c r="O880" s="86"/>
      <c r="P880" s="141"/>
      <c r="Q880" s="86"/>
      <c r="R880" s="86"/>
      <c r="S880" s="141"/>
      <c r="T880" s="86"/>
      <c r="U880" s="86" t="s">
        <v>5128</v>
      </c>
      <c r="V880" s="58" t="s">
        <v>2808</v>
      </c>
      <c r="W880" s="82"/>
    </row>
    <row r="881" spans="1:23" s="98" customFormat="1" ht="62.45" customHeight="1" x14ac:dyDescent="0.2">
      <c r="A881" s="79" t="s">
        <v>168</v>
      </c>
      <c r="B881" s="79"/>
      <c r="C881" s="92" t="s">
        <v>2693</v>
      </c>
      <c r="D881" s="191" t="s">
        <v>3697</v>
      </c>
      <c r="E881" s="81"/>
      <c r="F881" s="81"/>
      <c r="G881" s="196">
        <v>33</v>
      </c>
      <c r="H881" s="108"/>
      <c r="I881" s="108"/>
      <c r="J881" s="81" t="s">
        <v>660</v>
      </c>
      <c r="K881" s="16" t="s">
        <v>3546</v>
      </c>
      <c r="L881" s="172" t="b">
        <f>OR(G881=0,$G$1042&lt;&gt;"")</f>
        <v>1</v>
      </c>
      <c r="M881" s="86" t="s">
        <v>4333</v>
      </c>
      <c r="N881" s="141"/>
      <c r="O881" s="82"/>
      <c r="P881" s="141"/>
      <c r="Q881" s="82"/>
      <c r="R881" s="82"/>
      <c r="S881" s="141"/>
      <c r="T881" s="82"/>
      <c r="U881" s="82" t="s">
        <v>5129</v>
      </c>
      <c r="V881" s="58" t="s">
        <v>2808</v>
      </c>
      <c r="W881" s="82"/>
    </row>
    <row r="882" spans="1:23" x14ac:dyDescent="0.2">
      <c r="A882" s="79" t="s">
        <v>3491</v>
      </c>
      <c r="B882" s="79"/>
      <c r="C882" s="92" t="s">
        <v>3411</v>
      </c>
      <c r="D882" s="191" t="s">
        <v>3697</v>
      </c>
      <c r="E882" s="81"/>
      <c r="F882" s="81"/>
      <c r="G882" s="196">
        <v>109</v>
      </c>
      <c r="H882" s="108"/>
      <c r="I882" s="108"/>
      <c r="J882" s="81" t="s">
        <v>660</v>
      </c>
      <c r="K882" s="16" t="s">
        <v>3546</v>
      </c>
      <c r="L882" s="141"/>
      <c r="M882" s="86"/>
      <c r="N882" s="141"/>
      <c r="O882" s="86"/>
      <c r="P882" s="141"/>
      <c r="Q882" s="86"/>
      <c r="R882" s="86"/>
      <c r="S882" s="141"/>
      <c r="T882" s="86"/>
      <c r="U882" s="82" t="s">
        <v>5130</v>
      </c>
      <c r="V882" s="58" t="s">
        <v>2808</v>
      </c>
      <c r="W882" s="82"/>
    </row>
    <row r="883" spans="1:23" x14ac:dyDescent="0.2">
      <c r="A883" s="79" t="s">
        <v>3492</v>
      </c>
      <c r="B883" s="79"/>
      <c r="C883" s="92" t="s">
        <v>3412</v>
      </c>
      <c r="D883" s="191" t="s">
        <v>3697</v>
      </c>
      <c r="E883" s="81"/>
      <c r="F883" s="81"/>
      <c r="G883" s="196">
        <v>110</v>
      </c>
      <c r="H883" s="108"/>
      <c r="I883" s="108"/>
      <c r="J883" s="81" t="s">
        <v>660</v>
      </c>
      <c r="K883" s="16" t="s">
        <v>3546</v>
      </c>
      <c r="L883" s="141"/>
      <c r="M883" s="86"/>
      <c r="N883" s="141"/>
      <c r="O883" s="86"/>
      <c r="P883" s="141"/>
      <c r="Q883" s="86"/>
      <c r="R883" s="86"/>
      <c r="S883" s="141"/>
      <c r="T883" s="86"/>
      <c r="U883" s="82" t="s">
        <v>5131</v>
      </c>
      <c r="V883" s="58" t="s">
        <v>2808</v>
      </c>
      <c r="W883" s="82"/>
    </row>
    <row r="884" spans="1:23" ht="28.5" customHeight="1" x14ac:dyDescent="0.2">
      <c r="A884" s="79" t="s">
        <v>3493</v>
      </c>
      <c r="B884" s="79"/>
      <c r="C884" s="92" t="s">
        <v>3413</v>
      </c>
      <c r="D884" s="191" t="s">
        <v>3697</v>
      </c>
      <c r="E884" s="81"/>
      <c r="F884" s="81"/>
      <c r="G884" s="196">
        <v>111</v>
      </c>
      <c r="H884" s="108"/>
      <c r="I884" s="108"/>
      <c r="J884" s="81" t="s">
        <v>660</v>
      </c>
      <c r="K884" s="16" t="s">
        <v>3546</v>
      </c>
      <c r="L884" s="141"/>
      <c r="M884" s="86"/>
      <c r="N884" s="141"/>
      <c r="O884" s="86"/>
      <c r="P884" s="141"/>
      <c r="Q884" s="86"/>
      <c r="R884" s="86"/>
      <c r="S884" s="141"/>
      <c r="T884" s="86"/>
      <c r="U884" s="82" t="s">
        <v>5132</v>
      </c>
      <c r="V884" s="58" t="s">
        <v>2808</v>
      </c>
      <c r="W884" s="82"/>
    </row>
    <row r="885" spans="1:23" ht="25.5" x14ac:dyDescent="0.2">
      <c r="A885" s="79" t="s">
        <v>3494</v>
      </c>
      <c r="B885" s="79"/>
      <c r="C885" s="92" t="s">
        <v>3414</v>
      </c>
      <c r="D885" s="191" t="s">
        <v>3697</v>
      </c>
      <c r="E885" s="81"/>
      <c r="F885" s="81"/>
      <c r="G885" s="196">
        <v>112</v>
      </c>
      <c r="H885" s="108"/>
      <c r="I885" s="108"/>
      <c r="J885" s="81" t="s">
        <v>660</v>
      </c>
      <c r="K885" s="16" t="s">
        <v>3546</v>
      </c>
      <c r="L885" s="141"/>
      <c r="M885" s="86"/>
      <c r="N885" s="141"/>
      <c r="O885" s="86"/>
      <c r="P885" s="141"/>
      <c r="Q885" s="86"/>
      <c r="R885" s="86"/>
      <c r="S885" s="141"/>
      <c r="T885" s="86"/>
      <c r="U885" s="82" t="s">
        <v>5133</v>
      </c>
      <c r="V885" s="58" t="s">
        <v>2808</v>
      </c>
      <c r="W885" s="82"/>
    </row>
    <row r="886" spans="1:23" ht="76.5" x14ac:dyDescent="0.2">
      <c r="A886" s="78" t="s">
        <v>151</v>
      </c>
      <c r="B886" s="78"/>
      <c r="C886" s="45" t="s">
        <v>1925</v>
      </c>
      <c r="D886" s="44" t="s">
        <v>3698</v>
      </c>
      <c r="E886" s="44"/>
      <c r="F886" s="46" t="s">
        <v>3521</v>
      </c>
      <c r="G886" s="108">
        <v>0</v>
      </c>
      <c r="H886" s="196">
        <f>SUM(G882:G885)</f>
        <v>442</v>
      </c>
      <c r="I886" s="108"/>
      <c r="J886" s="44"/>
      <c r="K886" s="136"/>
      <c r="L886" s="172" t="b">
        <f>H886=H847+H878-(G879+G880+G881)</f>
        <v>1</v>
      </c>
      <c r="M886" s="138" t="s">
        <v>3520</v>
      </c>
      <c r="N886" s="172"/>
      <c r="O886" s="138"/>
      <c r="P886" s="141"/>
      <c r="Q886" s="46"/>
      <c r="R886" s="46"/>
      <c r="S886" s="141"/>
      <c r="T886" s="46"/>
      <c r="U886" s="46" t="s">
        <v>5134</v>
      </c>
      <c r="V886" s="58" t="s">
        <v>3339</v>
      </c>
      <c r="W886" s="46"/>
    </row>
    <row r="887" spans="1:23" ht="63.75" x14ac:dyDescent="0.2">
      <c r="A887" s="74" t="s">
        <v>152</v>
      </c>
      <c r="B887" s="74"/>
      <c r="C887" s="76" t="s">
        <v>1926</v>
      </c>
      <c r="D887" s="191" t="s">
        <v>3697</v>
      </c>
      <c r="E887" s="75"/>
      <c r="F887" s="75"/>
      <c r="G887" s="196">
        <v>45</v>
      </c>
      <c r="H887" s="108"/>
      <c r="I887" s="108"/>
      <c r="J887" s="75" t="s">
        <v>660</v>
      </c>
      <c r="K887" s="16" t="s">
        <v>3546</v>
      </c>
      <c r="L887" s="141"/>
      <c r="M887" s="86"/>
      <c r="N887" s="141"/>
      <c r="O887" s="86"/>
      <c r="P887" s="141"/>
      <c r="Q887" s="86"/>
      <c r="R887" s="86"/>
      <c r="S887" s="141"/>
      <c r="T887" s="86"/>
      <c r="U887" s="77" t="s">
        <v>5135</v>
      </c>
      <c r="V887" s="58" t="s">
        <v>2808</v>
      </c>
      <c r="W887" s="77"/>
    </row>
    <row r="888" spans="1:23" ht="25.5" x14ac:dyDescent="0.2">
      <c r="A888" s="83" t="s">
        <v>154</v>
      </c>
      <c r="B888" s="83"/>
      <c r="C888" s="85" t="s">
        <v>2688</v>
      </c>
      <c r="D888" s="130" t="s">
        <v>3664</v>
      </c>
      <c r="E888" s="84"/>
      <c r="F888" s="84"/>
      <c r="G888" s="108">
        <v>203.8</v>
      </c>
      <c r="H888" s="108"/>
      <c r="I888" s="108"/>
      <c r="J888" s="84" t="s">
        <v>660</v>
      </c>
      <c r="K888" s="16" t="s">
        <v>3546</v>
      </c>
      <c r="L888" s="141"/>
      <c r="M888" s="86"/>
      <c r="N888" s="141"/>
      <c r="O888" s="86"/>
      <c r="P888" s="141"/>
      <c r="Q888" s="86"/>
      <c r="R888" s="86"/>
      <c r="S888" s="141"/>
      <c r="T888" s="86"/>
      <c r="U888" s="86" t="s">
        <v>5136</v>
      </c>
      <c r="V888" s="58" t="s">
        <v>2808</v>
      </c>
      <c r="W888" s="82"/>
    </row>
    <row r="889" spans="1:23" ht="25.5" x14ac:dyDescent="0.2">
      <c r="A889" s="83" t="s">
        <v>155</v>
      </c>
      <c r="B889" s="83"/>
      <c r="C889" s="85" t="s">
        <v>2689</v>
      </c>
      <c r="D889" s="130" t="s">
        <v>3664</v>
      </c>
      <c r="E889" s="84"/>
      <c r="F889" s="84"/>
      <c r="G889" s="108">
        <v>303.8</v>
      </c>
      <c r="H889" s="108"/>
      <c r="I889" s="108"/>
      <c r="J889" s="84" t="s">
        <v>660</v>
      </c>
      <c r="K889" s="16" t="s">
        <v>3546</v>
      </c>
      <c r="L889" s="141"/>
      <c r="M889" s="86"/>
      <c r="N889" s="141"/>
      <c r="O889" s="86"/>
      <c r="P889" s="141"/>
      <c r="Q889" s="86"/>
      <c r="R889" s="86"/>
      <c r="S889" s="141"/>
      <c r="T889" s="86"/>
      <c r="U889" s="86" t="s">
        <v>5137</v>
      </c>
      <c r="V889" s="58" t="s">
        <v>2808</v>
      </c>
      <c r="W889" s="82"/>
    </row>
    <row r="890" spans="1:23" ht="25.5" x14ac:dyDescent="0.2">
      <c r="A890" s="83" t="s">
        <v>156</v>
      </c>
      <c r="B890" s="83"/>
      <c r="C890" s="85" t="s">
        <v>2690</v>
      </c>
      <c r="D890" s="130" t="s">
        <v>3664</v>
      </c>
      <c r="E890" s="84"/>
      <c r="F890" s="84"/>
      <c r="G890" s="108">
        <v>403.8</v>
      </c>
      <c r="H890" s="108"/>
      <c r="I890" s="108"/>
      <c r="J890" s="84" t="s">
        <v>660</v>
      </c>
      <c r="K890" s="16" t="s">
        <v>3546</v>
      </c>
      <c r="L890" s="141"/>
      <c r="M890" s="86"/>
      <c r="N890" s="141"/>
      <c r="O890" s="86"/>
      <c r="P890" s="141"/>
      <c r="Q890" s="86"/>
      <c r="R890" s="86"/>
      <c r="S890" s="141"/>
      <c r="T890" s="86"/>
      <c r="U890" s="86" t="s">
        <v>5138</v>
      </c>
      <c r="V890" s="58" t="s">
        <v>2808</v>
      </c>
      <c r="W890" s="82"/>
    </row>
    <row r="891" spans="1:23" ht="25.5" x14ac:dyDescent="0.2">
      <c r="A891" s="83" t="s">
        <v>157</v>
      </c>
      <c r="B891" s="83"/>
      <c r="C891" s="85" t="s">
        <v>2691</v>
      </c>
      <c r="D891" s="130" t="s">
        <v>3664</v>
      </c>
      <c r="E891" s="84"/>
      <c r="F891" s="84"/>
      <c r="G891" s="108">
        <v>503.8</v>
      </c>
      <c r="H891" s="108"/>
      <c r="I891" s="108"/>
      <c r="J891" s="84" t="s">
        <v>660</v>
      </c>
      <c r="K891" s="16" t="s">
        <v>3546</v>
      </c>
      <c r="L891" s="141"/>
      <c r="M891" s="86"/>
      <c r="N891" s="141"/>
      <c r="O891" s="86"/>
      <c r="P891" s="141"/>
      <c r="Q891" s="86"/>
      <c r="R891" s="86"/>
      <c r="S891" s="141"/>
      <c r="T891" s="86"/>
      <c r="U891" s="86" t="s">
        <v>5139</v>
      </c>
      <c r="V891" s="58" t="s">
        <v>2808</v>
      </c>
      <c r="W891" s="82"/>
    </row>
    <row r="892" spans="1:23" ht="25.5" x14ac:dyDescent="0.2">
      <c r="A892" s="83" t="s">
        <v>158</v>
      </c>
      <c r="B892" s="83"/>
      <c r="C892" s="85" t="s">
        <v>2692</v>
      </c>
      <c r="D892" s="130" t="s">
        <v>3664</v>
      </c>
      <c r="E892" s="84"/>
      <c r="F892" s="84"/>
      <c r="G892" s="108">
        <v>603.79999999999995</v>
      </c>
      <c r="H892" s="108"/>
      <c r="I892" s="108"/>
      <c r="J892" s="84" t="s">
        <v>660</v>
      </c>
      <c r="K892" s="16" t="s">
        <v>3546</v>
      </c>
      <c r="L892" s="141"/>
      <c r="M892" s="86"/>
      <c r="N892" s="141"/>
      <c r="O892" s="86"/>
      <c r="P892" s="141"/>
      <c r="Q892" s="86"/>
      <c r="R892" s="86"/>
      <c r="S892" s="141"/>
      <c r="T892" s="86"/>
      <c r="U892" s="86" t="s">
        <v>5140</v>
      </c>
      <c r="V892" s="58" t="s">
        <v>2808</v>
      </c>
      <c r="W892" s="82"/>
    </row>
    <row r="893" spans="1:23" ht="25.5" x14ac:dyDescent="0.2">
      <c r="A893" s="83" t="s">
        <v>159</v>
      </c>
      <c r="B893" s="83"/>
      <c r="C893" s="85" t="s">
        <v>2693</v>
      </c>
      <c r="D893" s="130" t="s">
        <v>3664</v>
      </c>
      <c r="E893" s="84"/>
      <c r="F893" s="84"/>
      <c r="G893" s="108">
        <v>703.8</v>
      </c>
      <c r="H893" s="108"/>
      <c r="I893" s="108"/>
      <c r="J893" s="84" t="s">
        <v>660</v>
      </c>
      <c r="K893" s="16" t="s">
        <v>3546</v>
      </c>
      <c r="L893" s="141"/>
      <c r="M893" s="86"/>
      <c r="N893" s="141"/>
      <c r="O893" s="86"/>
      <c r="P893" s="141"/>
      <c r="Q893" s="86"/>
      <c r="R893" s="86"/>
      <c r="S893" s="141"/>
      <c r="T893" s="86"/>
      <c r="U893" s="86" t="s">
        <v>5129</v>
      </c>
      <c r="V893" s="58" t="s">
        <v>2808</v>
      </c>
      <c r="W893" s="82"/>
    </row>
    <row r="894" spans="1:23" ht="63.75" x14ac:dyDescent="0.2">
      <c r="A894" s="78" t="s">
        <v>160</v>
      </c>
      <c r="B894" s="78"/>
      <c r="C894" s="45" t="s">
        <v>1934</v>
      </c>
      <c r="D894" s="78" t="s">
        <v>3664</v>
      </c>
      <c r="E894" s="44"/>
      <c r="F894" s="46" t="s">
        <v>2468</v>
      </c>
      <c r="G894" s="108"/>
      <c r="H894" s="108">
        <f>SUM(G888:G893)</f>
        <v>2722.8</v>
      </c>
      <c r="I894" s="108"/>
      <c r="J894" s="44"/>
      <c r="K894" s="136"/>
      <c r="L894" s="172" t="b">
        <f>OR(AND(H878&gt;0,H894&gt;0),AND(H878=0,H894=0),AND(H878&gt;0,H894=0))</f>
        <v>1</v>
      </c>
      <c r="M894" s="138" t="s">
        <v>5414</v>
      </c>
      <c r="N894" s="172" t="b">
        <f>OR(AND(H878&gt;0,H894&gt;0),AND(H878=0,H894=0),AND(H878=0,H894&gt;0))</f>
        <v>1</v>
      </c>
      <c r="O894" s="138" t="s">
        <v>5415</v>
      </c>
      <c r="P894" s="141"/>
      <c r="Q894" s="46"/>
      <c r="R894" s="46"/>
      <c r="S894" s="141"/>
      <c r="T894" s="46"/>
      <c r="U894" s="46" t="s">
        <v>5141</v>
      </c>
      <c r="V894" s="58" t="s">
        <v>3339</v>
      </c>
      <c r="W894" s="46"/>
    </row>
    <row r="895" spans="1:23" ht="25.5" x14ac:dyDescent="0.2">
      <c r="A895" s="83" t="s">
        <v>171</v>
      </c>
      <c r="B895" s="83"/>
      <c r="C895" s="85" t="s">
        <v>2697</v>
      </c>
      <c r="D895" s="131" t="s">
        <v>3543</v>
      </c>
      <c r="E895" s="84"/>
      <c r="F895" s="84"/>
      <c r="G895" s="108">
        <v>803.8</v>
      </c>
      <c r="H895" s="108"/>
      <c r="I895" s="108"/>
      <c r="J895" s="84" t="s">
        <v>660</v>
      </c>
      <c r="K895" s="16" t="s">
        <v>3546</v>
      </c>
      <c r="L895" s="141"/>
      <c r="M895" s="86"/>
      <c r="N895" s="141"/>
      <c r="O895" s="86"/>
      <c r="P895" s="141"/>
      <c r="Q895" s="86"/>
      <c r="R895" s="86"/>
      <c r="S895" s="141"/>
      <c r="T895" s="86"/>
      <c r="U895" s="86" t="s">
        <v>5142</v>
      </c>
      <c r="V895" s="58" t="s">
        <v>2808</v>
      </c>
      <c r="W895" s="82"/>
    </row>
    <row r="896" spans="1:23" ht="63.75" x14ac:dyDescent="0.2">
      <c r="A896" s="83" t="s">
        <v>172</v>
      </c>
      <c r="B896" s="83"/>
      <c r="C896" s="85" t="s">
        <v>2698</v>
      </c>
      <c r="D896" s="131" t="s">
        <v>3543</v>
      </c>
      <c r="E896" s="84"/>
      <c r="F896" s="84"/>
      <c r="G896" s="108">
        <v>903.8</v>
      </c>
      <c r="H896" s="108"/>
      <c r="I896" s="108"/>
      <c r="J896" s="84" t="s">
        <v>660</v>
      </c>
      <c r="K896" s="16" t="s">
        <v>3546</v>
      </c>
      <c r="L896" s="172" t="b">
        <f>NOT(AND(ABS(((((G91 / ((H886 + H847) / 2)) - (G51 / ((H847+H804) / 2))) / (G51 / ((H847+H804) / 2)) ) * 100) - ROUND(G895+G896,1))&gt;1,$G$1056=""))</f>
        <v>1</v>
      </c>
      <c r="M896" s="16" t="s">
        <v>4310</v>
      </c>
      <c r="N896" s="141"/>
      <c r="O896" s="86"/>
      <c r="P896" s="141"/>
      <c r="Q896" s="86"/>
      <c r="R896" s="86"/>
      <c r="S896" s="141"/>
      <c r="T896" s="86"/>
      <c r="U896" s="86" t="s">
        <v>5143</v>
      </c>
      <c r="V896" s="58" t="s">
        <v>2808</v>
      </c>
      <c r="W896" s="82"/>
    </row>
    <row r="897" spans="1:23" ht="51" x14ac:dyDescent="0.2">
      <c r="A897" s="83" t="s">
        <v>173</v>
      </c>
      <c r="B897" s="83"/>
      <c r="C897" s="85" t="s">
        <v>2699</v>
      </c>
      <c r="D897" s="131" t="s">
        <v>3543</v>
      </c>
      <c r="E897" s="84"/>
      <c r="F897" s="84"/>
      <c r="G897" s="108">
        <v>103.9</v>
      </c>
      <c r="H897" s="108"/>
      <c r="I897" s="108"/>
      <c r="J897" s="84" t="s">
        <v>660</v>
      </c>
      <c r="K897" s="16" t="s">
        <v>3546</v>
      </c>
      <c r="L897" s="140"/>
      <c r="M897" s="277"/>
      <c r="N897" s="141"/>
      <c r="O897" s="86"/>
      <c r="P897" s="141"/>
      <c r="Q897" s="86"/>
      <c r="R897" s="86"/>
      <c r="S897" s="141"/>
      <c r="T897" s="86"/>
      <c r="U897" s="86" t="s">
        <v>5144</v>
      </c>
      <c r="V897" s="58" t="s">
        <v>2808</v>
      </c>
      <c r="W897" s="82"/>
    </row>
    <row r="898" spans="1:23" ht="51" x14ac:dyDescent="0.2">
      <c r="A898" s="83" t="s">
        <v>174</v>
      </c>
      <c r="B898" s="83"/>
      <c r="C898" s="85" t="s">
        <v>2700</v>
      </c>
      <c r="D898" s="131" t="s">
        <v>3543</v>
      </c>
      <c r="E898" s="84"/>
      <c r="F898" s="84"/>
      <c r="G898" s="108">
        <v>203.9</v>
      </c>
      <c r="H898" s="108"/>
      <c r="I898" s="108"/>
      <c r="J898" s="84" t="s">
        <v>660</v>
      </c>
      <c r="K898" s="16" t="s">
        <v>3546</v>
      </c>
      <c r="L898" s="141"/>
      <c r="M898" s="277"/>
      <c r="N898" s="141"/>
      <c r="O898" s="86"/>
      <c r="P898" s="141"/>
      <c r="Q898" s="86"/>
      <c r="R898" s="86"/>
      <c r="S898" s="141"/>
      <c r="T898" s="86"/>
      <c r="U898" s="86" t="s">
        <v>5145</v>
      </c>
      <c r="V898" s="58" t="s">
        <v>2808</v>
      </c>
      <c r="W898" s="82"/>
    </row>
    <row r="899" spans="1:23" ht="38.25" x14ac:dyDescent="0.2">
      <c r="A899" s="83" t="s">
        <v>3495</v>
      </c>
      <c r="B899" s="83"/>
      <c r="C899" s="85" t="s">
        <v>3431</v>
      </c>
      <c r="D899" s="131" t="s">
        <v>3543</v>
      </c>
      <c r="E899" s="84"/>
      <c r="F899" s="84"/>
      <c r="G899" s="108">
        <v>-253.9</v>
      </c>
      <c r="H899" s="108"/>
      <c r="I899" s="108"/>
      <c r="J899" s="84" t="s">
        <v>660</v>
      </c>
      <c r="K899" s="16" t="s">
        <v>3546</v>
      </c>
      <c r="L899" s="141"/>
      <c r="M899" s="86"/>
      <c r="N899" s="141"/>
      <c r="O899" s="86"/>
      <c r="P899" s="141"/>
      <c r="Q899" s="86"/>
      <c r="R899" s="86"/>
      <c r="S899" s="141"/>
      <c r="T899" s="86"/>
      <c r="U899" s="86" t="s">
        <v>5146</v>
      </c>
      <c r="V899" s="58" t="s">
        <v>2808</v>
      </c>
      <c r="W899" s="82"/>
    </row>
    <row r="900" spans="1:23" ht="38.25" x14ac:dyDescent="0.2">
      <c r="A900" s="74" t="s">
        <v>175</v>
      </c>
      <c r="B900" s="74"/>
      <c r="C900" s="92" t="s">
        <v>3699</v>
      </c>
      <c r="D900" s="132" t="s">
        <v>3664</v>
      </c>
      <c r="E900" s="84"/>
      <c r="F900" s="84"/>
      <c r="G900" s="108">
        <v>303.89999999999998</v>
      </c>
      <c r="H900" s="108"/>
      <c r="I900" s="108"/>
      <c r="J900" s="75" t="s">
        <v>660</v>
      </c>
      <c r="K900" s="16" t="s">
        <v>3546</v>
      </c>
      <c r="L900" s="140"/>
      <c r="M900" s="86"/>
      <c r="N900" s="141"/>
      <c r="O900" s="86"/>
      <c r="P900" s="141"/>
      <c r="Q900" s="86"/>
      <c r="R900" s="86"/>
      <c r="S900" s="141"/>
      <c r="T900" s="86"/>
      <c r="U900" s="77" t="s">
        <v>5147</v>
      </c>
      <c r="V900" s="58" t="s">
        <v>2808</v>
      </c>
      <c r="W900" s="77"/>
    </row>
    <row r="901" spans="1:23" ht="38.25" x14ac:dyDescent="0.2">
      <c r="A901" s="74" t="s">
        <v>176</v>
      </c>
      <c r="B901" s="74"/>
      <c r="C901" s="76" t="s">
        <v>1948</v>
      </c>
      <c r="D901" s="132" t="s">
        <v>3664</v>
      </c>
      <c r="E901" s="84"/>
      <c r="F901" s="84"/>
      <c r="G901" s="108">
        <v>403.9</v>
      </c>
      <c r="H901" s="108"/>
      <c r="I901" s="108"/>
      <c r="J901" s="75" t="s">
        <v>660</v>
      </c>
      <c r="K901" s="16" t="s">
        <v>3546</v>
      </c>
      <c r="L901" s="141"/>
      <c r="M901" s="86"/>
      <c r="N901" s="141"/>
      <c r="O901" s="86"/>
      <c r="P901" s="141"/>
      <c r="Q901" s="86"/>
      <c r="R901" s="86"/>
      <c r="S901" s="141"/>
      <c r="T901" s="86"/>
      <c r="U901" s="77" t="s">
        <v>5148</v>
      </c>
      <c r="V901" s="58" t="s">
        <v>2808</v>
      </c>
      <c r="W901" s="77"/>
    </row>
    <row r="902" spans="1:23" ht="38.25" x14ac:dyDescent="0.2">
      <c r="A902" s="74" t="s">
        <v>177</v>
      </c>
      <c r="B902" s="74"/>
      <c r="C902" s="76" t="s">
        <v>1949</v>
      </c>
      <c r="D902" s="132" t="s">
        <v>3664</v>
      </c>
      <c r="E902" s="84"/>
      <c r="F902" s="84"/>
      <c r="G902" s="108">
        <v>503.9</v>
      </c>
      <c r="H902" s="108"/>
      <c r="I902" s="108"/>
      <c r="J902" s="75" t="s">
        <v>660</v>
      </c>
      <c r="K902" s="16" t="s">
        <v>3546</v>
      </c>
      <c r="L902" s="141"/>
      <c r="M902" s="86"/>
      <c r="N902" s="141"/>
      <c r="O902" s="86"/>
      <c r="P902" s="141"/>
      <c r="Q902" s="86"/>
      <c r="R902" s="86"/>
      <c r="S902" s="141"/>
      <c r="T902" s="86"/>
      <c r="U902" s="77" t="s">
        <v>5149</v>
      </c>
      <c r="V902" s="58" t="s">
        <v>2808</v>
      </c>
      <c r="W902" s="77"/>
    </row>
    <row r="903" spans="1:23" ht="38.25" x14ac:dyDescent="0.2">
      <c r="A903" s="83" t="s">
        <v>2565</v>
      </c>
      <c r="B903" s="83"/>
      <c r="C903" s="85" t="s">
        <v>2573</v>
      </c>
      <c r="D903" s="132" t="s">
        <v>3664</v>
      </c>
      <c r="E903" s="84"/>
      <c r="F903" s="84"/>
      <c r="G903" s="108">
        <v>603.9</v>
      </c>
      <c r="H903" s="108"/>
      <c r="I903" s="108"/>
      <c r="J903" s="84" t="s">
        <v>660</v>
      </c>
      <c r="K903" s="16" t="s">
        <v>3546</v>
      </c>
      <c r="L903" s="141"/>
      <c r="M903" s="86"/>
      <c r="N903" s="141"/>
      <c r="O903" s="86"/>
      <c r="P903" s="141"/>
      <c r="Q903" s="86"/>
      <c r="R903" s="86"/>
      <c r="S903" s="141"/>
      <c r="T903" s="86"/>
      <c r="U903" s="86" t="s">
        <v>5150</v>
      </c>
      <c r="V903" s="58" t="s">
        <v>2808</v>
      </c>
      <c r="W903" s="82"/>
    </row>
    <row r="904" spans="1:23" ht="51" x14ac:dyDescent="0.2">
      <c r="A904" s="83" t="s">
        <v>4203</v>
      </c>
      <c r="B904" s="83"/>
      <c r="C904" s="85" t="s">
        <v>4206</v>
      </c>
      <c r="D904" s="132" t="s">
        <v>3664</v>
      </c>
      <c r="E904" s="84"/>
      <c r="F904" s="84"/>
      <c r="G904" s="108">
        <v>703.9</v>
      </c>
      <c r="H904" s="108"/>
      <c r="I904" s="108"/>
      <c r="J904" s="84" t="s">
        <v>660</v>
      </c>
      <c r="K904" s="16" t="s">
        <v>3546</v>
      </c>
      <c r="L904" s="172" t="b">
        <f>OR(G904&gt;0,$G$1064&lt;&gt;"")</f>
        <v>1</v>
      </c>
      <c r="M904" s="86" t="s">
        <v>4209</v>
      </c>
      <c r="N904" s="141"/>
      <c r="O904" s="86"/>
      <c r="P904" s="141"/>
      <c r="Q904" s="86"/>
      <c r="R904" s="86"/>
      <c r="S904" s="141"/>
      <c r="T904" s="86"/>
      <c r="U904" s="86" t="s">
        <v>5151</v>
      </c>
      <c r="V904" s="66" t="s">
        <v>2811</v>
      </c>
      <c r="W904" s="82"/>
    </row>
    <row r="905" spans="1:23" ht="51" x14ac:dyDescent="0.2">
      <c r="A905" s="83" t="s">
        <v>4204</v>
      </c>
      <c r="B905" s="83"/>
      <c r="C905" s="85" t="s">
        <v>4207</v>
      </c>
      <c r="D905" s="132" t="s">
        <v>3664</v>
      </c>
      <c r="E905" s="84"/>
      <c r="F905" s="84"/>
      <c r="G905" s="108">
        <v>1003.9</v>
      </c>
      <c r="H905" s="108"/>
      <c r="I905" s="108"/>
      <c r="J905" s="84" t="s">
        <v>660</v>
      </c>
      <c r="K905" s="16" t="s">
        <v>3546</v>
      </c>
      <c r="L905" s="172" t="b">
        <f>OR(G905&gt;0,$G$1065&lt;&gt;"")</f>
        <v>1</v>
      </c>
      <c r="M905" s="86" t="s">
        <v>4210</v>
      </c>
      <c r="N905" s="141"/>
      <c r="O905" s="86"/>
      <c r="P905" s="141"/>
      <c r="Q905" s="86"/>
      <c r="R905" s="86"/>
      <c r="S905" s="141"/>
      <c r="T905" s="86"/>
      <c r="U905" s="86" t="s">
        <v>5152</v>
      </c>
      <c r="V905" s="66" t="s">
        <v>2811</v>
      </c>
      <c r="W905" s="82"/>
    </row>
    <row r="906" spans="1:23" ht="51" x14ac:dyDescent="0.2">
      <c r="A906" s="83" t="s">
        <v>4205</v>
      </c>
      <c r="B906" s="83"/>
      <c r="C906" s="85" t="s">
        <v>4208</v>
      </c>
      <c r="D906" s="132" t="s">
        <v>3664</v>
      </c>
      <c r="E906" s="84"/>
      <c r="F906" s="84"/>
      <c r="G906" s="108">
        <v>1109.9000000000001</v>
      </c>
      <c r="H906" s="108"/>
      <c r="I906" s="108"/>
      <c r="J906" s="84" t="s">
        <v>660</v>
      </c>
      <c r="K906" s="16" t="s">
        <v>3546</v>
      </c>
      <c r="L906" s="172" t="b">
        <f>OR(G906&gt;0,$G$1066&lt;&gt;"")</f>
        <v>1</v>
      </c>
      <c r="M906" s="86" t="s">
        <v>4211</v>
      </c>
      <c r="N906" s="141"/>
      <c r="O906" s="86"/>
      <c r="P906" s="141"/>
      <c r="Q906" s="86"/>
      <c r="R906" s="86"/>
      <c r="S906" s="141"/>
      <c r="T906" s="86"/>
      <c r="U906" s="86" t="s">
        <v>5153</v>
      </c>
      <c r="V906" s="66" t="s">
        <v>2811</v>
      </c>
      <c r="W906" s="82"/>
    </row>
    <row r="907" spans="1:23" ht="51" x14ac:dyDescent="0.2">
      <c r="A907" s="74" t="s">
        <v>181</v>
      </c>
      <c r="B907" s="74"/>
      <c r="C907" s="76" t="s">
        <v>1953</v>
      </c>
      <c r="D907" s="130" t="s">
        <v>3664</v>
      </c>
      <c r="E907" s="75"/>
      <c r="F907" s="75"/>
      <c r="G907" s="108">
        <v>703.9</v>
      </c>
      <c r="H907" s="108"/>
      <c r="I907" s="108"/>
      <c r="J907" s="75" t="s">
        <v>660</v>
      </c>
      <c r="K907" s="16" t="s">
        <v>3546</v>
      </c>
      <c r="L907" s="141"/>
      <c r="M907" s="86"/>
      <c r="N907" s="141"/>
      <c r="O907" s="86"/>
      <c r="P907" s="141"/>
      <c r="Q907" s="86"/>
      <c r="R907" s="86"/>
      <c r="S907" s="141"/>
      <c r="T907" s="86"/>
      <c r="U907" s="77" t="s">
        <v>5154</v>
      </c>
      <c r="V907" s="58" t="s">
        <v>2808</v>
      </c>
      <c r="W907" s="77"/>
    </row>
    <row r="908" spans="1:23" ht="63.75" x14ac:dyDescent="0.2">
      <c r="A908" s="74" t="s">
        <v>2988</v>
      </c>
      <c r="B908" s="74"/>
      <c r="C908" s="76" t="s">
        <v>3117</v>
      </c>
      <c r="D908" s="132" t="s">
        <v>3664</v>
      </c>
      <c r="E908" s="75"/>
      <c r="F908" s="75"/>
      <c r="G908" s="108">
        <v>803.9</v>
      </c>
      <c r="H908" s="108"/>
      <c r="I908" s="108"/>
      <c r="J908" s="75" t="s">
        <v>660</v>
      </c>
      <c r="K908" s="16" t="s">
        <v>3546</v>
      </c>
      <c r="L908" s="172" t="b">
        <f>NOT(AND(ABS(G899-((((( G907/G908)-( G868/G869)) / (G868/G869)))*100))&gt;1,$G$1068=""))</f>
        <v>1</v>
      </c>
      <c r="M908" s="16" t="s">
        <v>4305</v>
      </c>
      <c r="N908" s="141"/>
      <c r="O908" s="86"/>
      <c r="P908" s="141"/>
      <c r="Q908" s="86"/>
      <c r="R908" s="86"/>
      <c r="S908" s="141"/>
      <c r="T908" s="86"/>
      <c r="U908" s="77" t="s">
        <v>5155</v>
      </c>
      <c r="V908" s="58" t="s">
        <v>2808</v>
      </c>
      <c r="W908" s="77"/>
    </row>
    <row r="909" spans="1:23" ht="51" x14ac:dyDescent="0.2">
      <c r="A909" s="74" t="s">
        <v>3075</v>
      </c>
      <c r="B909" s="74"/>
      <c r="C909" s="76" t="s">
        <v>3119</v>
      </c>
      <c r="D909" s="132" t="s">
        <v>3664</v>
      </c>
      <c r="E909" s="75"/>
      <c r="F909" s="75"/>
      <c r="G909" s="108">
        <v>113.1</v>
      </c>
      <c r="H909" s="108"/>
      <c r="I909" s="108"/>
      <c r="J909" s="75" t="s">
        <v>660</v>
      </c>
      <c r="K909" s="16" t="s">
        <v>3546</v>
      </c>
      <c r="L909" s="141"/>
      <c r="M909" s="86"/>
      <c r="N909" s="141"/>
      <c r="O909" s="86"/>
      <c r="P909" s="141"/>
      <c r="Q909" s="86"/>
      <c r="R909" s="86"/>
      <c r="S909" s="141"/>
      <c r="T909" s="86"/>
      <c r="U909" s="77" t="s">
        <v>5156</v>
      </c>
      <c r="V909" s="266" t="s">
        <v>4239</v>
      </c>
      <c r="W909" s="77"/>
    </row>
    <row r="910" spans="1:23" ht="51" x14ac:dyDescent="0.2">
      <c r="A910" s="74" t="s">
        <v>3066</v>
      </c>
      <c r="B910" s="74"/>
      <c r="C910" s="76" t="s">
        <v>3118</v>
      </c>
      <c r="D910" s="132" t="s">
        <v>3664</v>
      </c>
      <c r="E910" s="75"/>
      <c r="F910" s="75"/>
      <c r="G910" s="108">
        <v>903.9</v>
      </c>
      <c r="H910" s="108"/>
      <c r="I910" s="108"/>
      <c r="J910" s="75" t="s">
        <v>660</v>
      </c>
      <c r="K910" s="16" t="s">
        <v>3546</v>
      </c>
      <c r="L910" s="141"/>
      <c r="M910" s="86"/>
      <c r="N910" s="141"/>
      <c r="O910" s="86"/>
      <c r="P910" s="141"/>
      <c r="Q910" s="86"/>
      <c r="R910" s="86"/>
      <c r="S910" s="141"/>
      <c r="T910" s="86"/>
      <c r="U910" s="77" t="s">
        <v>5157</v>
      </c>
      <c r="V910" s="58" t="s">
        <v>2808</v>
      </c>
      <c r="W910" s="77"/>
    </row>
    <row r="911" spans="1:23" ht="53.25" customHeight="1" x14ac:dyDescent="0.2">
      <c r="A911" s="74" t="s">
        <v>3441</v>
      </c>
      <c r="B911" s="74"/>
      <c r="C911" s="76" t="s">
        <v>3443</v>
      </c>
      <c r="D911" s="132" t="s">
        <v>3664</v>
      </c>
      <c r="E911" s="75"/>
      <c r="F911" s="75"/>
      <c r="G911" s="108">
        <v>957.9</v>
      </c>
      <c r="H911" s="108"/>
      <c r="I911" s="108"/>
      <c r="J911" s="75" t="s">
        <v>660</v>
      </c>
      <c r="K911" s="16" t="s">
        <v>3546</v>
      </c>
      <c r="L911" s="141"/>
      <c r="M911" s="86"/>
      <c r="N911" s="141"/>
      <c r="O911" s="86"/>
      <c r="P911" s="141"/>
      <c r="Q911" s="86"/>
      <c r="R911" s="86"/>
      <c r="S911" s="141"/>
      <c r="T911" s="86"/>
      <c r="U911" s="77" t="s">
        <v>5158</v>
      </c>
      <c r="V911" s="58" t="s">
        <v>2808</v>
      </c>
      <c r="W911" s="77"/>
    </row>
    <row r="912" spans="1:23" ht="54" customHeight="1" x14ac:dyDescent="0.2">
      <c r="A912" s="74" t="s">
        <v>3442</v>
      </c>
      <c r="B912" s="74"/>
      <c r="C912" s="76" t="s">
        <v>3444</v>
      </c>
      <c r="D912" s="132" t="s">
        <v>3664</v>
      </c>
      <c r="E912" s="75"/>
      <c r="F912" s="75"/>
      <c r="G912" s="108">
        <v>102.1</v>
      </c>
      <c r="H912" s="108"/>
      <c r="I912" s="108"/>
      <c r="J912" s="75" t="s">
        <v>660</v>
      </c>
      <c r="K912" s="16" t="s">
        <v>3546</v>
      </c>
      <c r="L912" s="141"/>
      <c r="M912" s="86"/>
      <c r="N912" s="141"/>
      <c r="O912" s="86"/>
      <c r="P912" s="141"/>
      <c r="Q912" s="86"/>
      <c r="R912" s="86"/>
      <c r="S912" s="141"/>
      <c r="T912" s="86"/>
      <c r="U912" s="77" t="s">
        <v>5159</v>
      </c>
      <c r="V912" s="58" t="s">
        <v>2808</v>
      </c>
      <c r="W912" s="77"/>
    </row>
    <row r="913" spans="1:23" ht="25.5" x14ac:dyDescent="0.2">
      <c r="A913" s="79" t="s">
        <v>3191</v>
      </c>
      <c r="B913" s="79"/>
      <c r="C913" s="92" t="s">
        <v>3145</v>
      </c>
      <c r="D913" s="191" t="s">
        <v>3697</v>
      </c>
      <c r="E913" s="81"/>
      <c r="F913" s="81"/>
      <c r="G913" s="196">
        <v>76</v>
      </c>
      <c r="H913" s="108"/>
      <c r="I913" s="108"/>
      <c r="J913" s="81" t="s">
        <v>660</v>
      </c>
      <c r="K913" s="16" t="s">
        <v>3546</v>
      </c>
      <c r="L913" s="141"/>
      <c r="M913" s="86"/>
      <c r="N913" s="141"/>
      <c r="O913" s="86"/>
      <c r="P913" s="141"/>
      <c r="Q913" s="86"/>
      <c r="R913" s="86"/>
      <c r="S913" s="141"/>
      <c r="T913" s="86"/>
      <c r="U913" s="82" t="s">
        <v>5160</v>
      </c>
      <c r="V913" s="58" t="s">
        <v>2808</v>
      </c>
      <c r="W913" s="82"/>
    </row>
    <row r="914" spans="1:23" ht="25.5" x14ac:dyDescent="0.2">
      <c r="A914" s="79" t="s">
        <v>3192</v>
      </c>
      <c r="B914" s="79"/>
      <c r="C914" s="92" t="s">
        <v>3146</v>
      </c>
      <c r="D914" s="191" t="s">
        <v>3697</v>
      </c>
      <c r="E914" s="81"/>
      <c r="F914" s="81"/>
      <c r="G914" s="196">
        <v>14</v>
      </c>
      <c r="H914" s="108"/>
      <c r="I914" s="108"/>
      <c r="J914" s="81" t="s">
        <v>660</v>
      </c>
      <c r="K914" s="16" t="s">
        <v>3546</v>
      </c>
      <c r="L914" s="141"/>
      <c r="M914" s="86"/>
      <c r="N914" s="141"/>
      <c r="O914" s="86"/>
      <c r="P914" s="141"/>
      <c r="Q914" s="86"/>
      <c r="R914" s="86"/>
      <c r="S914" s="141"/>
      <c r="T914" s="86"/>
      <c r="U914" s="82" t="s">
        <v>5161</v>
      </c>
      <c r="V914" s="58" t="s">
        <v>2808</v>
      </c>
      <c r="W914" s="82"/>
    </row>
    <row r="915" spans="1:23" ht="38.25" x14ac:dyDescent="0.2">
      <c r="A915" s="79" t="s">
        <v>3193</v>
      </c>
      <c r="B915" s="79"/>
      <c r="C915" s="92" t="s">
        <v>3147</v>
      </c>
      <c r="D915" s="191" t="s">
        <v>3697</v>
      </c>
      <c r="E915" s="81"/>
      <c r="F915" s="81"/>
      <c r="G915" s="196">
        <v>15</v>
      </c>
      <c r="H915" s="108"/>
      <c r="I915" s="108"/>
      <c r="J915" s="81" t="s">
        <v>660</v>
      </c>
      <c r="K915" s="16" t="s">
        <v>3546</v>
      </c>
      <c r="L915" s="141"/>
      <c r="M915" s="86"/>
      <c r="N915" s="141"/>
      <c r="O915" s="86"/>
      <c r="P915" s="141"/>
      <c r="Q915" s="86"/>
      <c r="R915" s="86"/>
      <c r="S915" s="141"/>
      <c r="T915" s="86"/>
      <c r="U915" s="82" t="s">
        <v>5162</v>
      </c>
      <c r="V915" s="58" t="s">
        <v>2808</v>
      </c>
      <c r="W915" s="82"/>
    </row>
    <row r="916" spans="1:23" ht="25.5" x14ac:dyDescent="0.2">
      <c r="A916" s="79" t="s">
        <v>3194</v>
      </c>
      <c r="B916" s="79"/>
      <c r="C916" s="92" t="s">
        <v>3148</v>
      </c>
      <c r="D916" s="191" t="s">
        <v>3697</v>
      </c>
      <c r="E916" s="81"/>
      <c r="F916" s="81"/>
      <c r="G916" s="196">
        <v>16</v>
      </c>
      <c r="H916" s="108"/>
      <c r="I916" s="108"/>
      <c r="J916" s="81" t="s">
        <v>660</v>
      </c>
      <c r="K916" s="16" t="s">
        <v>3546</v>
      </c>
      <c r="L916" s="141"/>
      <c r="M916" s="86"/>
      <c r="N916" s="141"/>
      <c r="O916" s="86"/>
      <c r="P916" s="141"/>
      <c r="Q916" s="86"/>
      <c r="R916" s="86"/>
      <c r="S916" s="141"/>
      <c r="T916" s="86"/>
      <c r="U916" s="82" t="s">
        <v>5163</v>
      </c>
      <c r="V916" s="58" t="s">
        <v>2808</v>
      </c>
      <c r="W916" s="82"/>
    </row>
    <row r="917" spans="1:23" ht="76.5" x14ac:dyDescent="0.2">
      <c r="A917" s="88" t="s">
        <v>3195</v>
      </c>
      <c r="B917" s="88"/>
      <c r="C917" s="45" t="s">
        <v>3211</v>
      </c>
      <c r="D917" s="192" t="s">
        <v>3698</v>
      </c>
      <c r="E917" s="107"/>
      <c r="F917" s="90" t="s">
        <v>3196</v>
      </c>
      <c r="G917" s="108"/>
      <c r="H917" s="196">
        <f>SUM(G913:G916)</f>
        <v>121</v>
      </c>
      <c r="I917" s="108"/>
      <c r="J917" s="44"/>
      <c r="K917" s="136"/>
      <c r="L917" s="172" t="b">
        <f>NOT(AND((H933/H917)&gt;500,$G$1039=""))</f>
        <v>1</v>
      </c>
      <c r="M917" s="138" t="s">
        <v>5447</v>
      </c>
      <c r="N917" s="141"/>
      <c r="O917" s="90"/>
      <c r="P917" s="141"/>
      <c r="Q917" s="90"/>
      <c r="R917" s="90"/>
      <c r="S917" s="141"/>
      <c r="T917" s="90"/>
      <c r="U917" s="46" t="s">
        <v>5164</v>
      </c>
      <c r="V917" s="58" t="s">
        <v>3339</v>
      </c>
      <c r="W917" s="90"/>
    </row>
    <row r="918" spans="1:23" ht="38.25" x14ac:dyDescent="0.2">
      <c r="A918" s="83" t="s">
        <v>197</v>
      </c>
      <c r="B918" s="83"/>
      <c r="C918" s="85" t="s">
        <v>2708</v>
      </c>
      <c r="D918" s="191" t="s">
        <v>3697</v>
      </c>
      <c r="E918" s="84"/>
      <c r="F918" s="84"/>
      <c r="G918" s="196">
        <v>34</v>
      </c>
      <c r="H918" s="108"/>
      <c r="I918" s="108"/>
      <c r="J918" s="84" t="s">
        <v>660</v>
      </c>
      <c r="K918" s="16" t="s">
        <v>3546</v>
      </c>
      <c r="L918" s="141"/>
      <c r="M918" s="86"/>
      <c r="N918" s="141"/>
      <c r="O918" s="86"/>
      <c r="P918" s="141"/>
      <c r="Q918" s="86"/>
      <c r="R918" s="86"/>
      <c r="S918" s="141"/>
      <c r="T918" s="86"/>
      <c r="U918" s="86" t="s">
        <v>5165</v>
      </c>
      <c r="V918" s="58" t="s">
        <v>2808</v>
      </c>
      <c r="W918" s="82"/>
    </row>
    <row r="919" spans="1:23" ht="25.5" x14ac:dyDescent="0.2">
      <c r="A919" s="83" t="s">
        <v>198</v>
      </c>
      <c r="B919" s="83"/>
      <c r="C919" s="85" t="s">
        <v>2709</v>
      </c>
      <c r="D919" s="191" t="s">
        <v>3697</v>
      </c>
      <c r="E919" s="84"/>
      <c r="F919" s="84"/>
      <c r="G919" s="196">
        <v>35</v>
      </c>
      <c r="H919" s="108"/>
      <c r="I919" s="108"/>
      <c r="J919" s="84" t="s">
        <v>660</v>
      </c>
      <c r="K919" s="16" t="s">
        <v>3546</v>
      </c>
      <c r="L919" s="141"/>
      <c r="M919" s="86"/>
      <c r="N919" s="141"/>
      <c r="O919" s="86"/>
      <c r="P919" s="141"/>
      <c r="Q919" s="86"/>
      <c r="R919" s="86"/>
      <c r="S919" s="141"/>
      <c r="T919" s="86"/>
      <c r="U919" s="86" t="s">
        <v>5166</v>
      </c>
      <c r="V919" s="58" t="s">
        <v>2808</v>
      </c>
      <c r="W919" s="82"/>
    </row>
    <row r="920" spans="1:23" s="98" customFormat="1" ht="63.95" customHeight="1" x14ac:dyDescent="0.2">
      <c r="A920" s="79" t="s">
        <v>199</v>
      </c>
      <c r="B920" s="79"/>
      <c r="C920" s="92" t="s">
        <v>2706</v>
      </c>
      <c r="D920" s="191" t="s">
        <v>3697</v>
      </c>
      <c r="E920" s="81"/>
      <c r="F920" s="81"/>
      <c r="G920" s="196">
        <v>36</v>
      </c>
      <c r="H920" s="108"/>
      <c r="I920" s="108"/>
      <c r="J920" s="81" t="s">
        <v>660</v>
      </c>
      <c r="K920" s="16" t="s">
        <v>3546</v>
      </c>
      <c r="L920" s="172" t="b">
        <f>OR(G920=0,$G$1042&lt;&gt;"")</f>
        <v>1</v>
      </c>
      <c r="M920" s="86" t="s">
        <v>4334</v>
      </c>
      <c r="N920" s="141"/>
      <c r="O920" s="82"/>
      <c r="P920" s="141"/>
      <c r="Q920" s="82"/>
      <c r="R920" s="82"/>
      <c r="S920" s="141"/>
      <c r="T920" s="82"/>
      <c r="U920" s="82" t="s">
        <v>5167</v>
      </c>
      <c r="V920" s="58" t="s">
        <v>2808</v>
      </c>
      <c r="W920" s="82"/>
    </row>
    <row r="921" spans="1:23" x14ac:dyDescent="0.2">
      <c r="A921" s="79" t="s">
        <v>3496</v>
      </c>
      <c r="B921" s="79"/>
      <c r="C921" s="92" t="s">
        <v>3415</v>
      </c>
      <c r="D921" s="291" t="s">
        <v>3697</v>
      </c>
      <c r="E921" s="81"/>
      <c r="F921" s="81"/>
      <c r="G921" s="196">
        <v>113</v>
      </c>
      <c r="H921" s="108"/>
      <c r="I921" s="108"/>
      <c r="J921" s="81" t="s">
        <v>660</v>
      </c>
      <c r="K921" s="16" t="s">
        <v>3546</v>
      </c>
      <c r="L921" s="141"/>
      <c r="M921" s="86"/>
      <c r="N921" s="141"/>
      <c r="O921" s="86"/>
      <c r="P921" s="141"/>
      <c r="Q921" s="86"/>
      <c r="R921" s="86"/>
      <c r="S921" s="141"/>
      <c r="T921" s="86"/>
      <c r="U921" s="82" t="s">
        <v>5168</v>
      </c>
      <c r="V921" s="58" t="s">
        <v>2808</v>
      </c>
      <c r="W921" s="82"/>
    </row>
    <row r="922" spans="1:23" x14ac:dyDescent="0.2">
      <c r="A922" s="79" t="s">
        <v>3497</v>
      </c>
      <c r="B922" s="79"/>
      <c r="C922" s="92" t="s">
        <v>3416</v>
      </c>
      <c r="D922" s="291" t="s">
        <v>3697</v>
      </c>
      <c r="E922" s="81"/>
      <c r="F922" s="81"/>
      <c r="G922" s="196">
        <v>114</v>
      </c>
      <c r="H922" s="108"/>
      <c r="I922" s="108"/>
      <c r="J922" s="81" t="s">
        <v>660</v>
      </c>
      <c r="K922" s="16" t="s">
        <v>3546</v>
      </c>
      <c r="L922" s="141"/>
      <c r="M922" s="86"/>
      <c r="N922" s="141"/>
      <c r="O922" s="86"/>
      <c r="P922" s="141"/>
      <c r="Q922" s="86"/>
      <c r="R922" s="86"/>
      <c r="S922" s="141"/>
      <c r="T922" s="86"/>
      <c r="U922" s="82" t="s">
        <v>5169</v>
      </c>
      <c r="V922" s="58" t="s">
        <v>2808</v>
      </c>
      <c r="W922" s="82"/>
    </row>
    <row r="923" spans="1:23" ht="28.5" customHeight="1" x14ac:dyDescent="0.2">
      <c r="A923" s="79" t="s">
        <v>3498</v>
      </c>
      <c r="B923" s="79"/>
      <c r="C923" s="92" t="s">
        <v>3417</v>
      </c>
      <c r="D923" s="291" t="s">
        <v>3697</v>
      </c>
      <c r="E923" s="81"/>
      <c r="F923" s="81"/>
      <c r="G923" s="196">
        <v>115</v>
      </c>
      <c r="H923" s="108"/>
      <c r="I923" s="108"/>
      <c r="J923" s="81" t="s">
        <v>660</v>
      </c>
      <c r="K923" s="16" t="s">
        <v>3546</v>
      </c>
      <c r="L923" s="141"/>
      <c r="M923" s="86"/>
      <c r="N923" s="141"/>
      <c r="O923" s="86"/>
      <c r="P923" s="141"/>
      <c r="Q923" s="86"/>
      <c r="R923" s="86"/>
      <c r="S923" s="141"/>
      <c r="T923" s="86"/>
      <c r="U923" s="82" t="s">
        <v>5170</v>
      </c>
      <c r="V923" s="58" t="s">
        <v>2808</v>
      </c>
      <c r="W923" s="82"/>
    </row>
    <row r="924" spans="1:23" ht="25.5" x14ac:dyDescent="0.2">
      <c r="A924" s="79" t="s">
        <v>3499</v>
      </c>
      <c r="B924" s="79"/>
      <c r="C924" s="92" t="s">
        <v>3418</v>
      </c>
      <c r="D924" s="291" t="s">
        <v>3697</v>
      </c>
      <c r="E924" s="81"/>
      <c r="F924" s="81"/>
      <c r="G924" s="196">
        <v>116</v>
      </c>
      <c r="H924" s="108"/>
      <c r="I924" s="108"/>
      <c r="J924" s="81" t="s">
        <v>660</v>
      </c>
      <c r="K924" s="16" t="s">
        <v>3546</v>
      </c>
      <c r="L924" s="141"/>
      <c r="M924" s="86"/>
      <c r="N924" s="141"/>
      <c r="O924" s="86"/>
      <c r="P924" s="141"/>
      <c r="Q924" s="86"/>
      <c r="R924" s="86"/>
      <c r="S924" s="141"/>
      <c r="T924" s="86"/>
      <c r="U924" s="82" t="s">
        <v>5171</v>
      </c>
      <c r="V924" s="58" t="s">
        <v>2808</v>
      </c>
      <c r="W924" s="82"/>
    </row>
    <row r="925" spans="1:23" ht="76.5" x14ac:dyDescent="0.2">
      <c r="A925" s="44" t="s">
        <v>182</v>
      </c>
      <c r="B925" s="44"/>
      <c r="C925" s="45" t="s">
        <v>1954</v>
      </c>
      <c r="D925" s="44" t="s">
        <v>3698</v>
      </c>
      <c r="E925" s="44"/>
      <c r="F925" s="46" t="s">
        <v>3522</v>
      </c>
      <c r="G925" s="108"/>
      <c r="H925" s="196">
        <f>SUM(G921:G924)</f>
        <v>458</v>
      </c>
      <c r="I925" s="108"/>
      <c r="J925" s="44"/>
      <c r="K925" s="136"/>
      <c r="L925" s="172" t="b">
        <f>H925=H886+H917-(G918+G919+G920)</f>
        <v>1</v>
      </c>
      <c r="M925" s="138" t="s">
        <v>3706</v>
      </c>
      <c r="N925" s="172"/>
      <c r="O925" s="138"/>
      <c r="P925" s="141"/>
      <c r="Q925" s="46"/>
      <c r="R925" s="46"/>
      <c r="S925" s="141"/>
      <c r="T925" s="46"/>
      <c r="U925" s="46" t="s">
        <v>5172</v>
      </c>
      <c r="V925" s="58" t="s">
        <v>3339</v>
      </c>
      <c r="W925" s="46"/>
    </row>
    <row r="926" spans="1:23" ht="63.75" x14ac:dyDescent="0.2">
      <c r="A926" s="74" t="s">
        <v>183</v>
      </c>
      <c r="B926" s="74"/>
      <c r="C926" s="76" t="s">
        <v>2193</v>
      </c>
      <c r="D926" s="191" t="s">
        <v>3697</v>
      </c>
      <c r="E926" s="75"/>
      <c r="F926" s="75"/>
      <c r="G926" s="196">
        <v>46</v>
      </c>
      <c r="H926" s="108"/>
      <c r="I926" s="108"/>
      <c r="J926" s="75" t="s">
        <v>660</v>
      </c>
      <c r="K926" s="16" t="s">
        <v>3546</v>
      </c>
      <c r="L926" s="141"/>
      <c r="M926" s="86"/>
      <c r="N926" s="141"/>
      <c r="O926" s="86"/>
      <c r="P926" s="141"/>
      <c r="Q926" s="86"/>
      <c r="R926" s="86"/>
      <c r="S926" s="141"/>
      <c r="T926" s="86"/>
      <c r="U926" s="77" t="s">
        <v>5173</v>
      </c>
      <c r="V926" s="58" t="s">
        <v>2808</v>
      </c>
      <c r="W926" s="77"/>
    </row>
    <row r="927" spans="1:23" ht="25.5" x14ac:dyDescent="0.2">
      <c r="A927" s="83" t="s">
        <v>185</v>
      </c>
      <c r="B927" s="83"/>
      <c r="C927" s="85" t="s">
        <v>2701</v>
      </c>
      <c r="D927" s="130" t="s">
        <v>3664</v>
      </c>
      <c r="E927" s="84"/>
      <c r="F927" s="84"/>
      <c r="G927" s="108">
        <v>204.8</v>
      </c>
      <c r="H927" s="108"/>
      <c r="I927" s="108"/>
      <c r="J927" s="84" t="s">
        <v>660</v>
      </c>
      <c r="K927" s="16" t="s">
        <v>3546</v>
      </c>
      <c r="L927" s="141"/>
      <c r="M927" s="86"/>
      <c r="N927" s="141"/>
      <c r="O927" s="86"/>
      <c r="P927" s="141"/>
      <c r="Q927" s="86"/>
      <c r="R927" s="86"/>
      <c r="S927" s="141"/>
      <c r="T927" s="86"/>
      <c r="U927" s="86" t="s">
        <v>5174</v>
      </c>
      <c r="V927" s="58" t="s">
        <v>2808</v>
      </c>
      <c r="W927" s="82"/>
    </row>
    <row r="928" spans="1:23" ht="25.5" x14ac:dyDescent="0.2">
      <c r="A928" s="83" t="s">
        <v>186</v>
      </c>
      <c r="B928" s="83"/>
      <c r="C928" s="85" t="s">
        <v>2702</v>
      </c>
      <c r="D928" s="130" t="s">
        <v>3664</v>
      </c>
      <c r="E928" s="84"/>
      <c r="F928" s="84"/>
      <c r="G928" s="108">
        <v>304.8</v>
      </c>
      <c r="H928" s="108"/>
      <c r="I928" s="108"/>
      <c r="J928" s="84" t="s">
        <v>660</v>
      </c>
      <c r="K928" s="16" t="s">
        <v>3546</v>
      </c>
      <c r="L928" s="141"/>
      <c r="M928" s="86"/>
      <c r="N928" s="141"/>
      <c r="O928" s="86"/>
      <c r="P928" s="141"/>
      <c r="Q928" s="86"/>
      <c r="R928" s="86"/>
      <c r="S928" s="141"/>
      <c r="T928" s="86"/>
      <c r="U928" s="86" t="s">
        <v>5175</v>
      </c>
      <c r="V928" s="58" t="s">
        <v>2808</v>
      </c>
      <c r="W928" s="82"/>
    </row>
    <row r="929" spans="1:23" ht="25.5" x14ac:dyDescent="0.2">
      <c r="A929" s="83" t="s">
        <v>187</v>
      </c>
      <c r="B929" s="83"/>
      <c r="C929" s="85" t="s">
        <v>2703</v>
      </c>
      <c r="D929" s="130" t="s">
        <v>3664</v>
      </c>
      <c r="E929" s="84"/>
      <c r="F929" s="84"/>
      <c r="G929" s="108">
        <v>404.8</v>
      </c>
      <c r="H929" s="108"/>
      <c r="I929" s="108"/>
      <c r="J929" s="84" t="s">
        <v>660</v>
      </c>
      <c r="K929" s="16" t="s">
        <v>3546</v>
      </c>
      <c r="L929" s="141"/>
      <c r="M929" s="86"/>
      <c r="N929" s="141"/>
      <c r="O929" s="86"/>
      <c r="P929" s="141"/>
      <c r="Q929" s="86"/>
      <c r="R929" s="86"/>
      <c r="S929" s="141"/>
      <c r="T929" s="86"/>
      <c r="U929" s="86" t="s">
        <v>5176</v>
      </c>
      <c r="V929" s="58" t="s">
        <v>2808</v>
      </c>
      <c r="W929" s="82"/>
    </row>
    <row r="930" spans="1:23" ht="25.5" x14ac:dyDescent="0.2">
      <c r="A930" s="83" t="s">
        <v>188</v>
      </c>
      <c r="B930" s="83"/>
      <c r="C930" s="85" t="s">
        <v>2704</v>
      </c>
      <c r="D930" s="130" t="s">
        <v>3664</v>
      </c>
      <c r="E930" s="84"/>
      <c r="F930" s="84"/>
      <c r="G930" s="108">
        <v>504.8</v>
      </c>
      <c r="H930" s="108"/>
      <c r="I930" s="108"/>
      <c r="J930" s="84" t="s">
        <v>660</v>
      </c>
      <c r="K930" s="16" t="s">
        <v>3546</v>
      </c>
      <c r="L930" s="141"/>
      <c r="M930" s="86"/>
      <c r="N930" s="141"/>
      <c r="O930" s="86"/>
      <c r="P930" s="141"/>
      <c r="Q930" s="86"/>
      <c r="R930" s="86"/>
      <c r="S930" s="141"/>
      <c r="T930" s="86"/>
      <c r="U930" s="86" t="s">
        <v>5177</v>
      </c>
      <c r="V930" s="58" t="s">
        <v>2808</v>
      </c>
      <c r="W930" s="82"/>
    </row>
    <row r="931" spans="1:23" ht="25.5" x14ac:dyDescent="0.2">
      <c r="A931" s="83" t="s">
        <v>189</v>
      </c>
      <c r="B931" s="83"/>
      <c r="C931" s="85" t="s">
        <v>2705</v>
      </c>
      <c r="D931" s="130" t="s">
        <v>3664</v>
      </c>
      <c r="E931" s="84"/>
      <c r="F931" s="84"/>
      <c r="G931" s="108">
        <v>604.79999999999995</v>
      </c>
      <c r="H931" s="108"/>
      <c r="I931" s="108"/>
      <c r="J931" s="84" t="s">
        <v>660</v>
      </c>
      <c r="K931" s="16" t="s">
        <v>3546</v>
      </c>
      <c r="L931" s="141"/>
      <c r="M931" s="86"/>
      <c r="N931" s="141"/>
      <c r="O931" s="86"/>
      <c r="P931" s="141"/>
      <c r="Q931" s="86"/>
      <c r="R931" s="86"/>
      <c r="S931" s="141"/>
      <c r="T931" s="86"/>
      <c r="U931" s="86" t="s">
        <v>5178</v>
      </c>
      <c r="V931" s="58" t="s">
        <v>2808</v>
      </c>
      <c r="W931" s="82"/>
    </row>
    <row r="932" spans="1:23" ht="25.5" x14ac:dyDescent="0.2">
      <c r="A932" s="83" t="s">
        <v>190</v>
      </c>
      <c r="B932" s="83"/>
      <c r="C932" s="85" t="s">
        <v>2706</v>
      </c>
      <c r="D932" s="130" t="s">
        <v>3664</v>
      </c>
      <c r="E932" s="84"/>
      <c r="F932" s="84"/>
      <c r="G932" s="108">
        <v>704.8</v>
      </c>
      <c r="H932" s="108"/>
      <c r="I932" s="108"/>
      <c r="J932" s="84" t="s">
        <v>660</v>
      </c>
      <c r="K932" s="16" t="s">
        <v>3546</v>
      </c>
      <c r="L932" s="141"/>
      <c r="M932" s="86"/>
      <c r="N932" s="141"/>
      <c r="O932" s="86"/>
      <c r="P932" s="141"/>
      <c r="Q932" s="86"/>
      <c r="R932" s="86"/>
      <c r="S932" s="141"/>
      <c r="T932" s="86"/>
      <c r="U932" s="86" t="s">
        <v>5167</v>
      </c>
      <c r="V932" s="58" t="s">
        <v>2808</v>
      </c>
      <c r="W932" s="82"/>
    </row>
    <row r="933" spans="1:23" ht="63.75" x14ac:dyDescent="0.2">
      <c r="A933" s="78" t="s">
        <v>191</v>
      </c>
      <c r="B933" s="78"/>
      <c r="C933" s="45" t="s">
        <v>1081</v>
      </c>
      <c r="D933" s="78" t="s">
        <v>3664</v>
      </c>
      <c r="E933" s="44"/>
      <c r="F933" s="46" t="s">
        <v>2707</v>
      </c>
      <c r="G933" s="108"/>
      <c r="H933" s="108">
        <f>SUM(G927:G932)</f>
        <v>2728.8</v>
      </c>
      <c r="I933" s="108"/>
      <c r="J933" s="44"/>
      <c r="K933" s="136"/>
      <c r="L933" s="172" t="b">
        <f>OR(AND(H917&gt;0,H933&gt;0),AND(H917=0,H933=0),AND(H917&gt;0,H933=0))</f>
        <v>1</v>
      </c>
      <c r="M933" s="138" t="s">
        <v>5416</v>
      </c>
      <c r="N933" s="172" t="b">
        <f>OR(AND(H917&gt;0,H933&gt;0),AND(H917=0,H933=0),AND(H917=0,H933&gt;0))</f>
        <v>1</v>
      </c>
      <c r="O933" s="138" t="s">
        <v>5417</v>
      </c>
      <c r="P933" s="141"/>
      <c r="Q933" s="46"/>
      <c r="R933" s="46"/>
      <c r="S933" s="141"/>
      <c r="T933" s="46"/>
      <c r="U933" s="46" t="s">
        <v>5179</v>
      </c>
      <c r="V933" s="58" t="s">
        <v>3339</v>
      </c>
      <c r="W933" s="46"/>
    </row>
    <row r="934" spans="1:23" ht="25.5" x14ac:dyDescent="0.2">
      <c r="A934" s="83" t="s">
        <v>202</v>
      </c>
      <c r="B934" s="83"/>
      <c r="C934" s="85" t="s">
        <v>2710</v>
      </c>
      <c r="D934" s="131" t="s">
        <v>3543</v>
      </c>
      <c r="E934" s="84"/>
      <c r="F934" s="84"/>
      <c r="G934" s="108">
        <v>804.8</v>
      </c>
      <c r="H934" s="108"/>
      <c r="I934" s="108"/>
      <c r="J934" s="84" t="s">
        <v>660</v>
      </c>
      <c r="K934" s="16" t="s">
        <v>3546</v>
      </c>
      <c r="L934" s="141"/>
      <c r="M934" s="86"/>
      <c r="N934" s="141"/>
      <c r="O934" s="86"/>
      <c r="P934" s="141"/>
      <c r="Q934" s="86"/>
      <c r="R934" s="86"/>
      <c r="S934" s="141"/>
      <c r="T934" s="86"/>
      <c r="U934" s="86" t="s">
        <v>5180</v>
      </c>
      <c r="V934" s="58" t="s">
        <v>2808</v>
      </c>
      <c r="W934" s="82"/>
    </row>
    <row r="935" spans="1:23" ht="63.75" x14ac:dyDescent="0.2">
      <c r="A935" s="83" t="s">
        <v>203</v>
      </c>
      <c r="B935" s="83"/>
      <c r="C935" s="85" t="s">
        <v>2711</v>
      </c>
      <c r="D935" s="131" t="s">
        <v>3543</v>
      </c>
      <c r="E935" s="84"/>
      <c r="F935" s="84"/>
      <c r="G935" s="108">
        <v>904.8</v>
      </c>
      <c r="H935" s="108"/>
      <c r="I935" s="108"/>
      <c r="J935" s="84" t="s">
        <v>660</v>
      </c>
      <c r="K935" s="16" t="s">
        <v>3546</v>
      </c>
      <c r="L935" s="172" t="b">
        <f>NOT(AND(ABS(((((G131/((H925+H886)/2))-(G91/((H886+H847)/2))))/(G91/((H886+H847)/2)))*100)-ROUND(G934+G935,1)&gt;1,$G$1056=""))</f>
        <v>1</v>
      </c>
      <c r="M935" s="16" t="s">
        <v>4312</v>
      </c>
      <c r="N935" s="141"/>
      <c r="O935" s="86"/>
      <c r="P935" s="141"/>
      <c r="Q935" s="86"/>
      <c r="R935" s="86"/>
      <c r="S935" s="141"/>
      <c r="T935" s="86"/>
      <c r="U935" s="86" t="s">
        <v>5181</v>
      </c>
      <c r="V935" s="58" t="s">
        <v>2808</v>
      </c>
      <c r="W935" s="82"/>
    </row>
    <row r="936" spans="1:23" ht="51" x14ac:dyDescent="0.2">
      <c r="A936" s="83" t="s">
        <v>204</v>
      </c>
      <c r="B936" s="83"/>
      <c r="C936" s="85" t="s">
        <v>2712</v>
      </c>
      <c r="D936" s="131" t="s">
        <v>3543</v>
      </c>
      <c r="E936" s="84"/>
      <c r="F936" s="84"/>
      <c r="G936" s="108">
        <v>104.9</v>
      </c>
      <c r="H936" s="108"/>
      <c r="I936" s="108"/>
      <c r="J936" s="84" t="s">
        <v>660</v>
      </c>
      <c r="K936" s="16" t="s">
        <v>3546</v>
      </c>
      <c r="L936" s="141"/>
      <c r="M936" s="86"/>
      <c r="N936" s="141"/>
      <c r="O936" s="86"/>
      <c r="P936" s="141"/>
      <c r="Q936" s="86"/>
      <c r="R936" s="86"/>
      <c r="S936" s="141"/>
      <c r="T936" s="86"/>
      <c r="U936" s="86" t="s">
        <v>5182</v>
      </c>
      <c r="V936" s="58" t="s">
        <v>2808</v>
      </c>
      <c r="W936" s="82"/>
    </row>
    <row r="937" spans="1:23" ht="51" x14ac:dyDescent="0.2">
      <c r="A937" s="83" t="s">
        <v>205</v>
      </c>
      <c r="B937" s="83"/>
      <c r="C937" s="85" t="s">
        <v>2713</v>
      </c>
      <c r="D937" s="131" t="s">
        <v>3543</v>
      </c>
      <c r="E937" s="84"/>
      <c r="F937" s="84"/>
      <c r="G937" s="108">
        <v>204.9</v>
      </c>
      <c r="H937" s="108"/>
      <c r="I937" s="108"/>
      <c r="J937" s="84" t="s">
        <v>660</v>
      </c>
      <c r="K937" s="16" t="s">
        <v>3546</v>
      </c>
      <c r="L937" s="141"/>
      <c r="M937" s="86"/>
      <c r="N937" s="141"/>
      <c r="O937" s="86"/>
      <c r="P937" s="141"/>
      <c r="Q937" s="86"/>
      <c r="R937" s="86"/>
      <c r="S937" s="141"/>
      <c r="T937" s="86"/>
      <c r="U937" s="86" t="s">
        <v>5183</v>
      </c>
      <c r="V937" s="58" t="s">
        <v>2808</v>
      </c>
      <c r="W937" s="82"/>
    </row>
    <row r="938" spans="1:23" ht="38.25" x14ac:dyDescent="0.2">
      <c r="A938" s="83" t="s">
        <v>3462</v>
      </c>
      <c r="B938" s="83"/>
      <c r="C938" s="85" t="s">
        <v>3432</v>
      </c>
      <c r="D938" s="131" t="s">
        <v>3543</v>
      </c>
      <c r="E938" s="84"/>
      <c r="F938" s="84"/>
      <c r="G938" s="108">
        <v>-254.9</v>
      </c>
      <c r="H938" s="108"/>
      <c r="I938" s="108"/>
      <c r="J938" s="84" t="s">
        <v>660</v>
      </c>
      <c r="K938" s="16" t="s">
        <v>3546</v>
      </c>
      <c r="L938" s="141"/>
      <c r="M938" s="86"/>
      <c r="N938" s="141"/>
      <c r="O938" s="86"/>
      <c r="P938" s="141"/>
      <c r="Q938" s="86"/>
      <c r="R938" s="86"/>
      <c r="S938" s="141"/>
      <c r="T938" s="86"/>
      <c r="U938" s="86" t="s">
        <v>5184</v>
      </c>
      <c r="V938" s="58" t="s">
        <v>2808</v>
      </c>
      <c r="W938" s="82"/>
    </row>
    <row r="939" spans="1:23" ht="38.25" x14ac:dyDescent="0.2">
      <c r="A939" s="74" t="s">
        <v>206</v>
      </c>
      <c r="B939" s="74"/>
      <c r="C939" s="92" t="s">
        <v>2714</v>
      </c>
      <c r="D939" s="132" t="s">
        <v>3664</v>
      </c>
      <c r="E939" s="84"/>
      <c r="F939" s="84"/>
      <c r="G939" s="108">
        <v>304.89999999999998</v>
      </c>
      <c r="H939" s="108"/>
      <c r="I939" s="108"/>
      <c r="J939" s="75" t="s">
        <v>660</v>
      </c>
      <c r="K939" s="16" t="s">
        <v>3546</v>
      </c>
      <c r="L939" s="141"/>
      <c r="M939" s="86"/>
      <c r="N939" s="141"/>
      <c r="O939" s="86"/>
      <c r="P939" s="141"/>
      <c r="Q939" s="86"/>
      <c r="R939" s="86"/>
      <c r="S939" s="141"/>
      <c r="T939" s="86"/>
      <c r="U939" s="77" t="s">
        <v>5185</v>
      </c>
      <c r="V939" s="58" t="s">
        <v>2808</v>
      </c>
      <c r="W939" s="77"/>
    </row>
    <row r="940" spans="1:23" ht="38.25" x14ac:dyDescent="0.2">
      <c r="A940" s="74" t="s">
        <v>207</v>
      </c>
      <c r="B940" s="74"/>
      <c r="C940" s="76" t="s">
        <v>1095</v>
      </c>
      <c r="D940" s="132" t="s">
        <v>3664</v>
      </c>
      <c r="E940" s="84"/>
      <c r="F940" s="84"/>
      <c r="G940" s="108">
        <v>404.9</v>
      </c>
      <c r="H940" s="108"/>
      <c r="I940" s="108"/>
      <c r="J940" s="75" t="s">
        <v>660</v>
      </c>
      <c r="K940" s="16" t="s">
        <v>3546</v>
      </c>
      <c r="L940" s="141"/>
      <c r="M940" s="86"/>
      <c r="N940" s="141"/>
      <c r="O940" s="86"/>
      <c r="P940" s="141"/>
      <c r="Q940" s="86"/>
      <c r="R940" s="86"/>
      <c r="S940" s="141"/>
      <c r="T940" s="86"/>
      <c r="U940" s="77" t="s">
        <v>5186</v>
      </c>
      <c r="V940" s="58" t="s">
        <v>2808</v>
      </c>
      <c r="W940" s="77"/>
    </row>
    <row r="941" spans="1:23" ht="38.25" x14ac:dyDescent="0.2">
      <c r="A941" s="74" t="s">
        <v>208</v>
      </c>
      <c r="B941" s="74"/>
      <c r="C941" s="76" t="s">
        <v>1096</v>
      </c>
      <c r="D941" s="132" t="s">
        <v>3664</v>
      </c>
      <c r="E941" s="84"/>
      <c r="F941" s="84"/>
      <c r="G941" s="108">
        <v>504.9</v>
      </c>
      <c r="H941" s="108"/>
      <c r="I941" s="108"/>
      <c r="J941" s="75" t="s">
        <v>660</v>
      </c>
      <c r="K941" s="16" t="s">
        <v>3546</v>
      </c>
      <c r="L941" s="141"/>
      <c r="M941" s="86"/>
      <c r="N941" s="141"/>
      <c r="O941" s="86"/>
      <c r="P941" s="141"/>
      <c r="Q941" s="86"/>
      <c r="R941" s="86"/>
      <c r="S941" s="141"/>
      <c r="T941" s="86"/>
      <c r="U941" s="77" t="s">
        <v>5187</v>
      </c>
      <c r="V941" s="58" t="s">
        <v>2808</v>
      </c>
      <c r="W941" s="77"/>
    </row>
    <row r="942" spans="1:23" ht="38.25" x14ac:dyDescent="0.2">
      <c r="A942" s="83" t="s">
        <v>2566</v>
      </c>
      <c r="B942" s="83"/>
      <c r="C942" s="85" t="s">
        <v>2572</v>
      </c>
      <c r="D942" s="132" t="s">
        <v>3664</v>
      </c>
      <c r="E942" s="84"/>
      <c r="F942" s="84"/>
      <c r="G942" s="108">
        <v>604.9</v>
      </c>
      <c r="H942" s="108"/>
      <c r="I942" s="108"/>
      <c r="J942" s="84" t="s">
        <v>660</v>
      </c>
      <c r="K942" s="16" t="s">
        <v>3546</v>
      </c>
      <c r="L942" s="141"/>
      <c r="M942" s="86"/>
      <c r="N942" s="141"/>
      <c r="O942" s="86"/>
      <c r="P942" s="141"/>
      <c r="Q942" s="86"/>
      <c r="R942" s="86"/>
      <c r="S942" s="141"/>
      <c r="T942" s="86"/>
      <c r="U942" s="86" t="s">
        <v>5188</v>
      </c>
      <c r="V942" s="58" t="s">
        <v>2808</v>
      </c>
      <c r="W942" s="82"/>
    </row>
    <row r="943" spans="1:23" ht="51" x14ac:dyDescent="0.2">
      <c r="A943" s="83" t="s">
        <v>4212</v>
      </c>
      <c r="B943" s="83"/>
      <c r="C943" s="85" t="s">
        <v>4215</v>
      </c>
      <c r="D943" s="132" t="s">
        <v>3664</v>
      </c>
      <c r="E943" s="84"/>
      <c r="F943" s="84"/>
      <c r="G943" s="108">
        <v>704.9</v>
      </c>
      <c r="H943" s="108"/>
      <c r="I943" s="108"/>
      <c r="J943" s="84" t="s">
        <v>660</v>
      </c>
      <c r="K943" s="16" t="s">
        <v>3546</v>
      </c>
      <c r="L943" s="172" t="b">
        <f>OR(G943&gt;0,$G$1064&lt;&gt;"")</f>
        <v>1</v>
      </c>
      <c r="M943" s="86" t="s">
        <v>4218</v>
      </c>
      <c r="N943" s="141"/>
      <c r="O943" s="86"/>
      <c r="P943" s="141"/>
      <c r="Q943" s="86"/>
      <c r="R943" s="86"/>
      <c r="S943" s="141"/>
      <c r="T943" s="86"/>
      <c r="U943" s="86" t="s">
        <v>5189</v>
      </c>
      <c r="V943" s="66" t="s">
        <v>2811</v>
      </c>
      <c r="W943" s="82"/>
    </row>
    <row r="944" spans="1:23" ht="51" x14ac:dyDescent="0.2">
      <c r="A944" s="83" t="s">
        <v>4213</v>
      </c>
      <c r="B944" s="83"/>
      <c r="C944" s="85" t="s">
        <v>4216</v>
      </c>
      <c r="D944" s="132" t="s">
        <v>3664</v>
      </c>
      <c r="E944" s="84"/>
      <c r="F944" s="84"/>
      <c r="G944" s="108">
        <v>1004.9</v>
      </c>
      <c r="H944" s="108"/>
      <c r="I944" s="108"/>
      <c r="J944" s="84" t="s">
        <v>660</v>
      </c>
      <c r="K944" s="16" t="s">
        <v>3546</v>
      </c>
      <c r="L944" s="172" t="b">
        <f>OR(G944&gt;0,$G$1065&lt;&gt;"")</f>
        <v>1</v>
      </c>
      <c r="M944" s="86" t="s">
        <v>4219</v>
      </c>
      <c r="N944" s="141"/>
      <c r="O944" s="86"/>
      <c r="P944" s="141"/>
      <c r="Q944" s="86"/>
      <c r="R944" s="86"/>
      <c r="S944" s="141"/>
      <c r="T944" s="86"/>
      <c r="U944" s="86" t="s">
        <v>5190</v>
      </c>
      <c r="V944" s="66" t="s">
        <v>2811</v>
      </c>
      <c r="W944" s="82"/>
    </row>
    <row r="945" spans="1:23" ht="51" x14ac:dyDescent="0.2">
      <c r="A945" s="83" t="s">
        <v>4214</v>
      </c>
      <c r="B945" s="83"/>
      <c r="C945" s="85" t="s">
        <v>4217</v>
      </c>
      <c r="D945" s="132" t="s">
        <v>3664</v>
      </c>
      <c r="E945" s="84"/>
      <c r="F945" s="84"/>
      <c r="G945" s="108">
        <v>1110.9000000000001</v>
      </c>
      <c r="H945" s="108"/>
      <c r="I945" s="108"/>
      <c r="J945" s="84" t="s">
        <v>660</v>
      </c>
      <c r="K945" s="16" t="s">
        <v>3546</v>
      </c>
      <c r="L945" s="172" t="b">
        <f>OR(G945&gt;0,$G$1066&lt;&gt;"")</f>
        <v>1</v>
      </c>
      <c r="M945" s="86" t="s">
        <v>4220</v>
      </c>
      <c r="N945" s="141"/>
      <c r="O945" s="86"/>
      <c r="P945" s="141"/>
      <c r="Q945" s="86"/>
      <c r="R945" s="86"/>
      <c r="S945" s="141"/>
      <c r="T945" s="86"/>
      <c r="U945" s="86" t="s">
        <v>5191</v>
      </c>
      <c r="V945" s="66" t="s">
        <v>2811</v>
      </c>
      <c r="W945" s="82"/>
    </row>
    <row r="946" spans="1:23" ht="51" x14ac:dyDescent="0.2">
      <c r="A946" s="74" t="s">
        <v>212</v>
      </c>
      <c r="B946" s="74"/>
      <c r="C946" s="76" t="s">
        <v>1100</v>
      </c>
      <c r="D946" s="130" t="s">
        <v>3664</v>
      </c>
      <c r="E946" s="75"/>
      <c r="F946" s="75"/>
      <c r="G946" s="108">
        <v>704.9</v>
      </c>
      <c r="H946" s="108"/>
      <c r="I946" s="108"/>
      <c r="J946" s="75" t="s">
        <v>660</v>
      </c>
      <c r="K946" s="16" t="s">
        <v>3546</v>
      </c>
      <c r="L946" s="141"/>
      <c r="M946" s="86"/>
      <c r="N946" s="141"/>
      <c r="O946" s="86"/>
      <c r="P946" s="141"/>
      <c r="Q946" s="86"/>
      <c r="R946" s="86"/>
      <c r="S946" s="141"/>
      <c r="T946" s="86"/>
      <c r="U946" s="77" t="s">
        <v>5192</v>
      </c>
      <c r="V946" s="58" t="s">
        <v>2808</v>
      </c>
      <c r="W946" s="77"/>
    </row>
    <row r="947" spans="1:23" ht="63.75" x14ac:dyDescent="0.2">
      <c r="A947" s="74" t="s">
        <v>2989</v>
      </c>
      <c r="B947" s="74"/>
      <c r="C947" s="76" t="s">
        <v>3120</v>
      </c>
      <c r="D947" s="132" t="s">
        <v>3664</v>
      </c>
      <c r="E947" s="75"/>
      <c r="F947" s="75"/>
      <c r="G947" s="108">
        <v>804.9</v>
      </c>
      <c r="H947" s="108"/>
      <c r="I947" s="108"/>
      <c r="J947" s="75" t="s">
        <v>660</v>
      </c>
      <c r="K947" s="16" t="s">
        <v>3546</v>
      </c>
      <c r="L947" s="172" t="b">
        <f>NOT(AND(ABS(G938-((((( G946/G947)-( G907/G908)) / (G907/G908)))*100))&gt;1,$G$1068=""))</f>
        <v>1</v>
      </c>
      <c r="M947" s="16" t="s">
        <v>4306</v>
      </c>
      <c r="N947" s="141"/>
      <c r="O947" s="86"/>
      <c r="P947" s="141"/>
      <c r="Q947" s="86"/>
      <c r="R947" s="86"/>
      <c r="S947" s="141"/>
      <c r="T947" s="86"/>
      <c r="U947" s="77" t="s">
        <v>5193</v>
      </c>
      <c r="V947" s="58" t="s">
        <v>2808</v>
      </c>
      <c r="W947" s="77"/>
    </row>
    <row r="948" spans="1:23" ht="51" x14ac:dyDescent="0.2">
      <c r="A948" s="74" t="s">
        <v>3076</v>
      </c>
      <c r="B948" s="74"/>
      <c r="C948" s="76" t="s">
        <v>3122</v>
      </c>
      <c r="D948" s="132" t="s">
        <v>3664</v>
      </c>
      <c r="E948" s="75"/>
      <c r="F948" s="75"/>
      <c r="G948" s="108">
        <v>114.1</v>
      </c>
      <c r="H948" s="108"/>
      <c r="I948" s="108"/>
      <c r="J948" s="75" t="s">
        <v>660</v>
      </c>
      <c r="K948" s="16" t="s">
        <v>3546</v>
      </c>
      <c r="L948" s="141"/>
      <c r="M948" s="86"/>
      <c r="N948" s="141"/>
      <c r="O948" s="86"/>
      <c r="P948" s="141"/>
      <c r="Q948" s="86"/>
      <c r="R948" s="86"/>
      <c r="S948" s="141"/>
      <c r="T948" s="86"/>
      <c r="U948" s="77" t="s">
        <v>5194</v>
      </c>
      <c r="V948" s="266" t="s">
        <v>4239</v>
      </c>
      <c r="W948" s="77"/>
    </row>
    <row r="949" spans="1:23" ht="51" x14ac:dyDescent="0.2">
      <c r="A949" s="74" t="s">
        <v>3067</v>
      </c>
      <c r="B949" s="74"/>
      <c r="C949" s="76" t="s">
        <v>3121</v>
      </c>
      <c r="D949" s="132" t="s">
        <v>3664</v>
      </c>
      <c r="E949" s="75"/>
      <c r="F949" s="75"/>
      <c r="G949" s="108">
        <v>904.9</v>
      </c>
      <c r="H949" s="108"/>
      <c r="I949" s="108"/>
      <c r="J949" s="75" t="s">
        <v>660</v>
      </c>
      <c r="K949" s="16" t="s">
        <v>3546</v>
      </c>
      <c r="L949" s="141"/>
      <c r="M949" s="86"/>
      <c r="N949" s="141"/>
      <c r="O949" s="86"/>
      <c r="P949" s="141"/>
      <c r="Q949" s="86"/>
      <c r="R949" s="86"/>
      <c r="S949" s="141"/>
      <c r="T949" s="86"/>
      <c r="U949" s="77" t="s">
        <v>5195</v>
      </c>
      <c r="V949" s="58" t="s">
        <v>2808</v>
      </c>
      <c r="W949" s="77"/>
    </row>
    <row r="950" spans="1:23" ht="53.25" customHeight="1" x14ac:dyDescent="0.2">
      <c r="A950" s="74" t="s">
        <v>3445</v>
      </c>
      <c r="B950" s="74"/>
      <c r="C950" s="76" t="s">
        <v>3447</v>
      </c>
      <c r="D950" s="132" t="s">
        <v>3664</v>
      </c>
      <c r="E950" s="75"/>
      <c r="F950" s="75"/>
      <c r="G950" s="108">
        <v>958.9</v>
      </c>
      <c r="H950" s="108"/>
      <c r="I950" s="108"/>
      <c r="J950" s="75" t="s">
        <v>660</v>
      </c>
      <c r="K950" s="16" t="s">
        <v>3546</v>
      </c>
      <c r="L950" s="141"/>
      <c r="M950" s="86"/>
      <c r="N950" s="141"/>
      <c r="O950" s="86"/>
      <c r="P950" s="141"/>
      <c r="Q950" s="86"/>
      <c r="R950" s="86"/>
      <c r="S950" s="141"/>
      <c r="T950" s="86"/>
      <c r="U950" s="77" t="s">
        <v>5196</v>
      </c>
      <c r="V950" s="58" t="s">
        <v>2808</v>
      </c>
      <c r="W950" s="77"/>
    </row>
    <row r="951" spans="1:23" ht="54" customHeight="1" x14ac:dyDescent="0.2">
      <c r="A951" s="74" t="s">
        <v>3446</v>
      </c>
      <c r="B951" s="74"/>
      <c r="C951" s="76" t="s">
        <v>3448</v>
      </c>
      <c r="D951" s="132" t="s">
        <v>3664</v>
      </c>
      <c r="E951" s="75"/>
      <c r="F951" s="75"/>
      <c r="G951" s="108">
        <v>103.1</v>
      </c>
      <c r="H951" s="108"/>
      <c r="I951" s="108"/>
      <c r="J951" s="75" t="s">
        <v>660</v>
      </c>
      <c r="K951" s="16" t="s">
        <v>3546</v>
      </c>
      <c r="L951" s="141"/>
      <c r="M951" s="86"/>
      <c r="N951" s="141"/>
      <c r="O951" s="86"/>
      <c r="P951" s="141"/>
      <c r="Q951" s="86"/>
      <c r="R951" s="86"/>
      <c r="S951" s="141"/>
      <c r="T951" s="86"/>
      <c r="U951" s="77" t="s">
        <v>5197</v>
      </c>
      <c r="V951" s="58" t="s">
        <v>2808</v>
      </c>
      <c r="W951" s="77"/>
    </row>
    <row r="952" spans="1:23" ht="25.5" x14ac:dyDescent="0.2">
      <c r="A952" s="79" t="s">
        <v>3197</v>
      </c>
      <c r="B952" s="79"/>
      <c r="C952" s="92" t="s">
        <v>3149</v>
      </c>
      <c r="D952" s="191" t="s">
        <v>3697</v>
      </c>
      <c r="E952" s="75"/>
      <c r="F952" s="75"/>
      <c r="G952" s="196">
        <v>73</v>
      </c>
      <c r="H952" s="108"/>
      <c r="I952" s="108"/>
      <c r="J952" s="81" t="s">
        <v>660</v>
      </c>
      <c r="K952" s="16" t="s">
        <v>3546</v>
      </c>
      <c r="L952" s="141"/>
      <c r="M952" s="86"/>
      <c r="N952" s="141"/>
      <c r="O952" s="86"/>
      <c r="P952" s="141"/>
      <c r="Q952" s="86"/>
      <c r="R952" s="86"/>
      <c r="S952" s="141"/>
      <c r="T952" s="86"/>
      <c r="U952" s="82" t="s">
        <v>5198</v>
      </c>
      <c r="V952" s="58" t="s">
        <v>2808</v>
      </c>
      <c r="W952" s="82"/>
    </row>
    <row r="953" spans="1:23" ht="25.5" x14ac:dyDescent="0.2">
      <c r="A953" s="79" t="s">
        <v>3198</v>
      </c>
      <c r="B953" s="79"/>
      <c r="C953" s="92" t="s">
        <v>3150</v>
      </c>
      <c r="D953" s="191" t="s">
        <v>3697</v>
      </c>
      <c r="E953" s="75"/>
      <c r="F953" s="75"/>
      <c r="G953" s="196">
        <v>18</v>
      </c>
      <c r="H953" s="108"/>
      <c r="I953" s="108"/>
      <c r="J953" s="81" t="s">
        <v>660</v>
      </c>
      <c r="K953" s="16" t="s">
        <v>3546</v>
      </c>
      <c r="L953" s="141"/>
      <c r="M953" s="86"/>
      <c r="N953" s="141"/>
      <c r="O953" s="86"/>
      <c r="P953" s="141"/>
      <c r="Q953" s="86"/>
      <c r="R953" s="86"/>
      <c r="S953" s="141"/>
      <c r="T953" s="86"/>
      <c r="U953" s="82" t="s">
        <v>5199</v>
      </c>
      <c r="V953" s="58" t="s">
        <v>2808</v>
      </c>
      <c r="W953" s="82"/>
    </row>
    <row r="954" spans="1:23" ht="38.25" x14ac:dyDescent="0.2">
      <c r="A954" s="79" t="s">
        <v>3199</v>
      </c>
      <c r="B954" s="79"/>
      <c r="C954" s="92" t="s">
        <v>3151</v>
      </c>
      <c r="D954" s="191" t="s">
        <v>3697</v>
      </c>
      <c r="E954" s="75"/>
      <c r="F954" s="75"/>
      <c r="G954" s="196">
        <v>19</v>
      </c>
      <c r="H954" s="108"/>
      <c r="I954" s="108"/>
      <c r="J954" s="81" t="s">
        <v>660</v>
      </c>
      <c r="K954" s="16" t="s">
        <v>3546</v>
      </c>
      <c r="L954" s="141"/>
      <c r="M954" s="86"/>
      <c r="N954" s="141"/>
      <c r="O954" s="86"/>
      <c r="P954" s="141"/>
      <c r="Q954" s="86"/>
      <c r="R954" s="86"/>
      <c r="S954" s="141"/>
      <c r="T954" s="86"/>
      <c r="U954" s="82" t="s">
        <v>5200</v>
      </c>
      <c r="V954" s="58" t="s">
        <v>2808</v>
      </c>
      <c r="W954" s="82"/>
    </row>
    <row r="955" spans="1:23" ht="25.5" x14ac:dyDescent="0.2">
      <c r="A955" s="79" t="s">
        <v>3200</v>
      </c>
      <c r="B955" s="79"/>
      <c r="C955" s="92" t="s">
        <v>3152</v>
      </c>
      <c r="D955" s="191" t="s">
        <v>3697</v>
      </c>
      <c r="E955" s="75"/>
      <c r="F955" s="75"/>
      <c r="G955" s="196">
        <v>20</v>
      </c>
      <c r="H955" s="108"/>
      <c r="I955" s="108"/>
      <c r="J955" s="81" t="s">
        <v>660</v>
      </c>
      <c r="K955" s="16" t="s">
        <v>3546</v>
      </c>
      <c r="L955" s="141"/>
      <c r="M955" s="86"/>
      <c r="N955" s="141"/>
      <c r="O955" s="86"/>
      <c r="P955" s="141"/>
      <c r="Q955" s="86"/>
      <c r="R955" s="86"/>
      <c r="S955" s="141"/>
      <c r="T955" s="86"/>
      <c r="U955" s="82" t="s">
        <v>5201</v>
      </c>
      <c r="V955" s="58" t="s">
        <v>2808</v>
      </c>
      <c r="W955" s="82"/>
    </row>
    <row r="956" spans="1:23" ht="76.5" x14ac:dyDescent="0.2">
      <c r="A956" s="88" t="s">
        <v>3201</v>
      </c>
      <c r="B956" s="88"/>
      <c r="C956" s="45" t="s">
        <v>3216</v>
      </c>
      <c r="D956" s="192" t="s">
        <v>3698</v>
      </c>
      <c r="E956" s="45"/>
      <c r="F956" s="90" t="s">
        <v>3202</v>
      </c>
      <c r="G956" s="108"/>
      <c r="H956" s="196">
        <f>SUM(G952:G955)</f>
        <v>130</v>
      </c>
      <c r="I956" s="108"/>
      <c r="J956" s="45"/>
      <c r="K956" s="138"/>
      <c r="L956" s="172" t="b">
        <f>NOT(AND((H972/H956)&gt;500,$G$1039=""))</f>
        <v>1</v>
      </c>
      <c r="M956" s="138" t="s">
        <v>5448</v>
      </c>
      <c r="N956" s="141"/>
      <c r="O956" s="90"/>
      <c r="P956" s="141"/>
      <c r="Q956" s="90"/>
      <c r="R956" s="90"/>
      <c r="S956" s="141"/>
      <c r="T956" s="90"/>
      <c r="U956" s="46" t="s">
        <v>5202</v>
      </c>
      <c r="V956" s="58" t="s">
        <v>3339</v>
      </c>
      <c r="W956" s="90"/>
    </row>
    <row r="957" spans="1:23" ht="38.25" x14ac:dyDescent="0.2">
      <c r="A957" s="83" t="s">
        <v>228</v>
      </c>
      <c r="B957" s="83"/>
      <c r="C957" s="85" t="s">
        <v>2721</v>
      </c>
      <c r="D957" s="191" t="s">
        <v>3697</v>
      </c>
      <c r="E957" s="84"/>
      <c r="F957" s="84"/>
      <c r="G957" s="196">
        <v>37</v>
      </c>
      <c r="H957" s="108"/>
      <c r="I957" s="108"/>
      <c r="J957" s="84" t="s">
        <v>660</v>
      </c>
      <c r="K957" s="16" t="s">
        <v>3546</v>
      </c>
      <c r="L957" s="141"/>
      <c r="M957" s="86"/>
      <c r="N957" s="141"/>
      <c r="O957" s="86"/>
      <c r="P957" s="141"/>
      <c r="Q957" s="86"/>
      <c r="R957" s="86"/>
      <c r="S957" s="141"/>
      <c r="T957" s="86"/>
      <c r="U957" s="86" t="s">
        <v>5203</v>
      </c>
      <c r="V957" s="58" t="s">
        <v>2808</v>
      </c>
      <c r="W957" s="82"/>
    </row>
    <row r="958" spans="1:23" ht="25.5" x14ac:dyDescent="0.2">
      <c r="A958" s="83" t="s">
        <v>229</v>
      </c>
      <c r="B958" s="83"/>
      <c r="C958" s="85" t="s">
        <v>2722</v>
      </c>
      <c r="D958" s="191" t="s">
        <v>3697</v>
      </c>
      <c r="E958" s="84"/>
      <c r="F958" s="84"/>
      <c r="G958" s="196">
        <v>38</v>
      </c>
      <c r="H958" s="108"/>
      <c r="I958" s="108"/>
      <c r="J958" s="84" t="s">
        <v>660</v>
      </c>
      <c r="K958" s="16" t="s">
        <v>3546</v>
      </c>
      <c r="L958" s="141"/>
      <c r="M958" s="86"/>
      <c r="N958" s="141"/>
      <c r="O958" s="86"/>
      <c r="P958" s="141"/>
      <c r="Q958" s="86"/>
      <c r="R958" s="86"/>
      <c r="S958" s="141"/>
      <c r="T958" s="86"/>
      <c r="U958" s="86" t="s">
        <v>5204</v>
      </c>
      <c r="V958" s="58" t="s">
        <v>2808</v>
      </c>
      <c r="W958" s="82"/>
    </row>
    <row r="959" spans="1:23" s="98" customFormat="1" ht="65.45" customHeight="1" x14ac:dyDescent="0.2">
      <c r="A959" s="79" t="s">
        <v>230</v>
      </c>
      <c r="B959" s="79"/>
      <c r="C959" s="92" t="s">
        <v>2720</v>
      </c>
      <c r="D959" s="191" t="s">
        <v>3697</v>
      </c>
      <c r="E959" s="81"/>
      <c r="F959" s="81"/>
      <c r="G959" s="196">
        <v>39</v>
      </c>
      <c r="H959" s="108"/>
      <c r="I959" s="108"/>
      <c r="J959" s="81" t="s">
        <v>660</v>
      </c>
      <c r="K959" s="16" t="s">
        <v>3546</v>
      </c>
      <c r="L959" s="172" t="b">
        <f>OR(G959=0,$G$1042&lt;&gt;"")</f>
        <v>1</v>
      </c>
      <c r="M959" s="86" t="s">
        <v>4337</v>
      </c>
      <c r="N959" s="141"/>
      <c r="O959" s="82"/>
      <c r="P959" s="141"/>
      <c r="Q959" s="82"/>
      <c r="R959" s="82"/>
      <c r="S959" s="141"/>
      <c r="T959" s="82"/>
      <c r="U959" s="82" t="s">
        <v>5205</v>
      </c>
      <c r="V959" s="58" t="s">
        <v>2808</v>
      </c>
      <c r="W959" s="82"/>
    </row>
    <row r="960" spans="1:23" x14ac:dyDescent="0.2">
      <c r="A960" s="79" t="s">
        <v>3500</v>
      </c>
      <c r="B960" s="79"/>
      <c r="C960" s="92" t="s">
        <v>3419</v>
      </c>
      <c r="D960" s="291" t="s">
        <v>3697</v>
      </c>
      <c r="E960" s="81"/>
      <c r="F960" s="81"/>
      <c r="G960" s="196">
        <v>117</v>
      </c>
      <c r="H960" s="108"/>
      <c r="I960" s="108"/>
      <c r="J960" s="81" t="s">
        <v>660</v>
      </c>
      <c r="K960" s="16" t="s">
        <v>3546</v>
      </c>
      <c r="L960" s="141"/>
      <c r="M960" s="86"/>
      <c r="N960" s="141"/>
      <c r="O960" s="86"/>
      <c r="P960" s="141"/>
      <c r="Q960" s="86"/>
      <c r="R960" s="86"/>
      <c r="S960" s="141"/>
      <c r="T960" s="86"/>
      <c r="U960" s="82" t="s">
        <v>5206</v>
      </c>
      <c r="V960" s="58" t="s">
        <v>2808</v>
      </c>
      <c r="W960" s="82"/>
    </row>
    <row r="961" spans="1:23" x14ac:dyDescent="0.2">
      <c r="A961" s="79" t="s">
        <v>3501</v>
      </c>
      <c r="B961" s="79"/>
      <c r="C961" s="92" t="s">
        <v>3420</v>
      </c>
      <c r="D961" s="291" t="s">
        <v>3697</v>
      </c>
      <c r="E961" s="81"/>
      <c r="F961" s="81"/>
      <c r="G961" s="196">
        <v>118</v>
      </c>
      <c r="H961" s="108"/>
      <c r="I961" s="108"/>
      <c r="J961" s="81" t="s">
        <v>660</v>
      </c>
      <c r="K961" s="16" t="s">
        <v>3546</v>
      </c>
      <c r="L961" s="141"/>
      <c r="M961" s="86"/>
      <c r="N961" s="141"/>
      <c r="O961" s="86"/>
      <c r="P961" s="141"/>
      <c r="Q961" s="86"/>
      <c r="R961" s="86"/>
      <c r="S961" s="141"/>
      <c r="T961" s="86"/>
      <c r="U961" s="82" t="s">
        <v>5207</v>
      </c>
      <c r="V961" s="58" t="s">
        <v>2808</v>
      </c>
      <c r="W961" s="82"/>
    </row>
    <row r="962" spans="1:23" ht="28.5" customHeight="1" x14ac:dyDescent="0.2">
      <c r="A962" s="79" t="s">
        <v>3502</v>
      </c>
      <c r="B962" s="79"/>
      <c r="C962" s="92" t="s">
        <v>3421</v>
      </c>
      <c r="D962" s="291" t="s">
        <v>3697</v>
      </c>
      <c r="E962" s="81"/>
      <c r="F962" s="81"/>
      <c r="G962" s="196">
        <v>119</v>
      </c>
      <c r="H962" s="108"/>
      <c r="I962" s="108"/>
      <c r="J962" s="81" t="s">
        <v>660</v>
      </c>
      <c r="K962" s="16" t="s">
        <v>3546</v>
      </c>
      <c r="L962" s="141"/>
      <c r="M962" s="86"/>
      <c r="N962" s="141"/>
      <c r="O962" s="86"/>
      <c r="P962" s="141"/>
      <c r="Q962" s="86"/>
      <c r="R962" s="86"/>
      <c r="S962" s="141"/>
      <c r="T962" s="86"/>
      <c r="U962" s="82" t="s">
        <v>5208</v>
      </c>
      <c r="V962" s="58" t="s">
        <v>2808</v>
      </c>
      <c r="W962" s="82"/>
    </row>
    <row r="963" spans="1:23" ht="30" customHeight="1" x14ac:dyDescent="0.2">
      <c r="A963" s="79" t="s">
        <v>3503</v>
      </c>
      <c r="B963" s="79"/>
      <c r="C963" s="92" t="s">
        <v>3422</v>
      </c>
      <c r="D963" s="291" t="s">
        <v>3697</v>
      </c>
      <c r="E963" s="81"/>
      <c r="F963" s="81"/>
      <c r="G963" s="196">
        <v>120</v>
      </c>
      <c r="H963" s="108"/>
      <c r="I963" s="108"/>
      <c r="J963" s="81" t="s">
        <v>660</v>
      </c>
      <c r="K963" s="16" t="s">
        <v>3546</v>
      </c>
      <c r="L963" s="141"/>
      <c r="M963" s="86"/>
      <c r="N963" s="141"/>
      <c r="O963" s="86"/>
      <c r="P963" s="141"/>
      <c r="Q963" s="86"/>
      <c r="R963" s="86"/>
      <c r="S963" s="141"/>
      <c r="T963" s="86"/>
      <c r="U963" s="82" t="s">
        <v>5209</v>
      </c>
      <c r="V963" s="58" t="s">
        <v>2808</v>
      </c>
      <c r="W963" s="82"/>
    </row>
    <row r="964" spans="1:23" ht="76.5" x14ac:dyDescent="0.2">
      <c r="A964" s="44" t="s">
        <v>213</v>
      </c>
      <c r="B964" s="44"/>
      <c r="C964" s="45" t="s">
        <v>1101</v>
      </c>
      <c r="D964" s="44" t="s">
        <v>3698</v>
      </c>
      <c r="E964" s="44"/>
      <c r="F964" s="46" t="s">
        <v>3524</v>
      </c>
      <c r="G964" s="108"/>
      <c r="H964" s="196">
        <f>SUM(G960:G963)</f>
        <v>474</v>
      </c>
      <c r="I964" s="108"/>
      <c r="J964" s="44"/>
      <c r="K964" s="136"/>
      <c r="L964" s="172" t="b">
        <f>H964=H925+H956-(G957+G958+G959)</f>
        <v>1</v>
      </c>
      <c r="M964" s="138" t="s">
        <v>3707</v>
      </c>
      <c r="N964" s="172"/>
      <c r="O964" s="138"/>
      <c r="P964" s="141"/>
      <c r="Q964" s="46"/>
      <c r="R964" s="46"/>
      <c r="S964" s="141"/>
      <c r="T964" s="46"/>
      <c r="U964" s="46" t="s">
        <v>5210</v>
      </c>
      <c r="V964" s="58" t="s">
        <v>3339</v>
      </c>
      <c r="W964" s="46"/>
    </row>
    <row r="965" spans="1:23" ht="63.75" x14ac:dyDescent="0.2">
      <c r="A965" s="74" t="s">
        <v>214</v>
      </c>
      <c r="B965" s="74"/>
      <c r="C965" s="76" t="s">
        <v>1122</v>
      </c>
      <c r="D965" s="191" t="s">
        <v>3697</v>
      </c>
      <c r="E965" s="75"/>
      <c r="F965" s="75"/>
      <c r="G965" s="196">
        <v>47</v>
      </c>
      <c r="H965" s="108"/>
      <c r="I965" s="108"/>
      <c r="J965" s="75" t="s">
        <v>660</v>
      </c>
      <c r="K965" s="16" t="s">
        <v>3546</v>
      </c>
      <c r="L965" s="141"/>
      <c r="M965" s="86"/>
      <c r="N965" s="141"/>
      <c r="O965" s="86"/>
      <c r="P965" s="141"/>
      <c r="Q965" s="86"/>
      <c r="R965" s="86"/>
      <c r="S965" s="141"/>
      <c r="T965" s="86"/>
      <c r="U965" s="77" t="s">
        <v>5211</v>
      </c>
      <c r="V965" s="58" t="s">
        <v>2808</v>
      </c>
      <c r="W965" s="77"/>
    </row>
    <row r="966" spans="1:23" ht="25.5" x14ac:dyDescent="0.2">
      <c r="A966" s="83" t="s">
        <v>216</v>
      </c>
      <c r="B966" s="83"/>
      <c r="C966" s="85" t="s">
        <v>2715</v>
      </c>
      <c r="D966" s="130" t="s">
        <v>3664</v>
      </c>
      <c r="E966" s="84"/>
      <c r="F966" s="84"/>
      <c r="G966" s="108">
        <v>205.8</v>
      </c>
      <c r="H966" s="108"/>
      <c r="I966" s="108"/>
      <c r="J966" s="84" t="s">
        <v>660</v>
      </c>
      <c r="K966" s="16" t="s">
        <v>3546</v>
      </c>
      <c r="L966" s="141"/>
      <c r="M966" s="86"/>
      <c r="N966" s="141"/>
      <c r="O966" s="86"/>
      <c r="P966" s="141"/>
      <c r="Q966" s="86"/>
      <c r="R966" s="86"/>
      <c r="S966" s="141"/>
      <c r="T966" s="86"/>
      <c r="U966" s="86" t="s">
        <v>5212</v>
      </c>
      <c r="V966" s="58" t="s">
        <v>2808</v>
      </c>
      <c r="W966" s="82"/>
    </row>
    <row r="967" spans="1:23" ht="25.5" x14ac:dyDescent="0.2">
      <c r="A967" s="83" t="s">
        <v>217</v>
      </c>
      <c r="B967" s="83"/>
      <c r="C967" s="85" t="s">
        <v>2716</v>
      </c>
      <c r="D967" s="130" t="s">
        <v>3664</v>
      </c>
      <c r="E967" s="84"/>
      <c r="F967" s="84"/>
      <c r="G967" s="108">
        <v>305.8</v>
      </c>
      <c r="H967" s="108"/>
      <c r="I967" s="108"/>
      <c r="J967" s="84" t="s">
        <v>660</v>
      </c>
      <c r="K967" s="16" t="s">
        <v>3546</v>
      </c>
      <c r="L967" s="141"/>
      <c r="M967" s="86"/>
      <c r="N967" s="141"/>
      <c r="O967" s="86"/>
      <c r="P967" s="141"/>
      <c r="Q967" s="86"/>
      <c r="R967" s="86"/>
      <c r="S967" s="141"/>
      <c r="T967" s="86"/>
      <c r="U967" s="86" t="s">
        <v>5213</v>
      </c>
      <c r="V967" s="58" t="s">
        <v>2808</v>
      </c>
      <c r="W967" s="82"/>
    </row>
    <row r="968" spans="1:23" ht="25.5" x14ac:dyDescent="0.2">
      <c r="A968" s="83" t="s">
        <v>218</v>
      </c>
      <c r="B968" s="83"/>
      <c r="C968" s="85" t="s">
        <v>2717</v>
      </c>
      <c r="D968" s="130" t="s">
        <v>3664</v>
      </c>
      <c r="E968" s="84"/>
      <c r="F968" s="84"/>
      <c r="G968" s="108">
        <v>405.8</v>
      </c>
      <c r="H968" s="108"/>
      <c r="I968" s="108"/>
      <c r="J968" s="84" t="s">
        <v>660</v>
      </c>
      <c r="K968" s="16" t="s">
        <v>3546</v>
      </c>
      <c r="L968" s="141"/>
      <c r="M968" s="86"/>
      <c r="N968" s="141"/>
      <c r="O968" s="86"/>
      <c r="P968" s="141"/>
      <c r="Q968" s="86"/>
      <c r="R968" s="86"/>
      <c r="S968" s="141"/>
      <c r="T968" s="86"/>
      <c r="U968" s="86" t="s">
        <v>5214</v>
      </c>
      <c r="V968" s="58" t="s">
        <v>2808</v>
      </c>
      <c r="W968" s="82"/>
    </row>
    <row r="969" spans="1:23" ht="25.5" x14ac:dyDescent="0.2">
      <c r="A969" s="83" t="s">
        <v>219</v>
      </c>
      <c r="B969" s="83"/>
      <c r="C969" s="85" t="s">
        <v>2718</v>
      </c>
      <c r="D969" s="130" t="s">
        <v>3664</v>
      </c>
      <c r="E969" s="84"/>
      <c r="F969" s="84"/>
      <c r="G969" s="108">
        <v>505.8</v>
      </c>
      <c r="H969" s="108"/>
      <c r="I969" s="108"/>
      <c r="J969" s="84" t="s">
        <v>660</v>
      </c>
      <c r="K969" s="16" t="s">
        <v>3546</v>
      </c>
      <c r="L969" s="141"/>
      <c r="M969" s="86"/>
      <c r="N969" s="141"/>
      <c r="O969" s="86"/>
      <c r="P969" s="141"/>
      <c r="Q969" s="86"/>
      <c r="R969" s="86"/>
      <c r="S969" s="141"/>
      <c r="T969" s="86"/>
      <c r="U969" s="86" t="s">
        <v>5215</v>
      </c>
      <c r="V969" s="58" t="s">
        <v>2808</v>
      </c>
      <c r="W969" s="82"/>
    </row>
    <row r="970" spans="1:23" ht="25.5" x14ac:dyDescent="0.2">
      <c r="A970" s="83" t="s">
        <v>220</v>
      </c>
      <c r="B970" s="83"/>
      <c r="C970" s="85" t="s">
        <v>2719</v>
      </c>
      <c r="D970" s="130" t="s">
        <v>3664</v>
      </c>
      <c r="E970" s="84"/>
      <c r="F970" s="84"/>
      <c r="G970" s="108">
        <v>605.79999999999995</v>
      </c>
      <c r="H970" s="108"/>
      <c r="I970" s="108"/>
      <c r="J970" s="84" t="s">
        <v>660</v>
      </c>
      <c r="K970" s="16" t="s">
        <v>3546</v>
      </c>
      <c r="L970" s="141"/>
      <c r="M970" s="86"/>
      <c r="N970" s="141"/>
      <c r="O970" s="86"/>
      <c r="P970" s="141"/>
      <c r="Q970" s="86"/>
      <c r="R970" s="86"/>
      <c r="S970" s="141"/>
      <c r="T970" s="86"/>
      <c r="U970" s="86" t="s">
        <v>5216</v>
      </c>
      <c r="V970" s="58" t="s">
        <v>2808</v>
      </c>
      <c r="W970" s="82"/>
    </row>
    <row r="971" spans="1:23" ht="25.5" x14ac:dyDescent="0.2">
      <c r="A971" s="83" t="s">
        <v>221</v>
      </c>
      <c r="B971" s="83"/>
      <c r="C971" s="85" t="s">
        <v>2720</v>
      </c>
      <c r="D971" s="130" t="s">
        <v>3664</v>
      </c>
      <c r="E971" s="84"/>
      <c r="F971" s="84"/>
      <c r="G971" s="108">
        <v>705.8</v>
      </c>
      <c r="H971" s="108"/>
      <c r="I971" s="108"/>
      <c r="J971" s="84" t="s">
        <v>660</v>
      </c>
      <c r="K971" s="16" t="s">
        <v>3546</v>
      </c>
      <c r="L971" s="141"/>
      <c r="M971" s="86"/>
      <c r="N971" s="141"/>
      <c r="O971" s="86"/>
      <c r="P971" s="141"/>
      <c r="Q971" s="86"/>
      <c r="R971" s="86"/>
      <c r="S971" s="141"/>
      <c r="T971" s="86"/>
      <c r="U971" s="86" t="s">
        <v>5205</v>
      </c>
      <c r="V971" s="58" t="s">
        <v>2808</v>
      </c>
      <c r="W971" s="82"/>
    </row>
    <row r="972" spans="1:23" ht="63.75" x14ac:dyDescent="0.2">
      <c r="A972" s="78" t="s">
        <v>222</v>
      </c>
      <c r="B972" s="78"/>
      <c r="C972" s="45" t="s">
        <v>1133</v>
      </c>
      <c r="D972" s="78" t="s">
        <v>3664</v>
      </c>
      <c r="E972" s="44"/>
      <c r="F972" s="46" t="s">
        <v>2469</v>
      </c>
      <c r="G972" s="108"/>
      <c r="H972" s="108">
        <f>SUM(G966:G971)</f>
        <v>2734.8</v>
      </c>
      <c r="I972" s="108"/>
      <c r="J972" s="44"/>
      <c r="K972" s="136"/>
      <c r="L972" s="172" t="b">
        <f>OR(AND(H956&gt;0,H972&gt;0),AND(H956=0,H972=0),AND(H956&gt;0,H972=0))</f>
        <v>1</v>
      </c>
      <c r="M972" s="138" t="s">
        <v>5418</v>
      </c>
      <c r="N972" s="172" t="b">
        <f>OR(AND(H956&gt;0,H972&gt;0),AND(H956=0,H972=0),AND(H956=0,H972&gt;0))</f>
        <v>1</v>
      </c>
      <c r="O972" s="138" t="s">
        <v>5419</v>
      </c>
      <c r="P972" s="141"/>
      <c r="Q972" s="46"/>
      <c r="R972" s="46"/>
      <c r="S972" s="141"/>
      <c r="T972" s="46"/>
      <c r="U972" s="46" t="s">
        <v>5217</v>
      </c>
      <c r="V972" s="58" t="s">
        <v>3339</v>
      </c>
      <c r="W972" s="46"/>
    </row>
    <row r="973" spans="1:23" ht="25.5" x14ac:dyDescent="0.2">
      <c r="A973" s="83" t="s">
        <v>233</v>
      </c>
      <c r="B973" s="83"/>
      <c r="C973" s="85" t="s">
        <v>2723</v>
      </c>
      <c r="D973" s="131" t="s">
        <v>3543</v>
      </c>
      <c r="E973" s="84"/>
      <c r="F973" s="84"/>
      <c r="G973" s="108">
        <v>805.8</v>
      </c>
      <c r="H973" s="108"/>
      <c r="I973" s="108"/>
      <c r="J973" s="84" t="s">
        <v>660</v>
      </c>
      <c r="K973" s="16" t="s">
        <v>3546</v>
      </c>
      <c r="L973" s="141"/>
      <c r="M973" s="86"/>
      <c r="N973" s="141"/>
      <c r="O973" s="86"/>
      <c r="P973" s="141"/>
      <c r="Q973" s="86"/>
      <c r="R973" s="86"/>
      <c r="S973" s="141"/>
      <c r="T973" s="86"/>
      <c r="U973" s="86" t="s">
        <v>5218</v>
      </c>
      <c r="V973" s="58" t="s">
        <v>2808</v>
      </c>
      <c r="W973" s="82"/>
    </row>
    <row r="974" spans="1:23" ht="63.75" x14ac:dyDescent="0.2">
      <c r="A974" s="83" t="s">
        <v>234</v>
      </c>
      <c r="B974" s="83"/>
      <c r="C974" s="85" t="s">
        <v>2724</v>
      </c>
      <c r="D974" s="131" t="s">
        <v>3543</v>
      </c>
      <c r="E974" s="84"/>
      <c r="F974" s="84"/>
      <c r="G974" s="108">
        <v>905.8</v>
      </c>
      <c r="H974" s="108"/>
      <c r="I974" s="108"/>
      <c r="J974" s="84" t="s">
        <v>660</v>
      </c>
      <c r="K974" s="16" t="s">
        <v>3546</v>
      </c>
      <c r="L974" s="172" t="b">
        <f>NOT(AND(ABS(((((G171/((H964+H925)/2))-(G131/((H925+H886)/2)))/(G131/((H925+H886)/2)))*100)-ROUND(G973+G974,1))&gt;1,$G$1056=""))</f>
        <v>1</v>
      </c>
      <c r="M974" s="16" t="s">
        <v>4313</v>
      </c>
      <c r="N974" s="141"/>
      <c r="O974" s="86"/>
      <c r="P974" s="141"/>
      <c r="Q974" s="86"/>
      <c r="R974" s="86"/>
      <c r="S974" s="141"/>
      <c r="T974" s="86"/>
      <c r="U974" s="86" t="s">
        <v>5219</v>
      </c>
      <c r="V974" s="58" t="s">
        <v>2808</v>
      </c>
      <c r="W974" s="82"/>
    </row>
    <row r="975" spans="1:23" ht="51" x14ac:dyDescent="0.2">
      <c r="A975" s="83" t="s">
        <v>235</v>
      </c>
      <c r="B975" s="83"/>
      <c r="C975" s="85" t="s">
        <v>2725</v>
      </c>
      <c r="D975" s="131" t="s">
        <v>3543</v>
      </c>
      <c r="E975" s="84"/>
      <c r="F975" s="84"/>
      <c r="G975" s="108">
        <v>105.9</v>
      </c>
      <c r="H975" s="108"/>
      <c r="I975" s="108"/>
      <c r="J975" s="84" t="s">
        <v>660</v>
      </c>
      <c r="K975" s="16" t="s">
        <v>3546</v>
      </c>
      <c r="L975" s="141"/>
      <c r="M975" s="86"/>
      <c r="N975" s="141"/>
      <c r="O975" s="86"/>
      <c r="P975" s="141"/>
      <c r="Q975" s="86"/>
      <c r="R975" s="86"/>
      <c r="S975" s="141"/>
      <c r="T975" s="86"/>
      <c r="U975" s="86" t="s">
        <v>5220</v>
      </c>
      <c r="V975" s="58" t="s">
        <v>2808</v>
      </c>
      <c r="W975" s="82"/>
    </row>
    <row r="976" spans="1:23" ht="51" x14ac:dyDescent="0.2">
      <c r="A976" s="83" t="s">
        <v>236</v>
      </c>
      <c r="B976" s="83"/>
      <c r="C976" s="85" t="s">
        <v>2726</v>
      </c>
      <c r="D976" s="131" t="s">
        <v>3543</v>
      </c>
      <c r="E976" s="84"/>
      <c r="F976" s="84"/>
      <c r="G976" s="108">
        <v>205.9</v>
      </c>
      <c r="H976" s="108"/>
      <c r="I976" s="108"/>
      <c r="J976" s="84" t="s">
        <v>660</v>
      </c>
      <c r="K976" s="16" t="s">
        <v>3546</v>
      </c>
      <c r="L976" s="141"/>
      <c r="M976" s="86"/>
      <c r="N976" s="141"/>
      <c r="O976" s="86"/>
      <c r="P976" s="141"/>
      <c r="Q976" s="86"/>
      <c r="R976" s="86"/>
      <c r="S976" s="141"/>
      <c r="T976" s="86"/>
      <c r="U976" s="86" t="s">
        <v>5221</v>
      </c>
      <c r="V976" s="58" t="s">
        <v>2808</v>
      </c>
      <c r="W976" s="82"/>
    </row>
    <row r="977" spans="1:23" ht="38.25" x14ac:dyDescent="0.2">
      <c r="A977" s="83" t="s">
        <v>3504</v>
      </c>
      <c r="B977" s="83"/>
      <c r="C977" s="85" t="s">
        <v>3433</v>
      </c>
      <c r="D977" s="131" t="s">
        <v>3543</v>
      </c>
      <c r="E977" s="84"/>
      <c r="F977" s="84"/>
      <c r="G977" s="108">
        <v>-255.9</v>
      </c>
      <c r="H977" s="108"/>
      <c r="I977" s="108"/>
      <c r="J977" s="84" t="s">
        <v>660</v>
      </c>
      <c r="K977" s="16" t="s">
        <v>3546</v>
      </c>
      <c r="L977" s="141"/>
      <c r="M977" s="86"/>
      <c r="N977" s="141"/>
      <c r="O977" s="86"/>
      <c r="P977" s="141"/>
      <c r="Q977" s="86"/>
      <c r="R977" s="86"/>
      <c r="S977" s="141"/>
      <c r="T977" s="86"/>
      <c r="U977" s="86" t="s">
        <v>5222</v>
      </c>
      <c r="V977" s="58" t="s">
        <v>2808</v>
      </c>
      <c r="W977" s="82"/>
    </row>
    <row r="978" spans="1:23" ht="38.25" x14ac:dyDescent="0.2">
      <c r="A978" s="74" t="s">
        <v>237</v>
      </c>
      <c r="B978" s="74"/>
      <c r="C978" s="92" t="s">
        <v>2727</v>
      </c>
      <c r="D978" s="132" t="s">
        <v>3664</v>
      </c>
      <c r="E978" s="84"/>
      <c r="F978" s="84"/>
      <c r="G978" s="108">
        <v>305.89999999999998</v>
      </c>
      <c r="H978" s="108"/>
      <c r="I978" s="108"/>
      <c r="J978" s="75" t="s">
        <v>660</v>
      </c>
      <c r="K978" s="16" t="s">
        <v>3546</v>
      </c>
      <c r="L978" s="141"/>
      <c r="M978" s="86"/>
      <c r="N978" s="141"/>
      <c r="O978" s="86"/>
      <c r="P978" s="141"/>
      <c r="Q978" s="86"/>
      <c r="R978" s="86"/>
      <c r="S978" s="141"/>
      <c r="T978" s="86"/>
      <c r="U978" s="77" t="s">
        <v>5223</v>
      </c>
      <c r="V978" s="58" t="s">
        <v>2808</v>
      </c>
      <c r="W978" s="77"/>
    </row>
    <row r="979" spans="1:23" ht="38.25" x14ac:dyDescent="0.2">
      <c r="A979" s="74" t="s">
        <v>238</v>
      </c>
      <c r="B979" s="74"/>
      <c r="C979" s="76" t="s">
        <v>1147</v>
      </c>
      <c r="D979" s="132" t="s">
        <v>3664</v>
      </c>
      <c r="E979" s="84"/>
      <c r="F979" s="84"/>
      <c r="G979" s="108">
        <v>405.9</v>
      </c>
      <c r="H979" s="108"/>
      <c r="I979" s="108"/>
      <c r="J979" s="75" t="s">
        <v>660</v>
      </c>
      <c r="K979" s="16" t="s">
        <v>3546</v>
      </c>
      <c r="L979" s="141"/>
      <c r="M979" s="86"/>
      <c r="N979" s="141"/>
      <c r="O979" s="86"/>
      <c r="P979" s="141"/>
      <c r="Q979" s="86"/>
      <c r="R979" s="86"/>
      <c r="S979" s="141"/>
      <c r="T979" s="86"/>
      <c r="U979" s="77" t="s">
        <v>5224</v>
      </c>
      <c r="V979" s="58" t="s">
        <v>2808</v>
      </c>
      <c r="W979" s="77"/>
    </row>
    <row r="980" spans="1:23" ht="38.25" x14ac:dyDescent="0.2">
      <c r="A980" s="74" t="s">
        <v>239</v>
      </c>
      <c r="B980" s="74"/>
      <c r="C980" s="76" t="s">
        <v>1148</v>
      </c>
      <c r="D980" s="132" t="s">
        <v>3664</v>
      </c>
      <c r="E980" s="84"/>
      <c r="F980" s="84"/>
      <c r="G980" s="108">
        <v>505.9</v>
      </c>
      <c r="H980" s="108"/>
      <c r="I980" s="108"/>
      <c r="J980" s="75" t="s">
        <v>660</v>
      </c>
      <c r="K980" s="16" t="s">
        <v>3546</v>
      </c>
      <c r="L980" s="141"/>
      <c r="M980" s="86"/>
      <c r="N980" s="141"/>
      <c r="O980" s="86"/>
      <c r="P980" s="141"/>
      <c r="Q980" s="86"/>
      <c r="R980" s="86"/>
      <c r="S980" s="141"/>
      <c r="T980" s="86"/>
      <c r="U980" s="77" t="s">
        <v>5225</v>
      </c>
      <c r="V980" s="58" t="s">
        <v>2808</v>
      </c>
      <c r="W980" s="77"/>
    </row>
    <row r="981" spans="1:23" ht="38.25" x14ac:dyDescent="0.2">
      <c r="A981" s="83" t="s">
        <v>2567</v>
      </c>
      <c r="B981" s="83"/>
      <c r="C981" s="85" t="s">
        <v>2571</v>
      </c>
      <c r="D981" s="132" t="s">
        <v>3664</v>
      </c>
      <c r="E981" s="84"/>
      <c r="F981" s="84"/>
      <c r="G981" s="108">
        <v>605.9</v>
      </c>
      <c r="H981" s="108"/>
      <c r="I981" s="108"/>
      <c r="J981" s="84" t="s">
        <v>660</v>
      </c>
      <c r="K981" s="16" t="s">
        <v>3546</v>
      </c>
      <c r="L981" s="141"/>
      <c r="M981" s="86"/>
      <c r="N981" s="141"/>
      <c r="O981" s="86"/>
      <c r="P981" s="141"/>
      <c r="Q981" s="86"/>
      <c r="R981" s="86"/>
      <c r="S981" s="141"/>
      <c r="T981" s="86"/>
      <c r="U981" s="86" t="s">
        <v>5226</v>
      </c>
      <c r="V981" s="58" t="s">
        <v>2808</v>
      </c>
      <c r="W981" s="82"/>
    </row>
    <row r="982" spans="1:23" ht="51" x14ac:dyDescent="0.2">
      <c r="A982" s="83" t="s">
        <v>4221</v>
      </c>
      <c r="B982" s="83"/>
      <c r="C982" s="85" t="s">
        <v>4224</v>
      </c>
      <c r="D982" s="132" t="s">
        <v>3664</v>
      </c>
      <c r="E982" s="84"/>
      <c r="F982" s="84"/>
      <c r="G982" s="108">
        <v>705.9</v>
      </c>
      <c r="H982" s="108"/>
      <c r="I982" s="108"/>
      <c r="J982" s="84" t="s">
        <v>660</v>
      </c>
      <c r="K982" s="16" t="s">
        <v>3546</v>
      </c>
      <c r="L982" s="172" t="b">
        <f>OR(G982&gt;0,$G$1064&lt;&gt;"")</f>
        <v>1</v>
      </c>
      <c r="M982" s="86" t="s">
        <v>4227</v>
      </c>
      <c r="N982" s="141"/>
      <c r="O982" s="86"/>
      <c r="P982" s="141"/>
      <c r="Q982" s="86"/>
      <c r="R982" s="86"/>
      <c r="S982" s="141"/>
      <c r="T982" s="86"/>
      <c r="U982" s="86" t="s">
        <v>5227</v>
      </c>
      <c r="V982" s="66" t="s">
        <v>2811</v>
      </c>
      <c r="W982" s="82"/>
    </row>
    <row r="983" spans="1:23" ht="51" x14ac:dyDescent="0.2">
      <c r="A983" s="83" t="s">
        <v>4222</v>
      </c>
      <c r="B983" s="83"/>
      <c r="C983" s="85" t="s">
        <v>4225</v>
      </c>
      <c r="D983" s="132" t="s">
        <v>3664</v>
      </c>
      <c r="E983" s="84"/>
      <c r="F983" s="84"/>
      <c r="G983" s="108">
        <v>1005.9</v>
      </c>
      <c r="H983" s="108"/>
      <c r="I983" s="108"/>
      <c r="J983" s="84" t="s">
        <v>660</v>
      </c>
      <c r="K983" s="16" t="s">
        <v>3546</v>
      </c>
      <c r="L983" s="172" t="b">
        <f>OR(G983&gt;0,$G$1065&lt;&gt;"")</f>
        <v>1</v>
      </c>
      <c r="M983" s="86" t="s">
        <v>4228</v>
      </c>
      <c r="N983" s="141"/>
      <c r="O983" s="86"/>
      <c r="P983" s="141"/>
      <c r="Q983" s="86"/>
      <c r="R983" s="86"/>
      <c r="S983" s="141"/>
      <c r="T983" s="86"/>
      <c r="U983" s="86" t="s">
        <v>5228</v>
      </c>
      <c r="V983" s="66" t="s">
        <v>2811</v>
      </c>
      <c r="W983" s="82"/>
    </row>
    <row r="984" spans="1:23" ht="51" x14ac:dyDescent="0.2">
      <c r="A984" s="83" t="s">
        <v>4223</v>
      </c>
      <c r="B984" s="83"/>
      <c r="C984" s="85" t="s">
        <v>4226</v>
      </c>
      <c r="D984" s="132" t="s">
        <v>3664</v>
      </c>
      <c r="E984" s="84"/>
      <c r="F984" s="84"/>
      <c r="G984" s="108">
        <v>1111.9000000000001</v>
      </c>
      <c r="H984" s="108"/>
      <c r="I984" s="108"/>
      <c r="J984" s="84" t="s">
        <v>660</v>
      </c>
      <c r="K984" s="16" t="s">
        <v>3546</v>
      </c>
      <c r="L984" s="172" t="b">
        <f>OR(G984&gt;0,$G$1066&lt;&gt;"")</f>
        <v>1</v>
      </c>
      <c r="M984" s="86" t="s">
        <v>4229</v>
      </c>
      <c r="N984" s="141"/>
      <c r="O984" s="86"/>
      <c r="P984" s="141"/>
      <c r="Q984" s="86"/>
      <c r="R984" s="86"/>
      <c r="S984" s="141"/>
      <c r="T984" s="86"/>
      <c r="U984" s="86" t="s">
        <v>5229</v>
      </c>
      <c r="V984" s="66" t="s">
        <v>2811</v>
      </c>
      <c r="W984" s="82"/>
    </row>
    <row r="985" spans="1:23" ht="51" x14ac:dyDescent="0.2">
      <c r="A985" s="74" t="s">
        <v>243</v>
      </c>
      <c r="B985" s="74"/>
      <c r="C985" s="76" t="s">
        <v>1152</v>
      </c>
      <c r="D985" s="130" t="s">
        <v>3664</v>
      </c>
      <c r="E985" s="75"/>
      <c r="F985" s="75"/>
      <c r="G985" s="108">
        <v>705.9</v>
      </c>
      <c r="H985" s="108"/>
      <c r="I985" s="108"/>
      <c r="J985" s="75" t="s">
        <v>660</v>
      </c>
      <c r="K985" s="16" t="s">
        <v>3546</v>
      </c>
      <c r="L985" s="141"/>
      <c r="M985" s="86"/>
      <c r="N985" s="141"/>
      <c r="O985" s="86"/>
      <c r="P985" s="141"/>
      <c r="Q985" s="86"/>
      <c r="R985" s="86"/>
      <c r="S985" s="141"/>
      <c r="T985" s="86"/>
      <c r="U985" s="77" t="s">
        <v>5230</v>
      </c>
      <c r="V985" s="58" t="s">
        <v>2808</v>
      </c>
      <c r="W985" s="77"/>
    </row>
    <row r="986" spans="1:23" ht="63.75" x14ac:dyDescent="0.2">
      <c r="A986" s="74" t="s">
        <v>2990</v>
      </c>
      <c r="B986" s="74"/>
      <c r="C986" s="76" t="s">
        <v>3123</v>
      </c>
      <c r="D986" s="132" t="s">
        <v>3664</v>
      </c>
      <c r="E986" s="75"/>
      <c r="F986" s="75"/>
      <c r="G986" s="108">
        <v>805.9</v>
      </c>
      <c r="H986" s="108"/>
      <c r="I986" s="108"/>
      <c r="J986" s="75" t="s">
        <v>660</v>
      </c>
      <c r="K986" s="16" t="s">
        <v>3546</v>
      </c>
      <c r="L986" s="172" t="b">
        <f>NOT(AND(ABS(G977-((((( G985/G986)-( G946/G947)) / (G946/G947)))*100))&gt;1,$G$1068=""))</f>
        <v>1</v>
      </c>
      <c r="M986" s="16" t="s">
        <v>4307</v>
      </c>
      <c r="N986" s="141"/>
      <c r="O986" s="86"/>
      <c r="P986" s="141"/>
      <c r="Q986" s="86"/>
      <c r="R986" s="86"/>
      <c r="S986" s="141"/>
      <c r="T986" s="86"/>
      <c r="U986" s="77" t="s">
        <v>5231</v>
      </c>
      <c r="V986" s="58" t="s">
        <v>2808</v>
      </c>
      <c r="W986" s="77"/>
    </row>
    <row r="987" spans="1:23" ht="51" x14ac:dyDescent="0.2">
      <c r="A987" s="74" t="s">
        <v>3077</v>
      </c>
      <c r="B987" s="74"/>
      <c r="C987" s="76" t="s">
        <v>3125</v>
      </c>
      <c r="D987" s="132" t="s">
        <v>3664</v>
      </c>
      <c r="E987" s="75"/>
      <c r="F987" s="75"/>
      <c r="G987" s="108">
        <v>115.1</v>
      </c>
      <c r="H987" s="108"/>
      <c r="I987" s="108"/>
      <c r="J987" s="75" t="s">
        <v>660</v>
      </c>
      <c r="K987" s="16" t="s">
        <v>3546</v>
      </c>
      <c r="L987" s="141"/>
      <c r="M987" s="86"/>
      <c r="N987" s="141"/>
      <c r="O987" s="86"/>
      <c r="P987" s="141"/>
      <c r="Q987" s="86"/>
      <c r="R987" s="86"/>
      <c r="S987" s="141"/>
      <c r="T987" s="86"/>
      <c r="U987" s="77" t="s">
        <v>5232</v>
      </c>
      <c r="V987" s="266" t="s">
        <v>4239</v>
      </c>
      <c r="W987" s="77"/>
    </row>
    <row r="988" spans="1:23" ht="51" x14ac:dyDescent="0.2">
      <c r="A988" s="74" t="s">
        <v>3068</v>
      </c>
      <c r="B988" s="74"/>
      <c r="C988" s="76" t="s">
        <v>3124</v>
      </c>
      <c r="D988" s="132" t="s">
        <v>3664</v>
      </c>
      <c r="E988" s="75"/>
      <c r="F988" s="75"/>
      <c r="G988" s="108">
        <v>905.9</v>
      </c>
      <c r="H988" s="108"/>
      <c r="I988" s="108"/>
      <c r="J988" s="75" t="s">
        <v>660</v>
      </c>
      <c r="K988" s="16" t="s">
        <v>3546</v>
      </c>
      <c r="L988" s="141"/>
      <c r="M988" s="86"/>
      <c r="N988" s="141"/>
      <c r="O988" s="86"/>
      <c r="P988" s="141"/>
      <c r="Q988" s="86"/>
      <c r="R988" s="86"/>
      <c r="S988" s="141"/>
      <c r="T988" s="86"/>
      <c r="U988" s="77" t="s">
        <v>5233</v>
      </c>
      <c r="V988" s="58" t="s">
        <v>2808</v>
      </c>
      <c r="W988" s="77"/>
    </row>
    <row r="989" spans="1:23" ht="53.25" customHeight="1" x14ac:dyDescent="0.2">
      <c r="A989" s="74" t="s">
        <v>3449</v>
      </c>
      <c r="B989" s="74"/>
      <c r="C989" s="76" t="s">
        <v>3459</v>
      </c>
      <c r="D989" s="132" t="s">
        <v>3664</v>
      </c>
      <c r="E989" s="75"/>
      <c r="F989" s="75"/>
      <c r="G989" s="108">
        <v>959.9</v>
      </c>
      <c r="H989" s="108"/>
      <c r="I989" s="108"/>
      <c r="J989" s="75" t="s">
        <v>660</v>
      </c>
      <c r="K989" s="16" t="s">
        <v>3546</v>
      </c>
      <c r="L989" s="141"/>
      <c r="M989" s="86"/>
      <c r="N989" s="141"/>
      <c r="O989" s="86"/>
      <c r="P989" s="141"/>
      <c r="Q989" s="86"/>
      <c r="R989" s="86"/>
      <c r="S989" s="141"/>
      <c r="T989" s="86"/>
      <c r="U989" s="77" t="s">
        <v>5234</v>
      </c>
      <c r="V989" s="58" t="s">
        <v>2808</v>
      </c>
      <c r="W989" s="77"/>
    </row>
    <row r="990" spans="1:23" ht="54" customHeight="1" x14ac:dyDescent="0.2">
      <c r="A990" s="74" t="s">
        <v>3450</v>
      </c>
      <c r="B990" s="74"/>
      <c r="C990" s="76" t="s">
        <v>3451</v>
      </c>
      <c r="D990" s="132" t="s">
        <v>3664</v>
      </c>
      <c r="E990" s="75"/>
      <c r="F990" s="75"/>
      <c r="G990" s="108">
        <v>104.1</v>
      </c>
      <c r="H990" s="108"/>
      <c r="I990" s="108"/>
      <c r="J990" s="75" t="s">
        <v>660</v>
      </c>
      <c r="K990" s="16" t="s">
        <v>3546</v>
      </c>
      <c r="L990" s="141"/>
      <c r="M990" s="86"/>
      <c r="N990" s="141"/>
      <c r="O990" s="86"/>
      <c r="P990" s="141"/>
      <c r="Q990" s="86"/>
      <c r="R990" s="86"/>
      <c r="S990" s="141"/>
      <c r="T990" s="86"/>
      <c r="U990" s="77" t="s">
        <v>5235</v>
      </c>
      <c r="V990" s="58" t="s">
        <v>2808</v>
      </c>
      <c r="W990" s="77"/>
    </row>
    <row r="991" spans="1:23" ht="25.5" x14ac:dyDescent="0.2">
      <c r="A991" s="79" t="s">
        <v>3203</v>
      </c>
      <c r="B991" s="79"/>
      <c r="C991" s="92" t="s">
        <v>3153</v>
      </c>
      <c r="D991" s="191" t="s">
        <v>3697</v>
      </c>
      <c r="E991" s="75"/>
      <c r="F991" s="75"/>
      <c r="G991" s="196">
        <v>70</v>
      </c>
      <c r="H991" s="108"/>
      <c r="I991" s="108"/>
      <c r="J991" s="81" t="s">
        <v>660</v>
      </c>
      <c r="K991" s="16" t="s">
        <v>3546</v>
      </c>
      <c r="L991" s="141"/>
      <c r="M991" s="86"/>
      <c r="N991" s="141"/>
      <c r="O991" s="86"/>
      <c r="P991" s="141"/>
      <c r="Q991" s="86"/>
      <c r="R991" s="86"/>
      <c r="S991" s="141"/>
      <c r="T991" s="86"/>
      <c r="U991" s="82" t="s">
        <v>5236</v>
      </c>
      <c r="V991" s="58" t="s">
        <v>2808</v>
      </c>
      <c r="W991" s="82"/>
    </row>
    <row r="992" spans="1:23" ht="25.5" x14ac:dyDescent="0.2">
      <c r="A992" s="79" t="s">
        <v>3204</v>
      </c>
      <c r="B992" s="79"/>
      <c r="C992" s="92" t="s">
        <v>3154</v>
      </c>
      <c r="D992" s="191" t="s">
        <v>3697</v>
      </c>
      <c r="E992" s="75"/>
      <c r="F992" s="75"/>
      <c r="G992" s="196">
        <v>22</v>
      </c>
      <c r="H992" s="108"/>
      <c r="I992" s="108"/>
      <c r="J992" s="81" t="s">
        <v>660</v>
      </c>
      <c r="K992" s="16" t="s">
        <v>3546</v>
      </c>
      <c r="L992" s="141"/>
      <c r="M992" s="86"/>
      <c r="N992" s="141"/>
      <c r="O992" s="86"/>
      <c r="P992" s="141"/>
      <c r="Q992" s="86"/>
      <c r="R992" s="86"/>
      <c r="S992" s="141"/>
      <c r="T992" s="86"/>
      <c r="U992" s="82" t="s">
        <v>5237</v>
      </c>
      <c r="V992" s="58" t="s">
        <v>2808</v>
      </c>
      <c r="W992" s="82"/>
    </row>
    <row r="993" spans="1:23" ht="38.25" x14ac:dyDescent="0.2">
      <c r="A993" s="79" t="s">
        <v>3205</v>
      </c>
      <c r="B993" s="79"/>
      <c r="C993" s="92" t="s">
        <v>3155</v>
      </c>
      <c r="D993" s="191" t="s">
        <v>3697</v>
      </c>
      <c r="E993" s="75"/>
      <c r="F993" s="75"/>
      <c r="G993" s="196">
        <v>23</v>
      </c>
      <c r="H993" s="108"/>
      <c r="I993" s="108"/>
      <c r="J993" s="81" t="s">
        <v>660</v>
      </c>
      <c r="K993" s="16" t="s">
        <v>3546</v>
      </c>
      <c r="L993" s="141"/>
      <c r="M993" s="86"/>
      <c r="N993" s="141"/>
      <c r="O993" s="86"/>
      <c r="P993" s="141"/>
      <c r="Q993" s="86"/>
      <c r="R993" s="86"/>
      <c r="S993" s="141"/>
      <c r="T993" s="86"/>
      <c r="U993" s="82" t="s">
        <v>5238</v>
      </c>
      <c r="V993" s="58" t="s">
        <v>2808</v>
      </c>
      <c r="W993" s="82"/>
    </row>
    <row r="994" spans="1:23" ht="25.5" x14ac:dyDescent="0.2">
      <c r="A994" s="79" t="s">
        <v>3206</v>
      </c>
      <c r="B994" s="79"/>
      <c r="C994" s="92" t="s">
        <v>3156</v>
      </c>
      <c r="D994" s="191" t="s">
        <v>3697</v>
      </c>
      <c r="E994" s="75"/>
      <c r="F994" s="75"/>
      <c r="G994" s="196">
        <v>24</v>
      </c>
      <c r="H994" s="108"/>
      <c r="I994" s="108"/>
      <c r="J994" s="81" t="s">
        <v>660</v>
      </c>
      <c r="K994" s="16" t="s">
        <v>3546</v>
      </c>
      <c r="L994" s="141"/>
      <c r="M994" s="86"/>
      <c r="N994" s="141"/>
      <c r="O994" s="86"/>
      <c r="P994" s="141"/>
      <c r="Q994" s="86"/>
      <c r="R994" s="86"/>
      <c r="S994" s="141"/>
      <c r="T994" s="86"/>
      <c r="U994" s="82" t="s">
        <v>5239</v>
      </c>
      <c r="V994" s="58" t="s">
        <v>2808</v>
      </c>
      <c r="W994" s="82"/>
    </row>
    <row r="995" spans="1:23" ht="76.5" x14ac:dyDescent="0.2">
      <c r="A995" s="88" t="s">
        <v>3207</v>
      </c>
      <c r="B995" s="88"/>
      <c r="C995" s="45" t="s">
        <v>3212</v>
      </c>
      <c r="D995" s="192" t="s">
        <v>3698</v>
      </c>
      <c r="E995" s="44"/>
      <c r="F995" s="90" t="s">
        <v>3208</v>
      </c>
      <c r="G995" s="108"/>
      <c r="H995" s="196">
        <f>SUM(G991:G994)</f>
        <v>139</v>
      </c>
      <c r="I995" s="108"/>
      <c r="J995" s="44"/>
      <c r="K995" s="44"/>
      <c r="L995" s="172" t="b">
        <f>NOT(AND((H1011/H995)&gt;500,$G$1039=""))</f>
        <v>1</v>
      </c>
      <c r="M995" s="138" t="s">
        <v>5449</v>
      </c>
      <c r="N995" s="141"/>
      <c r="O995" s="90"/>
      <c r="P995" s="141"/>
      <c r="Q995" s="90"/>
      <c r="R995" s="90"/>
      <c r="S995" s="141"/>
      <c r="T995" s="90"/>
      <c r="U995" s="46" t="s">
        <v>5240</v>
      </c>
      <c r="V995" s="58" t="s">
        <v>3339</v>
      </c>
      <c r="W995" s="90"/>
    </row>
    <row r="996" spans="1:23" ht="38.25" x14ac:dyDescent="0.2">
      <c r="A996" s="83" t="s">
        <v>1602</v>
      </c>
      <c r="B996" s="83"/>
      <c r="C996" s="85" t="s">
        <v>2734</v>
      </c>
      <c r="D996" s="191" t="s">
        <v>3697</v>
      </c>
      <c r="E996" s="84"/>
      <c r="F996" s="84"/>
      <c r="G996" s="196">
        <v>40</v>
      </c>
      <c r="H996" s="108"/>
      <c r="I996" s="108"/>
      <c r="J996" s="84" t="s">
        <v>660</v>
      </c>
      <c r="K996" s="16" t="s">
        <v>3546</v>
      </c>
      <c r="L996" s="141"/>
      <c r="M996" s="86"/>
      <c r="N996" s="141"/>
      <c r="O996" s="86"/>
      <c r="P996" s="278"/>
      <c r="Q996" s="86"/>
      <c r="R996" s="86"/>
      <c r="S996" s="141"/>
      <c r="T996" s="86"/>
      <c r="U996" s="86" t="s">
        <v>5241</v>
      </c>
      <c r="V996" s="58" t="s">
        <v>2808</v>
      </c>
      <c r="W996" s="82"/>
    </row>
    <row r="997" spans="1:23" ht="25.5" x14ac:dyDescent="0.2">
      <c r="A997" s="83" t="s">
        <v>1603</v>
      </c>
      <c r="B997" s="83"/>
      <c r="C997" s="85" t="s">
        <v>2735</v>
      </c>
      <c r="D997" s="191" t="s">
        <v>3697</v>
      </c>
      <c r="E997" s="84"/>
      <c r="F997" s="84"/>
      <c r="G997" s="196">
        <v>41</v>
      </c>
      <c r="H997" s="108"/>
      <c r="I997" s="108"/>
      <c r="J997" s="84" t="s">
        <v>660</v>
      </c>
      <c r="K997" s="16" t="s">
        <v>3546</v>
      </c>
      <c r="L997" s="141"/>
      <c r="M997" s="86"/>
      <c r="N997" s="141"/>
      <c r="O997" s="86"/>
      <c r="P997" s="140"/>
      <c r="Q997" s="86"/>
      <c r="R997" s="86"/>
      <c r="S997" s="141"/>
      <c r="T997" s="86"/>
      <c r="U997" s="86" t="s">
        <v>5242</v>
      </c>
      <c r="V997" s="58" t="s">
        <v>2808</v>
      </c>
      <c r="W997" s="82"/>
    </row>
    <row r="998" spans="1:23" s="98" customFormat="1" ht="66" customHeight="1" x14ac:dyDescent="0.2">
      <c r="A998" s="79" t="s">
        <v>1604</v>
      </c>
      <c r="B998" s="79"/>
      <c r="C998" s="92" t="s">
        <v>2733</v>
      </c>
      <c r="D998" s="191" t="s">
        <v>3697</v>
      </c>
      <c r="E998" s="81"/>
      <c r="F998" s="81"/>
      <c r="G998" s="196">
        <v>42</v>
      </c>
      <c r="H998" s="108"/>
      <c r="I998" s="108"/>
      <c r="J998" s="81" t="s">
        <v>660</v>
      </c>
      <c r="K998" s="16" t="s">
        <v>3546</v>
      </c>
      <c r="L998" s="172" t="b">
        <f>OR(G998=0,$G$1042&lt;&gt;"")</f>
        <v>1</v>
      </c>
      <c r="M998" s="86" t="s">
        <v>4335</v>
      </c>
      <c r="N998" s="141"/>
      <c r="O998" s="82"/>
      <c r="P998" s="279"/>
      <c r="Q998" s="82"/>
      <c r="R998" s="82"/>
      <c r="S998" s="141"/>
      <c r="T998" s="82"/>
      <c r="U998" s="82" t="s">
        <v>5243</v>
      </c>
      <c r="V998" s="58" t="s">
        <v>2808</v>
      </c>
      <c r="W998" s="82"/>
    </row>
    <row r="999" spans="1:23" x14ac:dyDescent="0.2">
      <c r="A999" s="79" t="s">
        <v>3505</v>
      </c>
      <c r="B999" s="79"/>
      <c r="C999" s="92" t="s">
        <v>3423</v>
      </c>
      <c r="D999" s="291" t="s">
        <v>3697</v>
      </c>
      <c r="E999" s="81"/>
      <c r="F999" s="81"/>
      <c r="G999" s="108">
        <v>121</v>
      </c>
      <c r="H999" s="108"/>
      <c r="I999" s="108"/>
      <c r="J999" s="81" t="s">
        <v>660</v>
      </c>
      <c r="K999" s="16" t="s">
        <v>3546</v>
      </c>
      <c r="L999" s="141"/>
      <c r="M999" s="86"/>
      <c r="N999" s="141"/>
      <c r="O999" s="86"/>
      <c r="P999" s="141"/>
      <c r="Q999" s="86"/>
      <c r="R999" s="86"/>
      <c r="S999" s="141"/>
      <c r="T999" s="86"/>
      <c r="U999" s="82" t="s">
        <v>5244</v>
      </c>
      <c r="V999" s="58" t="s">
        <v>2808</v>
      </c>
      <c r="W999" s="82"/>
    </row>
    <row r="1000" spans="1:23" x14ac:dyDescent="0.2">
      <c r="A1000" s="79" t="s">
        <v>3506</v>
      </c>
      <c r="B1000" s="79"/>
      <c r="C1000" s="92" t="s">
        <v>3424</v>
      </c>
      <c r="D1000" s="291" t="s">
        <v>3697</v>
      </c>
      <c r="E1000" s="81"/>
      <c r="F1000" s="81"/>
      <c r="G1000" s="196">
        <v>122</v>
      </c>
      <c r="H1000" s="108"/>
      <c r="I1000" s="108"/>
      <c r="J1000" s="81" t="s">
        <v>660</v>
      </c>
      <c r="K1000" s="16" t="s">
        <v>3546</v>
      </c>
      <c r="L1000" s="141"/>
      <c r="M1000" s="86"/>
      <c r="N1000" s="141"/>
      <c r="O1000" s="86"/>
      <c r="P1000" s="141"/>
      <c r="Q1000" s="86"/>
      <c r="R1000" s="86"/>
      <c r="S1000" s="141"/>
      <c r="T1000" s="86"/>
      <c r="U1000" s="82" t="s">
        <v>5245</v>
      </c>
      <c r="V1000" s="58" t="s">
        <v>2808</v>
      </c>
      <c r="W1000" s="82"/>
    </row>
    <row r="1001" spans="1:23" ht="28.5" customHeight="1" x14ac:dyDescent="0.2">
      <c r="A1001" s="79" t="s">
        <v>3507</v>
      </c>
      <c r="B1001" s="79"/>
      <c r="C1001" s="92" t="s">
        <v>3425</v>
      </c>
      <c r="D1001" s="291" t="s">
        <v>3697</v>
      </c>
      <c r="E1001" s="81"/>
      <c r="F1001" s="81"/>
      <c r="G1001" s="196">
        <v>123</v>
      </c>
      <c r="H1001" s="108"/>
      <c r="I1001" s="108"/>
      <c r="J1001" s="81" t="s">
        <v>660</v>
      </c>
      <c r="K1001" s="16" t="s">
        <v>3546</v>
      </c>
      <c r="L1001" s="141"/>
      <c r="M1001" s="86"/>
      <c r="N1001" s="141"/>
      <c r="O1001" s="86"/>
      <c r="P1001" s="141"/>
      <c r="Q1001" s="86"/>
      <c r="R1001" s="86"/>
      <c r="S1001" s="141"/>
      <c r="T1001" s="86"/>
      <c r="U1001" s="82" t="s">
        <v>5246</v>
      </c>
      <c r="V1001" s="58" t="s">
        <v>2808</v>
      </c>
      <c r="W1001" s="82"/>
    </row>
    <row r="1002" spans="1:23" ht="30" customHeight="1" x14ac:dyDescent="0.2">
      <c r="A1002" s="79" t="s">
        <v>3508</v>
      </c>
      <c r="B1002" s="79"/>
      <c r="C1002" s="92" t="s">
        <v>3426</v>
      </c>
      <c r="D1002" s="291" t="s">
        <v>3697</v>
      </c>
      <c r="E1002" s="81"/>
      <c r="F1002" s="81"/>
      <c r="G1002" s="196">
        <v>124</v>
      </c>
      <c r="H1002" s="108"/>
      <c r="I1002" s="108"/>
      <c r="J1002" s="81" t="s">
        <v>660</v>
      </c>
      <c r="K1002" s="16" t="s">
        <v>3546</v>
      </c>
      <c r="L1002" s="141"/>
      <c r="M1002" s="86"/>
      <c r="N1002" s="141"/>
      <c r="O1002" s="86"/>
      <c r="P1002" s="141"/>
      <c r="Q1002" s="86"/>
      <c r="R1002" s="86"/>
      <c r="S1002" s="141"/>
      <c r="T1002" s="86"/>
      <c r="U1002" s="82" t="s">
        <v>5247</v>
      </c>
      <c r="V1002" s="58" t="s">
        <v>2808</v>
      </c>
      <c r="W1002" s="82"/>
    </row>
    <row r="1003" spans="1:23" ht="76.5" x14ac:dyDescent="0.2">
      <c r="A1003" s="44" t="s">
        <v>244</v>
      </c>
      <c r="B1003" s="44"/>
      <c r="C1003" s="45" t="s">
        <v>1153</v>
      </c>
      <c r="D1003" s="44" t="s">
        <v>3698</v>
      </c>
      <c r="E1003" s="44"/>
      <c r="F1003" s="46" t="s">
        <v>3523</v>
      </c>
      <c r="G1003" s="108"/>
      <c r="H1003" s="196">
        <f>SUM(G999:G1002)</f>
        <v>490</v>
      </c>
      <c r="I1003" s="108"/>
      <c r="J1003" s="44"/>
      <c r="K1003" s="136"/>
      <c r="L1003" s="172" t="b">
        <f>H1003=H964+H995-(G996+G997+G998)</f>
        <v>1</v>
      </c>
      <c r="M1003" s="138" t="s">
        <v>3708</v>
      </c>
      <c r="N1003" s="172"/>
      <c r="O1003" s="138"/>
      <c r="P1003" s="141"/>
      <c r="Q1003" s="46"/>
      <c r="R1003" s="46"/>
      <c r="S1003" s="141"/>
      <c r="T1003" s="46"/>
      <c r="U1003" s="46" t="s">
        <v>5248</v>
      </c>
      <c r="V1003" s="58" t="s">
        <v>3339</v>
      </c>
      <c r="W1003" s="46"/>
    </row>
    <row r="1004" spans="1:23" ht="63.75" x14ac:dyDescent="0.2">
      <c r="A1004" s="74" t="s">
        <v>245</v>
      </c>
      <c r="B1004" s="74"/>
      <c r="C1004" s="76" t="s">
        <v>1154</v>
      </c>
      <c r="D1004" s="191" t="s">
        <v>3697</v>
      </c>
      <c r="E1004" s="75"/>
      <c r="F1004" s="75"/>
      <c r="G1004" s="196">
        <v>48</v>
      </c>
      <c r="H1004" s="108"/>
      <c r="I1004" s="108"/>
      <c r="J1004" s="75" t="s">
        <v>660</v>
      </c>
      <c r="K1004" s="16" t="s">
        <v>3546</v>
      </c>
      <c r="L1004" s="141"/>
      <c r="M1004" s="86"/>
      <c r="N1004" s="141"/>
      <c r="O1004" s="86"/>
      <c r="P1004" s="141"/>
      <c r="Q1004" s="86"/>
      <c r="R1004" s="86"/>
      <c r="S1004" s="141"/>
      <c r="T1004" s="86"/>
      <c r="U1004" s="77" t="s">
        <v>5249</v>
      </c>
      <c r="V1004" s="58" t="s">
        <v>2808</v>
      </c>
      <c r="W1004" s="77"/>
    </row>
    <row r="1005" spans="1:23" ht="76.5" x14ac:dyDescent="0.2">
      <c r="A1005" s="83" t="s">
        <v>247</v>
      </c>
      <c r="B1005" s="83"/>
      <c r="C1005" s="85" t="s">
        <v>2728</v>
      </c>
      <c r="D1005" s="130" t="s">
        <v>3664</v>
      </c>
      <c r="E1005" s="84"/>
      <c r="F1005" s="84"/>
      <c r="G1005" s="108">
        <v>206.8</v>
      </c>
      <c r="H1005" s="108"/>
      <c r="I1005" s="108"/>
      <c r="J1005" s="84" t="s">
        <v>660</v>
      </c>
      <c r="K1005" s="16" t="s">
        <v>3546</v>
      </c>
      <c r="L1005" s="171" t="b">
        <f>NOT(AND(ABS(ROUND((SUM(G807,G849,G888,G927,G966,G1005))-(SUM(G573,G612,G645,G678,G711,G744)),1))&gt;((SUM(G573,G612,G645,G678,G711,G744)) * 0.1),G1048=""))</f>
        <v>1</v>
      </c>
      <c r="M1005" s="85" t="s">
        <v>4309</v>
      </c>
      <c r="N1005" s="141"/>
      <c r="O1005" s="86"/>
      <c r="P1005" s="141"/>
      <c r="Q1005" s="86"/>
      <c r="R1005" s="86"/>
      <c r="S1005" s="141"/>
      <c r="T1005" s="86"/>
      <c r="U1005" s="86" t="s">
        <v>5250</v>
      </c>
      <c r="V1005" s="58" t="s">
        <v>2808</v>
      </c>
      <c r="W1005" s="82"/>
    </row>
    <row r="1006" spans="1:23" ht="25.5" x14ac:dyDescent="0.2">
      <c r="A1006" s="83" t="s">
        <v>248</v>
      </c>
      <c r="B1006" s="83"/>
      <c r="C1006" s="85" t="s">
        <v>2729</v>
      </c>
      <c r="D1006" s="130" t="s">
        <v>3664</v>
      </c>
      <c r="E1006" s="84"/>
      <c r="F1006" s="84"/>
      <c r="G1006" s="108">
        <v>306.8</v>
      </c>
      <c r="H1006" s="108"/>
      <c r="I1006" s="108"/>
      <c r="J1006" s="84" t="s">
        <v>660</v>
      </c>
      <c r="K1006" s="16" t="s">
        <v>3546</v>
      </c>
      <c r="L1006" s="141"/>
      <c r="M1006" s="86"/>
      <c r="N1006" s="141"/>
      <c r="O1006" s="86"/>
      <c r="P1006" s="141"/>
      <c r="Q1006" s="86"/>
      <c r="R1006" s="86"/>
      <c r="S1006" s="141"/>
      <c r="T1006" s="86"/>
      <c r="U1006" s="86" t="s">
        <v>5251</v>
      </c>
      <c r="V1006" s="58" t="s">
        <v>2808</v>
      </c>
      <c r="W1006" s="82"/>
    </row>
    <row r="1007" spans="1:23" ht="63.75" x14ac:dyDescent="0.2">
      <c r="A1007" s="83" t="s">
        <v>1656</v>
      </c>
      <c r="B1007" s="83"/>
      <c r="C1007" s="85" t="s">
        <v>2730</v>
      </c>
      <c r="D1007" s="130" t="s">
        <v>3664</v>
      </c>
      <c r="E1007" s="84"/>
      <c r="F1007" s="84"/>
      <c r="G1007" s="108">
        <v>406.8</v>
      </c>
      <c r="H1007" s="108"/>
      <c r="I1007" s="108"/>
      <c r="J1007" s="84" t="s">
        <v>660</v>
      </c>
      <c r="K1007" s="16" t="s">
        <v>3546</v>
      </c>
      <c r="L1007" s="171" t="b">
        <f>OR(NOT(AND(ABS((ROUND((SUM(G809,G851,G890,G929,G968,G1007))-((SUM(G580,G616,G649,G682,G715,G748))+(SUM(G581,G617,G650,G683,G716,G749))),1)))&gt;((SUM(G580,G616,G649,G682,G715,G748))+(SUM(G581,G617,G650,G683,G716,G749)))*0.1,$G$1050="")),SUM(G809,G851,G890,G929,G968,G1007)=0)</f>
        <v>1</v>
      </c>
      <c r="M1007" s="85" t="s">
        <v>4278</v>
      </c>
      <c r="N1007" s="141"/>
      <c r="O1007" s="86"/>
      <c r="P1007" s="141"/>
      <c r="Q1007" s="86"/>
      <c r="R1007" s="86"/>
      <c r="S1007" s="141"/>
      <c r="T1007" s="86"/>
      <c r="U1007" s="86" t="s">
        <v>5252</v>
      </c>
      <c r="V1007" s="58" t="s">
        <v>2808</v>
      </c>
      <c r="W1007" s="82"/>
    </row>
    <row r="1008" spans="1:23" ht="25.5" x14ac:dyDescent="0.2">
      <c r="A1008" s="83" t="s">
        <v>1657</v>
      </c>
      <c r="B1008" s="83"/>
      <c r="C1008" s="85" t="s">
        <v>2731</v>
      </c>
      <c r="D1008" s="130" t="s">
        <v>3664</v>
      </c>
      <c r="E1008" s="84"/>
      <c r="F1008" s="84"/>
      <c r="G1008" s="108">
        <v>506.9</v>
      </c>
      <c r="H1008" s="108"/>
      <c r="I1008" s="108"/>
      <c r="J1008" s="84" t="s">
        <v>660</v>
      </c>
      <c r="K1008" s="16" t="s">
        <v>3546</v>
      </c>
      <c r="L1008" s="171"/>
      <c r="M1008" s="86"/>
      <c r="N1008" s="141"/>
      <c r="O1008" s="86"/>
      <c r="P1008" s="141"/>
      <c r="Q1008" s="86"/>
      <c r="R1008" s="86"/>
      <c r="S1008" s="141"/>
      <c r="T1008" s="86"/>
      <c r="U1008" s="86" t="s">
        <v>5253</v>
      </c>
      <c r="V1008" s="58" t="s">
        <v>2808</v>
      </c>
      <c r="W1008" s="82"/>
    </row>
    <row r="1009" spans="1:23" ht="25.5" x14ac:dyDescent="0.2">
      <c r="A1009" s="83" t="s">
        <v>1658</v>
      </c>
      <c r="B1009" s="83"/>
      <c r="C1009" s="85" t="s">
        <v>2732</v>
      </c>
      <c r="D1009" s="130" t="s">
        <v>3664</v>
      </c>
      <c r="E1009" s="84"/>
      <c r="F1009" s="84"/>
      <c r="G1009" s="108">
        <v>606.79999999999995</v>
      </c>
      <c r="H1009" s="108"/>
      <c r="I1009" s="108"/>
      <c r="J1009" s="84" t="s">
        <v>660</v>
      </c>
      <c r="K1009" s="16" t="s">
        <v>3546</v>
      </c>
      <c r="L1009" s="276"/>
      <c r="M1009" s="86"/>
      <c r="N1009" s="141"/>
      <c r="O1009" s="86"/>
      <c r="P1009" s="141"/>
      <c r="Q1009" s="86"/>
      <c r="R1009" s="86"/>
      <c r="S1009" s="141"/>
      <c r="T1009" s="86"/>
      <c r="U1009" s="86" t="s">
        <v>5254</v>
      </c>
      <c r="V1009" s="58" t="s">
        <v>2808</v>
      </c>
      <c r="W1009" s="82"/>
    </row>
    <row r="1010" spans="1:23" ht="25.5" x14ac:dyDescent="0.2">
      <c r="A1010" s="83" t="s">
        <v>1659</v>
      </c>
      <c r="B1010" s="83"/>
      <c r="C1010" s="85" t="s">
        <v>2733</v>
      </c>
      <c r="D1010" s="130" t="s">
        <v>3664</v>
      </c>
      <c r="E1010" s="84"/>
      <c r="F1010" s="84"/>
      <c r="G1010" s="108">
        <v>706.8</v>
      </c>
      <c r="H1010" s="108"/>
      <c r="I1010" s="108"/>
      <c r="J1010" s="84" t="s">
        <v>660</v>
      </c>
      <c r="K1010" s="16" t="s">
        <v>3546</v>
      </c>
      <c r="L1010" s="141"/>
      <c r="M1010" s="86"/>
      <c r="N1010" s="141"/>
      <c r="O1010" s="86"/>
      <c r="P1010" s="141"/>
      <c r="Q1010" s="86"/>
      <c r="R1010" s="86"/>
      <c r="S1010" s="141"/>
      <c r="T1010" s="86"/>
      <c r="U1010" s="86" t="s">
        <v>5243</v>
      </c>
      <c r="V1010" s="58" t="s">
        <v>2808</v>
      </c>
      <c r="W1010" s="82"/>
    </row>
    <row r="1011" spans="1:23" ht="63.75" x14ac:dyDescent="0.2">
      <c r="A1011" s="78" t="s">
        <v>1660</v>
      </c>
      <c r="B1011" s="78"/>
      <c r="C1011" s="45" t="s">
        <v>1162</v>
      </c>
      <c r="D1011" s="78" t="s">
        <v>3664</v>
      </c>
      <c r="E1011" s="44"/>
      <c r="F1011" s="46" t="s">
        <v>2470</v>
      </c>
      <c r="G1011" s="108"/>
      <c r="H1011" s="108">
        <f>SUM(G1005:G1010)</f>
        <v>2740.9</v>
      </c>
      <c r="I1011" s="108"/>
      <c r="J1011" s="44"/>
      <c r="K1011" s="136"/>
      <c r="L1011" s="172" t="b">
        <f>OR(AND(H995&gt;0,H1011&gt;0),AND(H995=0,H1011=0),AND(H995&gt;0,H1011=0))</f>
        <v>1</v>
      </c>
      <c r="M1011" s="138" t="s">
        <v>5420</v>
      </c>
      <c r="N1011" s="172" t="b">
        <f>OR(AND(H995&gt;0,H1011&gt;0),AND(H995=0,H1011=0),AND(H991=0,H1011&gt;0))</f>
        <v>1</v>
      </c>
      <c r="O1011" s="138" t="s">
        <v>5421</v>
      </c>
      <c r="P1011" s="171" t="b">
        <f>NOT(AND(((ABS((SUM(H813,H855,H894,H933,H972,H1011)))-ABS((SUM(G566,G605,G638,G671,G704,G737)))) &gt; (ABS((SUM(H813,H855,H894,H933,H972,H1011)) * 0.2))),G1054=""))</f>
        <v>1</v>
      </c>
      <c r="Q1011" s="46"/>
      <c r="R1011" s="46"/>
      <c r="S1011" s="141"/>
      <c r="T1011" s="46"/>
      <c r="U1011" s="46" t="s">
        <v>5255</v>
      </c>
      <c r="V1011" s="58" t="s">
        <v>3339</v>
      </c>
      <c r="W1011" s="46"/>
    </row>
    <row r="1012" spans="1:23" ht="25.5" x14ac:dyDescent="0.2">
      <c r="A1012" s="83" t="s">
        <v>1607</v>
      </c>
      <c r="B1012" s="83"/>
      <c r="C1012" s="85" t="s">
        <v>2736</v>
      </c>
      <c r="D1012" s="131" t="s">
        <v>3543</v>
      </c>
      <c r="E1012" s="84"/>
      <c r="F1012" s="84"/>
      <c r="G1012" s="108">
        <v>806.8</v>
      </c>
      <c r="H1012" s="108"/>
      <c r="I1012" s="108"/>
      <c r="J1012" s="84" t="s">
        <v>660</v>
      </c>
      <c r="K1012" s="16" t="s">
        <v>3546</v>
      </c>
      <c r="L1012" s="141"/>
      <c r="M1012" s="86"/>
      <c r="N1012" s="141"/>
      <c r="O1012" s="86"/>
      <c r="P1012" s="141"/>
      <c r="Q1012" s="86"/>
      <c r="R1012" s="86"/>
      <c r="S1012" s="141"/>
      <c r="T1012" s="86"/>
      <c r="U1012" s="86" t="s">
        <v>5256</v>
      </c>
      <c r="V1012" s="58" t="s">
        <v>2808</v>
      </c>
      <c r="W1012" s="82"/>
    </row>
    <row r="1013" spans="1:23" ht="63.75" x14ac:dyDescent="0.2">
      <c r="A1013" s="83" t="s">
        <v>1608</v>
      </c>
      <c r="B1013" s="83"/>
      <c r="C1013" s="85" t="s">
        <v>2737</v>
      </c>
      <c r="D1013" s="131" t="s">
        <v>3543</v>
      </c>
      <c r="E1013" s="84"/>
      <c r="F1013" s="84"/>
      <c r="G1013" s="108">
        <v>906.8</v>
      </c>
      <c r="H1013" s="108"/>
      <c r="I1013" s="108"/>
      <c r="J1013" s="84" t="s">
        <v>660</v>
      </c>
      <c r="K1013" s="16" t="s">
        <v>3546</v>
      </c>
      <c r="L1013" s="172" t="b">
        <f>NOT(AND(ABS(((((G211/((H1003+H964)/2))-(G171/((H964+H925)/2)))/(G171/((H964+H925)/2)))*100)-ROUND(G1012+G1013,1))&gt;1,$G$1056=""))</f>
        <v>1</v>
      </c>
      <c r="M1013" s="16" t="s">
        <v>4336</v>
      </c>
      <c r="N1013" s="141"/>
      <c r="O1013" s="86"/>
      <c r="P1013" s="141"/>
      <c r="Q1013" s="86"/>
      <c r="R1013" s="86"/>
      <c r="S1013" s="141"/>
      <c r="T1013" s="86"/>
      <c r="U1013" s="86" t="s">
        <v>5257</v>
      </c>
      <c r="V1013" s="58" t="s">
        <v>2808</v>
      </c>
      <c r="W1013" s="82"/>
    </row>
    <row r="1014" spans="1:23" ht="51" x14ac:dyDescent="0.2">
      <c r="A1014" s="83" t="s">
        <v>1609</v>
      </c>
      <c r="B1014" s="83"/>
      <c r="C1014" s="85" t="s">
        <v>2738</v>
      </c>
      <c r="D1014" s="131" t="s">
        <v>3543</v>
      </c>
      <c r="E1014" s="84"/>
      <c r="F1014" s="84"/>
      <c r="G1014" s="108">
        <v>106.9</v>
      </c>
      <c r="H1014" s="108"/>
      <c r="I1014" s="108"/>
      <c r="J1014" s="84" t="s">
        <v>660</v>
      </c>
      <c r="K1014" s="16" t="s">
        <v>3546</v>
      </c>
      <c r="L1014" s="141"/>
      <c r="M1014" s="86"/>
      <c r="N1014" s="141"/>
      <c r="O1014" s="86"/>
      <c r="P1014" s="141"/>
      <c r="Q1014" s="86"/>
      <c r="R1014" s="86"/>
      <c r="S1014" s="141"/>
      <c r="T1014" s="86"/>
      <c r="U1014" s="86" t="s">
        <v>5258</v>
      </c>
      <c r="V1014" s="58" t="s">
        <v>2808</v>
      </c>
      <c r="W1014" s="82"/>
    </row>
    <row r="1015" spans="1:23" ht="51" x14ac:dyDescent="0.2">
      <c r="A1015" s="83" t="s">
        <v>1610</v>
      </c>
      <c r="B1015" s="83"/>
      <c r="C1015" s="85" t="s">
        <v>2739</v>
      </c>
      <c r="D1015" s="131" t="s">
        <v>3543</v>
      </c>
      <c r="E1015" s="84"/>
      <c r="F1015" s="84"/>
      <c r="G1015" s="108">
        <v>206.9</v>
      </c>
      <c r="H1015" s="108"/>
      <c r="I1015" s="108"/>
      <c r="J1015" s="84" t="s">
        <v>660</v>
      </c>
      <c r="K1015" s="16" t="s">
        <v>3546</v>
      </c>
      <c r="L1015" s="141"/>
      <c r="M1015" s="86"/>
      <c r="N1015" s="141"/>
      <c r="O1015" s="86"/>
      <c r="P1015" s="141"/>
      <c r="Q1015" s="86"/>
      <c r="R1015" s="86"/>
      <c r="S1015" s="141"/>
      <c r="T1015" s="86"/>
      <c r="U1015" s="86" t="s">
        <v>5259</v>
      </c>
      <c r="V1015" s="58" t="s">
        <v>2808</v>
      </c>
      <c r="W1015" s="82"/>
    </row>
    <row r="1016" spans="1:23" ht="38.25" x14ac:dyDescent="0.2">
      <c r="A1016" s="83" t="s">
        <v>3509</v>
      </c>
      <c r="B1016" s="83"/>
      <c r="C1016" s="85" t="s">
        <v>3434</v>
      </c>
      <c r="D1016" s="131" t="s">
        <v>3543</v>
      </c>
      <c r="E1016" s="84"/>
      <c r="F1016" s="84"/>
      <c r="G1016" s="108">
        <v>-256.89999999999998</v>
      </c>
      <c r="H1016" s="108"/>
      <c r="I1016" s="108"/>
      <c r="J1016" s="84" t="s">
        <v>660</v>
      </c>
      <c r="K1016" s="16" t="s">
        <v>3546</v>
      </c>
      <c r="L1016" s="141"/>
      <c r="M1016" s="86"/>
      <c r="N1016" s="141"/>
      <c r="O1016" s="86"/>
      <c r="P1016" s="141"/>
      <c r="Q1016" s="86"/>
      <c r="R1016" s="86"/>
      <c r="S1016" s="141"/>
      <c r="T1016" s="86"/>
      <c r="U1016" s="86" t="s">
        <v>5260</v>
      </c>
      <c r="V1016" s="58" t="s">
        <v>2808</v>
      </c>
      <c r="W1016" s="82"/>
    </row>
    <row r="1017" spans="1:23" ht="38.25" x14ac:dyDescent="0.2">
      <c r="A1017" s="74" t="s">
        <v>1611</v>
      </c>
      <c r="B1017" s="74"/>
      <c r="C1017" s="92" t="s">
        <v>2740</v>
      </c>
      <c r="D1017" s="132" t="s">
        <v>3664</v>
      </c>
      <c r="E1017" s="84"/>
      <c r="F1017" s="84"/>
      <c r="G1017" s="108">
        <v>306.89999999999998</v>
      </c>
      <c r="H1017" s="108"/>
      <c r="I1017" s="108"/>
      <c r="J1017" s="75" t="s">
        <v>660</v>
      </c>
      <c r="K1017" s="16" t="s">
        <v>3546</v>
      </c>
      <c r="L1017" s="141"/>
      <c r="M1017" s="86"/>
      <c r="N1017" s="141"/>
      <c r="O1017" s="86"/>
      <c r="P1017" s="141"/>
      <c r="Q1017" s="86"/>
      <c r="R1017" s="86"/>
      <c r="S1017" s="141"/>
      <c r="T1017" s="86"/>
      <c r="U1017" s="77" t="s">
        <v>5261</v>
      </c>
      <c r="V1017" s="58" t="s">
        <v>2808</v>
      </c>
      <c r="W1017" s="77"/>
    </row>
    <row r="1018" spans="1:23" ht="38.25" x14ac:dyDescent="0.2">
      <c r="A1018" s="74" t="s">
        <v>1612</v>
      </c>
      <c r="B1018" s="74"/>
      <c r="C1018" s="76" t="s">
        <v>965</v>
      </c>
      <c r="D1018" s="132" t="s">
        <v>3664</v>
      </c>
      <c r="E1018" s="84"/>
      <c r="F1018" s="84"/>
      <c r="G1018" s="108">
        <v>406.9</v>
      </c>
      <c r="H1018" s="108"/>
      <c r="I1018" s="108"/>
      <c r="J1018" s="75" t="s">
        <v>660</v>
      </c>
      <c r="K1018" s="16" t="s">
        <v>3546</v>
      </c>
      <c r="L1018" s="141"/>
      <c r="M1018" s="86"/>
      <c r="N1018" s="141"/>
      <c r="O1018" s="86"/>
      <c r="P1018" s="141"/>
      <c r="Q1018" s="86"/>
      <c r="R1018" s="86"/>
      <c r="S1018" s="141"/>
      <c r="T1018" s="86"/>
      <c r="U1018" s="77" t="s">
        <v>5262</v>
      </c>
      <c r="V1018" s="58" t="s">
        <v>2808</v>
      </c>
      <c r="W1018" s="77"/>
    </row>
    <row r="1019" spans="1:23" ht="38.25" x14ac:dyDescent="0.2">
      <c r="A1019" s="74" t="s">
        <v>1613</v>
      </c>
      <c r="B1019" s="74"/>
      <c r="C1019" s="76" t="s">
        <v>966</v>
      </c>
      <c r="D1019" s="132" t="s">
        <v>3664</v>
      </c>
      <c r="E1019" s="84"/>
      <c r="F1019" s="84"/>
      <c r="G1019" s="108">
        <v>506.9</v>
      </c>
      <c r="H1019" s="108"/>
      <c r="I1019" s="108"/>
      <c r="J1019" s="75" t="s">
        <v>660</v>
      </c>
      <c r="K1019" s="16" t="s">
        <v>3546</v>
      </c>
      <c r="L1019" s="141"/>
      <c r="M1019" s="86"/>
      <c r="N1019" s="141"/>
      <c r="O1019" s="86"/>
      <c r="P1019" s="141"/>
      <c r="Q1019" s="86"/>
      <c r="R1019" s="86"/>
      <c r="S1019" s="141"/>
      <c r="T1019" s="86"/>
      <c r="U1019" s="77" t="s">
        <v>5263</v>
      </c>
      <c r="V1019" s="58" t="s">
        <v>2808</v>
      </c>
      <c r="W1019" s="77"/>
    </row>
    <row r="1020" spans="1:23" ht="38.25" x14ac:dyDescent="0.2">
      <c r="A1020" s="83" t="s">
        <v>2568</v>
      </c>
      <c r="B1020" s="83"/>
      <c r="C1020" s="85" t="s">
        <v>2570</v>
      </c>
      <c r="D1020" s="132" t="s">
        <v>3664</v>
      </c>
      <c r="E1020" s="84"/>
      <c r="F1020" s="84"/>
      <c r="G1020" s="108">
        <v>606.9</v>
      </c>
      <c r="H1020" s="108"/>
      <c r="I1020" s="108"/>
      <c r="J1020" s="84" t="s">
        <v>660</v>
      </c>
      <c r="K1020" s="16" t="s">
        <v>3546</v>
      </c>
      <c r="L1020" s="141"/>
      <c r="M1020" s="86"/>
      <c r="N1020" s="141"/>
      <c r="O1020" s="86"/>
      <c r="P1020" s="141"/>
      <c r="Q1020" s="86"/>
      <c r="R1020" s="86"/>
      <c r="S1020" s="141"/>
      <c r="T1020" s="86"/>
      <c r="U1020" s="86" t="s">
        <v>5264</v>
      </c>
      <c r="V1020" s="58" t="s">
        <v>2808</v>
      </c>
      <c r="W1020" s="82"/>
    </row>
    <row r="1021" spans="1:23" ht="51" x14ac:dyDescent="0.2">
      <c r="A1021" s="83" t="s">
        <v>4230</v>
      </c>
      <c r="B1021" s="83"/>
      <c r="C1021" s="85" t="s">
        <v>4233</v>
      </c>
      <c r="D1021" s="132" t="s">
        <v>3664</v>
      </c>
      <c r="E1021" s="84"/>
      <c r="F1021" s="84"/>
      <c r="G1021" s="108">
        <v>706.9</v>
      </c>
      <c r="H1021" s="108"/>
      <c r="I1021" s="108"/>
      <c r="J1021" s="84" t="s">
        <v>660</v>
      </c>
      <c r="K1021" s="16" t="s">
        <v>3546</v>
      </c>
      <c r="L1021" s="172" t="b">
        <f>OR(G1021&gt;0,$G$1064&lt;&gt;"")</f>
        <v>1</v>
      </c>
      <c r="M1021" s="86" t="s">
        <v>4236</v>
      </c>
      <c r="N1021" s="141"/>
      <c r="O1021" s="86"/>
      <c r="P1021" s="141"/>
      <c r="Q1021" s="86"/>
      <c r="R1021" s="86"/>
      <c r="S1021" s="141"/>
      <c r="T1021" s="86"/>
      <c r="U1021" s="86" t="s">
        <v>5265</v>
      </c>
      <c r="V1021" s="66" t="s">
        <v>2811</v>
      </c>
      <c r="W1021" s="82"/>
    </row>
    <row r="1022" spans="1:23" ht="51" x14ac:dyDescent="0.2">
      <c r="A1022" s="83" t="s">
        <v>4231</v>
      </c>
      <c r="B1022" s="83"/>
      <c r="C1022" s="85" t="s">
        <v>4234</v>
      </c>
      <c r="D1022" s="132" t="s">
        <v>3664</v>
      </c>
      <c r="E1022" s="84"/>
      <c r="F1022" s="84"/>
      <c r="G1022" s="108">
        <v>1006.9</v>
      </c>
      <c r="H1022" s="108"/>
      <c r="I1022" s="108"/>
      <c r="J1022" s="84" t="s">
        <v>660</v>
      </c>
      <c r="K1022" s="16" t="s">
        <v>3546</v>
      </c>
      <c r="L1022" s="172" t="b">
        <f>OR(G1022&gt;0,$G$1065&lt;&gt;"")</f>
        <v>1</v>
      </c>
      <c r="M1022" s="86" t="s">
        <v>4237</v>
      </c>
      <c r="N1022" s="141"/>
      <c r="O1022" s="86"/>
      <c r="P1022" s="141"/>
      <c r="Q1022" s="86"/>
      <c r="R1022" s="86"/>
      <c r="S1022" s="141"/>
      <c r="T1022" s="86"/>
      <c r="U1022" s="86" t="s">
        <v>5266</v>
      </c>
      <c r="V1022" s="66" t="s">
        <v>2811</v>
      </c>
      <c r="W1022" s="82"/>
    </row>
    <row r="1023" spans="1:23" ht="51" x14ac:dyDescent="0.2">
      <c r="A1023" s="83" t="s">
        <v>4232</v>
      </c>
      <c r="B1023" s="83"/>
      <c r="C1023" s="85" t="s">
        <v>4235</v>
      </c>
      <c r="D1023" s="132" t="s">
        <v>3664</v>
      </c>
      <c r="E1023" s="84"/>
      <c r="F1023" s="84"/>
      <c r="G1023" s="108">
        <v>1112.9000000000001</v>
      </c>
      <c r="H1023" s="108"/>
      <c r="I1023" s="108"/>
      <c r="J1023" s="84" t="s">
        <v>660</v>
      </c>
      <c r="K1023" s="16" t="s">
        <v>3546</v>
      </c>
      <c r="L1023" s="172" t="b">
        <f>OR(G1023&gt;0,$G$1066&lt;&gt;"")</f>
        <v>1</v>
      </c>
      <c r="M1023" s="86" t="s">
        <v>4238</v>
      </c>
      <c r="N1023" s="141"/>
      <c r="O1023" s="86"/>
      <c r="P1023" s="141"/>
      <c r="Q1023" s="86"/>
      <c r="R1023" s="86"/>
      <c r="S1023" s="141"/>
      <c r="T1023" s="86"/>
      <c r="U1023" s="86" t="s">
        <v>5267</v>
      </c>
      <c r="V1023" s="66" t="s">
        <v>2811</v>
      </c>
      <c r="W1023" s="82"/>
    </row>
    <row r="1024" spans="1:23" ht="51" x14ac:dyDescent="0.2">
      <c r="A1024" s="74" t="s">
        <v>1617</v>
      </c>
      <c r="B1024" s="74"/>
      <c r="C1024" s="76" t="s">
        <v>970</v>
      </c>
      <c r="D1024" s="130" t="s">
        <v>3664</v>
      </c>
      <c r="E1024" s="75"/>
      <c r="F1024" s="75"/>
      <c r="G1024" s="108">
        <v>706.9</v>
      </c>
      <c r="H1024" s="108"/>
      <c r="I1024" s="108"/>
      <c r="J1024" s="75" t="s">
        <v>660</v>
      </c>
      <c r="K1024" s="16" t="s">
        <v>3546</v>
      </c>
      <c r="L1024" s="141"/>
      <c r="M1024" s="86"/>
      <c r="N1024" s="141"/>
      <c r="O1024" s="86"/>
      <c r="P1024" s="141"/>
      <c r="Q1024" s="86"/>
      <c r="R1024" s="86"/>
      <c r="S1024" s="141"/>
      <c r="T1024" s="86"/>
      <c r="U1024" s="77" t="s">
        <v>5268</v>
      </c>
      <c r="V1024" s="58" t="s">
        <v>2808</v>
      </c>
      <c r="W1024" s="77"/>
    </row>
    <row r="1025" spans="1:23" ht="63.75" x14ac:dyDescent="0.2">
      <c r="A1025" s="74" t="s">
        <v>2991</v>
      </c>
      <c r="B1025" s="74"/>
      <c r="C1025" s="76" t="s">
        <v>3126</v>
      </c>
      <c r="D1025" s="132" t="s">
        <v>3664</v>
      </c>
      <c r="E1025" s="75"/>
      <c r="F1025" s="75"/>
      <c r="G1025" s="108">
        <v>806.9</v>
      </c>
      <c r="H1025" s="108"/>
      <c r="I1025" s="108"/>
      <c r="J1025" s="75" t="s">
        <v>660</v>
      </c>
      <c r="K1025" s="16" t="s">
        <v>3546</v>
      </c>
      <c r="L1025" s="172" t="b">
        <f>NOT(AND(ABS(G1016-((((( G1024/G1025)-( G985/G986)) / (G985/G986)))*100))&gt;1,$G$1068=""))</f>
        <v>1</v>
      </c>
      <c r="M1025" s="16" t="s">
        <v>4308</v>
      </c>
      <c r="N1025" s="141"/>
      <c r="O1025" s="86"/>
      <c r="P1025" s="141"/>
      <c r="Q1025" s="86"/>
      <c r="R1025" s="86"/>
      <c r="S1025" s="141"/>
      <c r="T1025" s="86"/>
      <c r="U1025" s="77" t="s">
        <v>5269</v>
      </c>
      <c r="V1025" s="58" t="s">
        <v>2808</v>
      </c>
      <c r="W1025" s="77"/>
    </row>
    <row r="1026" spans="1:23" ht="51" x14ac:dyDescent="0.2">
      <c r="A1026" s="74" t="s">
        <v>3078</v>
      </c>
      <c r="B1026" s="74"/>
      <c r="C1026" s="76" t="s">
        <v>3128</v>
      </c>
      <c r="D1026" s="132" t="s">
        <v>3664</v>
      </c>
      <c r="E1026" s="75"/>
      <c r="F1026" s="75"/>
      <c r="G1026" s="108">
        <v>116.1</v>
      </c>
      <c r="H1026" s="108"/>
      <c r="I1026" s="108"/>
      <c r="J1026" s="75" t="s">
        <v>660</v>
      </c>
      <c r="K1026" s="16" t="s">
        <v>3546</v>
      </c>
      <c r="L1026" s="141"/>
      <c r="M1026" s="86"/>
      <c r="N1026" s="141"/>
      <c r="O1026" s="86"/>
      <c r="P1026" s="141"/>
      <c r="Q1026" s="86"/>
      <c r="R1026" s="86"/>
      <c r="S1026" s="141"/>
      <c r="T1026" s="86"/>
      <c r="U1026" s="82" t="s">
        <v>5270</v>
      </c>
      <c r="V1026" s="266" t="s">
        <v>4239</v>
      </c>
      <c r="W1026" s="77"/>
    </row>
    <row r="1027" spans="1:23" ht="51" x14ac:dyDescent="0.2">
      <c r="A1027" s="74" t="s">
        <v>3069</v>
      </c>
      <c r="B1027" s="74"/>
      <c r="C1027" s="76" t="s">
        <v>3127</v>
      </c>
      <c r="D1027" s="132" t="s">
        <v>3664</v>
      </c>
      <c r="E1027" s="75"/>
      <c r="F1027" s="75"/>
      <c r="G1027" s="108">
        <v>906.9</v>
      </c>
      <c r="H1027" s="108"/>
      <c r="I1027" s="108"/>
      <c r="J1027" s="75" t="s">
        <v>660</v>
      </c>
      <c r="K1027" s="16" t="s">
        <v>3546</v>
      </c>
      <c r="L1027" s="141"/>
      <c r="M1027" s="86"/>
      <c r="N1027" s="141"/>
      <c r="O1027" s="86"/>
      <c r="P1027" s="141"/>
      <c r="Q1027" s="86"/>
      <c r="R1027" s="86"/>
      <c r="S1027" s="141"/>
      <c r="T1027" s="86"/>
      <c r="U1027" s="77" t="s">
        <v>5271</v>
      </c>
      <c r="V1027" s="58" t="s">
        <v>2808</v>
      </c>
      <c r="W1027" s="77"/>
    </row>
    <row r="1028" spans="1:23" ht="53.25" customHeight="1" x14ac:dyDescent="0.2">
      <c r="A1028" s="74" t="s">
        <v>3452</v>
      </c>
      <c r="B1028" s="74"/>
      <c r="C1028" s="76" t="s">
        <v>3460</v>
      </c>
      <c r="D1028" s="132" t="s">
        <v>3664</v>
      </c>
      <c r="E1028" s="75"/>
      <c r="F1028" s="75"/>
      <c r="G1028" s="108">
        <v>960.9</v>
      </c>
      <c r="H1028" s="108"/>
      <c r="I1028" s="108"/>
      <c r="J1028" s="75" t="s">
        <v>660</v>
      </c>
      <c r="K1028" s="16" t="s">
        <v>3546</v>
      </c>
      <c r="L1028" s="141"/>
      <c r="M1028" s="86"/>
      <c r="N1028" s="141"/>
      <c r="O1028" s="86"/>
      <c r="P1028" s="141"/>
      <c r="Q1028" s="86"/>
      <c r="R1028" s="86"/>
      <c r="S1028" s="141"/>
      <c r="T1028" s="86"/>
      <c r="U1028" s="77" t="s">
        <v>5272</v>
      </c>
      <c r="V1028" s="58" t="s">
        <v>2808</v>
      </c>
      <c r="W1028" s="77"/>
    </row>
    <row r="1029" spans="1:23" ht="54" customHeight="1" x14ac:dyDescent="0.2">
      <c r="A1029" s="74" t="s">
        <v>3453</v>
      </c>
      <c r="B1029" s="74"/>
      <c r="C1029" s="76" t="s">
        <v>3454</v>
      </c>
      <c r="D1029" s="132" t="s">
        <v>3664</v>
      </c>
      <c r="E1029" s="75"/>
      <c r="F1029" s="75"/>
      <c r="G1029" s="108">
        <v>105.1</v>
      </c>
      <c r="H1029" s="108"/>
      <c r="I1029" s="108"/>
      <c r="J1029" s="75" t="s">
        <v>660</v>
      </c>
      <c r="K1029" s="16" t="s">
        <v>3546</v>
      </c>
      <c r="L1029" s="141"/>
      <c r="M1029" s="86"/>
      <c r="N1029" s="141"/>
      <c r="O1029" s="86"/>
      <c r="P1029" s="141"/>
      <c r="Q1029" s="86"/>
      <c r="R1029" s="86"/>
      <c r="S1029" s="141"/>
      <c r="T1029" s="86"/>
      <c r="U1029" s="77" t="s">
        <v>5273</v>
      </c>
      <c r="V1029" s="58" t="s">
        <v>2808</v>
      </c>
      <c r="W1029" s="77"/>
    </row>
    <row r="1030" spans="1:23" ht="51" x14ac:dyDescent="0.2">
      <c r="A1030" s="88" t="s">
        <v>4252</v>
      </c>
      <c r="B1030" s="88"/>
      <c r="C1030" s="45" t="s">
        <v>5639</v>
      </c>
      <c r="D1030" s="192" t="s">
        <v>3698</v>
      </c>
      <c r="E1030" s="44"/>
      <c r="F1030" s="90" t="s">
        <v>5640</v>
      </c>
      <c r="G1030" s="108"/>
      <c r="H1030" s="196">
        <f>SUM(H793,H839,H878,H917,H956,H995)</f>
        <v>615</v>
      </c>
      <c r="I1030" s="108"/>
      <c r="J1030" s="44"/>
      <c r="K1030" s="44"/>
      <c r="L1030" s="141"/>
      <c r="M1030" s="90"/>
      <c r="N1030" s="141"/>
      <c r="O1030" s="90"/>
      <c r="P1030" s="141"/>
      <c r="Q1030" s="90"/>
      <c r="R1030" s="90" t="s">
        <v>4251</v>
      </c>
      <c r="S1030" s="141"/>
      <c r="T1030" s="90"/>
      <c r="U1030" s="46" t="s">
        <v>5274</v>
      </c>
      <c r="V1030" s="66" t="s">
        <v>2811</v>
      </c>
      <c r="W1030" s="90"/>
    </row>
    <row r="1031" spans="1:23" ht="51" x14ac:dyDescent="0.2">
      <c r="A1031" s="88" t="s">
        <v>5637</v>
      </c>
      <c r="B1031" s="88"/>
      <c r="C1031" s="45" t="s">
        <v>5638</v>
      </c>
      <c r="D1031" s="192" t="s">
        <v>3698</v>
      </c>
      <c r="E1031" s="44" t="s">
        <v>3781</v>
      </c>
      <c r="F1031" s="90"/>
      <c r="G1031" s="108">
        <v>600</v>
      </c>
      <c r="H1031" s="196"/>
      <c r="I1031" s="108"/>
      <c r="J1031" s="44"/>
      <c r="K1031" s="44"/>
      <c r="L1031" s="141"/>
      <c r="M1031" s="90"/>
      <c r="N1031" s="141"/>
      <c r="O1031" s="90"/>
      <c r="P1031" s="141"/>
      <c r="Q1031" s="90"/>
      <c r="R1031" s="90" t="s">
        <v>4251</v>
      </c>
      <c r="S1031" s="141"/>
      <c r="T1031" s="90"/>
      <c r="U1031" s="46" t="s">
        <v>5274</v>
      </c>
      <c r="V1031" s="66" t="s">
        <v>2811</v>
      </c>
      <c r="W1031" s="90"/>
    </row>
    <row r="1032" spans="1:23" ht="38.25" x14ac:dyDescent="0.2">
      <c r="A1032" s="88" t="s">
        <v>4283</v>
      </c>
      <c r="B1032" s="88"/>
      <c r="C1032" s="45" t="s">
        <v>4284</v>
      </c>
      <c r="D1032" s="44" t="s">
        <v>3543</v>
      </c>
      <c r="E1032" s="44" t="s">
        <v>3777</v>
      </c>
      <c r="F1032" s="90" t="s">
        <v>4287</v>
      </c>
      <c r="G1032" s="196"/>
      <c r="H1032" s="108">
        <f>ROUND(SUM(G807,G849,G888,G927,G966,G1005),1)</f>
        <v>1225.8</v>
      </c>
      <c r="I1032" s="108"/>
      <c r="J1032" s="44"/>
      <c r="K1032" s="136"/>
      <c r="L1032" s="141"/>
      <c r="M1032" s="90"/>
      <c r="N1032" s="141"/>
      <c r="O1032" s="90"/>
      <c r="P1032" s="141"/>
      <c r="Q1032" s="90"/>
      <c r="R1032" s="90"/>
      <c r="S1032" s="141"/>
      <c r="T1032" s="90"/>
      <c r="U1032" s="46" t="s">
        <v>5275</v>
      </c>
      <c r="V1032" s="66" t="s">
        <v>2811</v>
      </c>
      <c r="W1032" s="90"/>
    </row>
    <row r="1033" spans="1:23" ht="38.25" x14ac:dyDescent="0.2">
      <c r="A1033" s="88" t="s">
        <v>4275</v>
      </c>
      <c r="B1033" s="88"/>
      <c r="C1033" s="45" t="s">
        <v>4276</v>
      </c>
      <c r="D1033" s="192" t="s">
        <v>3543</v>
      </c>
      <c r="E1033" s="44" t="s">
        <v>3777</v>
      </c>
      <c r="F1033" s="90" t="s">
        <v>4277</v>
      </c>
      <c r="G1033" s="108"/>
      <c r="H1033" s="108">
        <f>ROUND(SUM(G809,G851,G890,G929,G968,G1007),1)</f>
        <v>2425.8000000000002</v>
      </c>
      <c r="I1033" s="108"/>
      <c r="J1033" s="44"/>
      <c r="K1033" s="136"/>
      <c r="L1033" s="171"/>
      <c r="M1033" s="90"/>
      <c r="N1033" s="141"/>
      <c r="O1033" s="90"/>
      <c r="P1033" s="141"/>
      <c r="Q1033" s="90"/>
      <c r="R1033" s="90"/>
      <c r="S1033" s="141"/>
      <c r="T1033" s="90"/>
      <c r="U1033" s="46" t="s">
        <v>5276</v>
      </c>
      <c r="V1033" s="66" t="s">
        <v>2811</v>
      </c>
      <c r="W1033" s="90"/>
    </row>
    <row r="1034" spans="1:23" ht="38.25" x14ac:dyDescent="0.2">
      <c r="A1034" s="88" t="s">
        <v>4328</v>
      </c>
      <c r="B1034" s="88"/>
      <c r="C1034" s="45" t="s">
        <v>1876</v>
      </c>
      <c r="D1034" s="88" t="s">
        <v>3611</v>
      </c>
      <c r="E1034" s="44" t="s">
        <v>3777</v>
      </c>
      <c r="F1034" s="90" t="s">
        <v>4253</v>
      </c>
      <c r="G1034" s="108"/>
      <c r="H1034" s="196">
        <f>ROUND(SUM(H813,H855,H894,H933,H972,H1011),1)</f>
        <v>16354.9</v>
      </c>
      <c r="I1034" s="108"/>
      <c r="J1034" s="44"/>
      <c r="K1034" s="44"/>
      <c r="L1034" s="141"/>
      <c r="M1034" s="90"/>
      <c r="N1034" s="141"/>
      <c r="O1034" s="90"/>
      <c r="P1034" s="141"/>
      <c r="Q1034" s="90"/>
      <c r="R1034" s="90"/>
      <c r="S1034" s="141"/>
      <c r="T1034" s="90"/>
      <c r="U1034" s="46" t="s">
        <v>5065</v>
      </c>
      <c r="V1034" s="66" t="s">
        <v>2811</v>
      </c>
      <c r="W1034" s="90"/>
    </row>
    <row r="1035" spans="1:23" ht="25.5" x14ac:dyDescent="0.2">
      <c r="A1035" s="280" t="s">
        <v>3307</v>
      </c>
      <c r="B1035" s="197"/>
      <c r="C1035" s="76" t="s">
        <v>3132</v>
      </c>
      <c r="D1035" s="132" t="s">
        <v>3549</v>
      </c>
      <c r="E1035" s="75"/>
      <c r="F1035" s="75"/>
      <c r="G1035" s="140" t="s">
        <v>3674</v>
      </c>
      <c r="H1035" s="108"/>
      <c r="I1035" s="108"/>
      <c r="J1035" s="75" t="s">
        <v>2202</v>
      </c>
      <c r="K1035" s="75"/>
      <c r="L1035" s="141"/>
      <c r="M1035" s="86"/>
      <c r="N1035" s="141"/>
      <c r="O1035" s="86"/>
      <c r="P1035" s="141"/>
      <c r="Q1035" s="86"/>
      <c r="R1035" s="86"/>
      <c r="S1035" s="141"/>
      <c r="T1035" s="86"/>
      <c r="U1035" s="82" t="s">
        <v>5277</v>
      </c>
      <c r="V1035" s="58" t="s">
        <v>2808</v>
      </c>
      <c r="W1035" s="77"/>
    </row>
    <row r="1036" spans="1:23" ht="25.5" x14ac:dyDescent="0.2">
      <c r="A1036" s="280" t="s">
        <v>3308</v>
      </c>
      <c r="B1036" s="197"/>
      <c r="C1036" s="76" t="s">
        <v>3133</v>
      </c>
      <c r="D1036" s="132" t="s">
        <v>3549</v>
      </c>
      <c r="E1036" s="75"/>
      <c r="F1036" s="75"/>
      <c r="G1036" s="140" t="s">
        <v>3675</v>
      </c>
      <c r="H1036" s="108"/>
      <c r="I1036" s="108"/>
      <c r="J1036" s="75" t="s">
        <v>2202</v>
      </c>
      <c r="K1036" s="75"/>
      <c r="L1036" s="141"/>
      <c r="M1036" s="86"/>
      <c r="N1036" s="141"/>
      <c r="O1036" s="86"/>
      <c r="P1036" s="141"/>
      <c r="Q1036" s="86"/>
      <c r="R1036" s="86"/>
      <c r="S1036" s="141"/>
      <c r="T1036" s="86"/>
      <c r="U1036" s="82" t="s">
        <v>5278</v>
      </c>
      <c r="V1036" s="58" t="s">
        <v>2808</v>
      </c>
      <c r="W1036" s="77"/>
    </row>
    <row r="1037" spans="1:23" ht="38.25" x14ac:dyDescent="0.2">
      <c r="A1037" s="280" t="s">
        <v>3309</v>
      </c>
      <c r="B1037" s="197"/>
      <c r="C1037" s="76" t="s">
        <v>3134</v>
      </c>
      <c r="D1037" s="132" t="s">
        <v>3549</v>
      </c>
      <c r="E1037" s="75"/>
      <c r="F1037" s="75"/>
      <c r="G1037" s="140" t="s">
        <v>3676</v>
      </c>
      <c r="H1037" s="108"/>
      <c r="I1037" s="108"/>
      <c r="J1037" s="75" t="s">
        <v>2202</v>
      </c>
      <c r="K1037" s="75"/>
      <c r="L1037" s="141"/>
      <c r="M1037" s="86"/>
      <c r="N1037" s="141"/>
      <c r="O1037" s="86"/>
      <c r="P1037" s="141"/>
      <c r="Q1037" s="86"/>
      <c r="R1037" s="86"/>
      <c r="S1037" s="141"/>
      <c r="T1037" s="86"/>
      <c r="U1037" s="82" t="s">
        <v>5279</v>
      </c>
      <c r="V1037" s="58" t="s">
        <v>2808</v>
      </c>
      <c r="W1037" s="77"/>
    </row>
    <row r="1038" spans="1:23" ht="25.5" x14ac:dyDescent="0.2">
      <c r="A1038" s="280" t="s">
        <v>3310</v>
      </c>
      <c r="B1038" s="197"/>
      <c r="C1038" s="76" t="s">
        <v>3135</v>
      </c>
      <c r="D1038" s="132" t="s">
        <v>3549</v>
      </c>
      <c r="E1038" s="75"/>
      <c r="F1038" s="75"/>
      <c r="G1038" s="140" t="s">
        <v>3677</v>
      </c>
      <c r="H1038" s="108"/>
      <c r="I1038" s="108"/>
      <c r="J1038" s="75" t="s">
        <v>2202</v>
      </c>
      <c r="K1038" s="75"/>
      <c r="L1038" s="141"/>
      <c r="M1038" s="86"/>
      <c r="N1038" s="141"/>
      <c r="O1038" s="86"/>
      <c r="P1038" s="141"/>
      <c r="Q1038" s="86"/>
      <c r="R1038" s="86"/>
      <c r="S1038" s="141"/>
      <c r="T1038" s="86"/>
      <c r="U1038" s="82" t="s">
        <v>5280</v>
      </c>
      <c r="V1038" s="58" t="s">
        <v>2808</v>
      </c>
      <c r="W1038" s="77"/>
    </row>
    <row r="1039" spans="1:23" ht="51" x14ac:dyDescent="0.2">
      <c r="A1039" s="280" t="s">
        <v>3336</v>
      </c>
      <c r="B1039" s="197"/>
      <c r="C1039" s="76" t="s">
        <v>3681</v>
      </c>
      <c r="D1039" s="132" t="s">
        <v>3549</v>
      </c>
      <c r="E1039" s="75"/>
      <c r="F1039" s="75"/>
      <c r="G1039" s="140" t="s">
        <v>3682</v>
      </c>
      <c r="H1039" s="108"/>
      <c r="I1039" s="108"/>
      <c r="J1039" s="75" t="s">
        <v>2202</v>
      </c>
      <c r="K1039" s="75"/>
      <c r="L1039" s="141"/>
      <c r="M1039" s="86"/>
      <c r="N1039" s="141"/>
      <c r="O1039" s="86"/>
      <c r="P1039" s="141"/>
      <c r="Q1039" s="86"/>
      <c r="R1039" s="86"/>
      <c r="S1039" s="141"/>
      <c r="T1039" s="86"/>
      <c r="U1039" s="82" t="s">
        <v>5288</v>
      </c>
      <c r="V1039" s="58" t="s">
        <v>2808</v>
      </c>
      <c r="W1039" s="77"/>
    </row>
    <row r="1040" spans="1:23" ht="38.25" x14ac:dyDescent="0.2">
      <c r="A1040" s="280" t="s">
        <v>3317</v>
      </c>
      <c r="B1040" s="197"/>
      <c r="C1040" s="76" t="s">
        <v>2670</v>
      </c>
      <c r="D1040" s="132" t="s">
        <v>3549</v>
      </c>
      <c r="E1040" s="75"/>
      <c r="F1040" s="75"/>
      <c r="G1040" s="140" t="s">
        <v>3683</v>
      </c>
      <c r="H1040" s="108"/>
      <c r="I1040" s="108"/>
      <c r="J1040" s="75" t="s">
        <v>2202</v>
      </c>
      <c r="K1040" s="75"/>
      <c r="L1040" s="141"/>
      <c r="M1040" s="86"/>
      <c r="N1040" s="141"/>
      <c r="O1040" s="86"/>
      <c r="P1040" s="141"/>
      <c r="Q1040" s="86"/>
      <c r="R1040" s="86"/>
      <c r="S1040" s="141"/>
      <c r="T1040" s="86"/>
      <c r="U1040" s="82" t="s">
        <v>5281</v>
      </c>
      <c r="V1040" s="58" t="s">
        <v>2808</v>
      </c>
      <c r="W1040" s="77"/>
    </row>
    <row r="1041" spans="1:23" ht="38.25" x14ac:dyDescent="0.2">
      <c r="A1041" s="280" t="s">
        <v>3318</v>
      </c>
      <c r="B1041" s="197"/>
      <c r="C1041" s="76" t="s">
        <v>2671</v>
      </c>
      <c r="D1041" s="132" t="s">
        <v>3549</v>
      </c>
      <c r="E1041" s="75"/>
      <c r="F1041" s="75"/>
      <c r="G1041" s="140" t="s">
        <v>3684</v>
      </c>
      <c r="H1041" s="108"/>
      <c r="I1041" s="108"/>
      <c r="J1041" s="75" t="s">
        <v>2202</v>
      </c>
      <c r="K1041" s="75"/>
      <c r="L1041" s="141"/>
      <c r="M1041" s="86"/>
      <c r="N1041" s="141"/>
      <c r="O1041" s="86"/>
      <c r="P1041" s="141"/>
      <c r="Q1041" s="86"/>
      <c r="R1041" s="86"/>
      <c r="S1041" s="141"/>
      <c r="T1041" s="86"/>
      <c r="U1041" s="82" t="s">
        <v>5282</v>
      </c>
      <c r="V1041" s="58" t="s">
        <v>2808</v>
      </c>
      <c r="W1041" s="77"/>
    </row>
    <row r="1042" spans="1:23" ht="38.25" x14ac:dyDescent="0.2">
      <c r="A1042" s="280" t="s">
        <v>3319</v>
      </c>
      <c r="B1042" s="197"/>
      <c r="C1042" s="76" t="s">
        <v>2559</v>
      </c>
      <c r="D1042" s="132" t="s">
        <v>3549</v>
      </c>
      <c r="E1042" s="75"/>
      <c r="F1042" s="75"/>
      <c r="G1042" s="140" t="s">
        <v>5450</v>
      </c>
      <c r="H1042" s="108"/>
      <c r="I1042" s="108"/>
      <c r="J1042" s="75" t="s">
        <v>2202</v>
      </c>
      <c r="K1042" s="75"/>
      <c r="L1042" s="141"/>
      <c r="M1042" s="86"/>
      <c r="N1042" s="141"/>
      <c r="O1042" s="86"/>
      <c r="P1042" s="141"/>
      <c r="Q1042" s="86"/>
      <c r="R1042" s="86"/>
      <c r="S1042" s="141"/>
      <c r="T1042" s="86"/>
      <c r="U1042" s="82" t="s">
        <v>5283</v>
      </c>
      <c r="V1042" s="58" t="s">
        <v>2808</v>
      </c>
      <c r="W1042" s="77"/>
    </row>
    <row r="1043" spans="1:23" ht="25.5" x14ac:dyDescent="0.2">
      <c r="A1043" s="280" t="s">
        <v>3513</v>
      </c>
      <c r="B1043" s="197"/>
      <c r="C1043" s="76" t="s">
        <v>3402</v>
      </c>
      <c r="D1043" s="132" t="s">
        <v>3549</v>
      </c>
      <c r="E1043" s="75"/>
      <c r="F1043" s="75"/>
      <c r="G1043" s="140" t="s">
        <v>3700</v>
      </c>
      <c r="H1043" s="108"/>
      <c r="I1043" s="108"/>
      <c r="J1043" s="75" t="s">
        <v>2202</v>
      </c>
      <c r="K1043" s="75"/>
      <c r="L1043" s="141"/>
      <c r="M1043" s="86"/>
      <c r="N1043" s="141"/>
      <c r="O1043" s="86"/>
      <c r="P1043" s="141"/>
      <c r="Q1043" s="86"/>
      <c r="R1043" s="86"/>
      <c r="S1043" s="141"/>
      <c r="T1043" s="86"/>
      <c r="U1043" s="82" t="s">
        <v>5284</v>
      </c>
      <c r="V1043" s="58" t="s">
        <v>2808</v>
      </c>
      <c r="W1043" s="77"/>
    </row>
    <row r="1044" spans="1:23" ht="25.5" x14ac:dyDescent="0.2">
      <c r="A1044" s="280" t="s">
        <v>3514</v>
      </c>
      <c r="B1044" s="197"/>
      <c r="C1044" s="76" t="s">
        <v>3403</v>
      </c>
      <c r="D1044" s="132" t="s">
        <v>3549</v>
      </c>
      <c r="E1044" s="75"/>
      <c r="F1044" s="75"/>
      <c r="G1044" s="140" t="s">
        <v>3701</v>
      </c>
      <c r="H1044" s="108"/>
      <c r="I1044" s="108"/>
      <c r="J1044" s="75" t="s">
        <v>2202</v>
      </c>
      <c r="K1044" s="75"/>
      <c r="L1044" s="141"/>
      <c r="M1044" s="86"/>
      <c r="N1044" s="141"/>
      <c r="O1044" s="86"/>
      <c r="P1044" s="141"/>
      <c r="Q1044" s="86"/>
      <c r="R1044" s="86"/>
      <c r="S1044" s="141"/>
      <c r="T1044" s="86"/>
      <c r="U1044" s="82" t="s">
        <v>5285</v>
      </c>
      <c r="V1044" s="58" t="s">
        <v>2808</v>
      </c>
      <c r="W1044" s="77"/>
    </row>
    <row r="1045" spans="1:23" ht="38.25" x14ac:dyDescent="0.2">
      <c r="A1045" s="280" t="s">
        <v>3515</v>
      </c>
      <c r="B1045" s="197"/>
      <c r="C1045" s="76" t="s">
        <v>3404</v>
      </c>
      <c r="D1045" s="132" t="s">
        <v>3549</v>
      </c>
      <c r="E1045" s="75"/>
      <c r="F1045" s="75"/>
      <c r="G1045" s="140" t="s">
        <v>3703</v>
      </c>
      <c r="H1045" s="108"/>
      <c r="I1045" s="108"/>
      <c r="J1045" s="75" t="s">
        <v>2202</v>
      </c>
      <c r="K1045" s="75"/>
      <c r="L1045" s="141"/>
      <c r="M1045" s="86"/>
      <c r="N1045" s="141"/>
      <c r="O1045" s="86"/>
      <c r="P1045" s="141"/>
      <c r="Q1045" s="86"/>
      <c r="R1045" s="86"/>
      <c r="S1045" s="141"/>
      <c r="T1045" s="86"/>
      <c r="U1045" s="82" t="s">
        <v>5286</v>
      </c>
      <c r="V1045" s="58" t="s">
        <v>2808</v>
      </c>
      <c r="W1045" s="77"/>
    </row>
    <row r="1046" spans="1:23" ht="25.5" x14ac:dyDescent="0.2">
      <c r="A1046" s="280" t="s">
        <v>3516</v>
      </c>
      <c r="B1046" s="197"/>
      <c r="C1046" s="76" t="s">
        <v>3405</v>
      </c>
      <c r="D1046" s="132" t="s">
        <v>3549</v>
      </c>
      <c r="E1046" s="75"/>
      <c r="F1046" s="75"/>
      <c r="G1046" s="140" t="s">
        <v>3702</v>
      </c>
      <c r="H1046" s="108"/>
      <c r="I1046" s="108"/>
      <c r="J1046" s="75" t="s">
        <v>2202</v>
      </c>
      <c r="K1046" s="75"/>
      <c r="L1046" s="141"/>
      <c r="M1046" s="86"/>
      <c r="N1046" s="141"/>
      <c r="O1046" s="86"/>
      <c r="P1046" s="141"/>
      <c r="Q1046" s="86"/>
      <c r="R1046" s="86"/>
      <c r="S1046" s="141"/>
      <c r="T1046" s="86"/>
      <c r="U1046" s="82" t="s">
        <v>5287</v>
      </c>
      <c r="V1046" s="58" t="s">
        <v>2808</v>
      </c>
      <c r="W1046" s="77"/>
    </row>
    <row r="1047" spans="1:23" ht="51" x14ac:dyDescent="0.2">
      <c r="A1047" s="280" t="s">
        <v>4355</v>
      </c>
      <c r="B1047" s="197"/>
      <c r="C1047" s="76" t="s">
        <v>1056</v>
      </c>
      <c r="D1047" s="132" t="s">
        <v>3549</v>
      </c>
      <c r="E1047" s="75"/>
      <c r="F1047" s="75"/>
      <c r="G1047" s="140" t="s">
        <v>3673</v>
      </c>
      <c r="H1047" s="108"/>
      <c r="I1047" s="108"/>
      <c r="J1047" s="75" t="s">
        <v>2202</v>
      </c>
      <c r="K1047" s="75"/>
      <c r="L1047" s="141"/>
      <c r="M1047" s="86"/>
      <c r="N1047" s="141"/>
      <c r="O1047" s="86"/>
      <c r="P1047" s="141"/>
      <c r="Q1047" s="86"/>
      <c r="R1047" s="86"/>
      <c r="S1047" s="141"/>
      <c r="T1047" s="86"/>
      <c r="U1047" s="82" t="s">
        <v>5289</v>
      </c>
      <c r="V1047" s="58" t="s">
        <v>2808</v>
      </c>
      <c r="W1047" s="77"/>
    </row>
    <row r="1048" spans="1:23" ht="25.5" x14ac:dyDescent="0.2">
      <c r="A1048" s="280" t="s">
        <v>3311</v>
      </c>
      <c r="B1048" s="197"/>
      <c r="C1048" s="76" t="s">
        <v>2647</v>
      </c>
      <c r="D1048" s="132" t="s">
        <v>3549</v>
      </c>
      <c r="E1048" s="75"/>
      <c r="F1048" s="75"/>
      <c r="G1048" s="140" t="s">
        <v>3678</v>
      </c>
      <c r="H1048" s="108"/>
      <c r="I1048" s="108"/>
      <c r="J1048" s="75" t="s">
        <v>2202</v>
      </c>
      <c r="K1048" s="75"/>
      <c r="L1048" s="141"/>
      <c r="M1048" s="86"/>
      <c r="N1048" s="141"/>
      <c r="O1048" s="86"/>
      <c r="P1048" s="141"/>
      <c r="Q1048" s="86"/>
      <c r="R1048" s="86"/>
      <c r="S1048" s="141"/>
      <c r="T1048" s="86"/>
      <c r="U1048" s="82" t="s">
        <v>5290</v>
      </c>
      <c r="V1048" s="58" t="s">
        <v>2808</v>
      </c>
      <c r="W1048" s="77"/>
    </row>
    <row r="1049" spans="1:23" ht="25.5" x14ac:dyDescent="0.2">
      <c r="A1049" s="280" t="s">
        <v>3312</v>
      </c>
      <c r="B1049" s="197"/>
      <c r="C1049" s="76" t="s">
        <v>2555</v>
      </c>
      <c r="D1049" s="132" t="s">
        <v>3549</v>
      </c>
      <c r="E1049" s="75"/>
      <c r="F1049" s="75"/>
      <c r="G1049" s="140" t="s">
        <v>3679</v>
      </c>
      <c r="H1049" s="108"/>
      <c r="I1049" s="108"/>
      <c r="J1049" s="75" t="s">
        <v>2202</v>
      </c>
      <c r="K1049" s="75"/>
      <c r="L1049" s="141"/>
      <c r="M1049" s="86"/>
      <c r="N1049" s="141"/>
      <c r="O1049" s="86"/>
      <c r="P1049" s="141"/>
      <c r="Q1049" s="86"/>
      <c r="R1049" s="86"/>
      <c r="S1049" s="141"/>
      <c r="T1049" s="86"/>
      <c r="U1049" s="82" t="s">
        <v>5291</v>
      </c>
      <c r="V1049" s="58" t="s">
        <v>2808</v>
      </c>
      <c r="W1049" s="77"/>
    </row>
    <row r="1050" spans="1:23" ht="25.5" x14ac:dyDescent="0.2">
      <c r="A1050" s="280" t="s">
        <v>3313</v>
      </c>
      <c r="B1050" s="197"/>
      <c r="C1050" s="76" t="s">
        <v>2556</v>
      </c>
      <c r="D1050" s="132" t="s">
        <v>3549</v>
      </c>
      <c r="E1050" s="75"/>
      <c r="F1050" s="75"/>
      <c r="G1050" s="140" t="s">
        <v>3680</v>
      </c>
      <c r="H1050" s="108"/>
      <c r="I1050" s="108"/>
      <c r="J1050" s="75" t="s">
        <v>2202</v>
      </c>
      <c r="K1050" s="75"/>
      <c r="L1050" s="141"/>
      <c r="M1050" s="86"/>
      <c r="N1050" s="141"/>
      <c r="O1050" s="86"/>
      <c r="P1050" s="141"/>
      <c r="Q1050" s="86"/>
      <c r="R1050" s="86"/>
      <c r="S1050" s="141"/>
      <c r="T1050" s="86"/>
      <c r="U1050" s="82" t="s">
        <v>5292</v>
      </c>
      <c r="V1050" s="58" t="s">
        <v>2808</v>
      </c>
      <c r="W1050" s="77"/>
    </row>
    <row r="1051" spans="1:23" ht="25.5" x14ac:dyDescent="0.2">
      <c r="A1051" s="280" t="s">
        <v>3314</v>
      </c>
      <c r="B1051" s="197"/>
      <c r="C1051" s="76" t="s">
        <v>2557</v>
      </c>
      <c r="D1051" s="132" t="s">
        <v>3549</v>
      </c>
      <c r="E1051" s="75"/>
      <c r="F1051" s="75"/>
      <c r="G1051" s="140" t="s">
        <v>5436</v>
      </c>
      <c r="H1051" s="108"/>
      <c r="I1051" s="108"/>
      <c r="J1051" s="75" t="s">
        <v>2202</v>
      </c>
      <c r="K1051" s="75"/>
      <c r="L1051" s="141"/>
      <c r="M1051" s="86"/>
      <c r="N1051" s="141"/>
      <c r="O1051" s="86"/>
      <c r="P1051" s="141"/>
      <c r="Q1051" s="86"/>
      <c r="R1051" s="86"/>
      <c r="S1051" s="141"/>
      <c r="T1051" s="86"/>
      <c r="U1051" s="82" t="s">
        <v>5293</v>
      </c>
      <c r="V1051" s="58" t="s">
        <v>2808</v>
      </c>
      <c r="W1051" s="77"/>
    </row>
    <row r="1052" spans="1:23" ht="25.5" x14ac:dyDescent="0.2">
      <c r="A1052" s="280" t="s">
        <v>3315</v>
      </c>
      <c r="B1052" s="197"/>
      <c r="C1052" s="76" t="s">
        <v>2558</v>
      </c>
      <c r="D1052" s="132" t="s">
        <v>3549</v>
      </c>
      <c r="E1052" s="75"/>
      <c r="F1052" s="75"/>
      <c r="G1052" s="140" t="s">
        <v>5437</v>
      </c>
      <c r="H1052" s="108"/>
      <c r="I1052" s="108"/>
      <c r="J1052" s="75" t="s">
        <v>2202</v>
      </c>
      <c r="K1052" s="75"/>
      <c r="L1052" s="141"/>
      <c r="M1052" s="86"/>
      <c r="N1052" s="141"/>
      <c r="O1052" s="86"/>
      <c r="P1052" s="141"/>
      <c r="Q1052" s="86"/>
      <c r="R1052" s="86"/>
      <c r="S1052" s="141"/>
      <c r="T1052" s="86"/>
      <c r="U1052" s="82" t="s">
        <v>5294</v>
      </c>
      <c r="V1052" s="58" t="s">
        <v>2808</v>
      </c>
      <c r="W1052" s="77"/>
    </row>
    <row r="1053" spans="1:23" ht="25.5" x14ac:dyDescent="0.2">
      <c r="A1053" s="280" t="s">
        <v>3316</v>
      </c>
      <c r="B1053" s="197"/>
      <c r="C1053" s="76" t="s">
        <v>2559</v>
      </c>
      <c r="D1053" s="132" t="s">
        <v>3549</v>
      </c>
      <c r="E1053" s="75"/>
      <c r="F1053" s="75"/>
      <c r="G1053" s="140" t="s">
        <v>5438</v>
      </c>
      <c r="H1053" s="108"/>
      <c r="I1053" s="108"/>
      <c r="J1053" s="75" t="s">
        <v>2202</v>
      </c>
      <c r="K1053" s="75"/>
      <c r="L1053" s="141"/>
      <c r="M1053" s="86"/>
      <c r="N1053" s="141"/>
      <c r="O1053" s="86"/>
      <c r="P1053" s="141"/>
      <c r="Q1053" s="86"/>
      <c r="R1053" s="86"/>
      <c r="S1053" s="141"/>
      <c r="T1053" s="86"/>
      <c r="U1053" s="82" t="s">
        <v>5283</v>
      </c>
      <c r="V1053" s="58" t="s">
        <v>2808</v>
      </c>
      <c r="W1053" s="77"/>
    </row>
    <row r="1054" spans="1:23" ht="25.5" x14ac:dyDescent="0.2">
      <c r="A1054" s="280" t="s">
        <v>4352</v>
      </c>
      <c r="B1054" s="197"/>
      <c r="C1054" s="76" t="s">
        <v>4353</v>
      </c>
      <c r="D1054" s="132" t="s">
        <v>3549</v>
      </c>
      <c r="E1054" s="75"/>
      <c r="F1054" s="75"/>
      <c r="G1054" s="140" t="s">
        <v>5439</v>
      </c>
      <c r="H1054" s="108"/>
      <c r="I1054" s="108"/>
      <c r="J1054" s="75" t="s">
        <v>2202</v>
      </c>
      <c r="K1054" s="75"/>
      <c r="L1054" s="141"/>
      <c r="M1054" s="86"/>
      <c r="N1054" s="141"/>
      <c r="O1054" s="86"/>
      <c r="P1054" s="141"/>
      <c r="Q1054" s="86"/>
      <c r="R1054" s="86"/>
      <c r="S1054" s="141"/>
      <c r="T1054" s="86"/>
      <c r="U1054" s="82" t="s">
        <v>5295</v>
      </c>
      <c r="V1054" s="66" t="s">
        <v>2811</v>
      </c>
      <c r="W1054" s="77"/>
    </row>
    <row r="1055" spans="1:23" ht="38.25" x14ac:dyDescent="0.2">
      <c r="A1055" s="280" t="s">
        <v>3320</v>
      </c>
      <c r="B1055" s="197"/>
      <c r="C1055" s="76" t="s">
        <v>2673</v>
      </c>
      <c r="D1055" s="132" t="s">
        <v>3549</v>
      </c>
      <c r="E1055" s="75"/>
      <c r="F1055" s="75"/>
      <c r="G1055" s="140" t="s">
        <v>3685</v>
      </c>
      <c r="H1055" s="108"/>
      <c r="I1055" s="108"/>
      <c r="J1055" s="75" t="s">
        <v>2202</v>
      </c>
      <c r="K1055" s="75"/>
      <c r="L1055" s="141"/>
      <c r="M1055" s="86"/>
      <c r="N1055" s="141"/>
      <c r="O1055" s="86"/>
      <c r="P1055" s="141"/>
      <c r="Q1055" s="86"/>
      <c r="R1055" s="86"/>
      <c r="S1055" s="141"/>
      <c r="T1055" s="86"/>
      <c r="U1055" s="82" t="s">
        <v>5296</v>
      </c>
      <c r="V1055" s="58" t="s">
        <v>2808</v>
      </c>
      <c r="W1055" s="77"/>
    </row>
    <row r="1056" spans="1:23" ht="51" x14ac:dyDescent="0.2">
      <c r="A1056" s="280" t="s">
        <v>3321</v>
      </c>
      <c r="B1056" s="197"/>
      <c r="C1056" s="76" t="s">
        <v>2674</v>
      </c>
      <c r="D1056" s="132" t="s">
        <v>3549</v>
      </c>
      <c r="E1056" s="75"/>
      <c r="F1056" s="75"/>
      <c r="G1056" s="140" t="s">
        <v>3686</v>
      </c>
      <c r="H1056" s="108"/>
      <c r="I1056" s="108"/>
      <c r="J1056" s="75" t="s">
        <v>2202</v>
      </c>
      <c r="K1056" s="75"/>
      <c r="L1056" s="141"/>
      <c r="M1056" s="86"/>
      <c r="N1056" s="141"/>
      <c r="O1056" s="86"/>
      <c r="P1056" s="141"/>
      <c r="Q1056" s="86"/>
      <c r="R1056" s="86"/>
      <c r="S1056" s="141"/>
      <c r="T1056" s="86"/>
      <c r="U1056" s="82" t="s">
        <v>5297</v>
      </c>
      <c r="V1056" s="58" t="s">
        <v>2808</v>
      </c>
      <c r="W1056" s="77"/>
    </row>
    <row r="1057" spans="1:23" ht="63.75" x14ac:dyDescent="0.2">
      <c r="A1057" s="280" t="s">
        <v>3322</v>
      </c>
      <c r="B1057" s="197"/>
      <c r="C1057" s="76" t="s">
        <v>2675</v>
      </c>
      <c r="D1057" s="132" t="s">
        <v>3549</v>
      </c>
      <c r="E1057" s="75"/>
      <c r="F1057" s="75"/>
      <c r="G1057" s="140" t="s">
        <v>3687</v>
      </c>
      <c r="H1057" s="108"/>
      <c r="I1057" s="108"/>
      <c r="J1057" s="75" t="s">
        <v>2202</v>
      </c>
      <c r="K1057" s="75"/>
      <c r="L1057" s="141"/>
      <c r="M1057" s="86"/>
      <c r="N1057" s="141"/>
      <c r="O1057" s="86"/>
      <c r="P1057" s="141"/>
      <c r="Q1057" s="86"/>
      <c r="R1057" s="86"/>
      <c r="S1057" s="141"/>
      <c r="T1057" s="86"/>
      <c r="U1057" s="82" t="s">
        <v>5298</v>
      </c>
      <c r="V1057" s="58" t="s">
        <v>2808</v>
      </c>
      <c r="W1057" s="77"/>
    </row>
    <row r="1058" spans="1:23" ht="63.75" x14ac:dyDescent="0.2">
      <c r="A1058" s="280" t="s">
        <v>3323</v>
      </c>
      <c r="B1058" s="197"/>
      <c r="C1058" s="76" t="s">
        <v>2676</v>
      </c>
      <c r="D1058" s="132" t="s">
        <v>3549</v>
      </c>
      <c r="E1058" s="75"/>
      <c r="F1058" s="75"/>
      <c r="G1058" s="140" t="s">
        <v>3688</v>
      </c>
      <c r="H1058" s="108"/>
      <c r="I1058" s="108"/>
      <c r="J1058" s="75" t="s">
        <v>2202</v>
      </c>
      <c r="K1058" s="75"/>
      <c r="L1058" s="141"/>
      <c r="M1058" s="86"/>
      <c r="N1058" s="141"/>
      <c r="O1058" s="86"/>
      <c r="P1058" s="141"/>
      <c r="Q1058" s="86"/>
      <c r="R1058" s="86"/>
      <c r="S1058" s="141"/>
      <c r="T1058" s="86"/>
      <c r="U1058" s="82" t="s">
        <v>5299</v>
      </c>
      <c r="V1058" s="58" t="s">
        <v>2808</v>
      </c>
      <c r="W1058" s="77"/>
    </row>
    <row r="1059" spans="1:23" ht="38.25" x14ac:dyDescent="0.2">
      <c r="A1059" s="280" t="s">
        <v>3510</v>
      </c>
      <c r="B1059" s="197"/>
      <c r="C1059" s="76" t="s">
        <v>3427</v>
      </c>
      <c r="D1059" s="132" t="s">
        <v>3549</v>
      </c>
      <c r="E1059" s="75"/>
      <c r="F1059" s="75"/>
      <c r="G1059" s="140" t="s">
        <v>3427</v>
      </c>
      <c r="H1059" s="108"/>
      <c r="I1059" s="108"/>
      <c r="J1059" s="75" t="s">
        <v>2202</v>
      </c>
      <c r="K1059" s="75"/>
      <c r="L1059" s="141"/>
      <c r="M1059" s="86"/>
      <c r="N1059" s="141"/>
      <c r="O1059" s="86"/>
      <c r="P1059" s="141"/>
      <c r="Q1059" s="86"/>
      <c r="R1059" s="86"/>
      <c r="S1059" s="141"/>
      <c r="T1059" s="86"/>
      <c r="U1059" s="82" t="s">
        <v>5300</v>
      </c>
      <c r="V1059" s="58" t="s">
        <v>2808</v>
      </c>
      <c r="W1059" s="77"/>
    </row>
    <row r="1060" spans="1:23" ht="38.25" x14ac:dyDescent="0.2">
      <c r="A1060" s="280" t="s">
        <v>3324</v>
      </c>
      <c r="B1060" s="197"/>
      <c r="C1060" s="76" t="s">
        <v>2677</v>
      </c>
      <c r="D1060" s="132" t="s">
        <v>3549</v>
      </c>
      <c r="E1060" s="75"/>
      <c r="F1060" s="75"/>
      <c r="G1060" s="140" t="s">
        <v>3689</v>
      </c>
      <c r="H1060" s="108"/>
      <c r="I1060" s="108"/>
      <c r="J1060" s="75" t="s">
        <v>2202</v>
      </c>
      <c r="K1060" s="75"/>
      <c r="L1060" s="141"/>
      <c r="M1060" s="86"/>
      <c r="N1060" s="141"/>
      <c r="O1060" s="86"/>
      <c r="P1060" s="141"/>
      <c r="Q1060" s="86"/>
      <c r="R1060" s="86"/>
      <c r="S1060" s="141"/>
      <c r="T1060" s="86"/>
      <c r="U1060" s="82" t="s">
        <v>5301</v>
      </c>
      <c r="V1060" s="58" t="s">
        <v>2808</v>
      </c>
      <c r="W1060" s="77"/>
    </row>
    <row r="1061" spans="1:23" ht="51" x14ac:dyDescent="0.2">
      <c r="A1061" s="280" t="s">
        <v>3325</v>
      </c>
      <c r="B1061" s="197"/>
      <c r="C1061" s="76" t="s">
        <v>1890</v>
      </c>
      <c r="D1061" s="132" t="s">
        <v>3549</v>
      </c>
      <c r="E1061" s="75"/>
      <c r="F1061" s="75"/>
      <c r="G1061" s="140" t="s">
        <v>3690</v>
      </c>
      <c r="H1061" s="108"/>
      <c r="I1061" s="108"/>
      <c r="J1061" s="75" t="s">
        <v>2202</v>
      </c>
      <c r="K1061" s="75"/>
      <c r="L1061" s="141"/>
      <c r="M1061" s="86"/>
      <c r="N1061" s="141"/>
      <c r="O1061" s="86"/>
      <c r="P1061" s="141"/>
      <c r="Q1061" s="86"/>
      <c r="R1061" s="86"/>
      <c r="S1061" s="141"/>
      <c r="T1061" s="86"/>
      <c r="U1061" s="82" t="s">
        <v>5302</v>
      </c>
      <c r="V1061" s="58" t="s">
        <v>2808</v>
      </c>
      <c r="W1061" s="77"/>
    </row>
    <row r="1062" spans="1:23" ht="51" x14ac:dyDescent="0.2">
      <c r="A1062" s="280" t="s">
        <v>3326</v>
      </c>
      <c r="B1062" s="197"/>
      <c r="C1062" s="76" t="s">
        <v>1891</v>
      </c>
      <c r="D1062" s="132" t="s">
        <v>3549</v>
      </c>
      <c r="E1062" s="75"/>
      <c r="F1062" s="75"/>
      <c r="G1062" s="140" t="s">
        <v>3691</v>
      </c>
      <c r="H1062" s="108"/>
      <c r="I1062" s="108"/>
      <c r="J1062" s="75" t="s">
        <v>2202</v>
      </c>
      <c r="K1062" s="75"/>
      <c r="L1062" s="141"/>
      <c r="M1062" s="86"/>
      <c r="N1062" s="141"/>
      <c r="O1062" s="86"/>
      <c r="P1062" s="141"/>
      <c r="Q1062" s="86"/>
      <c r="R1062" s="86"/>
      <c r="S1062" s="141"/>
      <c r="T1062" s="86"/>
      <c r="U1062" s="82" t="s">
        <v>5303</v>
      </c>
      <c r="V1062" s="58" t="s">
        <v>2808</v>
      </c>
      <c r="W1062" s="77"/>
    </row>
    <row r="1063" spans="1:23" ht="51" x14ac:dyDescent="0.2">
      <c r="A1063" s="280" t="s">
        <v>3327</v>
      </c>
      <c r="B1063" s="197"/>
      <c r="C1063" s="76" t="s">
        <v>2563</v>
      </c>
      <c r="D1063" s="132" t="s">
        <v>3549</v>
      </c>
      <c r="E1063" s="75"/>
      <c r="F1063" s="75"/>
      <c r="G1063" s="140" t="s">
        <v>3692</v>
      </c>
      <c r="H1063" s="108"/>
      <c r="I1063" s="108"/>
      <c r="J1063" s="75" t="s">
        <v>2202</v>
      </c>
      <c r="K1063" s="75"/>
      <c r="L1063" s="141"/>
      <c r="M1063" s="86"/>
      <c r="N1063" s="141"/>
      <c r="O1063" s="86"/>
      <c r="P1063" s="141"/>
      <c r="Q1063" s="86"/>
      <c r="R1063" s="86"/>
      <c r="S1063" s="141"/>
      <c r="T1063" s="86"/>
      <c r="U1063" s="82" t="s">
        <v>5304</v>
      </c>
      <c r="V1063" s="58" t="s">
        <v>2808</v>
      </c>
      <c r="W1063" s="77"/>
    </row>
    <row r="1064" spans="1:23" ht="63.75" x14ac:dyDescent="0.2">
      <c r="A1064" s="280" t="s">
        <v>4320</v>
      </c>
      <c r="B1064" s="197"/>
      <c r="C1064" s="76" t="s">
        <v>4182</v>
      </c>
      <c r="D1064" s="132" t="s">
        <v>3549</v>
      </c>
      <c r="E1064" s="75"/>
      <c r="F1064" s="75"/>
      <c r="G1064" s="140" t="s">
        <v>4188</v>
      </c>
      <c r="H1064" s="108"/>
      <c r="I1064" s="108"/>
      <c r="J1064" s="75" t="s">
        <v>2202</v>
      </c>
      <c r="K1064" s="75"/>
      <c r="L1064" s="141"/>
      <c r="M1064" s="86"/>
      <c r="N1064" s="141"/>
      <c r="O1064" s="86"/>
      <c r="P1064" s="141"/>
      <c r="Q1064" s="86"/>
      <c r="R1064" s="86"/>
      <c r="S1064" s="141"/>
      <c r="T1064" s="86"/>
      <c r="U1064" s="82" t="s">
        <v>5305</v>
      </c>
      <c r="V1064" s="66" t="s">
        <v>2811</v>
      </c>
      <c r="W1064" s="77"/>
    </row>
    <row r="1065" spans="1:23" ht="51" x14ac:dyDescent="0.2">
      <c r="A1065" s="280" t="s">
        <v>5452</v>
      </c>
      <c r="B1065" s="197"/>
      <c r="C1065" s="76" t="s">
        <v>4250</v>
      </c>
      <c r="D1065" s="132" t="s">
        <v>3549</v>
      </c>
      <c r="E1065" s="75"/>
      <c r="F1065" s="75"/>
      <c r="G1065" s="140" t="s">
        <v>4189</v>
      </c>
      <c r="H1065" s="108"/>
      <c r="I1065" s="108"/>
      <c r="J1065" s="75" t="s">
        <v>2202</v>
      </c>
      <c r="K1065" s="75"/>
      <c r="L1065" s="141"/>
      <c r="M1065" s="86"/>
      <c r="N1065" s="141"/>
      <c r="O1065" s="86"/>
      <c r="P1065" s="141"/>
      <c r="Q1065" s="86"/>
      <c r="R1065" s="86"/>
      <c r="S1065" s="141"/>
      <c r="T1065" s="86"/>
      <c r="U1065" s="82" t="s">
        <v>5306</v>
      </c>
      <c r="V1065" s="66" t="s">
        <v>2811</v>
      </c>
      <c r="W1065" s="77"/>
    </row>
    <row r="1066" spans="1:23" ht="63.75" x14ac:dyDescent="0.2">
      <c r="A1066" s="280" t="s">
        <v>5453</v>
      </c>
      <c r="B1066" s="197"/>
      <c r="C1066" s="76" t="s">
        <v>4187</v>
      </c>
      <c r="D1066" s="132" t="s">
        <v>3549</v>
      </c>
      <c r="E1066" s="75"/>
      <c r="F1066" s="75"/>
      <c r="G1066" s="140" t="s">
        <v>4190</v>
      </c>
      <c r="H1066" s="108"/>
      <c r="I1066" s="108"/>
      <c r="J1066" s="75" t="s">
        <v>2202</v>
      </c>
      <c r="K1066" s="75"/>
      <c r="L1066" s="141"/>
      <c r="M1066" s="86"/>
      <c r="N1066" s="141"/>
      <c r="O1066" s="86"/>
      <c r="P1066" s="141"/>
      <c r="Q1066" s="86"/>
      <c r="R1066" s="86"/>
      <c r="S1066" s="141"/>
      <c r="T1066" s="86"/>
      <c r="U1066" s="82" t="s">
        <v>5307</v>
      </c>
      <c r="V1066" s="66" t="s">
        <v>2811</v>
      </c>
      <c r="W1066" s="77"/>
    </row>
    <row r="1067" spans="1:23" s="54" customFormat="1" ht="51" x14ac:dyDescent="0.2">
      <c r="A1067" s="280" t="s">
        <v>3328</v>
      </c>
      <c r="B1067" s="74"/>
      <c r="C1067" s="130" t="s">
        <v>1895</v>
      </c>
      <c r="D1067" s="132" t="s">
        <v>3549</v>
      </c>
      <c r="E1067" s="75"/>
      <c r="F1067" s="75"/>
      <c r="G1067" s="140" t="s">
        <v>3693</v>
      </c>
      <c r="H1067" s="171"/>
      <c r="I1067" s="171"/>
      <c r="J1067" s="75" t="s">
        <v>2202</v>
      </c>
      <c r="K1067" s="75"/>
      <c r="L1067" s="172"/>
      <c r="M1067" s="131"/>
      <c r="N1067" s="172"/>
      <c r="O1067" s="131"/>
      <c r="P1067" s="172"/>
      <c r="Q1067" s="131"/>
      <c r="R1067" s="131"/>
      <c r="S1067" s="172"/>
      <c r="T1067" s="131"/>
      <c r="U1067" s="132" t="s">
        <v>5308</v>
      </c>
      <c r="V1067" s="267" t="s">
        <v>2808</v>
      </c>
      <c r="W1067" s="130"/>
    </row>
    <row r="1068" spans="1:23" ht="25.5" x14ac:dyDescent="0.2">
      <c r="A1068" s="280" t="s">
        <v>3329</v>
      </c>
      <c r="B1068" s="197"/>
      <c r="C1068" s="76" t="s">
        <v>3334</v>
      </c>
      <c r="D1068" s="132" t="s">
        <v>3549</v>
      </c>
      <c r="E1068" s="75"/>
      <c r="F1068" s="75"/>
      <c r="G1068" s="140" t="s">
        <v>3694</v>
      </c>
      <c r="H1068" s="108"/>
      <c r="I1068" s="108"/>
      <c r="J1068" s="75" t="s">
        <v>2202</v>
      </c>
      <c r="K1068" s="75"/>
      <c r="L1068" s="141"/>
      <c r="M1068" s="86"/>
      <c r="N1068" s="141"/>
      <c r="O1068" s="86"/>
      <c r="P1068" s="141"/>
      <c r="Q1068" s="86"/>
      <c r="R1068" s="86"/>
      <c r="S1068" s="141"/>
      <c r="T1068" s="86"/>
      <c r="U1068" s="82" t="s">
        <v>5309</v>
      </c>
      <c r="V1068" s="58" t="s">
        <v>2808</v>
      </c>
      <c r="W1068" s="77"/>
    </row>
    <row r="1069" spans="1:23" ht="38.25" x14ac:dyDescent="0.2">
      <c r="A1069" s="280" t="s">
        <v>3331</v>
      </c>
      <c r="B1069" s="197"/>
      <c r="C1069" s="76" t="s">
        <v>3072</v>
      </c>
      <c r="D1069" s="132" t="s">
        <v>3549</v>
      </c>
      <c r="E1069" s="75"/>
      <c r="F1069" s="75"/>
      <c r="G1069" s="140" t="s">
        <v>3696</v>
      </c>
      <c r="H1069" s="108"/>
      <c r="I1069" s="108"/>
      <c r="J1069" s="75" t="s">
        <v>2202</v>
      </c>
      <c r="K1069" s="75"/>
      <c r="L1069" s="141"/>
      <c r="M1069" s="86"/>
      <c r="N1069" s="141"/>
      <c r="O1069" s="86"/>
      <c r="P1069" s="141"/>
      <c r="Q1069" s="86"/>
      <c r="R1069" s="86"/>
      <c r="S1069" s="141"/>
      <c r="T1069" s="86"/>
      <c r="U1069" s="82" t="s">
        <v>5310</v>
      </c>
      <c r="V1069" s="266" t="s">
        <v>4239</v>
      </c>
      <c r="W1069" s="77"/>
    </row>
    <row r="1070" spans="1:23" ht="38.25" x14ac:dyDescent="0.2">
      <c r="A1070" s="280" t="s">
        <v>3330</v>
      </c>
      <c r="B1070" s="197"/>
      <c r="C1070" s="76" t="s">
        <v>3071</v>
      </c>
      <c r="D1070" s="132" t="s">
        <v>3549</v>
      </c>
      <c r="E1070" s="75"/>
      <c r="F1070" s="75"/>
      <c r="G1070" s="140" t="s">
        <v>3695</v>
      </c>
      <c r="H1070" s="108"/>
      <c r="I1070" s="108"/>
      <c r="J1070" s="75" t="s">
        <v>2202</v>
      </c>
      <c r="K1070" s="75"/>
      <c r="L1070" s="141"/>
      <c r="M1070" s="86"/>
      <c r="N1070" s="141"/>
      <c r="O1070" s="86"/>
      <c r="P1070" s="141"/>
      <c r="Q1070" s="86"/>
      <c r="R1070" s="86"/>
      <c r="S1070" s="141"/>
      <c r="T1070" s="86"/>
      <c r="U1070" s="82" t="s">
        <v>5311</v>
      </c>
      <c r="V1070" s="58" t="s">
        <v>2808</v>
      </c>
      <c r="W1070" s="77"/>
    </row>
    <row r="1071" spans="1:23" ht="51" x14ac:dyDescent="0.2">
      <c r="A1071" s="280" t="s">
        <v>3511</v>
      </c>
      <c r="B1071" s="197"/>
      <c r="C1071" s="76" t="s">
        <v>3428</v>
      </c>
      <c r="D1071" s="132" t="s">
        <v>3549</v>
      </c>
      <c r="E1071" s="75"/>
      <c r="F1071" s="75"/>
      <c r="G1071" s="140" t="s">
        <v>3704</v>
      </c>
      <c r="H1071" s="108"/>
      <c r="I1071" s="108"/>
      <c r="J1071" s="75" t="s">
        <v>2202</v>
      </c>
      <c r="K1071" s="75"/>
      <c r="L1071" s="141"/>
      <c r="M1071" s="86"/>
      <c r="N1071" s="141"/>
      <c r="O1071" s="86"/>
      <c r="P1071" s="141"/>
      <c r="Q1071" s="86"/>
      <c r="R1071" s="86"/>
      <c r="S1071" s="141"/>
      <c r="T1071" s="86"/>
      <c r="U1071" s="82" t="s">
        <v>5312</v>
      </c>
      <c r="V1071" s="58" t="s">
        <v>2808</v>
      </c>
      <c r="W1071" s="77"/>
    </row>
    <row r="1072" spans="1:23" ht="51" x14ac:dyDescent="0.2">
      <c r="A1072" s="280" t="s">
        <v>3512</v>
      </c>
      <c r="B1072" s="197"/>
      <c r="C1072" s="76" t="s">
        <v>3429</v>
      </c>
      <c r="D1072" s="132" t="s">
        <v>3549</v>
      </c>
      <c r="E1072" s="75"/>
      <c r="F1072" s="75"/>
      <c r="G1072" s="140" t="s">
        <v>3705</v>
      </c>
      <c r="H1072" s="108"/>
      <c r="I1072" s="108"/>
      <c r="J1072" s="75" t="s">
        <v>2202</v>
      </c>
      <c r="K1072" s="75"/>
      <c r="L1072" s="141"/>
      <c r="M1072" s="86"/>
      <c r="N1072" s="141"/>
      <c r="O1072" s="86"/>
      <c r="P1072" s="141"/>
      <c r="Q1072" s="86"/>
      <c r="R1072" s="86"/>
      <c r="S1072" s="141"/>
      <c r="T1072" s="86"/>
      <c r="U1072" s="82" t="s">
        <v>5313</v>
      </c>
      <c r="V1072" s="58" t="s">
        <v>2808</v>
      </c>
      <c r="W1072" s="77"/>
    </row>
    <row r="1073" spans="1:34" s="238" customFormat="1" ht="26.45" customHeight="1" x14ac:dyDescent="0.2">
      <c r="A1073" s="237"/>
      <c r="B1073" s="237"/>
      <c r="C1073" s="300" t="s">
        <v>3714</v>
      </c>
      <c r="D1073" s="300"/>
      <c r="E1073" s="300"/>
      <c r="F1073" s="300"/>
      <c r="G1073" s="237"/>
      <c r="H1073" s="237"/>
      <c r="I1073" s="237"/>
      <c r="J1073" s="237"/>
      <c r="K1073" s="237"/>
      <c r="L1073" s="237"/>
      <c r="M1073" s="237"/>
      <c r="N1073" s="237"/>
      <c r="O1073" s="237"/>
      <c r="P1073" s="237"/>
      <c r="Q1073" s="237"/>
      <c r="R1073" s="237"/>
      <c r="S1073" s="237"/>
      <c r="T1073" s="237"/>
      <c r="U1073" s="237"/>
      <c r="V1073" s="237"/>
      <c r="W1073" s="237"/>
      <c r="X1073" s="53"/>
      <c r="Y1073" s="53"/>
      <c r="Z1073" s="53"/>
      <c r="AA1073" s="53"/>
      <c r="AB1073" s="53"/>
      <c r="AC1073" s="53"/>
      <c r="AD1073" s="53"/>
      <c r="AE1073" s="53"/>
      <c r="AF1073" s="53"/>
      <c r="AG1073" s="53"/>
      <c r="AH1073" s="53"/>
    </row>
    <row r="1074" spans="1:34" ht="140.25" x14ac:dyDescent="0.2">
      <c r="A1074" s="78" t="s">
        <v>3811</v>
      </c>
      <c r="B1074" s="78"/>
      <c r="C1074" s="45" t="s">
        <v>3812</v>
      </c>
      <c r="D1074" s="44" t="s">
        <v>5433</v>
      </c>
      <c r="E1074" s="44"/>
      <c r="F1074" s="46" t="s">
        <v>3813</v>
      </c>
      <c r="G1074" s="108"/>
      <c r="H1074" s="108">
        <f>((Data!$H$556 + Data!$G$561) / -Data!$G$562)*100</f>
        <v>164.21037628278225</v>
      </c>
      <c r="I1074" s="108"/>
      <c r="J1074" s="44"/>
      <c r="K1074" s="44"/>
      <c r="L1074" s="172"/>
      <c r="M1074" s="86"/>
      <c r="N1074" s="172"/>
      <c r="O1074" s="86"/>
      <c r="P1074" s="141"/>
      <c r="Q1074" s="46"/>
      <c r="R1074" s="46"/>
      <c r="S1074" s="141"/>
      <c r="T1074" s="46"/>
      <c r="U1074" s="46" t="s">
        <v>5314</v>
      </c>
      <c r="V1074" s="58" t="s">
        <v>2808</v>
      </c>
      <c r="W1074" s="46" t="s">
        <v>3814</v>
      </c>
    </row>
    <row r="1075" spans="1:34" ht="165.75" x14ac:dyDescent="0.2">
      <c r="A1075" s="78" t="s">
        <v>3815</v>
      </c>
      <c r="B1075" s="78"/>
      <c r="C1075" s="45" t="s">
        <v>3816</v>
      </c>
      <c r="D1075" s="44" t="s">
        <v>5433</v>
      </c>
      <c r="E1075" s="44"/>
      <c r="F1075" s="46" t="s">
        <v>3817</v>
      </c>
      <c r="G1075" s="108"/>
      <c r="H1075" s="108">
        <f>(((Data!$G$300 + Data!$G$301 + Data!$G$307)-(Data!$G$296)) / Data!$H$321)*100</f>
        <v>33.703323882487794</v>
      </c>
      <c r="I1075" s="108"/>
      <c r="J1075" s="44"/>
      <c r="K1075" s="44"/>
      <c r="L1075" s="172"/>
      <c r="M1075" s="86"/>
      <c r="N1075" s="172"/>
      <c r="O1075" s="86"/>
      <c r="P1075" s="141"/>
      <c r="Q1075" s="46"/>
      <c r="R1075" s="46"/>
      <c r="S1075" s="141"/>
      <c r="T1075" s="46"/>
      <c r="U1075" s="46" t="s">
        <v>5315</v>
      </c>
      <c r="V1075" s="58" t="s">
        <v>2808</v>
      </c>
      <c r="W1075" s="46" t="s">
        <v>3814</v>
      </c>
    </row>
    <row r="1076" spans="1:34" ht="76.5" x14ac:dyDescent="0.2">
      <c r="A1076" s="78" t="s">
        <v>3818</v>
      </c>
      <c r="B1076" s="78"/>
      <c r="C1076" s="45" t="s">
        <v>3819</v>
      </c>
      <c r="D1076" s="44" t="s">
        <v>5433</v>
      </c>
      <c r="E1076" s="44"/>
      <c r="F1076" s="46" t="s">
        <v>3820</v>
      </c>
      <c r="G1076" s="108"/>
      <c r="H1076" s="108">
        <f>(Data!$G$13 / Data!$H$12)*100</f>
        <v>20.433639947437584</v>
      </c>
      <c r="I1076" s="108"/>
      <c r="J1076" s="44"/>
      <c r="K1076" s="44"/>
      <c r="L1076" s="172"/>
      <c r="M1076" s="86"/>
      <c r="N1076" s="172"/>
      <c r="O1076" s="86"/>
      <c r="P1076" s="141"/>
      <c r="Q1076" s="46"/>
      <c r="R1076" s="46"/>
      <c r="S1076" s="141"/>
      <c r="T1076" s="46"/>
      <c r="U1076" s="46" t="s">
        <v>5316</v>
      </c>
      <c r="V1076" s="58" t="s">
        <v>2808</v>
      </c>
      <c r="W1076" s="46" t="s">
        <v>3814</v>
      </c>
    </row>
    <row r="1077" spans="1:34" ht="89.25" x14ac:dyDescent="0.2">
      <c r="A1077" s="78" t="s">
        <v>3821</v>
      </c>
      <c r="B1077" s="78"/>
      <c r="C1077" s="45" t="s">
        <v>3822</v>
      </c>
      <c r="D1077" s="44" t="s">
        <v>5433</v>
      </c>
      <c r="E1077" s="44"/>
      <c r="F1077" s="46" t="s">
        <v>3823</v>
      </c>
      <c r="G1077" s="108"/>
      <c r="H1077" s="292">
        <f>(Data!$G$293 / Data!$H$14)*100</f>
        <v>58.959537572254341</v>
      </c>
      <c r="I1077" s="108"/>
      <c r="J1077" s="44"/>
      <c r="K1077" s="44"/>
      <c r="L1077" s="172"/>
      <c r="M1077" s="86"/>
      <c r="N1077" s="172"/>
      <c r="O1077" s="86"/>
      <c r="P1077" s="141"/>
      <c r="Q1077" s="46"/>
      <c r="R1077" s="46"/>
      <c r="S1077" s="141"/>
      <c r="T1077" s="46"/>
      <c r="U1077" s="46" t="s">
        <v>5317</v>
      </c>
      <c r="V1077" s="58" t="s">
        <v>2808</v>
      </c>
      <c r="W1077" s="46" t="s">
        <v>3814</v>
      </c>
    </row>
    <row r="1078" spans="1:34" ht="89.25" x14ac:dyDescent="0.2">
      <c r="A1078" s="78" t="s">
        <v>3824</v>
      </c>
      <c r="B1078" s="78"/>
      <c r="C1078" s="45" t="s">
        <v>3825</v>
      </c>
      <c r="D1078" s="44" t="s">
        <v>5433</v>
      </c>
      <c r="E1078" s="44"/>
      <c r="F1078" s="46" t="s">
        <v>3826</v>
      </c>
      <c r="G1078" s="108"/>
      <c r="H1078" s="108">
        <f>(Data!$G$30 / Data!$H$14)*100</f>
        <v>331.21387283236999</v>
      </c>
      <c r="I1078" s="108"/>
      <c r="J1078" s="44"/>
      <c r="K1078" s="44"/>
      <c r="L1078" s="172"/>
      <c r="M1078" s="86"/>
      <c r="N1078" s="172"/>
      <c r="O1078" s="86"/>
      <c r="P1078" s="141"/>
      <c r="Q1078" s="46"/>
      <c r="R1078" s="46"/>
      <c r="S1078" s="141"/>
      <c r="T1078" s="46"/>
      <c r="U1078" s="46" t="s">
        <v>5318</v>
      </c>
      <c r="V1078" s="58" t="s">
        <v>2808</v>
      </c>
      <c r="W1078" s="46" t="s">
        <v>3814</v>
      </c>
    </row>
    <row r="1079" spans="1:34" ht="114.75" x14ac:dyDescent="0.2">
      <c r="A1079" s="78" t="s">
        <v>3827</v>
      </c>
      <c r="B1079" s="78"/>
      <c r="C1079" s="45" t="s">
        <v>3828</v>
      </c>
      <c r="D1079" s="44" t="s">
        <v>5433</v>
      </c>
      <c r="E1079" s="44"/>
      <c r="F1079" s="46" t="s">
        <v>3829</v>
      </c>
      <c r="G1079" s="108"/>
      <c r="H1079" s="108">
        <f>(Data!$G$829 / Data!$H$21)*100</f>
        <v>295.53684210526319</v>
      </c>
      <c r="I1079" s="108"/>
      <c r="J1079" s="44"/>
      <c r="K1079" s="44"/>
      <c r="L1079" s="172"/>
      <c r="M1079" s="86"/>
      <c r="N1079" s="172"/>
      <c r="O1079" s="86"/>
      <c r="P1079" s="141"/>
      <c r="Q1079" s="46"/>
      <c r="R1079" s="46"/>
      <c r="S1079" s="141"/>
      <c r="T1079" s="46"/>
      <c r="U1079" s="46" t="s">
        <v>5319</v>
      </c>
      <c r="V1079" s="58" t="s">
        <v>2808</v>
      </c>
      <c r="W1079" s="46" t="s">
        <v>3833</v>
      </c>
    </row>
    <row r="1080" spans="1:34" ht="114.75" x14ac:dyDescent="0.2">
      <c r="A1080" s="78" t="s">
        <v>3830</v>
      </c>
      <c r="B1080" s="78"/>
      <c r="C1080" s="45" t="s">
        <v>3831</v>
      </c>
      <c r="D1080" s="44" t="s">
        <v>4104</v>
      </c>
      <c r="E1080" s="44"/>
      <c r="F1080" s="46" t="s">
        <v>3832</v>
      </c>
      <c r="G1080" s="108"/>
      <c r="H1080" s="108">
        <f>(Data!$H$20 / Data!$H$804)*1000</f>
        <v>589.26829268292681</v>
      </c>
      <c r="I1080" s="108"/>
      <c r="J1080" s="44"/>
      <c r="K1080" s="44"/>
      <c r="L1080" s="172"/>
      <c r="M1080" s="86"/>
      <c r="N1080" s="172"/>
      <c r="O1080" s="86"/>
      <c r="P1080" s="141"/>
      <c r="Q1080" s="46"/>
      <c r="R1080" s="46"/>
      <c r="S1080" s="141"/>
      <c r="T1080" s="46"/>
      <c r="U1080" s="46" t="s">
        <v>5320</v>
      </c>
      <c r="V1080" s="58" t="s">
        <v>2808</v>
      </c>
      <c r="W1080" s="46"/>
    </row>
    <row r="1081" spans="1:34" ht="127.5" x14ac:dyDescent="0.2">
      <c r="A1081" s="78" t="s">
        <v>3834</v>
      </c>
      <c r="B1081" s="78"/>
      <c r="C1081" s="45" t="s">
        <v>4106</v>
      </c>
      <c r="D1081" s="44" t="s">
        <v>4105</v>
      </c>
      <c r="E1081" s="44"/>
      <c r="F1081" s="46" t="s">
        <v>3835</v>
      </c>
      <c r="G1081" s="108"/>
      <c r="H1081" s="108">
        <f>(Data!$G$27 - Data!$G$567) / Data!$G$28</f>
        <v>4.9363500745897566</v>
      </c>
      <c r="I1081" s="108"/>
      <c r="J1081" s="44"/>
      <c r="K1081" s="44"/>
      <c r="L1081" s="172"/>
      <c r="M1081" s="86"/>
      <c r="N1081" s="172"/>
      <c r="O1081" s="86"/>
      <c r="P1081" s="141"/>
      <c r="Q1081" s="46"/>
      <c r="R1081" s="46"/>
      <c r="S1081" s="141"/>
      <c r="T1081" s="46"/>
      <c r="U1081" s="46" t="s">
        <v>5321</v>
      </c>
      <c r="V1081" s="58" t="s">
        <v>2808</v>
      </c>
      <c r="W1081" s="46"/>
    </row>
    <row r="1082" spans="1:34" ht="76.5" x14ac:dyDescent="0.2">
      <c r="A1082" s="78" t="s">
        <v>3836</v>
      </c>
      <c r="B1082" s="78"/>
      <c r="C1082" s="45" t="s">
        <v>3089</v>
      </c>
      <c r="D1082" s="44" t="s">
        <v>4105</v>
      </c>
      <c r="E1082" s="44"/>
      <c r="F1082" s="46" t="s">
        <v>3837</v>
      </c>
      <c r="G1082" s="108"/>
      <c r="H1082" s="108">
        <f>Data!$H$297 / Data!$H$303</f>
        <v>1.9985622649856229</v>
      </c>
      <c r="I1082" s="108"/>
      <c r="J1082" s="44"/>
      <c r="K1082" s="44"/>
      <c r="L1082" s="172"/>
      <c r="M1082" s="86"/>
      <c r="N1082" s="172"/>
      <c r="O1082" s="86"/>
      <c r="P1082" s="141"/>
      <c r="Q1082" s="46"/>
      <c r="R1082" s="46"/>
      <c r="S1082" s="141"/>
      <c r="T1082" s="46"/>
      <c r="U1082" s="46" t="s">
        <v>5322</v>
      </c>
      <c r="V1082" s="58" t="s">
        <v>2808</v>
      </c>
      <c r="W1082" s="46" t="s">
        <v>3814</v>
      </c>
    </row>
    <row r="1083" spans="1:34" ht="127.5" x14ac:dyDescent="0.2">
      <c r="A1083" s="78" t="s">
        <v>3838</v>
      </c>
      <c r="B1083" s="78"/>
      <c r="C1083" s="45" t="s">
        <v>3839</v>
      </c>
      <c r="D1083" s="44" t="s">
        <v>5433</v>
      </c>
      <c r="E1083" s="44"/>
      <c r="F1083" s="46" t="s">
        <v>3840</v>
      </c>
      <c r="G1083" s="108"/>
      <c r="H1083" s="108">
        <f>(Data!$H$39 / Data!$H$20)*100</f>
        <v>-1183.9403973509934</v>
      </c>
      <c r="I1083" s="108"/>
      <c r="J1083" s="44"/>
      <c r="K1083" s="44"/>
      <c r="L1083" s="172"/>
      <c r="M1083" s="86"/>
      <c r="N1083" s="172"/>
      <c r="O1083" s="86"/>
      <c r="P1083" s="141"/>
      <c r="Q1083" s="46"/>
      <c r="R1083" s="46"/>
      <c r="S1083" s="141"/>
      <c r="T1083" s="46"/>
      <c r="U1083" s="46" t="s">
        <v>5323</v>
      </c>
      <c r="V1083" s="58" t="s">
        <v>2808</v>
      </c>
      <c r="W1083" s="46" t="s">
        <v>3814</v>
      </c>
    </row>
    <row r="1084" spans="1:34" ht="127.5" x14ac:dyDescent="0.2">
      <c r="A1084" s="78" t="s">
        <v>3841</v>
      </c>
      <c r="B1084" s="78"/>
      <c r="C1084" s="45" t="s">
        <v>3842</v>
      </c>
      <c r="D1084" s="44" t="s">
        <v>5433</v>
      </c>
      <c r="E1084" s="44"/>
      <c r="F1084" s="46" t="s">
        <v>3843</v>
      </c>
      <c r="G1084" s="108"/>
      <c r="H1084" s="108">
        <f>(Data!$H$47 / Data!$H$20)*100</f>
        <v>-1145.2400662251657</v>
      </c>
      <c r="I1084" s="108"/>
      <c r="J1084" s="44"/>
      <c r="K1084" s="44"/>
      <c r="L1084" s="172"/>
      <c r="M1084" s="86"/>
      <c r="N1084" s="172"/>
      <c r="O1084" s="86"/>
      <c r="P1084" s="141"/>
      <c r="Q1084" s="46"/>
      <c r="R1084" s="46"/>
      <c r="S1084" s="141"/>
      <c r="T1084" s="46"/>
      <c r="U1084" s="46" t="s">
        <v>5324</v>
      </c>
      <c r="V1084" s="58" t="s">
        <v>2808</v>
      </c>
      <c r="W1084" s="46" t="s">
        <v>3814</v>
      </c>
    </row>
    <row r="1085" spans="1:34" ht="165.75" x14ac:dyDescent="0.2">
      <c r="A1085" s="78" t="s">
        <v>3844</v>
      </c>
      <c r="B1085" s="78"/>
      <c r="C1085" s="45" t="s">
        <v>3845</v>
      </c>
      <c r="D1085" s="44" t="s">
        <v>5433</v>
      </c>
      <c r="E1085" s="44"/>
      <c r="F1085" s="46" t="s">
        <v>5622</v>
      </c>
      <c r="G1085" s="108"/>
      <c r="H1085" s="108">
        <f>((Data!$H$39 + G23 + G24 + G567) / Data!$H$20)*100</f>
        <v>-1502.4006622516558</v>
      </c>
      <c r="I1085" s="108"/>
      <c r="J1085" s="44"/>
      <c r="K1085" s="44"/>
      <c r="L1085" s="172"/>
      <c r="M1085" s="86"/>
      <c r="N1085" s="172"/>
      <c r="O1085" s="86"/>
      <c r="P1085" s="141"/>
      <c r="Q1085" s="46"/>
      <c r="R1085" s="46"/>
      <c r="S1085" s="141"/>
      <c r="T1085" s="46"/>
      <c r="U1085" s="46" t="s">
        <v>5325</v>
      </c>
      <c r="V1085" s="58" t="s">
        <v>2808</v>
      </c>
      <c r="W1085" s="46"/>
    </row>
    <row r="1086" spans="1:34" ht="153" x14ac:dyDescent="0.2">
      <c r="A1086" s="78" t="s">
        <v>3846</v>
      </c>
      <c r="B1086" s="78"/>
      <c r="C1086" s="45" t="s">
        <v>4107</v>
      </c>
      <c r="D1086" s="44" t="s">
        <v>4105</v>
      </c>
      <c r="E1086" s="44"/>
      <c r="F1086" s="46" t="s">
        <v>3847</v>
      </c>
      <c r="G1086" s="108"/>
      <c r="H1086" s="108">
        <f>(Data!$G$300 + Data!$G$301 + Data!$G$307) / Data!$H$20</f>
        <v>4.1564569536423841</v>
      </c>
      <c r="I1086" s="108"/>
      <c r="J1086" s="44"/>
      <c r="K1086" s="44"/>
      <c r="L1086" s="172"/>
      <c r="M1086" s="86"/>
      <c r="N1086" s="172"/>
      <c r="O1086" s="86"/>
      <c r="P1086" s="141"/>
      <c r="Q1086" s="46"/>
      <c r="R1086" s="46"/>
      <c r="S1086" s="141"/>
      <c r="T1086" s="46"/>
      <c r="U1086" s="46" t="s">
        <v>5326</v>
      </c>
      <c r="V1086" s="58" t="s">
        <v>2808</v>
      </c>
      <c r="W1086" s="46" t="s">
        <v>3833</v>
      </c>
    </row>
    <row r="1087" spans="1:34" ht="153" x14ac:dyDescent="0.2">
      <c r="A1087" s="78" t="s">
        <v>3848</v>
      </c>
      <c r="B1087" s="78"/>
      <c r="C1087" s="45" t="s">
        <v>3849</v>
      </c>
      <c r="D1087" s="44" t="s">
        <v>4104</v>
      </c>
      <c r="E1087" s="44"/>
      <c r="F1087" s="46" t="s">
        <v>3850</v>
      </c>
      <c r="G1087" s="108"/>
      <c r="H1087" s="108">
        <f>((Data!$G$300 + Data!$G$301 + Data!$G$307 - Data!$G$296) / Data!$H$804)*1000</f>
        <v>-1362.6829268292686</v>
      </c>
      <c r="I1087" s="108"/>
      <c r="J1087" s="44"/>
      <c r="K1087" s="44"/>
      <c r="L1087" s="172"/>
      <c r="M1087" s="86"/>
      <c r="N1087" s="172"/>
      <c r="O1087" s="86"/>
      <c r="P1087" s="141"/>
      <c r="Q1087" s="46"/>
      <c r="R1087" s="46"/>
      <c r="S1087" s="141"/>
      <c r="T1087" s="46"/>
      <c r="U1087" s="46" t="s">
        <v>5327</v>
      </c>
      <c r="V1087" s="58" t="s">
        <v>2808</v>
      </c>
      <c r="W1087" s="46" t="s">
        <v>3833</v>
      </c>
    </row>
    <row r="1088" spans="1:34" ht="165.75" x14ac:dyDescent="0.2">
      <c r="A1088" s="78" t="s">
        <v>3851</v>
      </c>
      <c r="B1088" s="78"/>
      <c r="C1088" s="45" t="s">
        <v>3852</v>
      </c>
      <c r="D1088" s="44" t="s">
        <v>4104</v>
      </c>
      <c r="E1088" s="44"/>
      <c r="F1088" s="46" t="s">
        <v>3853</v>
      </c>
      <c r="G1088" s="108"/>
      <c r="H1088" s="108">
        <f>((Data!$G$300 + Data!$G$301 + Data!$G$307) / Data!$H$804)*1000</f>
        <v>2449.2682926829266</v>
      </c>
      <c r="I1088" s="108"/>
      <c r="J1088" s="44"/>
      <c r="K1088" s="44"/>
      <c r="L1088" s="172"/>
      <c r="M1088" s="86"/>
      <c r="N1088" s="172"/>
      <c r="O1088" s="86"/>
      <c r="P1088" s="141"/>
      <c r="Q1088" s="46"/>
      <c r="R1088" s="46"/>
      <c r="S1088" s="141"/>
      <c r="T1088" s="46"/>
      <c r="U1088" s="46" t="s">
        <v>5328</v>
      </c>
      <c r="V1088" s="58" t="s">
        <v>2808</v>
      </c>
      <c r="W1088" s="46" t="s">
        <v>3814</v>
      </c>
    </row>
    <row r="1089" spans="1:23" ht="178.5" x14ac:dyDescent="0.2">
      <c r="A1089" s="78" t="s">
        <v>3854</v>
      </c>
      <c r="B1089" s="78"/>
      <c r="C1089" s="45" t="s">
        <v>3855</v>
      </c>
      <c r="D1089" s="44" t="s">
        <v>5433</v>
      </c>
      <c r="E1089" s="44"/>
      <c r="F1089" s="46" t="s">
        <v>4339</v>
      </c>
      <c r="G1089" s="108"/>
      <c r="H1089" s="108">
        <f>((H20-G15-H14) / (H20-G15)*100)</f>
        <v>49.01052631578947</v>
      </c>
      <c r="I1089" s="108"/>
      <c r="J1089" s="44"/>
      <c r="K1089" s="44"/>
      <c r="L1089" s="172"/>
      <c r="M1089" s="86"/>
      <c r="N1089" s="172"/>
      <c r="O1089" s="86"/>
      <c r="P1089" s="141"/>
      <c r="Q1089" s="46"/>
      <c r="R1089" s="46"/>
      <c r="S1089" s="141"/>
      <c r="T1089" s="46"/>
      <c r="U1089" s="46" t="s">
        <v>5329</v>
      </c>
      <c r="V1089" s="58" t="s">
        <v>2808</v>
      </c>
      <c r="W1089" s="46" t="s">
        <v>3814</v>
      </c>
    </row>
    <row r="1090" spans="1:23" ht="140.25" x14ac:dyDescent="0.2">
      <c r="A1090" s="252" t="s">
        <v>3856</v>
      </c>
      <c r="B1090" s="252"/>
      <c r="C1090" s="255" t="s">
        <v>3857</v>
      </c>
      <c r="D1090" s="252" t="s">
        <v>5433</v>
      </c>
      <c r="E1090" s="252"/>
      <c r="F1090" s="250" t="s">
        <v>3858</v>
      </c>
      <c r="G1090" s="245"/>
      <c r="H1090" s="245">
        <f>((Data!$G$19 - Data!$G$32) / Data!$H$39)*100</f>
        <v>19.47280100685219</v>
      </c>
      <c r="I1090" s="245"/>
      <c r="J1090" s="252"/>
      <c r="K1090" s="252"/>
      <c r="L1090" s="248"/>
      <c r="M1090" s="244"/>
      <c r="N1090" s="248"/>
      <c r="O1090" s="244"/>
      <c r="P1090" s="249"/>
      <c r="Q1090" s="250"/>
      <c r="R1090" s="250"/>
      <c r="S1090" s="249"/>
      <c r="T1090" s="250"/>
      <c r="U1090" s="250"/>
      <c r="V1090" s="67" t="s">
        <v>2813</v>
      </c>
      <c r="W1090" s="250" t="s">
        <v>3814</v>
      </c>
    </row>
    <row r="1091" spans="1:23" ht="140.25" x14ac:dyDescent="0.2">
      <c r="A1091" s="78" t="s">
        <v>3859</v>
      </c>
      <c r="B1091" s="78"/>
      <c r="C1091" s="45" t="s">
        <v>3860</v>
      </c>
      <c r="D1091" s="44" t="s">
        <v>5433</v>
      </c>
      <c r="E1091" s="44"/>
      <c r="F1091" s="46" t="s">
        <v>3861</v>
      </c>
      <c r="G1091" s="108"/>
      <c r="H1091" s="108">
        <f>((Data!$H$600 + Data!$G$602) / -Data!$G$603)*100</f>
        <v>164.40364360945065</v>
      </c>
      <c r="I1091" s="108"/>
      <c r="J1091" s="44"/>
      <c r="K1091" s="44"/>
      <c r="L1091" s="172"/>
      <c r="M1091" s="86"/>
      <c r="N1091" s="172"/>
      <c r="O1091" s="86"/>
      <c r="P1091" s="141"/>
      <c r="Q1091" s="46"/>
      <c r="R1091" s="46"/>
      <c r="S1091" s="141"/>
      <c r="T1091" s="46"/>
      <c r="U1091" s="46" t="s">
        <v>5330</v>
      </c>
      <c r="V1091" s="58" t="s">
        <v>2808</v>
      </c>
      <c r="W1091" s="46" t="s">
        <v>3814</v>
      </c>
    </row>
    <row r="1092" spans="1:23" ht="165.75" x14ac:dyDescent="0.2">
      <c r="A1092" s="78" t="s">
        <v>3862</v>
      </c>
      <c r="B1092" s="78"/>
      <c r="C1092" s="45" t="s">
        <v>3863</v>
      </c>
      <c r="D1092" s="44" t="s">
        <v>5433</v>
      </c>
      <c r="E1092" s="44"/>
      <c r="F1092" s="46" t="s">
        <v>3864</v>
      </c>
      <c r="G1092" s="108"/>
      <c r="H1092" s="108">
        <f>(((Data!$G$341 + Data!$G$342 + Data!$G$347)-(Data!$G$338)) / Data!$H$360)*100</f>
        <v>1926.0000000000002</v>
      </c>
      <c r="I1092" s="108"/>
      <c r="J1092" s="44"/>
      <c r="K1092" s="44"/>
      <c r="L1092" s="172"/>
      <c r="M1092" s="86"/>
      <c r="N1092" s="172"/>
      <c r="O1092" s="86"/>
      <c r="P1092" s="141"/>
      <c r="Q1092" s="46"/>
      <c r="R1092" s="46"/>
      <c r="S1092" s="141"/>
      <c r="T1092" s="46"/>
      <c r="U1092" s="46" t="s">
        <v>5331</v>
      </c>
      <c r="V1092" s="58" t="s">
        <v>2808</v>
      </c>
      <c r="W1092" s="46" t="s">
        <v>3814</v>
      </c>
    </row>
    <row r="1093" spans="1:23" ht="76.5" x14ac:dyDescent="0.2">
      <c r="A1093" s="78" t="s">
        <v>3865</v>
      </c>
      <c r="B1093" s="78"/>
      <c r="C1093" s="45" t="s">
        <v>3866</v>
      </c>
      <c r="D1093" s="44" t="s">
        <v>5433</v>
      </c>
      <c r="E1093" s="44"/>
      <c r="F1093" s="46" t="s">
        <v>3867</v>
      </c>
      <c r="G1093" s="108"/>
      <c r="H1093" s="108">
        <f>(Data!$G$54 / Data!$H$53)*100</f>
        <v>20.817120622568098</v>
      </c>
      <c r="I1093" s="108"/>
      <c r="J1093" s="44"/>
      <c r="K1093" s="44"/>
      <c r="L1093" s="172"/>
      <c r="M1093" s="86"/>
      <c r="N1093" s="172"/>
      <c r="O1093" s="86"/>
      <c r="P1093" s="141"/>
      <c r="Q1093" s="46"/>
      <c r="R1093" s="46"/>
      <c r="S1093" s="141"/>
      <c r="T1093" s="46"/>
      <c r="U1093" s="46" t="s">
        <v>5332</v>
      </c>
      <c r="V1093" s="58" t="s">
        <v>2808</v>
      </c>
      <c r="W1093" s="46" t="s">
        <v>3814</v>
      </c>
    </row>
    <row r="1094" spans="1:23" ht="89.25" x14ac:dyDescent="0.2">
      <c r="A1094" s="78" t="s">
        <v>3868</v>
      </c>
      <c r="B1094" s="78"/>
      <c r="C1094" s="45" t="s">
        <v>3869</v>
      </c>
      <c r="D1094" s="44" t="s">
        <v>5433</v>
      </c>
      <c r="E1094" s="44"/>
      <c r="F1094" s="46" t="s">
        <v>3870</v>
      </c>
      <c r="G1094" s="108"/>
      <c r="H1094" s="292">
        <f>(Data!$G$335 / Data!$H$55)*100</f>
        <v>59.295659295659298</v>
      </c>
      <c r="I1094" s="108"/>
      <c r="J1094" s="44"/>
      <c r="K1094" s="44"/>
      <c r="L1094" s="172"/>
      <c r="M1094" s="86"/>
      <c r="N1094" s="172"/>
      <c r="O1094" s="86"/>
      <c r="P1094" s="141"/>
      <c r="Q1094" s="46"/>
      <c r="R1094" s="46"/>
      <c r="S1094" s="141"/>
      <c r="T1094" s="46"/>
      <c r="U1094" s="46" t="s">
        <v>5333</v>
      </c>
      <c r="V1094" s="58" t="s">
        <v>2808</v>
      </c>
      <c r="W1094" s="46" t="s">
        <v>3814</v>
      </c>
    </row>
    <row r="1095" spans="1:23" ht="89.25" x14ac:dyDescent="0.2">
      <c r="A1095" s="78" t="s">
        <v>3871</v>
      </c>
      <c r="B1095" s="78"/>
      <c r="C1095" s="45" t="s">
        <v>3872</v>
      </c>
      <c r="D1095" s="44" t="s">
        <v>5433</v>
      </c>
      <c r="E1095" s="44"/>
      <c r="F1095" s="46" t="s">
        <v>3873</v>
      </c>
      <c r="G1095" s="108"/>
      <c r="H1095" s="292">
        <f>(Data!$G$70 / Data!$H$55)*100</f>
        <v>329.32022932022937</v>
      </c>
      <c r="I1095" s="108"/>
      <c r="J1095" s="44"/>
      <c r="K1095" s="44"/>
      <c r="L1095" s="172"/>
      <c r="M1095" s="86"/>
      <c r="N1095" s="172"/>
      <c r="O1095" s="86"/>
      <c r="P1095" s="141"/>
      <c r="Q1095" s="46"/>
      <c r="R1095" s="46"/>
      <c r="S1095" s="141"/>
      <c r="T1095" s="46"/>
      <c r="U1095" s="46" t="s">
        <v>5334</v>
      </c>
      <c r="V1095" s="58" t="s">
        <v>2808</v>
      </c>
      <c r="W1095" s="46" t="s">
        <v>3814</v>
      </c>
    </row>
    <row r="1096" spans="1:23" ht="127.5" x14ac:dyDescent="0.2">
      <c r="A1096" s="78" t="s">
        <v>3874</v>
      </c>
      <c r="B1096" s="78"/>
      <c r="C1096" s="45" t="s">
        <v>3875</v>
      </c>
      <c r="D1096" s="44" t="s">
        <v>5433</v>
      </c>
      <c r="E1096" s="44"/>
      <c r="F1096" s="46" t="s">
        <v>3876</v>
      </c>
      <c r="G1096" s="108"/>
      <c r="H1096" s="108">
        <f>(Data!$G$868 / Data!$H$61)*100</f>
        <v>283.88529886914381</v>
      </c>
      <c r="I1096" s="108"/>
      <c r="J1096" s="44"/>
      <c r="K1096" s="44"/>
      <c r="L1096" s="172"/>
      <c r="M1096" s="86"/>
      <c r="N1096" s="172"/>
      <c r="O1096" s="86"/>
      <c r="P1096" s="141"/>
      <c r="Q1096" s="46"/>
      <c r="R1096" s="46"/>
      <c r="S1096" s="141"/>
      <c r="T1096" s="46"/>
      <c r="U1096" s="46" t="s">
        <v>5335</v>
      </c>
      <c r="V1096" s="58" t="s">
        <v>2808</v>
      </c>
      <c r="W1096" s="46" t="s">
        <v>3833</v>
      </c>
    </row>
    <row r="1097" spans="1:23" ht="114.75" x14ac:dyDescent="0.2">
      <c r="A1097" s="78" t="s">
        <v>3877</v>
      </c>
      <c r="B1097" s="78"/>
      <c r="C1097" s="45" t="s">
        <v>3878</v>
      </c>
      <c r="D1097" s="44" t="s">
        <v>4104</v>
      </c>
      <c r="E1097" s="44"/>
      <c r="F1097" s="46" t="s">
        <v>3879</v>
      </c>
      <c r="G1097" s="108"/>
      <c r="H1097" s="108">
        <f>(Data!$H$61 / Data!$H$847)*1000</f>
        <v>581.22065727699521</v>
      </c>
      <c r="I1097" s="108"/>
      <c r="J1097" s="44"/>
      <c r="K1097" s="44"/>
      <c r="L1097" s="172"/>
      <c r="M1097" s="86"/>
      <c r="N1097" s="172"/>
      <c r="O1097" s="86"/>
      <c r="P1097" s="141"/>
      <c r="Q1097" s="46"/>
      <c r="R1097" s="46"/>
      <c r="S1097" s="141"/>
      <c r="T1097" s="46"/>
      <c r="U1097" s="46" t="s">
        <v>5336</v>
      </c>
      <c r="V1097" s="58" t="s">
        <v>2808</v>
      </c>
      <c r="W1097" s="46"/>
    </row>
    <row r="1098" spans="1:23" ht="127.5" x14ac:dyDescent="0.2">
      <c r="A1098" s="78" t="s">
        <v>3880</v>
      </c>
      <c r="B1098" s="78"/>
      <c r="C1098" s="45" t="s">
        <v>3881</v>
      </c>
      <c r="D1098" s="44" t="s">
        <v>4105</v>
      </c>
      <c r="E1098" s="44"/>
      <c r="F1098" s="46" t="s">
        <v>3882</v>
      </c>
      <c r="G1098" s="108"/>
      <c r="H1098" s="108">
        <f>(Data!$G$67 - Data!$G$606) / Data!$G$68</f>
        <v>4.9218208807521036</v>
      </c>
      <c r="I1098" s="108"/>
      <c r="J1098" s="44"/>
      <c r="K1098" s="44"/>
      <c r="L1098" s="172"/>
      <c r="M1098" s="86"/>
      <c r="N1098" s="172"/>
      <c r="O1098" s="86"/>
      <c r="P1098" s="141"/>
      <c r="Q1098" s="46"/>
      <c r="R1098" s="46"/>
      <c r="S1098" s="141"/>
      <c r="T1098" s="46"/>
      <c r="U1098" s="46" t="s">
        <v>5337</v>
      </c>
      <c r="V1098" s="58" t="s">
        <v>2808</v>
      </c>
      <c r="W1098" s="46"/>
    </row>
    <row r="1099" spans="1:23" ht="76.5" x14ac:dyDescent="0.2">
      <c r="A1099" s="78" t="s">
        <v>3883</v>
      </c>
      <c r="B1099" s="78"/>
      <c r="C1099" s="45" t="s">
        <v>3884</v>
      </c>
      <c r="D1099" s="44" t="s">
        <v>4105</v>
      </c>
      <c r="E1099" s="44"/>
      <c r="F1099" s="46" t="s">
        <v>3885</v>
      </c>
      <c r="G1099" s="108"/>
      <c r="H1099" s="108">
        <f>Data!$H$339 / Data!$H$344</f>
        <v>3.7180335097001764</v>
      </c>
      <c r="I1099" s="108"/>
      <c r="J1099" s="44"/>
      <c r="K1099" s="44"/>
      <c r="L1099" s="172"/>
      <c r="M1099" s="86"/>
      <c r="N1099" s="172"/>
      <c r="O1099" s="86"/>
      <c r="P1099" s="141"/>
      <c r="Q1099" s="46"/>
      <c r="R1099" s="46"/>
      <c r="S1099" s="141"/>
      <c r="T1099" s="46"/>
      <c r="U1099" s="46" t="s">
        <v>5338</v>
      </c>
      <c r="V1099" s="58" t="s">
        <v>2808</v>
      </c>
      <c r="W1099" s="46" t="s">
        <v>3814</v>
      </c>
    </row>
    <row r="1100" spans="1:23" ht="127.5" x14ac:dyDescent="0.2">
      <c r="A1100" s="78" t="s">
        <v>3886</v>
      </c>
      <c r="B1100" s="78"/>
      <c r="C1100" s="45" t="s">
        <v>3887</v>
      </c>
      <c r="D1100" s="44" t="s">
        <v>5433</v>
      </c>
      <c r="E1100" s="44"/>
      <c r="F1100" s="46" t="s">
        <v>3888</v>
      </c>
      <c r="G1100" s="108"/>
      <c r="H1100" s="108">
        <f>(Data!$H$79 / Data!$H$61)*100</f>
        <v>-1157.2697899838449</v>
      </c>
      <c r="I1100" s="108"/>
      <c r="J1100" s="44"/>
      <c r="K1100" s="44"/>
      <c r="L1100" s="172"/>
      <c r="M1100" s="86"/>
      <c r="N1100" s="172"/>
      <c r="O1100" s="86"/>
      <c r="P1100" s="141"/>
      <c r="Q1100" s="46"/>
      <c r="R1100" s="46"/>
      <c r="S1100" s="141"/>
      <c r="T1100" s="46"/>
      <c r="U1100" s="46" t="s">
        <v>5339</v>
      </c>
      <c r="V1100" s="58" t="s">
        <v>2808</v>
      </c>
      <c r="W1100" s="46" t="s">
        <v>3814</v>
      </c>
    </row>
    <row r="1101" spans="1:23" ht="127.5" x14ac:dyDescent="0.2">
      <c r="A1101" s="78" t="s">
        <v>3889</v>
      </c>
      <c r="B1101" s="78"/>
      <c r="C1101" s="45" t="s">
        <v>3890</v>
      </c>
      <c r="D1101" s="44" t="s">
        <v>5433</v>
      </c>
      <c r="E1101" s="44"/>
      <c r="F1101" s="46" t="s">
        <v>3891</v>
      </c>
      <c r="G1101" s="108"/>
      <c r="H1101" s="108">
        <f>(Data!$H$87 / Data!$H$61)*100</f>
        <v>-1118.2956381260099</v>
      </c>
      <c r="I1101" s="108"/>
      <c r="J1101" s="44"/>
      <c r="K1101" s="44"/>
      <c r="L1101" s="172"/>
      <c r="M1101" s="86"/>
      <c r="N1101" s="172"/>
      <c r="O1101" s="86"/>
      <c r="P1101" s="141"/>
      <c r="Q1101" s="46"/>
      <c r="R1101" s="46"/>
      <c r="S1101" s="141"/>
      <c r="T1101" s="46"/>
      <c r="U1101" s="46" t="s">
        <v>5340</v>
      </c>
      <c r="V1101" s="58" t="s">
        <v>2808</v>
      </c>
      <c r="W1101" s="46" t="s">
        <v>3814</v>
      </c>
    </row>
    <row r="1102" spans="1:23" ht="165.75" x14ac:dyDescent="0.2">
      <c r="A1102" s="78" t="s">
        <v>3892</v>
      </c>
      <c r="B1102" s="78"/>
      <c r="C1102" s="45" t="s">
        <v>3893</v>
      </c>
      <c r="D1102" s="44" t="s">
        <v>5433</v>
      </c>
      <c r="E1102" s="44"/>
      <c r="F1102" s="46" t="s">
        <v>5623</v>
      </c>
      <c r="G1102" s="108"/>
      <c r="H1102" s="108">
        <f>((Data!$H$79 + G63 + G64 + G606) / Data!$H$61)*100</f>
        <v>-1467.6090468497578</v>
      </c>
      <c r="I1102" s="108"/>
      <c r="J1102" s="44"/>
      <c r="K1102" s="44"/>
      <c r="L1102" s="172"/>
      <c r="M1102" s="86"/>
      <c r="N1102" s="172"/>
      <c r="O1102" s="86"/>
      <c r="P1102" s="141"/>
      <c r="Q1102" s="46"/>
      <c r="R1102" s="46"/>
      <c r="S1102" s="141"/>
      <c r="T1102" s="46"/>
      <c r="U1102" s="46" t="s">
        <v>5341</v>
      </c>
      <c r="V1102" s="58" t="s">
        <v>2808</v>
      </c>
      <c r="W1102" s="46"/>
    </row>
    <row r="1103" spans="1:23" ht="153" x14ac:dyDescent="0.2">
      <c r="A1103" s="78" t="s">
        <v>3894</v>
      </c>
      <c r="B1103" s="78"/>
      <c r="C1103" s="45" t="s">
        <v>3895</v>
      </c>
      <c r="D1103" s="44" t="s">
        <v>4105</v>
      </c>
      <c r="E1103" s="44"/>
      <c r="F1103" s="46" t="s">
        <v>3896</v>
      </c>
      <c r="G1103" s="108"/>
      <c r="H1103" s="108">
        <f>(Data!$G$341 + Data!$G$342 + Data!$G$347) / Data!$H$61</f>
        <v>4.0678513731825525</v>
      </c>
      <c r="I1103" s="108"/>
      <c r="J1103" s="44"/>
      <c r="K1103" s="44"/>
      <c r="L1103" s="172"/>
      <c r="M1103" s="86"/>
      <c r="N1103" s="172"/>
      <c r="O1103" s="86"/>
      <c r="P1103" s="141"/>
      <c r="Q1103" s="46"/>
      <c r="R1103" s="46"/>
      <c r="S1103" s="141"/>
      <c r="T1103" s="46"/>
      <c r="U1103" s="46" t="s">
        <v>5342</v>
      </c>
      <c r="V1103" s="58" t="s">
        <v>2808</v>
      </c>
      <c r="W1103" s="46" t="s">
        <v>3833</v>
      </c>
    </row>
    <row r="1104" spans="1:23" ht="153" x14ac:dyDescent="0.2">
      <c r="A1104" s="78" t="s">
        <v>3897</v>
      </c>
      <c r="B1104" s="78"/>
      <c r="C1104" s="45" t="s">
        <v>3898</v>
      </c>
      <c r="D1104" s="44" t="s">
        <v>4104</v>
      </c>
      <c r="E1104" s="44"/>
      <c r="F1104" s="46" t="s">
        <v>3899</v>
      </c>
      <c r="G1104" s="108"/>
      <c r="H1104" s="108">
        <f>((Data!$G$341 + Data!$G$342 + Data!$G$347 - Data!$G$338) / Data!$H$847)*1000</f>
        <v>-4973.2394366197195</v>
      </c>
      <c r="I1104" s="108"/>
      <c r="J1104" s="44"/>
      <c r="K1104" s="44"/>
      <c r="L1104" s="172"/>
      <c r="M1104" s="86"/>
      <c r="N1104" s="172"/>
      <c r="O1104" s="86"/>
      <c r="P1104" s="141"/>
      <c r="Q1104" s="46"/>
      <c r="R1104" s="46"/>
      <c r="S1104" s="141"/>
      <c r="T1104" s="46"/>
      <c r="U1104" s="46" t="s">
        <v>5343</v>
      </c>
      <c r="V1104" s="58" t="s">
        <v>2808</v>
      </c>
      <c r="W1104" s="46" t="s">
        <v>3833</v>
      </c>
    </row>
    <row r="1105" spans="1:23" ht="140.25" x14ac:dyDescent="0.2">
      <c r="A1105" s="78" t="s">
        <v>3900</v>
      </c>
      <c r="B1105" s="78"/>
      <c r="C1105" s="45" t="s">
        <v>3901</v>
      </c>
      <c r="D1105" s="44" t="s">
        <v>4104</v>
      </c>
      <c r="E1105" s="44"/>
      <c r="F1105" s="46" t="s">
        <v>3902</v>
      </c>
      <c r="G1105" s="108"/>
      <c r="H1105" s="108">
        <f>((Data!$G$341 + Data!$G$342 + Data!$G$347) / Data!$H$847)*1000</f>
        <v>2364.3192488262907</v>
      </c>
      <c r="I1105" s="108"/>
      <c r="J1105" s="44"/>
      <c r="K1105" s="44"/>
      <c r="L1105" s="172"/>
      <c r="M1105" s="86"/>
      <c r="N1105" s="172"/>
      <c r="O1105" s="86"/>
      <c r="P1105" s="141"/>
      <c r="Q1105" s="46"/>
      <c r="R1105" s="46"/>
      <c r="S1105" s="141"/>
      <c r="T1105" s="46"/>
      <c r="U1105" s="46" t="s">
        <v>5344</v>
      </c>
      <c r="V1105" s="58" t="s">
        <v>2808</v>
      </c>
      <c r="W1105" s="46" t="s">
        <v>3814</v>
      </c>
    </row>
    <row r="1106" spans="1:23" ht="178.5" x14ac:dyDescent="0.2">
      <c r="A1106" s="78" t="s">
        <v>3903</v>
      </c>
      <c r="B1106" s="78"/>
      <c r="C1106" s="45" t="s">
        <v>3904</v>
      </c>
      <c r="D1106" s="44" t="s">
        <v>5433</v>
      </c>
      <c r="E1106" s="44"/>
      <c r="F1106" s="46" t="s">
        <v>4340</v>
      </c>
      <c r="G1106" s="108"/>
      <c r="H1106" s="108">
        <f>((H61-G56-H55) / (H61-G56)*100)</f>
        <v>49.649484536082475</v>
      </c>
      <c r="I1106" s="108"/>
      <c r="J1106" s="44"/>
      <c r="K1106" s="44"/>
      <c r="L1106" s="172"/>
      <c r="M1106" s="86"/>
      <c r="N1106" s="172"/>
      <c r="O1106" s="86"/>
      <c r="P1106" s="141"/>
      <c r="Q1106" s="46"/>
      <c r="R1106" s="46"/>
      <c r="S1106" s="141"/>
      <c r="T1106" s="46"/>
      <c r="U1106" s="46" t="s">
        <v>5345</v>
      </c>
      <c r="V1106" s="58" t="s">
        <v>2808</v>
      </c>
      <c r="W1106" s="46" t="s">
        <v>3814</v>
      </c>
    </row>
    <row r="1107" spans="1:23" ht="140.25" x14ac:dyDescent="0.2">
      <c r="A1107" s="252" t="s">
        <v>3905</v>
      </c>
      <c r="B1107" s="252"/>
      <c r="C1107" s="255" t="s">
        <v>3906</v>
      </c>
      <c r="D1107" s="252" t="s">
        <v>5433</v>
      </c>
      <c r="E1107" s="252"/>
      <c r="F1107" s="250" t="s">
        <v>3907</v>
      </c>
      <c r="G1107" s="245"/>
      <c r="H1107" s="245">
        <f>((Data!$G$60 - Data!$G$72) / Data!$H$79)*100</f>
        <v>19.438821804983601</v>
      </c>
      <c r="I1107" s="245"/>
      <c r="J1107" s="252"/>
      <c r="K1107" s="252"/>
      <c r="L1107" s="248"/>
      <c r="M1107" s="244"/>
      <c r="N1107" s="248"/>
      <c r="O1107" s="244"/>
      <c r="P1107" s="249"/>
      <c r="Q1107" s="250"/>
      <c r="R1107" s="250"/>
      <c r="S1107" s="249"/>
      <c r="T1107" s="250"/>
      <c r="U1107" s="250"/>
      <c r="V1107" s="67" t="s">
        <v>2813</v>
      </c>
      <c r="W1107" s="250" t="s">
        <v>3814</v>
      </c>
    </row>
    <row r="1108" spans="1:23" ht="140.25" x14ac:dyDescent="0.2">
      <c r="A1108" s="78" t="s">
        <v>3908</v>
      </c>
      <c r="B1108" s="78"/>
      <c r="C1108" s="45" t="s">
        <v>3909</v>
      </c>
      <c r="D1108" s="44" t="s">
        <v>5433</v>
      </c>
      <c r="E1108" s="44"/>
      <c r="F1108" s="46" t="s">
        <v>3910</v>
      </c>
      <c r="G1108" s="108"/>
      <c r="H1108" s="108">
        <f>((Data!$H$633 +Data!$G$635) / -Data!$G$636)*100</f>
        <v>164.59636156907331</v>
      </c>
      <c r="I1108" s="108"/>
      <c r="J1108" s="44"/>
      <c r="K1108" s="44"/>
      <c r="L1108" s="172"/>
      <c r="M1108" s="86"/>
      <c r="N1108" s="172"/>
      <c r="O1108" s="86"/>
      <c r="P1108" s="141"/>
      <c r="Q1108" s="46"/>
      <c r="R1108" s="46"/>
      <c r="S1108" s="141"/>
      <c r="T1108" s="46"/>
      <c r="U1108" s="46" t="s">
        <v>5346</v>
      </c>
      <c r="V1108" s="58" t="s">
        <v>2808</v>
      </c>
      <c r="W1108" s="46" t="s">
        <v>3814</v>
      </c>
    </row>
    <row r="1109" spans="1:23" ht="165.75" x14ac:dyDescent="0.2">
      <c r="A1109" s="78" t="s">
        <v>3911</v>
      </c>
      <c r="B1109" s="78"/>
      <c r="C1109" s="45" t="s">
        <v>3912</v>
      </c>
      <c r="D1109" s="44" t="s">
        <v>5433</v>
      </c>
      <c r="E1109" s="44"/>
      <c r="F1109" s="46" t="s">
        <v>3913</v>
      </c>
      <c r="G1109" s="108"/>
      <c r="H1109" s="108">
        <f>(((Data!$G$380 + Data!$G$381 + Data!$G$386)-(Data!$G$377)) / Data!$H$399)*100</f>
        <v>-266.10573450816111</v>
      </c>
      <c r="I1109" s="108"/>
      <c r="J1109" s="44"/>
      <c r="K1109" s="44"/>
      <c r="L1109" s="172"/>
      <c r="M1109" s="86"/>
      <c r="N1109" s="172"/>
      <c r="O1109" s="86"/>
      <c r="P1109" s="141"/>
      <c r="Q1109" s="46"/>
      <c r="R1109" s="46"/>
      <c r="S1109" s="141"/>
      <c r="T1109" s="46"/>
      <c r="U1109" s="46" t="s">
        <v>5347</v>
      </c>
      <c r="V1109" s="58" t="s">
        <v>2808</v>
      </c>
      <c r="W1109" s="46" t="s">
        <v>3814</v>
      </c>
    </row>
    <row r="1110" spans="1:23" ht="76.5" x14ac:dyDescent="0.2">
      <c r="A1110" s="78" t="s">
        <v>3914</v>
      </c>
      <c r="B1110" s="78"/>
      <c r="C1110" s="45" t="s">
        <v>3915</v>
      </c>
      <c r="D1110" s="44" t="s">
        <v>5433</v>
      </c>
      <c r="E1110" s="44"/>
      <c r="F1110" s="46" t="s">
        <v>3916</v>
      </c>
      <c r="G1110" s="108"/>
      <c r="H1110" s="108">
        <f>(Data!$G$94 / Data!$H$93)*100</f>
        <v>21.190781049935982</v>
      </c>
      <c r="I1110" s="108"/>
      <c r="J1110" s="44"/>
      <c r="K1110" s="44"/>
      <c r="L1110" s="172"/>
      <c r="M1110" s="86"/>
      <c r="N1110" s="172"/>
      <c r="O1110" s="86"/>
      <c r="P1110" s="141"/>
      <c r="Q1110" s="46"/>
      <c r="R1110" s="46"/>
      <c r="S1110" s="141"/>
      <c r="T1110" s="46"/>
      <c r="U1110" s="46" t="s">
        <v>5348</v>
      </c>
      <c r="V1110" s="58" t="s">
        <v>2808</v>
      </c>
      <c r="W1110" s="46" t="s">
        <v>3814</v>
      </c>
    </row>
    <row r="1111" spans="1:23" ht="89.25" x14ac:dyDescent="0.2">
      <c r="A1111" s="78" t="s">
        <v>3917</v>
      </c>
      <c r="B1111" s="78"/>
      <c r="C1111" s="45" t="s">
        <v>3918</v>
      </c>
      <c r="D1111" s="44" t="s">
        <v>5433</v>
      </c>
      <c r="E1111" s="44"/>
      <c r="F1111" s="46" t="s">
        <v>3919</v>
      </c>
      <c r="G1111" s="108"/>
      <c r="H1111" s="108">
        <f>(Data!$G$374 / Data!$H$95)*100</f>
        <v>59.626320064987823</v>
      </c>
      <c r="I1111" s="108"/>
      <c r="J1111" s="44"/>
      <c r="K1111" s="44"/>
      <c r="L1111" s="172"/>
      <c r="M1111" s="86"/>
      <c r="N1111" s="172"/>
      <c r="O1111" s="86"/>
      <c r="P1111" s="141"/>
      <c r="Q1111" s="46"/>
      <c r="R1111" s="46"/>
      <c r="S1111" s="141"/>
      <c r="T1111" s="46"/>
      <c r="U1111" s="46" t="s">
        <v>5349</v>
      </c>
      <c r="V1111" s="58" t="s">
        <v>2808</v>
      </c>
      <c r="W1111" s="46" t="s">
        <v>3814</v>
      </c>
    </row>
    <row r="1112" spans="1:23" ht="89.25" x14ac:dyDescent="0.2">
      <c r="A1112" s="78" t="s">
        <v>3920</v>
      </c>
      <c r="B1112" s="78"/>
      <c r="C1112" s="45" t="s">
        <v>3921</v>
      </c>
      <c r="D1112" s="44" t="s">
        <v>5433</v>
      </c>
      <c r="E1112" s="44"/>
      <c r="F1112" s="46" t="s">
        <v>3922</v>
      </c>
      <c r="G1112" s="108"/>
      <c r="H1112" s="292">
        <f>(Data!$G$110 / Data!$H$95)*100</f>
        <v>327.45735174654754</v>
      </c>
      <c r="I1112" s="108"/>
      <c r="J1112" s="44"/>
      <c r="K1112" s="44"/>
      <c r="L1112" s="172"/>
      <c r="M1112" s="86"/>
      <c r="N1112" s="172"/>
      <c r="O1112" s="86"/>
      <c r="P1112" s="141"/>
      <c r="Q1112" s="46"/>
      <c r="R1112" s="46"/>
      <c r="S1112" s="141"/>
      <c r="T1112" s="46"/>
      <c r="U1112" s="46" t="s">
        <v>5350</v>
      </c>
      <c r="V1112" s="58" t="s">
        <v>2808</v>
      </c>
      <c r="W1112" s="46" t="s">
        <v>3814</v>
      </c>
    </row>
    <row r="1113" spans="1:23" ht="127.5" x14ac:dyDescent="0.2">
      <c r="A1113" s="78" t="s">
        <v>3923</v>
      </c>
      <c r="B1113" s="78"/>
      <c r="C1113" s="45" t="s">
        <v>3924</v>
      </c>
      <c r="D1113" s="44" t="s">
        <v>5433</v>
      </c>
      <c r="E1113" s="44"/>
      <c r="F1113" s="46" t="s">
        <v>3925</v>
      </c>
      <c r="G1113" s="108"/>
      <c r="H1113" s="108">
        <f>(Data!$G$907 / Data!$H$101)*100</f>
        <v>277.56309148264984</v>
      </c>
      <c r="I1113" s="108"/>
      <c r="J1113" s="44"/>
      <c r="K1113" s="44"/>
      <c r="L1113" s="172"/>
      <c r="M1113" s="86"/>
      <c r="N1113" s="172"/>
      <c r="O1113" s="86"/>
      <c r="P1113" s="141"/>
      <c r="Q1113" s="46"/>
      <c r="R1113" s="46"/>
      <c r="S1113" s="141"/>
      <c r="T1113" s="46"/>
      <c r="U1113" s="46" t="s">
        <v>5351</v>
      </c>
      <c r="V1113" s="58" t="s">
        <v>2808</v>
      </c>
      <c r="W1113" s="46" t="s">
        <v>3833</v>
      </c>
    </row>
    <row r="1114" spans="1:23" ht="114.75" x14ac:dyDescent="0.2">
      <c r="A1114" s="78" t="s">
        <v>3926</v>
      </c>
      <c r="B1114" s="78"/>
      <c r="C1114" s="45" t="s">
        <v>3927</v>
      </c>
      <c r="D1114" s="44" t="s">
        <v>4104</v>
      </c>
      <c r="E1114" s="44"/>
      <c r="F1114" s="46" t="s">
        <v>3928</v>
      </c>
      <c r="G1114" s="108"/>
      <c r="H1114" s="108">
        <f>(Data!$H$101 / Data!$H$886)*1000</f>
        <v>573.75565610859724</v>
      </c>
      <c r="I1114" s="108"/>
      <c r="J1114" s="44"/>
      <c r="K1114" s="44"/>
      <c r="L1114" s="172"/>
      <c r="M1114" s="86"/>
      <c r="N1114" s="172"/>
      <c r="O1114" s="86"/>
      <c r="P1114" s="141"/>
      <c r="Q1114" s="46"/>
      <c r="R1114" s="46"/>
      <c r="S1114" s="141"/>
      <c r="T1114" s="46"/>
      <c r="U1114" s="46" t="s">
        <v>5352</v>
      </c>
      <c r="V1114" s="58" t="s">
        <v>2808</v>
      </c>
      <c r="W1114" s="46"/>
    </row>
    <row r="1115" spans="1:23" ht="127.5" x14ac:dyDescent="0.2">
      <c r="A1115" s="78" t="s">
        <v>3929</v>
      </c>
      <c r="B1115" s="78"/>
      <c r="C1115" s="45" t="s">
        <v>3930</v>
      </c>
      <c r="D1115" s="44" t="s">
        <v>4105</v>
      </c>
      <c r="E1115" s="44"/>
      <c r="F1115" s="46" t="s">
        <v>3931</v>
      </c>
      <c r="G1115" s="108"/>
      <c r="H1115" s="108">
        <f>(Data!$G$107 - Data!$G$639) / Data!$G$108</f>
        <v>4.9074347612013787</v>
      </c>
      <c r="I1115" s="108"/>
      <c r="J1115" s="44"/>
      <c r="K1115" s="44"/>
      <c r="L1115" s="172"/>
      <c r="M1115" s="86"/>
      <c r="N1115" s="172"/>
      <c r="O1115" s="86"/>
      <c r="P1115" s="141"/>
      <c r="Q1115" s="46"/>
      <c r="R1115" s="46"/>
      <c r="S1115" s="141"/>
      <c r="T1115" s="46"/>
      <c r="U1115" s="46" t="s">
        <v>5353</v>
      </c>
      <c r="V1115" s="58" t="s">
        <v>2808</v>
      </c>
      <c r="W1115" s="46"/>
    </row>
    <row r="1116" spans="1:23" ht="76.5" x14ac:dyDescent="0.2">
      <c r="A1116" s="78" t="s">
        <v>3932</v>
      </c>
      <c r="B1116" s="78"/>
      <c r="C1116" s="45" t="s">
        <v>3933</v>
      </c>
      <c r="D1116" s="44" t="s">
        <v>4105</v>
      </c>
      <c r="E1116" s="44"/>
      <c r="F1116" s="46" t="s">
        <v>3934</v>
      </c>
      <c r="G1116" s="108"/>
      <c r="H1116" s="108">
        <f>Data!$H$378 / Data!$H$383</f>
        <v>5.4327620303230058</v>
      </c>
      <c r="I1116" s="108"/>
      <c r="J1116" s="44"/>
      <c r="K1116" s="44"/>
      <c r="L1116" s="172"/>
      <c r="M1116" s="86"/>
      <c r="N1116" s="172"/>
      <c r="O1116" s="86"/>
      <c r="P1116" s="141"/>
      <c r="Q1116" s="46"/>
      <c r="R1116" s="46"/>
      <c r="S1116" s="141"/>
      <c r="T1116" s="46"/>
      <c r="U1116" s="46" t="s">
        <v>5354</v>
      </c>
      <c r="V1116" s="58" t="s">
        <v>2808</v>
      </c>
      <c r="W1116" s="46" t="s">
        <v>3814</v>
      </c>
    </row>
    <row r="1117" spans="1:23" ht="127.5" x14ac:dyDescent="0.2">
      <c r="A1117" s="78" t="s">
        <v>3935</v>
      </c>
      <c r="B1117" s="78"/>
      <c r="C1117" s="45" t="s">
        <v>3936</v>
      </c>
      <c r="D1117" s="44" t="s">
        <v>5433</v>
      </c>
      <c r="E1117" s="44"/>
      <c r="F1117" s="46" t="s">
        <v>3937</v>
      </c>
      <c r="G1117" s="108"/>
      <c r="H1117" s="108">
        <f>(Data!$H$119 / Data!$H$101)*100</f>
        <v>-1131.8611987381705</v>
      </c>
      <c r="I1117" s="108"/>
      <c r="J1117" s="44"/>
      <c r="K1117" s="44"/>
      <c r="L1117" s="172"/>
      <c r="M1117" s="86"/>
      <c r="N1117" s="172"/>
      <c r="O1117" s="86"/>
      <c r="P1117" s="141"/>
      <c r="Q1117" s="46"/>
      <c r="R1117" s="46"/>
      <c r="S1117" s="141"/>
      <c r="T1117" s="46"/>
      <c r="U1117" s="46" t="s">
        <v>5355</v>
      </c>
      <c r="V1117" s="58" t="s">
        <v>2808</v>
      </c>
      <c r="W1117" s="46" t="s">
        <v>3814</v>
      </c>
    </row>
    <row r="1118" spans="1:23" ht="127.5" x14ac:dyDescent="0.2">
      <c r="A1118" s="78" t="s">
        <v>3938</v>
      </c>
      <c r="B1118" s="78"/>
      <c r="C1118" s="45" t="s">
        <v>3939</v>
      </c>
      <c r="D1118" s="44" t="s">
        <v>5433</v>
      </c>
      <c r="E1118" s="44"/>
      <c r="F1118" s="46" t="s">
        <v>3940</v>
      </c>
      <c r="G1118" s="108"/>
      <c r="H1118" s="108">
        <f>(Data!$H$127 / Data!$H$101)*100</f>
        <v>-1092.6261829652999</v>
      </c>
      <c r="I1118" s="108"/>
      <c r="J1118" s="44"/>
      <c r="K1118" s="44"/>
      <c r="L1118" s="172"/>
      <c r="M1118" s="86"/>
      <c r="N1118" s="172"/>
      <c r="O1118" s="86"/>
      <c r="P1118" s="141"/>
      <c r="Q1118" s="46"/>
      <c r="R1118" s="46"/>
      <c r="S1118" s="141"/>
      <c r="T1118" s="46"/>
      <c r="U1118" s="46" t="s">
        <v>5356</v>
      </c>
      <c r="V1118" s="58" t="s">
        <v>2808</v>
      </c>
      <c r="W1118" s="46" t="s">
        <v>3814</v>
      </c>
    </row>
    <row r="1119" spans="1:23" ht="165.75" x14ac:dyDescent="0.2">
      <c r="A1119" s="78" t="s">
        <v>3941</v>
      </c>
      <c r="B1119" s="78"/>
      <c r="C1119" s="45" t="s">
        <v>3942</v>
      </c>
      <c r="D1119" s="44" t="s">
        <v>5433</v>
      </c>
      <c r="E1119" s="44"/>
      <c r="F1119" s="46" t="s">
        <v>5624</v>
      </c>
      <c r="G1119" s="108"/>
      <c r="H1119" s="108">
        <f>((Data!$H$119 + G103 + G104 + G639) / Data!$H$101)*100</f>
        <v>-1434.4637223974764</v>
      </c>
      <c r="I1119" s="108"/>
      <c r="J1119" s="44"/>
      <c r="K1119" s="44"/>
      <c r="L1119" s="172"/>
      <c r="M1119" s="86"/>
      <c r="N1119" s="172"/>
      <c r="O1119" s="86"/>
      <c r="P1119" s="141"/>
      <c r="Q1119" s="46"/>
      <c r="R1119" s="46"/>
      <c r="S1119" s="141"/>
      <c r="T1119" s="46"/>
      <c r="U1119" s="46" t="s">
        <v>5357</v>
      </c>
      <c r="V1119" s="58" t="s">
        <v>2808</v>
      </c>
      <c r="W1119" s="46"/>
    </row>
    <row r="1120" spans="1:23" ht="153" x14ac:dyDescent="0.2">
      <c r="A1120" s="78" t="s">
        <v>3943</v>
      </c>
      <c r="B1120" s="78"/>
      <c r="C1120" s="45" t="s">
        <v>3944</v>
      </c>
      <c r="D1120" s="44" t="s">
        <v>4105</v>
      </c>
      <c r="E1120" s="44"/>
      <c r="F1120" s="46" t="s">
        <v>3945</v>
      </c>
      <c r="G1120" s="108"/>
      <c r="H1120" s="108">
        <f>(Data!$G$380 + Data!$G$381 + Data!$G$386) / Data!$H$101</f>
        <v>3.9834384858044167</v>
      </c>
      <c r="I1120" s="108"/>
      <c r="J1120" s="44"/>
      <c r="K1120" s="44"/>
      <c r="L1120" s="172"/>
      <c r="M1120" s="86"/>
      <c r="N1120" s="172"/>
      <c r="O1120" s="86"/>
      <c r="P1120" s="141"/>
      <c r="Q1120" s="46"/>
      <c r="R1120" s="46"/>
      <c r="S1120" s="141"/>
      <c r="T1120" s="46"/>
      <c r="U1120" s="46" t="s">
        <v>5358</v>
      </c>
      <c r="V1120" s="58" t="s">
        <v>2808</v>
      </c>
      <c r="W1120" s="46" t="s">
        <v>3833</v>
      </c>
    </row>
    <row r="1121" spans="1:23" ht="153" x14ac:dyDescent="0.2">
      <c r="A1121" s="78" t="s">
        <v>3946</v>
      </c>
      <c r="B1121" s="78"/>
      <c r="C1121" s="45" t="s">
        <v>3947</v>
      </c>
      <c r="D1121" s="44" t="s">
        <v>4104</v>
      </c>
      <c r="E1121" s="44"/>
      <c r="F1121" s="46" t="s">
        <v>3948</v>
      </c>
      <c r="G1121" s="108"/>
      <c r="H1121" s="108">
        <f>((Data!$G$380 + Data!$G$381 + Data!$G$386 - Data!$G$377) / Data!$H$886)*1000</f>
        <v>-8335.9728506787324</v>
      </c>
      <c r="I1121" s="108"/>
      <c r="J1121" s="44"/>
      <c r="K1121" s="44"/>
      <c r="L1121" s="172"/>
      <c r="M1121" s="86"/>
      <c r="N1121" s="172"/>
      <c r="O1121" s="86"/>
      <c r="P1121" s="141"/>
      <c r="Q1121" s="46"/>
      <c r="R1121" s="46"/>
      <c r="S1121" s="141"/>
      <c r="T1121" s="46"/>
      <c r="U1121" s="46" t="s">
        <v>5359</v>
      </c>
      <c r="V1121" s="58" t="s">
        <v>2808</v>
      </c>
      <c r="W1121" s="46" t="s">
        <v>3833</v>
      </c>
    </row>
    <row r="1122" spans="1:23" ht="140.25" x14ac:dyDescent="0.2">
      <c r="A1122" s="78" t="s">
        <v>3949</v>
      </c>
      <c r="B1122" s="78"/>
      <c r="C1122" s="45" t="s">
        <v>3950</v>
      </c>
      <c r="D1122" s="44" t="s">
        <v>4104</v>
      </c>
      <c r="E1122" s="44" t="s">
        <v>2201</v>
      </c>
      <c r="F1122" s="46" t="s">
        <v>3951</v>
      </c>
      <c r="G1122" s="108"/>
      <c r="H1122" s="108">
        <f>((Data!$G$380 + Data!$G$381 + Data!$G$386) / Data!$H$886)*1000</f>
        <v>2285.5203619909503</v>
      </c>
      <c r="I1122" s="108"/>
      <c r="J1122" s="44"/>
      <c r="K1122" s="44"/>
      <c r="L1122" s="172"/>
      <c r="M1122" s="86"/>
      <c r="N1122" s="172"/>
      <c r="O1122" s="86"/>
      <c r="P1122" s="141"/>
      <c r="Q1122" s="46"/>
      <c r="R1122" s="46"/>
      <c r="S1122" s="141"/>
      <c r="T1122" s="46"/>
      <c r="U1122" s="46" t="s">
        <v>5360</v>
      </c>
      <c r="V1122" s="58" t="s">
        <v>2808</v>
      </c>
      <c r="W1122" s="46" t="s">
        <v>3814</v>
      </c>
    </row>
    <row r="1123" spans="1:23" ht="165.75" x14ac:dyDescent="0.2">
      <c r="A1123" s="78" t="s">
        <v>3952</v>
      </c>
      <c r="B1123" s="78"/>
      <c r="C1123" s="45" t="s">
        <v>3953</v>
      </c>
      <c r="D1123" s="44" t="s">
        <v>5433</v>
      </c>
      <c r="E1123" s="44"/>
      <c r="F1123" s="46" t="s">
        <v>4341</v>
      </c>
      <c r="G1123" s="108"/>
      <c r="H1123" s="108">
        <f>((H101-G96-H95) / (H101-G96)*100)</f>
        <v>50.262626262626263</v>
      </c>
      <c r="I1123" s="108"/>
      <c r="J1123" s="44"/>
      <c r="K1123" s="44"/>
      <c r="L1123" s="172"/>
      <c r="M1123" s="86"/>
      <c r="N1123" s="172"/>
      <c r="O1123" s="86"/>
      <c r="P1123" s="141"/>
      <c r="Q1123" s="46"/>
      <c r="R1123" s="46"/>
      <c r="S1123" s="141"/>
      <c r="T1123" s="46"/>
      <c r="U1123" s="46" t="s">
        <v>5361</v>
      </c>
      <c r="V1123" s="58" t="s">
        <v>2808</v>
      </c>
      <c r="W1123" s="46" t="s">
        <v>3814</v>
      </c>
    </row>
    <row r="1124" spans="1:23" ht="140.25" x14ac:dyDescent="0.2">
      <c r="A1124" s="252" t="s">
        <v>3954</v>
      </c>
      <c r="B1124" s="252"/>
      <c r="C1124" s="255" t="s">
        <v>3955</v>
      </c>
      <c r="D1124" s="252" t="s">
        <v>5433</v>
      </c>
      <c r="E1124" s="252"/>
      <c r="F1124" s="250" t="s">
        <v>3956</v>
      </c>
      <c r="G1124" s="245"/>
      <c r="H1124" s="245">
        <f>((Data!$G$100 - Data!$G$112) / Data!$H$119)*100</f>
        <v>19.404960981047939</v>
      </c>
      <c r="I1124" s="245"/>
      <c r="J1124" s="252"/>
      <c r="K1124" s="252"/>
      <c r="L1124" s="248"/>
      <c r="M1124" s="244"/>
      <c r="N1124" s="248"/>
      <c r="O1124" s="244"/>
      <c r="P1124" s="249"/>
      <c r="Q1124" s="250"/>
      <c r="R1124" s="250"/>
      <c r="S1124" s="249"/>
      <c r="T1124" s="250"/>
      <c r="U1124" s="250"/>
      <c r="V1124" s="67" t="s">
        <v>2813</v>
      </c>
      <c r="W1124" s="250" t="s">
        <v>3814</v>
      </c>
    </row>
    <row r="1125" spans="1:23" ht="140.25" x14ac:dyDescent="0.2">
      <c r="A1125" s="78" t="s">
        <v>3957</v>
      </c>
      <c r="B1125" s="78"/>
      <c r="C1125" s="45" t="s">
        <v>3958</v>
      </c>
      <c r="D1125" s="44" t="s">
        <v>5433</v>
      </c>
      <c r="E1125" s="44"/>
      <c r="F1125" s="46" t="s">
        <v>3959</v>
      </c>
      <c r="G1125" s="108"/>
      <c r="H1125" s="108">
        <f>((Data!$H$666 + Data!$G$668) / -Data!$G$669)*100</f>
        <v>164.78853250070961</v>
      </c>
      <c r="I1125" s="108"/>
      <c r="J1125" s="44"/>
      <c r="K1125" s="44"/>
      <c r="L1125" s="172"/>
      <c r="M1125" s="86"/>
      <c r="N1125" s="172"/>
      <c r="O1125" s="86"/>
      <c r="P1125" s="141"/>
      <c r="Q1125" s="46"/>
      <c r="R1125" s="46"/>
      <c r="S1125" s="141"/>
      <c r="T1125" s="46"/>
      <c r="U1125" s="46" t="s">
        <v>5362</v>
      </c>
      <c r="V1125" s="58" t="s">
        <v>2808</v>
      </c>
      <c r="W1125" s="46" t="s">
        <v>3814</v>
      </c>
    </row>
    <row r="1126" spans="1:23" ht="165.75" x14ac:dyDescent="0.2">
      <c r="A1126" s="78" t="s">
        <v>3960</v>
      </c>
      <c r="B1126" s="78"/>
      <c r="C1126" s="45" t="s">
        <v>3961</v>
      </c>
      <c r="D1126" s="44" t="s">
        <v>5433</v>
      </c>
      <c r="E1126" s="44"/>
      <c r="F1126" s="46" t="s">
        <v>3962</v>
      </c>
      <c r="G1126" s="108"/>
      <c r="H1126" s="108">
        <f>(((Data!$G$419 + Data!$G$420 + Data!$G$425)-(Data!$G$416)) / Data!$H$438)*100</f>
        <v>-177.79130728902419</v>
      </c>
      <c r="I1126" s="108"/>
      <c r="J1126" s="44"/>
      <c r="K1126" s="44"/>
      <c r="L1126" s="172"/>
      <c r="M1126" s="86"/>
      <c r="N1126" s="172"/>
      <c r="O1126" s="86"/>
      <c r="P1126" s="141"/>
      <c r="Q1126" s="46"/>
      <c r="R1126" s="46"/>
      <c r="S1126" s="141"/>
      <c r="T1126" s="46"/>
      <c r="U1126" s="46" t="s">
        <v>5363</v>
      </c>
      <c r="V1126" s="58" t="s">
        <v>2808</v>
      </c>
      <c r="W1126" s="46" t="s">
        <v>3814</v>
      </c>
    </row>
    <row r="1127" spans="1:23" ht="76.5" x14ac:dyDescent="0.2">
      <c r="A1127" s="78" t="s">
        <v>3963</v>
      </c>
      <c r="B1127" s="78"/>
      <c r="C1127" s="45" t="s">
        <v>3964</v>
      </c>
      <c r="D1127" s="44" t="s">
        <v>5433</v>
      </c>
      <c r="E1127" s="44"/>
      <c r="F1127" s="46" t="s">
        <v>3965</v>
      </c>
      <c r="G1127" s="108"/>
      <c r="H1127" s="108">
        <f>(Data!$G$134 / Data!$H$133)*100</f>
        <v>21.554993678887488</v>
      </c>
      <c r="I1127" s="108"/>
      <c r="J1127" s="44"/>
      <c r="K1127" s="44"/>
      <c r="L1127" s="172"/>
      <c r="M1127" s="86"/>
      <c r="N1127" s="172"/>
      <c r="O1127" s="86"/>
      <c r="P1127" s="141"/>
      <c r="Q1127" s="46"/>
      <c r="R1127" s="46"/>
      <c r="S1127" s="141"/>
      <c r="T1127" s="46"/>
      <c r="U1127" s="46" t="s">
        <v>5364</v>
      </c>
      <c r="V1127" s="58" t="s">
        <v>2808</v>
      </c>
      <c r="W1127" s="46" t="s">
        <v>3814</v>
      </c>
    </row>
    <row r="1128" spans="1:23" ht="89.25" x14ac:dyDescent="0.2">
      <c r="A1128" s="78" t="s">
        <v>3966</v>
      </c>
      <c r="B1128" s="78"/>
      <c r="C1128" s="45" t="s">
        <v>3967</v>
      </c>
      <c r="D1128" s="44" t="s">
        <v>5433</v>
      </c>
      <c r="E1128" s="44"/>
      <c r="F1128" s="46" t="s">
        <v>3968</v>
      </c>
      <c r="G1128" s="108"/>
      <c r="H1128" s="292">
        <f>(Data!$G$413 / Data!$H$135)*100</f>
        <v>59.951651893634171</v>
      </c>
      <c r="I1128" s="108"/>
      <c r="J1128" s="44"/>
      <c r="K1128" s="44"/>
      <c r="L1128" s="172"/>
      <c r="M1128" s="86"/>
      <c r="N1128" s="172"/>
      <c r="O1128" s="86"/>
      <c r="P1128" s="141"/>
      <c r="Q1128" s="46"/>
      <c r="R1128" s="46"/>
      <c r="S1128" s="141"/>
      <c r="T1128" s="46"/>
      <c r="U1128" s="46" t="s">
        <v>5365</v>
      </c>
      <c r="V1128" s="58" t="s">
        <v>2808</v>
      </c>
      <c r="W1128" s="46" t="s">
        <v>3814</v>
      </c>
    </row>
    <row r="1129" spans="1:23" ht="89.25" x14ac:dyDescent="0.2">
      <c r="A1129" s="78" t="s">
        <v>3969</v>
      </c>
      <c r="B1129" s="78"/>
      <c r="C1129" s="45" t="s">
        <v>3970</v>
      </c>
      <c r="D1129" s="44" t="s">
        <v>5433</v>
      </c>
      <c r="E1129" s="44"/>
      <c r="F1129" s="46" t="s">
        <v>3971</v>
      </c>
      <c r="G1129" s="108"/>
      <c r="H1129" s="292">
        <f>(Data!$G$150 / Data!$H$135)*100</f>
        <v>325.62449637389204</v>
      </c>
      <c r="I1129" s="108"/>
      <c r="J1129" s="44"/>
      <c r="K1129" s="44"/>
      <c r="L1129" s="172"/>
      <c r="M1129" s="86"/>
      <c r="N1129" s="172"/>
      <c r="O1129" s="86"/>
      <c r="P1129" s="141"/>
      <c r="Q1129" s="46"/>
      <c r="R1129" s="46"/>
      <c r="S1129" s="141"/>
      <c r="T1129" s="46"/>
      <c r="U1129" s="46" t="s">
        <v>5366</v>
      </c>
      <c r="V1129" s="58" t="s">
        <v>2808</v>
      </c>
      <c r="W1129" s="46" t="s">
        <v>3814</v>
      </c>
    </row>
    <row r="1130" spans="1:23" ht="127.5" x14ac:dyDescent="0.2">
      <c r="A1130" s="78" t="s">
        <v>3972</v>
      </c>
      <c r="B1130" s="78"/>
      <c r="C1130" s="45" t="s">
        <v>3973</v>
      </c>
      <c r="D1130" s="44" t="s">
        <v>5433</v>
      </c>
      <c r="E1130" s="44"/>
      <c r="F1130" s="46" t="s">
        <v>3974</v>
      </c>
      <c r="G1130" s="108"/>
      <c r="H1130" s="108">
        <f>(Data!$G$946 / Data!$H$141)*100</f>
        <v>271.5331278890601</v>
      </c>
      <c r="I1130" s="108"/>
      <c r="J1130" s="44"/>
      <c r="K1130" s="44"/>
      <c r="L1130" s="172"/>
      <c r="M1130" s="86"/>
      <c r="N1130" s="172"/>
      <c r="O1130" s="86"/>
      <c r="P1130" s="141"/>
      <c r="Q1130" s="46"/>
      <c r="R1130" s="46"/>
      <c r="S1130" s="141"/>
      <c r="T1130" s="46"/>
      <c r="U1130" s="46" t="s">
        <v>5367</v>
      </c>
      <c r="V1130" s="58" t="s">
        <v>2808</v>
      </c>
      <c r="W1130" s="46" t="s">
        <v>3833</v>
      </c>
    </row>
    <row r="1131" spans="1:23" ht="114.75" x14ac:dyDescent="0.2">
      <c r="A1131" s="78" t="s">
        <v>3975</v>
      </c>
      <c r="B1131" s="78"/>
      <c r="C1131" s="45" t="s">
        <v>3976</v>
      </c>
      <c r="D1131" s="44" t="s">
        <v>4104</v>
      </c>
      <c r="E1131" s="44"/>
      <c r="F1131" s="46" t="s">
        <v>3977</v>
      </c>
      <c r="G1131" s="108"/>
      <c r="H1131" s="108">
        <f>(Data!$H$141 / Data!$H$925)*1000</f>
        <v>566.81222707423569</v>
      </c>
      <c r="I1131" s="108"/>
      <c r="J1131" s="44"/>
      <c r="K1131" s="44"/>
      <c r="L1131" s="172"/>
      <c r="M1131" s="86"/>
      <c r="N1131" s="172"/>
      <c r="O1131" s="86"/>
      <c r="P1131" s="141"/>
      <c r="Q1131" s="46"/>
      <c r="R1131" s="46"/>
      <c r="S1131" s="141"/>
      <c r="T1131" s="46"/>
      <c r="U1131" s="46" t="s">
        <v>5368</v>
      </c>
      <c r="V1131" s="58" t="s">
        <v>2808</v>
      </c>
      <c r="W1131" s="46"/>
    </row>
    <row r="1132" spans="1:23" ht="127.5" x14ac:dyDescent="0.2">
      <c r="A1132" s="78" t="s">
        <v>3978</v>
      </c>
      <c r="B1132" s="78"/>
      <c r="C1132" s="45" t="s">
        <v>3979</v>
      </c>
      <c r="D1132" s="44" t="s">
        <v>4105</v>
      </c>
      <c r="E1132" s="44"/>
      <c r="F1132" s="46" t="s">
        <v>3980</v>
      </c>
      <c r="G1132" s="108"/>
      <c r="H1132" s="108">
        <f>(Data!$G$147 - Data!$G$672) / Data!$G$148</f>
        <v>4.8931896129348358</v>
      </c>
      <c r="I1132" s="108"/>
      <c r="J1132" s="44"/>
      <c r="K1132" s="44"/>
      <c r="L1132" s="172"/>
      <c r="M1132" s="86"/>
      <c r="N1132" s="172"/>
      <c r="O1132" s="86"/>
      <c r="P1132" s="141"/>
      <c r="Q1132" s="46"/>
      <c r="R1132" s="46"/>
      <c r="S1132" s="141"/>
      <c r="T1132" s="46"/>
      <c r="U1132" s="46" t="s">
        <v>5369</v>
      </c>
      <c r="V1132" s="58" t="s">
        <v>2808</v>
      </c>
      <c r="W1132" s="46"/>
    </row>
    <row r="1133" spans="1:23" ht="76.5" x14ac:dyDescent="0.2">
      <c r="A1133" s="78" t="s">
        <v>3981</v>
      </c>
      <c r="B1133" s="78"/>
      <c r="C1133" s="45" t="s">
        <v>3982</v>
      </c>
      <c r="D1133" s="44" t="s">
        <v>4105</v>
      </c>
      <c r="E1133" s="44"/>
      <c r="F1133" s="46" t="s">
        <v>3983</v>
      </c>
      <c r="G1133" s="108"/>
      <c r="H1133" s="108">
        <f>Data!$H$417 / Data!$H$422</f>
        <v>7.1427945685501539</v>
      </c>
      <c r="I1133" s="108"/>
      <c r="J1133" s="44"/>
      <c r="K1133" s="44"/>
      <c r="L1133" s="172"/>
      <c r="M1133" s="86"/>
      <c r="N1133" s="172"/>
      <c r="O1133" s="86"/>
      <c r="P1133" s="141"/>
      <c r="Q1133" s="46"/>
      <c r="R1133" s="46"/>
      <c r="S1133" s="141"/>
      <c r="T1133" s="46"/>
      <c r="U1133" s="46" t="s">
        <v>5370</v>
      </c>
      <c r="V1133" s="58" t="s">
        <v>2808</v>
      </c>
      <c r="W1133" s="46" t="s">
        <v>3814</v>
      </c>
    </row>
    <row r="1134" spans="1:23" ht="114.75" x14ac:dyDescent="0.2">
      <c r="A1134" s="78" t="s">
        <v>3984</v>
      </c>
      <c r="B1134" s="78"/>
      <c r="C1134" s="45" t="s">
        <v>3985</v>
      </c>
      <c r="D1134" s="44" t="s">
        <v>5433</v>
      </c>
      <c r="E1134" s="44"/>
      <c r="F1134" s="46" t="s">
        <v>3986</v>
      </c>
      <c r="G1134" s="108"/>
      <c r="H1134" s="108">
        <f>(Data!$H$159 / Data!$H$141)*100</f>
        <v>-1107.6271186440679</v>
      </c>
      <c r="I1134" s="108"/>
      <c r="J1134" s="44"/>
      <c r="K1134" s="44"/>
      <c r="L1134" s="172"/>
      <c r="M1134" s="86"/>
      <c r="N1134" s="172"/>
      <c r="O1134" s="86"/>
      <c r="P1134" s="141"/>
      <c r="Q1134" s="46"/>
      <c r="R1134" s="46"/>
      <c r="S1134" s="141"/>
      <c r="T1134" s="46"/>
      <c r="U1134" s="46" t="s">
        <v>5371</v>
      </c>
      <c r="V1134" s="58" t="s">
        <v>2808</v>
      </c>
      <c r="W1134" s="46" t="s">
        <v>3814</v>
      </c>
    </row>
    <row r="1135" spans="1:23" ht="127.5" x14ac:dyDescent="0.2">
      <c r="A1135" s="78" t="s">
        <v>3987</v>
      </c>
      <c r="B1135" s="78"/>
      <c r="C1135" s="45" t="s">
        <v>3988</v>
      </c>
      <c r="D1135" s="44" t="s">
        <v>5433</v>
      </c>
      <c r="E1135" s="44"/>
      <c r="F1135" s="46" t="s">
        <v>3989</v>
      </c>
      <c r="G1135" s="108"/>
      <c r="H1135" s="108">
        <f>(Data!$H$167 / Data!$H$141)*100</f>
        <v>-1068.1432973805856</v>
      </c>
      <c r="I1135" s="108"/>
      <c r="J1135" s="44"/>
      <c r="K1135" s="44"/>
      <c r="L1135" s="172"/>
      <c r="M1135" s="86"/>
      <c r="N1135" s="172"/>
      <c r="O1135" s="86"/>
      <c r="P1135" s="141"/>
      <c r="Q1135" s="46"/>
      <c r="R1135" s="46"/>
      <c r="S1135" s="141"/>
      <c r="T1135" s="46"/>
      <c r="U1135" s="46" t="s">
        <v>5372</v>
      </c>
      <c r="V1135" s="58" t="s">
        <v>2808</v>
      </c>
      <c r="W1135" s="46" t="s">
        <v>3814</v>
      </c>
    </row>
    <row r="1136" spans="1:23" ht="165.75" x14ac:dyDescent="0.2">
      <c r="A1136" s="78" t="s">
        <v>3990</v>
      </c>
      <c r="B1136" s="78"/>
      <c r="C1136" s="45" t="s">
        <v>3991</v>
      </c>
      <c r="D1136" s="44" t="s">
        <v>5433</v>
      </c>
      <c r="E1136" s="44"/>
      <c r="F1136" s="46" t="s">
        <v>5628</v>
      </c>
      <c r="G1136" s="108"/>
      <c r="H1136" s="108">
        <f>((Data!$H$159 + G143 + G144 + G672) / Data!$H$141)*100</f>
        <v>-1402.8505392912173</v>
      </c>
      <c r="I1136" s="108"/>
      <c r="J1136" s="44"/>
      <c r="K1136" s="44"/>
      <c r="L1136" s="172"/>
      <c r="M1136" s="86"/>
      <c r="N1136" s="172"/>
      <c r="O1136" s="86"/>
      <c r="P1136" s="141"/>
      <c r="Q1136" s="46"/>
      <c r="R1136" s="46"/>
      <c r="S1136" s="141"/>
      <c r="T1136" s="46"/>
      <c r="U1136" s="46" t="s">
        <v>5373</v>
      </c>
      <c r="V1136" s="58" t="s">
        <v>2808</v>
      </c>
      <c r="W1136" s="46"/>
    </row>
    <row r="1137" spans="1:23" ht="153" x14ac:dyDescent="0.2">
      <c r="A1137" s="78" t="s">
        <v>3992</v>
      </c>
      <c r="B1137" s="78"/>
      <c r="C1137" s="45" t="s">
        <v>3993</v>
      </c>
      <c r="D1137" s="44" t="s">
        <v>4105</v>
      </c>
      <c r="E1137" s="44"/>
      <c r="F1137" s="46" t="s">
        <v>3994</v>
      </c>
      <c r="G1137" s="108"/>
      <c r="H1137" s="108">
        <f>(Data!$G$419 + Data!$G$420 + Data!$G$425) / Data!$H$141</f>
        <v>3.902927580893683</v>
      </c>
      <c r="I1137" s="108"/>
      <c r="J1137" s="44"/>
      <c r="K1137" s="44"/>
      <c r="L1137" s="172"/>
      <c r="M1137" s="86"/>
      <c r="N1137" s="172"/>
      <c r="O1137" s="86"/>
      <c r="P1137" s="141"/>
      <c r="Q1137" s="46"/>
      <c r="R1137" s="46"/>
      <c r="S1137" s="141"/>
      <c r="T1137" s="46"/>
      <c r="U1137" s="46" t="s">
        <v>5374</v>
      </c>
      <c r="V1137" s="58" t="s">
        <v>2808</v>
      </c>
      <c r="W1137" s="46" t="s">
        <v>3833</v>
      </c>
    </row>
    <row r="1138" spans="1:23" ht="153" x14ac:dyDescent="0.2">
      <c r="A1138" s="78" t="s">
        <v>3995</v>
      </c>
      <c r="B1138" s="78"/>
      <c r="C1138" s="45" t="s">
        <v>3996</v>
      </c>
      <c r="D1138" s="44" t="s">
        <v>4104</v>
      </c>
      <c r="E1138" s="44"/>
      <c r="F1138" s="46" t="s">
        <v>3997</v>
      </c>
      <c r="G1138" s="108"/>
      <c r="H1138" s="108">
        <f>((Data!$G$419 + Data!$G$420 + Data!$G$425 - Data!$G$416) / Data!$H$925)*1000</f>
        <v>-11476.855895196508</v>
      </c>
      <c r="I1138" s="108"/>
      <c r="J1138" s="44"/>
      <c r="K1138" s="44"/>
      <c r="L1138" s="172"/>
      <c r="M1138" s="86"/>
      <c r="N1138" s="172"/>
      <c r="O1138" s="86"/>
      <c r="P1138" s="141"/>
      <c r="Q1138" s="46"/>
      <c r="R1138" s="46"/>
      <c r="S1138" s="141"/>
      <c r="T1138" s="46"/>
      <c r="U1138" s="46" t="s">
        <v>5375</v>
      </c>
      <c r="V1138" s="58" t="s">
        <v>2808</v>
      </c>
      <c r="W1138" s="46" t="s">
        <v>3833</v>
      </c>
    </row>
    <row r="1139" spans="1:23" ht="140.25" x14ac:dyDescent="0.2">
      <c r="A1139" s="78" t="s">
        <v>3998</v>
      </c>
      <c r="B1139" s="78"/>
      <c r="C1139" s="45" t="s">
        <v>3999</v>
      </c>
      <c r="D1139" s="44" t="s">
        <v>4104</v>
      </c>
      <c r="E1139" s="44"/>
      <c r="F1139" s="46" t="s">
        <v>4000</v>
      </c>
      <c r="G1139" s="108"/>
      <c r="H1139" s="108">
        <f>((Data!$G$419 + Data!$G$420 + Data!$G$425) / Data!$H$925)*1000</f>
        <v>2212.2270742358078</v>
      </c>
      <c r="I1139" s="108"/>
      <c r="J1139" s="44"/>
      <c r="K1139" s="44"/>
      <c r="L1139" s="172"/>
      <c r="M1139" s="86"/>
      <c r="N1139" s="172"/>
      <c r="O1139" s="86"/>
      <c r="P1139" s="141"/>
      <c r="Q1139" s="46"/>
      <c r="R1139" s="46"/>
      <c r="S1139" s="141"/>
      <c r="T1139" s="46"/>
      <c r="U1139" s="46" t="s">
        <v>5376</v>
      </c>
      <c r="V1139" s="58" t="s">
        <v>2808</v>
      </c>
      <c r="W1139" s="46" t="s">
        <v>3814</v>
      </c>
    </row>
    <row r="1140" spans="1:23" ht="178.5" x14ac:dyDescent="0.2">
      <c r="A1140" s="78" t="s">
        <v>4001</v>
      </c>
      <c r="B1140" s="78"/>
      <c r="C1140" s="45" t="s">
        <v>4002</v>
      </c>
      <c r="D1140" s="44" t="s">
        <v>5433</v>
      </c>
      <c r="E1140" s="44"/>
      <c r="F1140" s="46" t="s">
        <v>4342</v>
      </c>
      <c r="G1140" s="108"/>
      <c r="H1140" s="292">
        <f>((H141-G136-H135) / (H141-G136)*100)</f>
        <v>50.851485148514854</v>
      </c>
      <c r="I1140" s="108"/>
      <c r="J1140" s="44"/>
      <c r="K1140" s="44"/>
      <c r="L1140" s="172"/>
      <c r="M1140" s="86"/>
      <c r="N1140" s="172"/>
      <c r="O1140" s="86"/>
      <c r="P1140" s="141"/>
      <c r="Q1140" s="46"/>
      <c r="R1140" s="46"/>
      <c r="S1140" s="141"/>
      <c r="T1140" s="46"/>
      <c r="U1140" s="46" t="s">
        <v>5377</v>
      </c>
      <c r="V1140" s="58" t="s">
        <v>2808</v>
      </c>
      <c r="W1140" s="46" t="s">
        <v>3814</v>
      </c>
    </row>
    <row r="1141" spans="1:23" ht="140.25" x14ac:dyDescent="0.2">
      <c r="A1141" s="252" t="s">
        <v>4003</v>
      </c>
      <c r="B1141" s="252"/>
      <c r="C1141" s="255" t="s">
        <v>4004</v>
      </c>
      <c r="D1141" s="252" t="s">
        <v>5433</v>
      </c>
      <c r="E1141" s="252"/>
      <c r="F1141" s="250" t="s">
        <v>4005</v>
      </c>
      <c r="G1141" s="245"/>
      <c r="H1141" s="245">
        <f>((Data!$G$140 - Data!$G$152) / Data!$H$159)*100</f>
        <v>19.371217917507131</v>
      </c>
      <c r="I1141" s="245"/>
      <c r="J1141" s="252"/>
      <c r="K1141" s="252"/>
      <c r="L1141" s="248"/>
      <c r="M1141" s="244"/>
      <c r="N1141" s="248"/>
      <c r="O1141" s="244"/>
      <c r="P1141" s="249"/>
      <c r="Q1141" s="250"/>
      <c r="R1141" s="250"/>
      <c r="S1141" s="249"/>
      <c r="T1141" s="250"/>
      <c r="U1141" s="250"/>
      <c r="V1141" s="67" t="s">
        <v>2813</v>
      </c>
      <c r="W1141" s="250" t="s">
        <v>3814</v>
      </c>
    </row>
    <row r="1142" spans="1:23" ht="140.25" x14ac:dyDescent="0.2">
      <c r="A1142" s="78" t="s">
        <v>4006</v>
      </c>
      <c r="B1142" s="78"/>
      <c r="C1142" s="45" t="s">
        <v>4007</v>
      </c>
      <c r="D1142" s="44" t="s">
        <v>5433</v>
      </c>
      <c r="E1142" s="44"/>
      <c r="F1142" s="46" t="s">
        <v>4008</v>
      </c>
      <c r="G1142" s="108"/>
      <c r="H1142" s="108">
        <f>((Data!$H$699 + Data!$G$701) / -Data!$G$702)*100</f>
        <v>164.98015873015873</v>
      </c>
      <c r="I1142" s="108"/>
      <c r="J1142" s="44"/>
      <c r="K1142" s="44"/>
      <c r="L1142" s="172"/>
      <c r="M1142" s="86"/>
      <c r="N1142" s="172"/>
      <c r="O1142" s="86"/>
      <c r="P1142" s="141"/>
      <c r="Q1142" s="46"/>
      <c r="R1142" s="46"/>
      <c r="S1142" s="141"/>
      <c r="T1142" s="46"/>
      <c r="U1142" s="46" t="s">
        <v>5378</v>
      </c>
      <c r="V1142" s="58" t="s">
        <v>2808</v>
      </c>
      <c r="W1142" s="46" t="s">
        <v>3814</v>
      </c>
    </row>
    <row r="1143" spans="1:23" ht="165.75" x14ac:dyDescent="0.2">
      <c r="A1143" s="78" t="s">
        <v>4009</v>
      </c>
      <c r="B1143" s="78"/>
      <c r="C1143" s="45" t="s">
        <v>4010</v>
      </c>
      <c r="D1143" s="44" t="s">
        <v>5433</v>
      </c>
      <c r="E1143" s="44"/>
      <c r="F1143" s="46" t="s">
        <v>4011</v>
      </c>
      <c r="G1143" s="108"/>
      <c r="H1143" s="108">
        <f>(((Data!$G$458 + Data!$G$459 + Data!$G$464)-(Data!$G$455)) / Data!$H$477)*100</f>
        <v>-150.72003528503694</v>
      </c>
      <c r="I1143" s="108"/>
      <c r="J1143" s="44"/>
      <c r="K1143" s="44"/>
      <c r="L1143" s="172"/>
      <c r="M1143" s="86"/>
      <c r="N1143" s="172"/>
      <c r="O1143" s="86"/>
      <c r="P1143" s="141"/>
      <c r="Q1143" s="46"/>
      <c r="R1143" s="46"/>
      <c r="S1143" s="141"/>
      <c r="T1143" s="46"/>
      <c r="U1143" s="46" t="s">
        <v>5379</v>
      </c>
      <c r="V1143" s="58" t="s">
        <v>2808</v>
      </c>
      <c r="W1143" s="46" t="s">
        <v>3814</v>
      </c>
    </row>
    <row r="1144" spans="1:23" ht="76.5" x14ac:dyDescent="0.2">
      <c r="A1144" s="78" t="s">
        <v>4012</v>
      </c>
      <c r="B1144" s="78"/>
      <c r="C1144" s="45" t="s">
        <v>4013</v>
      </c>
      <c r="D1144" s="44" t="s">
        <v>5433</v>
      </c>
      <c r="E1144" s="44"/>
      <c r="F1144" s="46" t="s">
        <v>4014</v>
      </c>
      <c r="G1144" s="108"/>
      <c r="H1144" s="108">
        <f>(Data!$G$174 / Data!$H$173)*100</f>
        <v>21.910112359550567</v>
      </c>
      <c r="I1144" s="108"/>
      <c r="J1144" s="44"/>
      <c r="K1144" s="44"/>
      <c r="L1144" s="172"/>
      <c r="M1144" s="86"/>
      <c r="N1144" s="172"/>
      <c r="O1144" s="86"/>
      <c r="P1144" s="141"/>
      <c r="Q1144" s="46"/>
      <c r="R1144" s="46"/>
      <c r="S1144" s="141"/>
      <c r="T1144" s="46"/>
      <c r="U1144" s="46" t="s">
        <v>5380</v>
      </c>
      <c r="V1144" s="58" t="s">
        <v>2808</v>
      </c>
      <c r="W1144" s="46" t="s">
        <v>3814</v>
      </c>
    </row>
    <row r="1145" spans="1:23" ht="89.25" x14ac:dyDescent="0.2">
      <c r="A1145" s="78" t="s">
        <v>4015</v>
      </c>
      <c r="B1145" s="78"/>
      <c r="C1145" s="45" t="s">
        <v>4016</v>
      </c>
      <c r="D1145" s="44" t="s">
        <v>5433</v>
      </c>
      <c r="E1145" s="44"/>
      <c r="F1145" s="46" t="s">
        <v>4017</v>
      </c>
      <c r="G1145" s="108"/>
      <c r="H1145" s="292">
        <f>(Data!$G$452 / Data!$H$175)*100</f>
        <v>60.271782573940854</v>
      </c>
      <c r="I1145" s="108"/>
      <c r="J1145" s="44"/>
      <c r="K1145" s="44"/>
      <c r="L1145" s="172"/>
      <c r="M1145" s="86"/>
      <c r="N1145" s="172"/>
      <c r="O1145" s="86"/>
      <c r="P1145" s="141"/>
      <c r="Q1145" s="46"/>
      <c r="R1145" s="46"/>
      <c r="S1145" s="141"/>
      <c r="T1145" s="46"/>
      <c r="U1145" s="46" t="s">
        <v>5381</v>
      </c>
      <c r="V1145" s="58" t="s">
        <v>2808</v>
      </c>
      <c r="W1145" s="46" t="s">
        <v>3814</v>
      </c>
    </row>
    <row r="1146" spans="1:23" ht="89.25" x14ac:dyDescent="0.2">
      <c r="A1146" s="78" t="s">
        <v>4018</v>
      </c>
      <c r="B1146" s="78"/>
      <c r="C1146" s="45" t="s">
        <v>4019</v>
      </c>
      <c r="D1146" s="44" t="s">
        <v>5433</v>
      </c>
      <c r="E1146" s="44"/>
      <c r="F1146" s="46" t="s">
        <v>4020</v>
      </c>
      <c r="G1146" s="108"/>
      <c r="H1146" s="108">
        <f>(Data!$G$190 / Data!$H$175)*100</f>
        <v>323.82094324540367</v>
      </c>
      <c r="I1146" s="108"/>
      <c r="J1146" s="44"/>
      <c r="K1146" s="44"/>
      <c r="L1146" s="172"/>
      <c r="M1146" s="86"/>
      <c r="N1146" s="172"/>
      <c r="O1146" s="86"/>
      <c r="P1146" s="141"/>
      <c r="Q1146" s="46"/>
      <c r="R1146" s="46"/>
      <c r="S1146" s="141"/>
      <c r="T1146" s="46"/>
      <c r="U1146" s="46" t="s">
        <v>5382</v>
      </c>
      <c r="V1146" s="58" t="s">
        <v>2808</v>
      </c>
      <c r="W1146" s="46" t="s">
        <v>3814</v>
      </c>
    </row>
    <row r="1147" spans="1:23" ht="127.5" x14ac:dyDescent="0.2">
      <c r="A1147" s="78" t="s">
        <v>4021</v>
      </c>
      <c r="B1147" s="78"/>
      <c r="C1147" s="45" t="s">
        <v>4022</v>
      </c>
      <c r="D1147" s="44" t="s">
        <v>5433</v>
      </c>
      <c r="E1147" s="44"/>
      <c r="F1147" s="46" t="s">
        <v>4023</v>
      </c>
      <c r="G1147" s="108"/>
      <c r="H1147" s="108">
        <f>(Data!$G$985 / Data!$H$181)*100</f>
        <v>265.77560240963857</v>
      </c>
      <c r="I1147" s="108"/>
      <c r="J1147" s="44"/>
      <c r="K1147" s="44"/>
      <c r="L1147" s="172"/>
      <c r="M1147" s="86"/>
      <c r="N1147" s="172"/>
      <c r="O1147" s="86"/>
      <c r="P1147" s="141"/>
      <c r="Q1147" s="46"/>
      <c r="R1147" s="46"/>
      <c r="S1147" s="141"/>
      <c r="T1147" s="46"/>
      <c r="U1147" s="46" t="s">
        <v>5383</v>
      </c>
      <c r="V1147" s="58" t="s">
        <v>2808</v>
      </c>
      <c r="W1147" s="46" t="s">
        <v>3833</v>
      </c>
    </row>
    <row r="1148" spans="1:23" ht="114.75" x14ac:dyDescent="0.2">
      <c r="A1148" s="78" t="s">
        <v>4024</v>
      </c>
      <c r="B1148" s="78"/>
      <c r="C1148" s="45" t="s">
        <v>4025</v>
      </c>
      <c r="D1148" s="44" t="s">
        <v>4104</v>
      </c>
      <c r="E1148" s="44"/>
      <c r="F1148" s="46" t="s">
        <v>4026</v>
      </c>
      <c r="G1148" s="108"/>
      <c r="H1148" s="108">
        <f>(Data!$H$181 / Data!$H$964)*1000</f>
        <v>560.33755274261603</v>
      </c>
      <c r="I1148" s="108"/>
      <c r="J1148" s="44"/>
      <c r="K1148" s="44"/>
      <c r="L1148" s="172"/>
      <c r="M1148" s="86"/>
      <c r="N1148" s="172"/>
      <c r="O1148" s="86"/>
      <c r="P1148" s="141"/>
      <c r="Q1148" s="46"/>
      <c r="R1148" s="46"/>
      <c r="S1148" s="141"/>
      <c r="T1148" s="46"/>
      <c r="U1148" s="46" t="s">
        <v>5384</v>
      </c>
      <c r="V1148" s="58" t="s">
        <v>2808</v>
      </c>
      <c r="W1148" s="46"/>
    </row>
    <row r="1149" spans="1:23" ht="127.5" x14ac:dyDescent="0.2">
      <c r="A1149" s="78" t="s">
        <v>4027</v>
      </c>
      <c r="B1149" s="78"/>
      <c r="C1149" s="45" t="s">
        <v>4028</v>
      </c>
      <c r="D1149" s="44" t="s">
        <v>4105</v>
      </c>
      <c r="E1149" s="44"/>
      <c r="F1149" s="46" t="s">
        <v>4029</v>
      </c>
      <c r="G1149" s="108"/>
      <c r="H1149" s="108">
        <f>(Data!$G$187 - Data!$G$705) / Data!$G$188</f>
        <v>4.8790833739639208</v>
      </c>
      <c r="I1149" s="108"/>
      <c r="J1149" s="44"/>
      <c r="K1149" s="44"/>
      <c r="L1149" s="172"/>
      <c r="M1149" s="86"/>
      <c r="N1149" s="172"/>
      <c r="O1149" s="86"/>
      <c r="P1149" s="141"/>
      <c r="Q1149" s="46"/>
      <c r="R1149" s="46"/>
      <c r="S1149" s="141"/>
      <c r="T1149" s="46"/>
      <c r="U1149" s="46" t="s">
        <v>5385</v>
      </c>
      <c r="V1149" s="58" t="s">
        <v>2808</v>
      </c>
      <c r="W1149" s="46"/>
    </row>
    <row r="1150" spans="1:23" ht="76.5" x14ac:dyDescent="0.2">
      <c r="A1150" s="78" t="s">
        <v>4030</v>
      </c>
      <c r="B1150" s="78"/>
      <c r="C1150" s="45" t="s">
        <v>4031</v>
      </c>
      <c r="D1150" s="44" t="s">
        <v>4105</v>
      </c>
      <c r="E1150" s="44"/>
      <c r="F1150" s="46" t="s">
        <v>4032</v>
      </c>
      <c r="G1150" s="108"/>
      <c r="H1150" s="108">
        <f>Data!$H$456 / Data!$H$461</f>
        <v>8.8482864003492701</v>
      </c>
      <c r="I1150" s="108"/>
      <c r="J1150" s="44"/>
      <c r="K1150" s="44"/>
      <c r="L1150" s="172"/>
      <c r="M1150" s="86"/>
      <c r="N1150" s="172"/>
      <c r="O1150" s="86"/>
      <c r="P1150" s="141"/>
      <c r="Q1150" s="46"/>
      <c r="R1150" s="46"/>
      <c r="S1150" s="141"/>
      <c r="T1150" s="46"/>
      <c r="U1150" s="46" t="s">
        <v>5386</v>
      </c>
      <c r="V1150" s="58" t="s">
        <v>2808</v>
      </c>
      <c r="W1150" s="46" t="s">
        <v>3814</v>
      </c>
    </row>
    <row r="1151" spans="1:23" ht="127.5" x14ac:dyDescent="0.2">
      <c r="A1151" s="78" t="s">
        <v>4033</v>
      </c>
      <c r="B1151" s="78"/>
      <c r="C1151" s="45" t="s">
        <v>4034</v>
      </c>
      <c r="D1151" s="44" t="s">
        <v>5433</v>
      </c>
      <c r="E1151" s="44"/>
      <c r="F1151" s="46" t="s">
        <v>4035</v>
      </c>
      <c r="G1151" s="108"/>
      <c r="H1151" s="108">
        <f>(Data!$H$199 / Data!$H$181)*100</f>
        <v>-1084.4879518072289</v>
      </c>
      <c r="I1151" s="108"/>
      <c r="J1151" s="44"/>
      <c r="K1151" s="44"/>
      <c r="L1151" s="172"/>
      <c r="M1151" s="86"/>
      <c r="N1151" s="172"/>
      <c r="O1151" s="86"/>
      <c r="P1151" s="141"/>
      <c r="Q1151" s="46"/>
      <c r="R1151" s="46"/>
      <c r="S1151" s="141"/>
      <c r="T1151" s="46"/>
      <c r="U1151" s="46" t="s">
        <v>5387</v>
      </c>
      <c r="V1151" s="58" t="s">
        <v>2808</v>
      </c>
      <c r="W1151" s="46" t="s">
        <v>3814</v>
      </c>
    </row>
    <row r="1152" spans="1:23" ht="127.5" x14ac:dyDescent="0.2">
      <c r="A1152" s="78" t="s">
        <v>4036</v>
      </c>
      <c r="B1152" s="78"/>
      <c r="C1152" s="45" t="s">
        <v>4037</v>
      </c>
      <c r="D1152" s="44" t="s">
        <v>5433</v>
      </c>
      <c r="E1152" s="44"/>
      <c r="F1152" s="46" t="s">
        <v>4038</v>
      </c>
      <c r="G1152" s="108"/>
      <c r="H1152" s="108">
        <f>(Data!$H$207 / Data!$H$181)*100</f>
        <v>-1044.7665662650604</v>
      </c>
      <c r="I1152" s="108"/>
      <c r="J1152" s="44"/>
      <c r="K1152" s="44"/>
      <c r="L1152" s="172"/>
      <c r="M1152" s="86"/>
      <c r="N1152" s="172"/>
      <c r="O1152" s="86"/>
      <c r="P1152" s="141"/>
      <c r="Q1152" s="46"/>
      <c r="R1152" s="46"/>
      <c r="S1152" s="141"/>
      <c r="T1152" s="46"/>
      <c r="U1152" s="46" t="s">
        <v>5388</v>
      </c>
      <c r="V1152" s="58" t="s">
        <v>2808</v>
      </c>
      <c r="W1152" s="46" t="s">
        <v>3814</v>
      </c>
    </row>
    <row r="1153" spans="1:23" ht="165.75" x14ac:dyDescent="0.2">
      <c r="A1153" s="78" t="s">
        <v>4039</v>
      </c>
      <c r="B1153" s="78"/>
      <c r="C1153" s="45" t="s">
        <v>4040</v>
      </c>
      <c r="D1153" s="44" t="s">
        <v>5433</v>
      </c>
      <c r="E1153" s="44"/>
      <c r="F1153" s="46" t="s">
        <v>5625</v>
      </c>
      <c r="G1153" s="108"/>
      <c r="H1153" s="108">
        <f>((Data!$H$199 + G183 + G184 + G705) / Data!$H$181)*100</f>
        <v>-1372.6656626506024</v>
      </c>
      <c r="I1153" s="108"/>
      <c r="J1153" s="44"/>
      <c r="K1153" s="44"/>
      <c r="L1153" s="172"/>
      <c r="M1153" s="86"/>
      <c r="N1153" s="172"/>
      <c r="O1153" s="86"/>
      <c r="P1153" s="141"/>
      <c r="Q1153" s="46"/>
      <c r="R1153" s="46"/>
      <c r="S1153" s="141"/>
      <c r="T1153" s="46"/>
      <c r="U1153" s="46" t="s">
        <v>5389</v>
      </c>
      <c r="V1153" s="58" t="s">
        <v>2808</v>
      </c>
      <c r="W1153" s="46"/>
    </row>
    <row r="1154" spans="1:23" ht="153" x14ac:dyDescent="0.2">
      <c r="A1154" s="78" t="s">
        <v>4041</v>
      </c>
      <c r="B1154" s="78"/>
      <c r="C1154" s="45" t="s">
        <v>4042</v>
      </c>
      <c r="D1154" s="44" t="s">
        <v>4105</v>
      </c>
      <c r="E1154" s="44"/>
      <c r="F1154" s="46" t="s">
        <v>4043</v>
      </c>
      <c r="G1154" s="108"/>
      <c r="H1154" s="108">
        <f>(Data!$G$458 + Data!$G$459 + Data!$G$464) / Data!$H$181</f>
        <v>3.8260542168674703</v>
      </c>
      <c r="I1154" s="108"/>
      <c r="J1154" s="44"/>
      <c r="K1154" s="44"/>
      <c r="L1154" s="172"/>
      <c r="M1154" s="86"/>
      <c r="N1154" s="172"/>
      <c r="O1154" s="86"/>
      <c r="P1154" s="141"/>
      <c r="Q1154" s="46"/>
      <c r="R1154" s="46"/>
      <c r="S1154" s="141"/>
      <c r="T1154" s="46"/>
      <c r="U1154" s="46" t="s">
        <v>5390</v>
      </c>
      <c r="V1154" s="58" t="s">
        <v>2808</v>
      </c>
      <c r="W1154" s="46" t="s">
        <v>3833</v>
      </c>
    </row>
    <row r="1155" spans="1:23" ht="153" x14ac:dyDescent="0.2">
      <c r="A1155" s="78" t="s">
        <v>4044</v>
      </c>
      <c r="B1155" s="78"/>
      <c r="C1155" s="45" t="s">
        <v>4045</v>
      </c>
      <c r="D1155" s="44" t="s">
        <v>4104</v>
      </c>
      <c r="E1155" s="44"/>
      <c r="F1155" s="46" t="s">
        <v>4046</v>
      </c>
      <c r="G1155" s="108"/>
      <c r="H1155" s="108">
        <f>((Data!$G$458 + Data!$G$459 + Data!$G$464 - Data!$G$455) / Data!$H$964)*1000</f>
        <v>-14418.565400843883</v>
      </c>
      <c r="I1155" s="108"/>
      <c r="J1155" s="44"/>
      <c r="K1155" s="44"/>
      <c r="L1155" s="172"/>
      <c r="M1155" s="86"/>
      <c r="N1155" s="172"/>
      <c r="O1155" s="86"/>
      <c r="P1155" s="141"/>
      <c r="Q1155" s="46"/>
      <c r="R1155" s="46"/>
      <c r="S1155" s="141"/>
      <c r="T1155" s="46"/>
      <c r="U1155" s="46" t="s">
        <v>5391</v>
      </c>
      <c r="V1155" s="58" t="s">
        <v>2808</v>
      </c>
      <c r="W1155" s="46" t="s">
        <v>3833</v>
      </c>
    </row>
    <row r="1156" spans="1:23" ht="140.25" x14ac:dyDescent="0.2">
      <c r="A1156" s="78" t="s">
        <v>4047</v>
      </c>
      <c r="B1156" s="78"/>
      <c r="C1156" s="45" t="s">
        <v>4048</v>
      </c>
      <c r="D1156" s="44" t="s">
        <v>4104</v>
      </c>
      <c r="E1156" s="44"/>
      <c r="F1156" s="46" t="s">
        <v>4049</v>
      </c>
      <c r="G1156" s="108"/>
      <c r="H1156" s="108">
        <f>((Data!$G$458 + Data!$G$459 + Data!$G$464) / Data!$H$964)*1000</f>
        <v>2143.8818565400843</v>
      </c>
      <c r="I1156" s="108"/>
      <c r="J1156" s="44"/>
      <c r="K1156" s="44"/>
      <c r="L1156" s="172"/>
      <c r="M1156" s="86"/>
      <c r="N1156" s="172"/>
      <c r="O1156" s="86"/>
      <c r="P1156" s="141"/>
      <c r="Q1156" s="46"/>
      <c r="R1156" s="46"/>
      <c r="S1156" s="141"/>
      <c r="T1156" s="46"/>
      <c r="U1156" s="46" t="s">
        <v>5392</v>
      </c>
      <c r="V1156" s="58" t="s">
        <v>2808</v>
      </c>
      <c r="W1156" s="46" t="s">
        <v>3814</v>
      </c>
    </row>
    <row r="1157" spans="1:23" ht="178.5" x14ac:dyDescent="0.2">
      <c r="A1157" s="78" t="s">
        <v>4050</v>
      </c>
      <c r="B1157" s="78"/>
      <c r="C1157" s="45" t="s">
        <v>4051</v>
      </c>
      <c r="D1157" s="44" t="s">
        <v>5433</v>
      </c>
      <c r="E1157" s="44"/>
      <c r="F1157" s="46" t="s">
        <v>4343</v>
      </c>
      <c r="G1157" s="108"/>
      <c r="H1157" s="108">
        <f>((H181-G176-H175) / (H181-G176)*100)</f>
        <v>51.417475728155324</v>
      </c>
      <c r="I1157" s="108"/>
      <c r="J1157" s="44"/>
      <c r="K1157" s="44"/>
      <c r="L1157" s="172"/>
      <c r="M1157" s="86"/>
      <c r="N1157" s="172"/>
      <c r="O1157" s="86"/>
      <c r="P1157" s="141"/>
      <c r="Q1157" s="46"/>
      <c r="R1157" s="46"/>
      <c r="S1157" s="141"/>
      <c r="T1157" s="46"/>
      <c r="U1157" s="46" t="s">
        <v>5393</v>
      </c>
      <c r="V1157" s="58" t="s">
        <v>2808</v>
      </c>
      <c r="W1157" s="46" t="s">
        <v>3814</v>
      </c>
    </row>
    <row r="1158" spans="1:23" ht="140.25" x14ac:dyDescent="0.2">
      <c r="A1158" s="252" t="s">
        <v>4052</v>
      </c>
      <c r="B1158" s="252"/>
      <c r="C1158" s="255" t="s">
        <v>4053</v>
      </c>
      <c r="D1158" s="252" t="s">
        <v>5433</v>
      </c>
      <c r="E1158" s="252"/>
      <c r="F1158" s="250" t="s">
        <v>4054</v>
      </c>
      <c r="G1158" s="245"/>
      <c r="H1158" s="245">
        <f>((Data!$G$180 - Data!$G$192) / Data!$H$199)*100</f>
        <v>19.337592001110959</v>
      </c>
      <c r="I1158" s="245"/>
      <c r="J1158" s="252"/>
      <c r="K1158" s="252"/>
      <c r="L1158" s="248"/>
      <c r="M1158" s="244"/>
      <c r="N1158" s="248"/>
      <c r="O1158" s="244"/>
      <c r="P1158" s="249"/>
      <c r="Q1158" s="250"/>
      <c r="R1158" s="250"/>
      <c r="S1158" s="249"/>
      <c r="T1158" s="250"/>
      <c r="U1158" s="250"/>
      <c r="V1158" s="67" t="s">
        <v>2813</v>
      </c>
      <c r="W1158" s="250" t="s">
        <v>3814</v>
      </c>
    </row>
    <row r="1159" spans="1:23" ht="140.25" x14ac:dyDescent="0.2">
      <c r="A1159" s="78" t="s">
        <v>4055</v>
      </c>
      <c r="B1159" s="78"/>
      <c r="C1159" s="45" t="s">
        <v>4056</v>
      </c>
      <c r="D1159" s="44" t="s">
        <v>5433</v>
      </c>
      <c r="E1159" s="44"/>
      <c r="F1159" s="46" t="s">
        <v>4057</v>
      </c>
      <c r="G1159" s="108"/>
      <c r="H1159" s="108">
        <f>((Data!$H$732 + Data!$G$734) / -Data!$G$735)*100</f>
        <v>165.17124257005375</v>
      </c>
      <c r="I1159" s="108"/>
      <c r="J1159" s="44"/>
      <c r="K1159" s="44"/>
      <c r="L1159" s="172"/>
      <c r="M1159" s="86"/>
      <c r="N1159" s="172"/>
      <c r="O1159" s="86"/>
      <c r="P1159" s="141"/>
      <c r="Q1159" s="46"/>
      <c r="R1159" s="46"/>
      <c r="S1159" s="141"/>
      <c r="T1159" s="46"/>
      <c r="U1159" s="46" t="s">
        <v>5394</v>
      </c>
      <c r="V1159" s="58" t="s">
        <v>2808</v>
      </c>
      <c r="W1159" s="46" t="s">
        <v>3814</v>
      </c>
    </row>
    <row r="1160" spans="1:23" ht="165.75" x14ac:dyDescent="0.2">
      <c r="A1160" s="78" t="s">
        <v>4058</v>
      </c>
      <c r="B1160" s="78"/>
      <c r="C1160" s="45" t="s">
        <v>4059</v>
      </c>
      <c r="D1160" s="44" t="s">
        <v>5433</v>
      </c>
      <c r="E1160" s="44"/>
      <c r="F1160" s="46" t="s">
        <v>4060</v>
      </c>
      <c r="G1160" s="108"/>
      <c r="H1160" s="108">
        <f>(((Data!$G$497 + Data!$G$498 + Data!$G$503)-(Data!$G$494)) / Data!$H$516)*100</f>
        <v>-137.58989278242677</v>
      </c>
      <c r="I1160" s="108"/>
      <c r="J1160" s="44"/>
      <c r="K1160" s="44"/>
      <c r="L1160" s="172"/>
      <c r="M1160" s="86"/>
      <c r="N1160" s="172"/>
      <c r="O1160" s="86"/>
      <c r="P1160" s="141"/>
      <c r="Q1160" s="46"/>
      <c r="R1160" s="46"/>
      <c r="S1160" s="141"/>
      <c r="T1160" s="46"/>
      <c r="U1160" s="46" t="s">
        <v>5395</v>
      </c>
      <c r="V1160" s="58" t="s">
        <v>2808</v>
      </c>
      <c r="W1160" s="46" t="s">
        <v>3814</v>
      </c>
    </row>
    <row r="1161" spans="1:23" ht="76.5" x14ac:dyDescent="0.2">
      <c r="A1161" s="78" t="s">
        <v>4061</v>
      </c>
      <c r="B1161" s="78"/>
      <c r="C1161" s="45" t="s">
        <v>4062</v>
      </c>
      <c r="D1161" s="44" t="s">
        <v>5433</v>
      </c>
      <c r="E1161" s="44"/>
      <c r="F1161" s="46" t="s">
        <v>4063</v>
      </c>
      <c r="G1161" s="108"/>
      <c r="H1161" s="292">
        <f>(Data!$G$214 / H213)*100</f>
        <v>22.256473489519117</v>
      </c>
      <c r="I1161" s="108"/>
      <c r="J1161" s="44"/>
      <c r="K1161" s="44"/>
      <c r="L1161" s="172"/>
      <c r="M1161" s="86"/>
      <c r="N1161" s="172"/>
      <c r="O1161" s="86"/>
      <c r="P1161" s="141"/>
      <c r="Q1161" s="46"/>
      <c r="R1161" s="46"/>
      <c r="S1161" s="141"/>
      <c r="T1161" s="46"/>
      <c r="U1161" s="46" t="s">
        <v>5396</v>
      </c>
      <c r="V1161" s="58" t="s">
        <v>2808</v>
      </c>
      <c r="W1161" s="46" t="s">
        <v>3814</v>
      </c>
    </row>
    <row r="1162" spans="1:23" ht="89.25" x14ac:dyDescent="0.2">
      <c r="A1162" s="78" t="s">
        <v>4064</v>
      </c>
      <c r="B1162" s="78"/>
      <c r="C1162" s="45" t="s">
        <v>4065</v>
      </c>
      <c r="D1162" s="44" t="s">
        <v>5433</v>
      </c>
      <c r="E1162" s="44"/>
      <c r="F1162" s="46" t="s">
        <v>4066</v>
      </c>
      <c r="G1162" s="108"/>
      <c r="H1162" s="292">
        <f>(Data!$G$491 / Data!$H$215)*100</f>
        <v>60.586835844567808</v>
      </c>
      <c r="I1162" s="108"/>
      <c r="J1162" s="44"/>
      <c r="K1162" s="44"/>
      <c r="L1162" s="172"/>
      <c r="M1162" s="86"/>
      <c r="N1162" s="172"/>
      <c r="O1162" s="86"/>
      <c r="P1162" s="141"/>
      <c r="Q1162" s="46"/>
      <c r="R1162" s="46"/>
      <c r="S1162" s="141"/>
      <c r="T1162" s="46"/>
      <c r="U1162" s="46" t="s">
        <v>5397</v>
      </c>
      <c r="V1162" s="58" t="s">
        <v>2808</v>
      </c>
      <c r="W1162" s="46" t="s">
        <v>3814</v>
      </c>
    </row>
    <row r="1163" spans="1:23" ht="89.25" x14ac:dyDescent="0.2">
      <c r="A1163" s="78" t="s">
        <v>4067</v>
      </c>
      <c r="B1163" s="78"/>
      <c r="C1163" s="45" t="s">
        <v>4068</v>
      </c>
      <c r="D1163" s="44" t="s">
        <v>5433</v>
      </c>
      <c r="E1163" s="44"/>
      <c r="F1163" s="46" t="s">
        <v>4069</v>
      </c>
      <c r="G1163" s="108"/>
      <c r="H1163" s="108">
        <f>(Data!$G$230 / Data!$H$215)*100</f>
        <v>322.04599524187154</v>
      </c>
      <c r="I1163" s="108"/>
      <c r="J1163" s="44"/>
      <c r="K1163" s="44"/>
      <c r="L1163" s="172"/>
      <c r="M1163" s="86"/>
      <c r="N1163" s="172"/>
      <c r="O1163" s="86"/>
      <c r="P1163" s="141"/>
      <c r="Q1163" s="46"/>
      <c r="R1163" s="46"/>
      <c r="S1163" s="141"/>
      <c r="T1163" s="46"/>
      <c r="U1163" s="46" t="s">
        <v>5398</v>
      </c>
      <c r="V1163" s="58" t="s">
        <v>2808</v>
      </c>
      <c r="W1163" s="46" t="s">
        <v>3814</v>
      </c>
    </row>
    <row r="1164" spans="1:23" ht="127.5" x14ac:dyDescent="0.2">
      <c r="A1164" s="78" t="s">
        <v>4070</v>
      </c>
      <c r="B1164" s="78"/>
      <c r="C1164" s="45" t="s">
        <v>4071</v>
      </c>
      <c r="D1164" s="44" t="s">
        <v>5433</v>
      </c>
      <c r="E1164" s="44"/>
      <c r="F1164" s="46" t="s">
        <v>4072</v>
      </c>
      <c r="G1164" s="108"/>
      <c r="H1164" s="108">
        <f>(Data!$G$1024 / Data!$H$221)*100</f>
        <v>260.27245949926362</v>
      </c>
      <c r="I1164" s="108"/>
      <c r="J1164" s="44"/>
      <c r="K1164" s="44"/>
      <c r="L1164" s="172"/>
      <c r="M1164" s="86"/>
      <c r="N1164" s="172"/>
      <c r="O1164" s="86"/>
      <c r="P1164" s="141"/>
      <c r="Q1164" s="46"/>
      <c r="R1164" s="46"/>
      <c r="S1164" s="141"/>
      <c r="T1164" s="46"/>
      <c r="U1164" s="46" t="s">
        <v>5399</v>
      </c>
      <c r="V1164" s="58" t="s">
        <v>2808</v>
      </c>
      <c r="W1164" s="46" t="s">
        <v>3833</v>
      </c>
    </row>
    <row r="1165" spans="1:23" ht="114.75" x14ac:dyDescent="0.2">
      <c r="A1165" s="78" t="s">
        <v>4073</v>
      </c>
      <c r="B1165" s="78"/>
      <c r="C1165" s="45" t="s">
        <v>4074</v>
      </c>
      <c r="D1165" s="44" t="s">
        <v>4104</v>
      </c>
      <c r="E1165" s="44"/>
      <c r="F1165" s="46" t="s">
        <v>4075</v>
      </c>
      <c r="G1165" s="108"/>
      <c r="H1165" s="108">
        <f>(Data!$H$221 / Data!$H$1003)*1000</f>
        <v>554.28571428571422</v>
      </c>
      <c r="I1165" s="108"/>
      <c r="J1165" s="44"/>
      <c r="K1165" s="44"/>
      <c r="L1165" s="172"/>
      <c r="M1165" s="86"/>
      <c r="N1165" s="172"/>
      <c r="O1165" s="86"/>
      <c r="P1165" s="141"/>
      <c r="Q1165" s="46"/>
      <c r="R1165" s="46"/>
      <c r="S1165" s="141"/>
      <c r="T1165" s="46"/>
      <c r="U1165" s="46" t="s">
        <v>5400</v>
      </c>
      <c r="V1165" s="58" t="s">
        <v>2808</v>
      </c>
      <c r="W1165" s="46"/>
    </row>
    <row r="1166" spans="1:23" ht="127.5" x14ac:dyDescent="0.2">
      <c r="A1166" s="78" t="s">
        <v>4076</v>
      </c>
      <c r="B1166" s="78"/>
      <c r="C1166" s="45" t="s">
        <v>4077</v>
      </c>
      <c r="D1166" s="44" t="s">
        <v>4105</v>
      </c>
      <c r="E1166" s="44"/>
      <c r="F1166" s="46" t="s">
        <v>4078</v>
      </c>
      <c r="G1166" s="108"/>
      <c r="H1166" s="108">
        <f>(Data!$G$227 - Data!$G$738) / Data!$G$228</f>
        <v>4.865114022319263</v>
      </c>
      <c r="I1166" s="108"/>
      <c r="J1166" s="44"/>
      <c r="K1166" s="44"/>
      <c r="L1166" s="172"/>
      <c r="M1166" s="86"/>
      <c r="N1166" s="172"/>
      <c r="O1166" s="86"/>
      <c r="P1166" s="141"/>
      <c r="Q1166" s="46"/>
      <c r="R1166" s="46"/>
      <c r="S1166" s="141"/>
      <c r="T1166" s="46"/>
      <c r="U1166" s="46" t="s">
        <v>5401</v>
      </c>
      <c r="V1166" s="58" t="s">
        <v>2808</v>
      </c>
      <c r="W1166" s="46"/>
    </row>
    <row r="1167" spans="1:23" ht="76.5" x14ac:dyDescent="0.2">
      <c r="A1167" s="78" t="s">
        <v>4079</v>
      </c>
      <c r="B1167" s="78"/>
      <c r="C1167" s="45" t="s">
        <v>4080</v>
      </c>
      <c r="D1167" s="44" t="s">
        <v>4105</v>
      </c>
      <c r="E1167" s="44"/>
      <c r="F1167" s="46" t="s">
        <v>4081</v>
      </c>
      <c r="G1167" s="108"/>
      <c r="H1167" s="108">
        <f>Data!$H$495 / Data!$H$500</f>
        <v>10.549064403829419</v>
      </c>
      <c r="I1167" s="108"/>
      <c r="J1167" s="44"/>
      <c r="K1167" s="44"/>
      <c r="L1167" s="172"/>
      <c r="M1167" s="86"/>
      <c r="N1167" s="172"/>
      <c r="O1167" s="86"/>
      <c r="P1167" s="141"/>
      <c r="Q1167" s="46"/>
      <c r="R1167" s="46"/>
      <c r="S1167" s="141"/>
      <c r="T1167" s="46"/>
      <c r="U1167" s="46" t="s">
        <v>5402</v>
      </c>
      <c r="V1167" s="58" t="s">
        <v>2808</v>
      </c>
      <c r="W1167" s="46" t="s">
        <v>3814</v>
      </c>
    </row>
    <row r="1168" spans="1:23" ht="127.5" x14ac:dyDescent="0.2">
      <c r="A1168" s="78" t="s">
        <v>4082</v>
      </c>
      <c r="B1168" s="78"/>
      <c r="C1168" s="45" t="s">
        <v>4083</v>
      </c>
      <c r="D1168" s="44" t="s">
        <v>5433</v>
      </c>
      <c r="E1168" s="44"/>
      <c r="F1168" s="46" t="s">
        <v>4084</v>
      </c>
      <c r="G1168" s="108"/>
      <c r="H1168" s="108">
        <f>(Data!$H$239 / Data!$H$221)*100</f>
        <v>-1062.3711340206185</v>
      </c>
      <c r="I1168" s="108"/>
      <c r="J1168" s="44"/>
      <c r="K1168" s="44"/>
      <c r="L1168" s="172"/>
      <c r="M1168" s="86"/>
      <c r="N1168" s="172"/>
      <c r="O1168" s="86"/>
      <c r="P1168" s="141"/>
      <c r="Q1168" s="46"/>
      <c r="R1168" s="46"/>
      <c r="S1168" s="141"/>
      <c r="T1168" s="46"/>
      <c r="U1168" s="46" t="s">
        <v>5403</v>
      </c>
      <c r="V1168" s="58" t="s">
        <v>2808</v>
      </c>
      <c r="W1168" s="46" t="s">
        <v>3814</v>
      </c>
    </row>
    <row r="1169" spans="1:24" ht="127.5" x14ac:dyDescent="0.2">
      <c r="A1169" s="78" t="s">
        <v>4085</v>
      </c>
      <c r="B1169" s="78"/>
      <c r="C1169" s="45" t="s">
        <v>4086</v>
      </c>
      <c r="D1169" s="44" t="s">
        <v>5433</v>
      </c>
      <c r="E1169" s="44"/>
      <c r="F1169" s="46" t="s">
        <v>4087</v>
      </c>
      <c r="G1169" s="108"/>
      <c r="H1169" s="108">
        <f>(Data!$H$247 / Data!$H$221)*100</f>
        <v>-1022.4226804123713</v>
      </c>
      <c r="I1169" s="108"/>
      <c r="J1169" s="44"/>
      <c r="K1169" s="44"/>
      <c r="L1169" s="172"/>
      <c r="M1169" s="86"/>
      <c r="N1169" s="172"/>
      <c r="O1169" s="86"/>
      <c r="P1169" s="141"/>
      <c r="Q1169" s="46"/>
      <c r="R1169" s="46"/>
      <c r="S1169" s="141"/>
      <c r="T1169" s="46"/>
      <c r="U1169" s="46" t="s">
        <v>5404</v>
      </c>
      <c r="V1169" s="58" t="s">
        <v>2808</v>
      </c>
      <c r="W1169" s="46" t="s">
        <v>3814</v>
      </c>
    </row>
    <row r="1170" spans="1:24" ht="165.75" x14ac:dyDescent="0.2">
      <c r="A1170" s="78" t="s">
        <v>4088</v>
      </c>
      <c r="B1170" s="78"/>
      <c r="C1170" s="45" t="s">
        <v>4089</v>
      </c>
      <c r="D1170" s="44" t="s">
        <v>5433</v>
      </c>
      <c r="E1170" s="44"/>
      <c r="F1170" s="46" t="s">
        <v>5626</v>
      </c>
      <c r="G1170" s="108"/>
      <c r="H1170" s="108">
        <f>((Data!$H$239 + G223 + G224 + G738) / Data!$H$221)*100</f>
        <v>-1343.8144329896907</v>
      </c>
      <c r="I1170" s="108"/>
      <c r="J1170" s="44"/>
      <c r="K1170" s="44"/>
      <c r="L1170" s="172"/>
      <c r="M1170" s="86"/>
      <c r="N1170" s="172"/>
      <c r="O1170" s="86"/>
      <c r="P1170" s="141"/>
      <c r="Q1170" s="46"/>
      <c r="R1170" s="46"/>
      <c r="S1170" s="141"/>
      <c r="T1170" s="46"/>
      <c r="U1170" s="46" t="s">
        <v>5405</v>
      </c>
      <c r="V1170" s="58" t="s">
        <v>2808</v>
      </c>
      <c r="W1170" s="46"/>
    </row>
    <row r="1171" spans="1:24" ht="153" x14ac:dyDescent="0.2">
      <c r="A1171" s="78" t="s">
        <v>4090</v>
      </c>
      <c r="B1171" s="78"/>
      <c r="C1171" s="45" t="s">
        <v>4091</v>
      </c>
      <c r="D1171" s="44" t="s">
        <v>4105</v>
      </c>
      <c r="E1171" s="44"/>
      <c r="F1171" s="46" t="s">
        <v>4092</v>
      </c>
      <c r="G1171" s="108"/>
      <c r="H1171" s="108">
        <f>(Data!$G$497 + Data!$G$498 + Data!$G$503) / Data!$H$221</f>
        <v>3.7525773195876293</v>
      </c>
      <c r="I1171" s="108"/>
      <c r="J1171" s="44"/>
      <c r="K1171" s="44"/>
      <c r="L1171" s="172"/>
      <c r="M1171" s="86"/>
      <c r="N1171" s="172"/>
      <c r="O1171" s="86"/>
      <c r="P1171" s="141"/>
      <c r="Q1171" s="46"/>
      <c r="R1171" s="46"/>
      <c r="S1171" s="141"/>
      <c r="T1171" s="46"/>
      <c r="U1171" s="46" t="s">
        <v>5406</v>
      </c>
      <c r="V1171" s="58" t="s">
        <v>2808</v>
      </c>
      <c r="W1171" s="46" t="s">
        <v>3833</v>
      </c>
    </row>
    <row r="1172" spans="1:24" ht="153" x14ac:dyDescent="0.2">
      <c r="A1172" s="78" t="s">
        <v>4093</v>
      </c>
      <c r="B1172" s="78"/>
      <c r="C1172" s="45" t="s">
        <v>4094</v>
      </c>
      <c r="D1172" s="44" t="s">
        <v>4104</v>
      </c>
      <c r="E1172" s="44"/>
      <c r="F1172" s="46" t="s">
        <v>4095</v>
      </c>
      <c r="G1172" s="108"/>
      <c r="H1172" s="108">
        <f>((Data!$G$497 + Data!$G$498 + Data!$G$503 - Data!$G$494) / Data!$H$1003)*1000</f>
        <v>-17180.204081632652</v>
      </c>
      <c r="I1172" s="108"/>
      <c r="J1172" s="44"/>
      <c r="K1172" s="44"/>
      <c r="L1172" s="172"/>
      <c r="M1172" s="86"/>
      <c r="N1172" s="172"/>
      <c r="O1172" s="86"/>
      <c r="P1172" s="141"/>
      <c r="Q1172" s="46"/>
      <c r="R1172" s="46"/>
      <c r="S1172" s="141"/>
      <c r="T1172" s="46"/>
      <c r="U1172" s="46" t="s">
        <v>5407</v>
      </c>
      <c r="V1172" s="58" t="s">
        <v>2808</v>
      </c>
      <c r="W1172" s="46" t="s">
        <v>3833</v>
      </c>
    </row>
    <row r="1173" spans="1:24" ht="140.25" x14ac:dyDescent="0.2">
      <c r="A1173" s="78" t="s">
        <v>4096</v>
      </c>
      <c r="B1173" s="78"/>
      <c r="C1173" s="45" t="s">
        <v>4097</v>
      </c>
      <c r="D1173" s="44" t="s">
        <v>4104</v>
      </c>
      <c r="E1173" s="44"/>
      <c r="F1173" s="46" t="s">
        <v>4098</v>
      </c>
      <c r="G1173" s="108"/>
      <c r="H1173" s="108">
        <f>((Data!$G$497 + Data!$G$498 + Data!$G$503) / Data!$H$1003)*1000</f>
        <v>2080</v>
      </c>
      <c r="I1173" s="108"/>
      <c r="J1173" s="44"/>
      <c r="K1173" s="44"/>
      <c r="L1173" s="172"/>
      <c r="M1173" s="86"/>
      <c r="N1173" s="172"/>
      <c r="O1173" s="86"/>
      <c r="P1173" s="141"/>
      <c r="Q1173" s="46"/>
      <c r="R1173" s="46"/>
      <c r="S1173" s="141"/>
      <c r="T1173" s="46"/>
      <c r="U1173" s="46" t="s">
        <v>5408</v>
      </c>
      <c r="V1173" s="58" t="s">
        <v>2808</v>
      </c>
      <c r="W1173" s="46" t="s">
        <v>3814</v>
      </c>
    </row>
    <row r="1174" spans="1:24" ht="178.5" x14ac:dyDescent="0.2">
      <c r="A1174" s="78" t="s">
        <v>4099</v>
      </c>
      <c r="B1174" s="78"/>
      <c r="C1174" s="45" t="s">
        <v>4100</v>
      </c>
      <c r="D1174" s="44" t="s">
        <v>5433</v>
      </c>
      <c r="E1174" s="44"/>
      <c r="F1174" s="46" t="s">
        <v>4344</v>
      </c>
      <c r="G1174" s="108"/>
      <c r="H1174" s="108">
        <f>((H221-G216-H215) / (H221-G216)*100)</f>
        <v>51.961904761904755</v>
      </c>
      <c r="I1174" s="108"/>
      <c r="J1174" s="44"/>
      <c r="K1174" s="44"/>
      <c r="L1174" s="172"/>
      <c r="M1174" s="86"/>
      <c r="N1174" s="172"/>
      <c r="O1174" s="86"/>
      <c r="P1174" s="141"/>
      <c r="Q1174" s="46"/>
      <c r="R1174" s="46"/>
      <c r="S1174" s="141"/>
      <c r="T1174" s="46"/>
      <c r="U1174" s="46" t="s">
        <v>5409</v>
      </c>
      <c r="V1174" s="58" t="s">
        <v>2808</v>
      </c>
      <c r="W1174" s="46" t="s">
        <v>3814</v>
      </c>
    </row>
    <row r="1175" spans="1:24" ht="140.25" x14ac:dyDescent="0.2">
      <c r="A1175" s="252" t="s">
        <v>4101</v>
      </c>
      <c r="B1175" s="252"/>
      <c r="C1175" s="255" t="s">
        <v>4102</v>
      </c>
      <c r="D1175" s="252" t="s">
        <v>5433</v>
      </c>
      <c r="E1175" s="252"/>
      <c r="F1175" s="250" t="s">
        <v>4103</v>
      </c>
      <c r="G1175" s="245"/>
      <c r="H1175" s="245">
        <f>((Data!$G$220 - Data!$G$232) / Data!$H$239)*100</f>
        <v>19.304082622859916</v>
      </c>
      <c r="I1175" s="245"/>
      <c r="J1175" s="252"/>
      <c r="K1175" s="252"/>
      <c r="L1175" s="248"/>
      <c r="M1175" s="244"/>
      <c r="N1175" s="248"/>
      <c r="O1175" s="244"/>
      <c r="P1175" s="249"/>
      <c r="Q1175" s="250"/>
      <c r="R1175" s="250"/>
      <c r="S1175" s="249"/>
      <c r="T1175" s="250"/>
      <c r="U1175" s="250"/>
      <c r="V1175" s="67" t="s">
        <v>2813</v>
      </c>
      <c r="W1175" s="250"/>
    </row>
    <row r="1176" spans="1:24" s="217" customFormat="1" ht="56.45" customHeight="1" x14ac:dyDescent="0.2">
      <c r="A1176" s="216"/>
      <c r="B1176" s="239"/>
      <c r="C1176" s="216" t="s">
        <v>3763</v>
      </c>
      <c r="D1176" s="216"/>
      <c r="E1176" s="216"/>
      <c r="F1176" s="216"/>
      <c r="G1176" s="216"/>
      <c r="H1176" s="216"/>
      <c r="I1176" s="216"/>
      <c r="J1176" s="216"/>
      <c r="K1176" s="216"/>
      <c r="L1176" s="216"/>
      <c r="M1176" s="216"/>
      <c r="N1176" s="216"/>
      <c r="O1176" s="216"/>
      <c r="P1176" s="216"/>
      <c r="Q1176" s="216"/>
      <c r="R1176" s="216"/>
      <c r="S1176" s="216"/>
      <c r="T1176" s="216"/>
      <c r="U1176" s="216"/>
      <c r="V1176" s="216"/>
      <c r="W1176" s="236" t="s">
        <v>3806</v>
      </c>
      <c r="X1176" s="53"/>
    </row>
    <row r="1177" spans="1:24" s="217" customFormat="1" ht="31.5" customHeight="1" x14ac:dyDescent="0.2">
      <c r="A1177" s="15" t="s">
        <v>3455</v>
      </c>
      <c r="B1177" s="218" t="s">
        <v>3764</v>
      </c>
      <c r="C1177" s="219" t="s">
        <v>3457</v>
      </c>
      <c r="D1177" s="139" t="s">
        <v>3810</v>
      </c>
      <c r="E1177" s="22"/>
      <c r="F1177" s="22"/>
      <c r="G1177" s="140" t="s">
        <v>3797</v>
      </c>
      <c r="H1177" s="220"/>
      <c r="I1177" s="221"/>
      <c r="J1177" s="172" t="s">
        <v>660</v>
      </c>
      <c r="K1177" s="139" t="s">
        <v>3546</v>
      </c>
      <c r="L1177" s="141"/>
      <c r="M1177" s="139"/>
      <c r="N1177" s="141"/>
      <c r="O1177" s="16"/>
      <c r="P1177" s="141"/>
      <c r="Q1177" s="16"/>
      <c r="R1177" s="141"/>
      <c r="S1177" s="141"/>
      <c r="T1177" s="222"/>
      <c r="U1177" s="82"/>
      <c r="V1177" s="58" t="s">
        <v>2808</v>
      </c>
      <c r="W1177" s="139"/>
      <c r="X1177" s="53"/>
    </row>
    <row r="1178" spans="1:24" s="217" customFormat="1" ht="33.950000000000003" customHeight="1" x14ac:dyDescent="0.2">
      <c r="A1178" s="15" t="s">
        <v>3456</v>
      </c>
      <c r="B1178" s="218" t="s">
        <v>3767</v>
      </c>
      <c r="C1178" s="219" t="s">
        <v>3458</v>
      </c>
      <c r="D1178" s="139" t="s">
        <v>3808</v>
      </c>
      <c r="E1178" s="22"/>
      <c r="F1178" s="22"/>
      <c r="G1178" s="140" t="s">
        <v>3809</v>
      </c>
      <c r="H1178" s="220"/>
      <c r="I1178" s="221"/>
      <c r="J1178" s="172" t="s">
        <v>660</v>
      </c>
      <c r="K1178" s="139" t="s">
        <v>3546</v>
      </c>
      <c r="L1178" s="172"/>
      <c r="M1178" s="21" t="s">
        <v>3807</v>
      </c>
      <c r="N1178" s="141"/>
      <c r="O1178" s="16"/>
      <c r="P1178" s="141"/>
      <c r="Q1178" s="16"/>
      <c r="R1178" s="141"/>
      <c r="S1178" s="172" t="b">
        <f>G1177="Yes"</f>
        <v>1</v>
      </c>
      <c r="T1178" s="222"/>
      <c r="U1178" s="82"/>
      <c r="V1178" s="58" t="s">
        <v>2808</v>
      </c>
      <c r="W1178" s="139"/>
      <c r="X1178" s="53"/>
    </row>
    <row r="1179" spans="1:24" s="217" customFormat="1" ht="134.1" customHeight="1" x14ac:dyDescent="0.2">
      <c r="A1179" s="241" t="s">
        <v>4114</v>
      </c>
      <c r="B1179" s="218" t="s">
        <v>3769</v>
      </c>
      <c r="C1179" s="219" t="s">
        <v>3805</v>
      </c>
      <c r="D1179" s="139" t="s">
        <v>3765</v>
      </c>
      <c r="E1179" s="22"/>
      <c r="F1179" s="22"/>
      <c r="G1179" s="220">
        <v>44301</v>
      </c>
      <c r="H1179" s="220"/>
      <c r="I1179" s="221"/>
      <c r="J1179" s="172" t="s">
        <v>660</v>
      </c>
      <c r="K1179" s="139" t="s">
        <v>3546</v>
      </c>
      <c r="L1179" s="172" t="b">
        <f ca="1">G1179&lt;=TODAY()</f>
        <v>0</v>
      </c>
      <c r="M1179" s="16" t="s">
        <v>3766</v>
      </c>
      <c r="N1179" s="172"/>
      <c r="O1179" s="16"/>
      <c r="P1179" s="141"/>
      <c r="Q1179" s="16"/>
      <c r="R1179" s="141"/>
      <c r="S1179" s="141"/>
      <c r="T1179" s="222"/>
      <c r="U1179" s="82"/>
      <c r="V1179" s="58" t="s">
        <v>2808</v>
      </c>
      <c r="W1179" s="139"/>
      <c r="X1179" s="53"/>
    </row>
    <row r="1180" spans="1:24" s="217" customFormat="1" ht="34.5" customHeight="1" x14ac:dyDescent="0.2">
      <c r="A1180" s="241" t="s">
        <v>4115</v>
      </c>
      <c r="B1180" s="218" t="s">
        <v>3771</v>
      </c>
      <c r="C1180" s="219" t="s">
        <v>2787</v>
      </c>
      <c r="D1180" s="139" t="s">
        <v>2788</v>
      </c>
      <c r="E1180" s="22"/>
      <c r="F1180" s="22"/>
      <c r="G1180" s="223" t="s">
        <v>3768</v>
      </c>
      <c r="H1180" s="223"/>
      <c r="I1180" s="221"/>
      <c r="J1180" s="172" t="s">
        <v>660</v>
      </c>
      <c r="K1180" s="139" t="s">
        <v>3546</v>
      </c>
      <c r="L1180" s="141"/>
      <c r="M1180" s="139"/>
      <c r="N1180" s="141"/>
      <c r="O1180" s="21"/>
      <c r="P1180" s="141"/>
      <c r="Q1180" s="16"/>
      <c r="R1180" s="141"/>
      <c r="S1180" s="141"/>
      <c r="T1180" s="222"/>
      <c r="U1180" s="82"/>
      <c r="V1180" s="58" t="s">
        <v>2808</v>
      </c>
      <c r="W1180" s="139"/>
      <c r="X1180" s="53"/>
    </row>
    <row r="1181" spans="1:24" s="217" customFormat="1" ht="24" customHeight="1" x14ac:dyDescent="0.2">
      <c r="A1181" s="241" t="s">
        <v>4116</v>
      </c>
      <c r="B1181" s="218" t="s">
        <v>5629</v>
      </c>
      <c r="C1181" s="219" t="s">
        <v>2789</v>
      </c>
      <c r="D1181" s="139" t="s">
        <v>2788</v>
      </c>
      <c r="E1181" s="139"/>
      <c r="F1181" s="139"/>
      <c r="G1181" s="223" t="s">
        <v>3770</v>
      </c>
      <c r="H1181" s="223"/>
      <c r="I1181" s="221"/>
      <c r="J1181" s="172" t="s">
        <v>660</v>
      </c>
      <c r="K1181" s="139" t="s">
        <v>3546</v>
      </c>
      <c r="L1181" s="141"/>
      <c r="M1181" s="139"/>
      <c r="N1181" s="141"/>
      <c r="O1181" s="21"/>
      <c r="P1181" s="141"/>
      <c r="Q1181" s="16"/>
      <c r="R1181" s="141"/>
      <c r="S1181" s="141"/>
      <c r="T1181" s="222"/>
      <c r="U1181" s="82"/>
      <c r="V1181" s="58" t="s">
        <v>2808</v>
      </c>
      <c r="W1181" s="139"/>
      <c r="X1181" s="53"/>
    </row>
    <row r="1182" spans="1:24" s="217" customFormat="1" ht="25.5" customHeight="1" x14ac:dyDescent="0.2">
      <c r="A1182" s="241" t="s">
        <v>4117</v>
      </c>
      <c r="B1182" s="218" t="s">
        <v>5630</v>
      </c>
      <c r="C1182" s="224"/>
      <c r="D1182" s="139" t="s">
        <v>3772</v>
      </c>
      <c r="E1182" s="139"/>
      <c r="F1182" s="139"/>
      <c r="G1182" s="140"/>
      <c r="H1182" s="223"/>
      <c r="I1182" s="221"/>
      <c r="J1182" s="141"/>
      <c r="K1182" s="22"/>
      <c r="L1182" s="141"/>
      <c r="M1182" s="139"/>
      <c r="N1182" s="141"/>
      <c r="O1182" s="21"/>
      <c r="P1182" s="141"/>
      <c r="Q1182" s="16"/>
      <c r="R1182" s="141"/>
      <c r="S1182" s="141"/>
      <c r="T1182" s="222"/>
      <c r="U1182" s="82"/>
      <c r="V1182" s="58" t="s">
        <v>2808</v>
      </c>
      <c r="W1182" s="139"/>
      <c r="X1182" s="53"/>
    </row>
    <row r="1183" spans="1:24" s="217" customFormat="1" x14ac:dyDescent="0.2">
      <c r="A1183" s="225"/>
      <c r="B1183" s="226"/>
      <c r="C1183" s="227" t="s">
        <v>3773</v>
      </c>
      <c r="D1183" s="11"/>
      <c r="E1183" s="11"/>
      <c r="F1183" s="11"/>
      <c r="G1183" s="227"/>
      <c r="H1183" s="227"/>
      <c r="I1183" s="227"/>
      <c r="J1183" s="227"/>
      <c r="K1183" s="227"/>
      <c r="L1183" s="227"/>
      <c r="M1183" s="227"/>
      <c r="N1183" s="227"/>
      <c r="O1183" s="227"/>
      <c r="P1183" s="227"/>
      <c r="Q1183" s="227"/>
      <c r="R1183" s="227"/>
      <c r="S1183" s="227"/>
      <c r="T1183" s="227"/>
      <c r="U1183" s="227"/>
      <c r="V1183" s="227"/>
      <c r="W1183" s="227"/>
      <c r="X1183" s="53"/>
    </row>
    <row r="1184" spans="1:24" s="217" customFormat="1" x14ac:dyDescent="0.2">
      <c r="A1184" s="228" t="s">
        <v>4118</v>
      </c>
      <c r="B1184" s="229" t="s">
        <v>3774</v>
      </c>
      <c r="C1184" s="229" t="s">
        <v>3775</v>
      </c>
      <c r="D1184" s="228" t="s">
        <v>3776</v>
      </c>
      <c r="E1184" s="228" t="s">
        <v>3777</v>
      </c>
      <c r="F1184" s="229"/>
      <c r="G1184" s="141" t="s">
        <v>3804</v>
      </c>
      <c r="H1184" s="141"/>
      <c r="I1184" s="141"/>
      <c r="J1184" s="172" t="s">
        <v>660</v>
      </c>
      <c r="K1184" s="230"/>
      <c r="L1184" s="141"/>
      <c r="M1184" s="231"/>
      <c r="N1184" s="141"/>
      <c r="O1184" s="228"/>
      <c r="P1184" s="141"/>
      <c r="Q1184" s="228"/>
      <c r="R1184" s="141"/>
      <c r="S1184" s="141"/>
      <c r="T1184" s="228"/>
      <c r="U1184" s="228"/>
      <c r="V1184" s="228"/>
      <c r="W1184" s="230"/>
      <c r="X1184" s="53"/>
    </row>
    <row r="1185" spans="1:31" s="217" customFormat="1" x14ac:dyDescent="0.2">
      <c r="A1185" s="228" t="s">
        <v>4119</v>
      </c>
      <c r="B1185" s="229" t="s">
        <v>3778</v>
      </c>
      <c r="C1185" s="229" t="s">
        <v>3779</v>
      </c>
      <c r="D1185" s="228" t="s">
        <v>3780</v>
      </c>
      <c r="E1185" s="228" t="s">
        <v>3781</v>
      </c>
      <c r="F1185" s="229"/>
      <c r="G1185" s="141" t="s">
        <v>3803</v>
      </c>
      <c r="H1185" s="141"/>
      <c r="I1185" s="141"/>
      <c r="J1185" s="172" t="s">
        <v>660</v>
      </c>
      <c r="K1185" s="230"/>
      <c r="L1185" s="141"/>
      <c r="M1185" s="231"/>
      <c r="N1185" s="141"/>
      <c r="O1185" s="228"/>
      <c r="P1185" s="141"/>
      <c r="Q1185" s="228"/>
      <c r="R1185" s="141"/>
      <c r="S1185" s="141"/>
      <c r="T1185" s="228"/>
      <c r="U1185" s="228"/>
      <c r="V1185" s="228"/>
      <c r="W1185" s="230"/>
      <c r="X1185" s="53"/>
    </row>
    <row r="1186" spans="1:31" s="217" customFormat="1" x14ac:dyDescent="0.2">
      <c r="A1186" s="228" t="s">
        <v>4120</v>
      </c>
      <c r="B1186" s="229" t="s">
        <v>3782</v>
      </c>
      <c r="C1186" s="229" t="s">
        <v>3783</v>
      </c>
      <c r="D1186" s="228" t="s">
        <v>3784</v>
      </c>
      <c r="E1186" s="228" t="s">
        <v>3781</v>
      </c>
      <c r="F1186" s="229"/>
      <c r="G1186" s="141" t="s">
        <v>3785</v>
      </c>
      <c r="H1186" s="141"/>
      <c r="I1186" s="141"/>
      <c r="J1186" s="172" t="s">
        <v>660</v>
      </c>
      <c r="K1186" s="230"/>
      <c r="L1186" s="141"/>
      <c r="M1186" s="231"/>
      <c r="N1186" s="141"/>
      <c r="O1186" s="228"/>
      <c r="P1186" s="141"/>
      <c r="Q1186" s="228"/>
      <c r="R1186" s="141"/>
      <c r="S1186" s="141"/>
      <c r="T1186" s="228"/>
      <c r="U1186" s="228"/>
      <c r="V1186" s="228"/>
      <c r="W1186" s="230"/>
      <c r="X1186" s="53"/>
    </row>
    <row r="1187" spans="1:31" s="217" customFormat="1" x14ac:dyDescent="0.2">
      <c r="A1187" s="228" t="s">
        <v>4121</v>
      </c>
      <c r="B1187" s="229" t="s">
        <v>3786</v>
      </c>
      <c r="C1187" s="229" t="s">
        <v>3787</v>
      </c>
      <c r="D1187" s="228" t="s">
        <v>3788</v>
      </c>
      <c r="E1187" s="228" t="s">
        <v>3781</v>
      </c>
      <c r="F1187" s="229"/>
      <c r="G1187" s="233">
        <v>20</v>
      </c>
      <c r="H1187" s="233"/>
      <c r="I1187" s="141"/>
      <c r="J1187" s="172" t="s">
        <v>660</v>
      </c>
      <c r="K1187" s="230"/>
      <c r="L1187" s="141"/>
      <c r="M1187" s="231"/>
      <c r="N1187" s="141"/>
      <c r="O1187" s="228"/>
      <c r="P1187" s="141"/>
      <c r="Q1187" s="228"/>
      <c r="R1187" s="141"/>
      <c r="S1187" s="141"/>
      <c r="T1187" s="228"/>
      <c r="U1187" s="228"/>
      <c r="V1187" s="228"/>
      <c r="W1187" s="230"/>
      <c r="X1187" s="53"/>
    </row>
    <row r="1188" spans="1:31" s="217" customFormat="1" ht="25.5" x14ac:dyDescent="0.2">
      <c r="A1188" s="228" t="s">
        <v>4122</v>
      </c>
      <c r="B1188" s="229" t="s">
        <v>3789</v>
      </c>
      <c r="C1188" s="229" t="s">
        <v>3790</v>
      </c>
      <c r="D1188" s="228" t="s">
        <v>3791</v>
      </c>
      <c r="E1188" s="228" t="s">
        <v>3777</v>
      </c>
      <c r="F1188" s="229"/>
      <c r="G1188" s="141" t="s">
        <v>3792</v>
      </c>
      <c r="H1188" s="141"/>
      <c r="I1188" s="141"/>
      <c r="J1188" s="172" t="s">
        <v>2202</v>
      </c>
      <c r="K1188" s="230"/>
      <c r="L1188" s="141"/>
      <c r="M1188" s="231"/>
      <c r="N1188" s="141"/>
      <c r="O1188" s="228"/>
      <c r="P1188" s="141"/>
      <c r="Q1188" s="228"/>
      <c r="R1188" s="141"/>
      <c r="S1188" s="141"/>
      <c r="T1188" s="228"/>
      <c r="U1188" s="228"/>
      <c r="V1188" s="228"/>
      <c r="W1188" s="230"/>
      <c r="X1188" s="53"/>
    </row>
    <row r="1189" spans="1:31" s="217" customFormat="1" ht="15" customHeight="1" x14ac:dyDescent="0.2">
      <c r="A1189" s="228" t="s">
        <v>4123</v>
      </c>
      <c r="B1189" s="229" t="s">
        <v>3793</v>
      </c>
      <c r="C1189" s="229" t="s">
        <v>4260</v>
      </c>
      <c r="D1189" s="228" t="s">
        <v>4258</v>
      </c>
      <c r="E1189" s="228" t="s">
        <v>3777</v>
      </c>
      <c r="F1189" s="229"/>
      <c r="G1189" s="233">
        <v>5</v>
      </c>
      <c r="H1189" s="141"/>
      <c r="I1189" s="141"/>
      <c r="J1189" s="172" t="s">
        <v>660</v>
      </c>
      <c r="K1189" s="234"/>
      <c r="L1189" s="141"/>
      <c r="M1189" s="228"/>
      <c r="N1189" s="141"/>
      <c r="O1189" s="228"/>
      <c r="P1189" s="141"/>
      <c r="Q1189" s="228"/>
      <c r="R1189" s="141"/>
      <c r="S1189" s="141"/>
      <c r="T1189" s="232"/>
      <c r="U1189" s="228"/>
      <c r="V1189" s="228"/>
      <c r="W1189" s="232"/>
      <c r="X1189" s="235"/>
      <c r="Y1189" s="235"/>
      <c r="Z1189" s="235"/>
      <c r="AA1189" s="235"/>
      <c r="AB1189" s="235"/>
      <c r="AC1189" s="235"/>
      <c r="AD1189" s="235"/>
      <c r="AE1189" s="235"/>
    </row>
    <row r="1190" spans="1:31" s="217" customFormat="1" ht="15" customHeight="1" x14ac:dyDescent="0.2">
      <c r="A1190" s="228" t="s">
        <v>4124</v>
      </c>
      <c r="B1190" s="229" t="s">
        <v>3794</v>
      </c>
      <c r="C1190" s="229" t="s">
        <v>4303</v>
      </c>
      <c r="D1190" s="228" t="s">
        <v>4258</v>
      </c>
      <c r="E1190" s="228" t="s">
        <v>3777</v>
      </c>
      <c r="F1190" s="229"/>
      <c r="G1190" s="233">
        <v>1</v>
      </c>
      <c r="H1190" s="141"/>
      <c r="I1190" s="141"/>
      <c r="J1190" s="172" t="s">
        <v>660</v>
      </c>
      <c r="K1190" s="234"/>
      <c r="L1190" s="141"/>
      <c r="M1190" s="228"/>
      <c r="N1190" s="141"/>
      <c r="O1190" s="228"/>
      <c r="P1190" s="141"/>
      <c r="Q1190" s="228"/>
      <c r="R1190" s="141"/>
      <c r="S1190" s="141"/>
      <c r="T1190" s="232"/>
      <c r="U1190" s="228"/>
      <c r="V1190" s="228"/>
      <c r="W1190" s="232"/>
      <c r="X1190" s="235"/>
      <c r="Y1190" s="235"/>
      <c r="Z1190" s="235"/>
      <c r="AA1190" s="235"/>
      <c r="AB1190" s="235"/>
      <c r="AC1190" s="235"/>
      <c r="AD1190" s="235"/>
      <c r="AE1190" s="235"/>
    </row>
    <row r="1191" spans="1:31" s="217" customFormat="1" ht="15" customHeight="1" x14ac:dyDescent="0.2">
      <c r="A1191" s="228" t="s">
        <v>4125</v>
      </c>
      <c r="B1191" s="229" t="s">
        <v>3795</v>
      </c>
      <c r="C1191" s="229" t="s">
        <v>4259</v>
      </c>
      <c r="D1191" s="228" t="s">
        <v>4269</v>
      </c>
      <c r="E1191" s="228" t="s">
        <v>3777</v>
      </c>
      <c r="F1191" s="229"/>
      <c r="G1191" s="293">
        <f>10/100</f>
        <v>0.1</v>
      </c>
      <c r="H1191" s="141"/>
      <c r="I1191" s="141"/>
      <c r="J1191" s="172" t="s">
        <v>660</v>
      </c>
      <c r="K1191" s="234"/>
      <c r="L1191" s="141"/>
      <c r="M1191" s="228"/>
      <c r="N1191" s="141"/>
      <c r="O1191" s="228"/>
      <c r="P1191" s="141"/>
      <c r="Q1191" s="228"/>
      <c r="R1191" s="141"/>
      <c r="S1191" s="141"/>
      <c r="T1191" s="232"/>
      <c r="U1191" s="228"/>
      <c r="V1191" s="228"/>
      <c r="W1191" s="232"/>
      <c r="X1191" s="235"/>
      <c r="Y1191" s="235"/>
      <c r="Z1191" s="235"/>
      <c r="AA1191" s="235"/>
      <c r="AB1191" s="235"/>
      <c r="AC1191" s="235"/>
      <c r="AD1191" s="235"/>
      <c r="AE1191" s="235"/>
    </row>
    <row r="1192" spans="1:31" s="217" customFormat="1" ht="15" customHeight="1" x14ac:dyDescent="0.2">
      <c r="A1192" s="228" t="s">
        <v>4126</v>
      </c>
      <c r="B1192" s="229" t="s">
        <v>3796</v>
      </c>
      <c r="C1192" s="275" t="s">
        <v>4268</v>
      </c>
      <c r="D1192" s="228" t="s">
        <v>4269</v>
      </c>
      <c r="E1192" s="228" t="s">
        <v>3777</v>
      </c>
      <c r="F1192" s="229"/>
      <c r="G1192" s="293">
        <v>0.2</v>
      </c>
      <c r="H1192" s="141"/>
      <c r="I1192" s="141"/>
      <c r="J1192" s="172" t="s">
        <v>660</v>
      </c>
      <c r="K1192" s="234"/>
      <c r="L1192" s="141"/>
      <c r="M1192" s="228"/>
      <c r="N1192" s="141"/>
      <c r="O1192" s="228"/>
      <c r="P1192" s="141"/>
      <c r="Q1192" s="228"/>
      <c r="R1192" s="141"/>
      <c r="S1192" s="141"/>
      <c r="T1192" s="232"/>
      <c r="U1192" s="228"/>
      <c r="V1192" s="228"/>
      <c r="W1192" s="232"/>
      <c r="X1192" s="235"/>
      <c r="Y1192" s="235"/>
      <c r="Z1192" s="235"/>
      <c r="AA1192" s="235"/>
      <c r="AB1192" s="235"/>
      <c r="AC1192" s="235"/>
      <c r="AD1192" s="235"/>
      <c r="AE1192" s="235"/>
    </row>
    <row r="1193" spans="1:31" s="217" customFormat="1" ht="15" customHeight="1" x14ac:dyDescent="0.2">
      <c r="A1193" s="228" t="s">
        <v>4242</v>
      </c>
      <c r="B1193" s="229" t="s">
        <v>4243</v>
      </c>
      <c r="C1193" s="275" t="s">
        <v>4281</v>
      </c>
      <c r="D1193" s="228" t="s">
        <v>4269</v>
      </c>
      <c r="E1193" s="228" t="s">
        <v>3777</v>
      </c>
      <c r="F1193" s="229"/>
      <c r="G1193" s="293">
        <v>0.1</v>
      </c>
      <c r="H1193" s="141"/>
      <c r="I1193" s="141"/>
      <c r="J1193" s="172" t="s">
        <v>660</v>
      </c>
      <c r="K1193" s="234"/>
      <c r="L1193" s="141"/>
      <c r="M1193" s="228"/>
      <c r="N1193" s="141"/>
      <c r="O1193" s="228"/>
      <c r="P1193" s="141"/>
      <c r="Q1193" s="228"/>
      <c r="R1193" s="141"/>
      <c r="S1193" s="141"/>
      <c r="T1193" s="232"/>
      <c r="U1193" s="228"/>
      <c r="V1193" s="228"/>
      <c r="W1193" s="232"/>
      <c r="X1193" s="235"/>
      <c r="Y1193" s="235"/>
      <c r="Z1193" s="235"/>
      <c r="AA1193" s="235"/>
      <c r="AB1193" s="235"/>
      <c r="AC1193" s="235"/>
      <c r="AD1193" s="235"/>
      <c r="AE1193" s="235"/>
    </row>
    <row r="1194" spans="1:31" s="217" customFormat="1" ht="15" customHeight="1" x14ac:dyDescent="0.2">
      <c r="A1194" s="228" t="s">
        <v>4244</v>
      </c>
      <c r="B1194" s="229" t="s">
        <v>4241</v>
      </c>
      <c r="C1194" s="275" t="s">
        <v>4311</v>
      </c>
      <c r="D1194" s="228" t="s">
        <v>4269</v>
      </c>
      <c r="E1194" s="228" t="s">
        <v>3777</v>
      </c>
      <c r="F1194" s="229"/>
      <c r="G1194" s="293">
        <v>0.1</v>
      </c>
      <c r="H1194" s="141"/>
      <c r="I1194" s="141"/>
      <c r="J1194" s="172" t="s">
        <v>660</v>
      </c>
      <c r="K1194" s="234"/>
      <c r="L1194" s="141"/>
      <c r="M1194" s="228"/>
      <c r="N1194" s="141"/>
      <c r="O1194" s="228"/>
      <c r="P1194" s="141"/>
      <c r="Q1194" s="228"/>
      <c r="R1194" s="141"/>
      <c r="S1194" s="141"/>
      <c r="T1194" s="232"/>
      <c r="U1194" s="228"/>
      <c r="V1194" s="228"/>
      <c r="W1194" s="232"/>
      <c r="X1194" s="235"/>
      <c r="Y1194" s="235"/>
      <c r="Z1194" s="235"/>
      <c r="AA1194" s="235"/>
      <c r="AB1194" s="235"/>
      <c r="AC1194" s="235"/>
      <c r="AD1194" s="235"/>
      <c r="AE1194" s="235"/>
    </row>
    <row r="1195" spans="1:31" s="217" customFormat="1" ht="15" customHeight="1" x14ac:dyDescent="0.2">
      <c r="A1195" s="228" t="s">
        <v>4254</v>
      </c>
      <c r="B1195" s="229" t="s">
        <v>4255</v>
      </c>
      <c r="C1195" s="229" t="s">
        <v>4348</v>
      </c>
      <c r="D1195" s="228" t="s">
        <v>4269</v>
      </c>
      <c r="E1195" s="228" t="s">
        <v>3777</v>
      </c>
      <c r="F1195" s="229"/>
      <c r="G1195" s="293">
        <v>0.1</v>
      </c>
      <c r="H1195" s="141"/>
      <c r="I1195" s="141"/>
      <c r="J1195" s="172" t="s">
        <v>660</v>
      </c>
      <c r="K1195" s="234"/>
      <c r="L1195" s="141"/>
      <c r="M1195" s="228"/>
      <c r="N1195" s="141"/>
      <c r="O1195" s="228"/>
      <c r="P1195" s="141"/>
      <c r="Q1195" s="228"/>
      <c r="R1195" s="141"/>
      <c r="S1195" s="141"/>
      <c r="T1195" s="232"/>
      <c r="U1195" s="228"/>
      <c r="V1195" s="228"/>
      <c r="W1195" s="232"/>
      <c r="X1195" s="235"/>
      <c r="Y1195" s="235"/>
      <c r="Z1195" s="235"/>
      <c r="AA1195" s="235"/>
      <c r="AB1195" s="235"/>
      <c r="AC1195" s="235"/>
      <c r="AD1195" s="235"/>
      <c r="AE1195" s="235"/>
    </row>
    <row r="1196" spans="1:31" s="217" customFormat="1" ht="15" customHeight="1" x14ac:dyDescent="0.2">
      <c r="A1196" s="228" t="s">
        <v>4256</v>
      </c>
      <c r="B1196" s="229" t="s">
        <v>4257</v>
      </c>
      <c r="C1196" s="229" t="s">
        <v>4351</v>
      </c>
      <c r="D1196" s="228" t="s">
        <v>4258</v>
      </c>
      <c r="E1196" s="228" t="s">
        <v>3777</v>
      </c>
      <c r="F1196" s="229"/>
      <c r="G1196" s="233">
        <v>1</v>
      </c>
      <c r="H1196" s="141"/>
      <c r="I1196" s="141"/>
      <c r="J1196" s="172" t="s">
        <v>660</v>
      </c>
      <c r="K1196" s="234"/>
      <c r="L1196" s="141"/>
      <c r="M1196" s="228"/>
      <c r="N1196" s="141"/>
      <c r="O1196" s="228"/>
      <c r="P1196" s="141"/>
      <c r="Q1196" s="228"/>
      <c r="R1196" s="141"/>
      <c r="S1196" s="141"/>
      <c r="T1196" s="232"/>
      <c r="U1196" s="228"/>
      <c r="V1196" s="228"/>
      <c r="W1196" s="232"/>
      <c r="X1196" s="235"/>
      <c r="Y1196" s="235"/>
      <c r="Z1196" s="235"/>
      <c r="AA1196" s="235"/>
      <c r="AB1196" s="235"/>
      <c r="AC1196" s="235"/>
      <c r="AD1196" s="235"/>
      <c r="AE1196" s="235"/>
    </row>
    <row r="1197" spans="1:31" s="217" customFormat="1" ht="15" customHeight="1" x14ac:dyDescent="0.2">
      <c r="A1197" s="228" t="s">
        <v>4279</v>
      </c>
      <c r="B1197" s="229" t="s">
        <v>4280</v>
      </c>
      <c r="C1197" s="229" t="s">
        <v>5442</v>
      </c>
      <c r="D1197" s="228" t="s">
        <v>5443</v>
      </c>
      <c r="E1197" s="228" t="s">
        <v>3777</v>
      </c>
      <c r="F1197" s="229"/>
      <c r="G1197" s="233">
        <v>500</v>
      </c>
      <c r="H1197" s="141"/>
      <c r="I1197" s="141"/>
      <c r="J1197" s="172" t="s">
        <v>660</v>
      </c>
      <c r="K1197" s="234"/>
      <c r="L1197" s="141"/>
      <c r="M1197" s="228"/>
      <c r="N1197" s="141"/>
      <c r="O1197" s="228"/>
      <c r="P1197" s="141"/>
      <c r="Q1197" s="228"/>
      <c r="R1197" s="141"/>
      <c r="S1197" s="141"/>
      <c r="T1197" s="232"/>
      <c r="U1197" s="228"/>
      <c r="V1197" s="228"/>
      <c r="W1197" s="232"/>
      <c r="X1197" s="235"/>
      <c r="Y1197" s="235"/>
      <c r="Z1197" s="235"/>
      <c r="AA1197" s="235"/>
      <c r="AB1197" s="235"/>
      <c r="AC1197" s="235"/>
      <c r="AD1197" s="235"/>
      <c r="AE1197" s="235"/>
    </row>
    <row r="1198" spans="1:31" s="235" customFormat="1" ht="144.75" customHeight="1" x14ac:dyDescent="0.2">
      <c r="A1198" s="228" t="s">
        <v>4291</v>
      </c>
      <c r="B1198" s="229" t="s">
        <v>4292</v>
      </c>
      <c r="C1198" s="229" t="s">
        <v>3798</v>
      </c>
      <c r="D1198" s="228" t="s">
        <v>3799</v>
      </c>
      <c r="E1198" s="228"/>
      <c r="F1198" s="229"/>
      <c r="G1198" s="220" t="s">
        <v>4315</v>
      </c>
      <c r="H1198" s="220"/>
      <c r="I1198" s="141"/>
      <c r="J1198" s="172" t="s">
        <v>660</v>
      </c>
      <c r="K1198" s="232"/>
      <c r="L1198" s="141"/>
      <c r="M1198" s="234"/>
      <c r="N1198" s="141"/>
      <c r="O1198" s="228"/>
      <c r="P1198" s="141"/>
      <c r="Q1198" s="228"/>
      <c r="R1198" s="141"/>
      <c r="S1198" s="141"/>
      <c r="T1198" s="228"/>
      <c r="U1198" s="228"/>
      <c r="V1198" s="228"/>
      <c r="W1198" s="232"/>
      <c r="X1198" s="53"/>
    </row>
    <row r="1199" spans="1:31" s="235" customFormat="1" ht="345" customHeight="1" x14ac:dyDescent="0.2">
      <c r="A1199" s="228" t="s">
        <v>4346</v>
      </c>
      <c r="B1199" s="229" t="s">
        <v>4347</v>
      </c>
      <c r="C1199" s="229" t="s">
        <v>3802</v>
      </c>
      <c r="D1199" s="228" t="s">
        <v>3799</v>
      </c>
      <c r="E1199" s="228"/>
      <c r="F1199" s="229"/>
      <c r="G1199" s="220" t="s">
        <v>4316</v>
      </c>
      <c r="H1199" s="220"/>
      <c r="I1199" s="141"/>
      <c r="J1199" s="172" t="s">
        <v>660</v>
      </c>
      <c r="K1199" s="232"/>
      <c r="L1199" s="141"/>
      <c r="M1199" s="234"/>
      <c r="N1199" s="141"/>
      <c r="O1199" s="228"/>
      <c r="P1199" s="141"/>
      <c r="Q1199" s="228"/>
      <c r="R1199" s="141"/>
      <c r="S1199" s="141"/>
      <c r="T1199" s="228"/>
      <c r="U1199" s="228"/>
      <c r="V1199" s="228"/>
      <c r="W1199" s="232"/>
      <c r="X1199" s="53"/>
    </row>
    <row r="1200" spans="1:31" s="235" customFormat="1" ht="145.5" customHeight="1" x14ac:dyDescent="0.2">
      <c r="A1200" s="228" t="s">
        <v>4349</v>
      </c>
      <c r="B1200" s="229" t="s">
        <v>4350</v>
      </c>
      <c r="C1200" s="229" t="s">
        <v>3800</v>
      </c>
      <c r="D1200" s="228" t="s">
        <v>3799</v>
      </c>
      <c r="E1200" s="228"/>
      <c r="F1200" s="229"/>
      <c r="G1200" s="220" t="s">
        <v>4317</v>
      </c>
      <c r="H1200" s="220"/>
      <c r="I1200" s="141"/>
      <c r="J1200" s="172" t="s">
        <v>660</v>
      </c>
      <c r="K1200" s="232"/>
      <c r="L1200" s="141"/>
      <c r="M1200" s="234"/>
      <c r="N1200" s="141"/>
      <c r="O1200" s="228"/>
      <c r="P1200" s="141"/>
      <c r="Q1200" s="228"/>
      <c r="R1200" s="141"/>
      <c r="S1200" s="141"/>
      <c r="T1200" s="228"/>
      <c r="U1200" s="228"/>
      <c r="V1200" s="228"/>
      <c r="W1200" s="232"/>
      <c r="X1200" s="53"/>
    </row>
    <row r="1201" spans="1:24" s="235" customFormat="1" ht="132.75" customHeight="1" x14ac:dyDescent="0.2">
      <c r="A1201" s="228" t="s">
        <v>5441</v>
      </c>
      <c r="B1201" s="229" t="s">
        <v>5538</v>
      </c>
      <c r="C1201" s="229" t="s">
        <v>3801</v>
      </c>
      <c r="D1201" s="228" t="s">
        <v>3799</v>
      </c>
      <c r="E1201" s="228"/>
      <c r="F1201" s="229"/>
      <c r="G1201" s="141" t="s">
        <v>4318</v>
      </c>
      <c r="H1201" s="141"/>
      <c r="I1201" s="141"/>
      <c r="J1201" s="172" t="s">
        <v>660</v>
      </c>
      <c r="K1201" s="232"/>
      <c r="L1201" s="141"/>
      <c r="M1201" s="234"/>
      <c r="N1201" s="141"/>
      <c r="O1201" s="228"/>
      <c r="P1201" s="141"/>
      <c r="Q1201" s="228"/>
      <c r="R1201" s="141"/>
      <c r="S1201" s="141"/>
      <c r="T1201" s="228"/>
      <c r="U1201" s="228"/>
      <c r="V1201" s="228"/>
      <c r="W1201" s="232"/>
      <c r="X1201" s="53"/>
    </row>
    <row r="1202" spans="1:24" s="235" customFormat="1" x14ac:dyDescent="0.2">
      <c r="A1202" s="228" t="s">
        <v>5580</v>
      </c>
      <c r="B1202" s="229" t="s">
        <v>5541</v>
      </c>
      <c r="C1202" s="229" t="s">
        <v>5533</v>
      </c>
      <c r="D1202" s="228" t="s">
        <v>5534</v>
      </c>
      <c r="E1202" s="228" t="s">
        <v>3777</v>
      </c>
      <c r="F1202" s="229"/>
      <c r="G1202" s="295" t="s">
        <v>5535</v>
      </c>
      <c r="H1202" s="141"/>
      <c r="I1202" s="141"/>
      <c r="J1202" s="172" t="s">
        <v>660</v>
      </c>
      <c r="K1202" s="231"/>
      <c r="L1202" s="141"/>
      <c r="M1202" s="228"/>
      <c r="N1202" s="141"/>
      <c r="O1202" s="228"/>
      <c r="P1202" s="141"/>
      <c r="Q1202" s="228"/>
      <c r="R1202" s="141"/>
      <c r="S1202" s="141"/>
      <c r="T1202" s="230"/>
      <c r="U1202" s="251"/>
      <c r="V1202" s="251"/>
      <c r="W1202" s="251"/>
    </row>
    <row r="1203" spans="1:24" s="235" customFormat="1" x14ac:dyDescent="0.2">
      <c r="A1203" s="228" t="s">
        <v>5581</v>
      </c>
      <c r="B1203" s="229" t="s">
        <v>5544</v>
      </c>
      <c r="C1203" s="229" t="s">
        <v>5536</v>
      </c>
      <c r="D1203" s="228" t="s">
        <v>5534</v>
      </c>
      <c r="E1203" s="228" t="s">
        <v>3777</v>
      </c>
      <c r="F1203" s="229"/>
      <c r="G1203" s="295" t="s">
        <v>5537</v>
      </c>
      <c r="H1203" s="141"/>
      <c r="I1203" s="141"/>
      <c r="J1203" s="172" t="s">
        <v>660</v>
      </c>
      <c r="K1203" s="231"/>
      <c r="L1203" s="141"/>
      <c r="M1203" s="228"/>
      <c r="N1203" s="141"/>
      <c r="O1203" s="228"/>
      <c r="P1203" s="141"/>
      <c r="Q1203" s="228"/>
      <c r="R1203" s="141"/>
      <c r="S1203" s="141"/>
      <c r="T1203" s="230"/>
      <c r="U1203" s="251"/>
      <c r="V1203" s="251"/>
      <c r="W1203" s="251"/>
    </row>
    <row r="1204" spans="1:24" s="235" customFormat="1" x14ac:dyDescent="0.2">
      <c r="A1204" s="228" t="s">
        <v>5582</v>
      </c>
      <c r="B1204" s="229" t="s">
        <v>5547</v>
      </c>
      <c r="C1204" s="229" t="s">
        <v>5539</v>
      </c>
      <c r="D1204" s="228" t="s">
        <v>5534</v>
      </c>
      <c r="E1204" s="228" t="s">
        <v>3777</v>
      </c>
      <c r="F1204" s="229"/>
      <c r="G1204" s="295" t="s">
        <v>5540</v>
      </c>
      <c r="H1204" s="141"/>
      <c r="I1204" s="141"/>
      <c r="J1204" s="172" t="s">
        <v>660</v>
      </c>
      <c r="K1204" s="231"/>
      <c r="L1204" s="141"/>
      <c r="M1204" s="228"/>
      <c r="N1204" s="141"/>
      <c r="O1204" s="228"/>
      <c r="P1204" s="141"/>
      <c r="Q1204" s="228"/>
      <c r="R1204" s="141"/>
      <c r="S1204" s="141"/>
      <c r="T1204" s="230"/>
      <c r="U1204" s="251"/>
      <c r="V1204" s="251"/>
      <c r="W1204" s="251"/>
    </row>
    <row r="1205" spans="1:24" s="235" customFormat="1" x14ac:dyDescent="0.2">
      <c r="A1205" s="228" t="s">
        <v>5583</v>
      </c>
      <c r="B1205" s="229" t="s">
        <v>5550</v>
      </c>
      <c r="C1205" s="229" t="s">
        <v>5542</v>
      </c>
      <c r="D1205" s="228" t="s">
        <v>5534</v>
      </c>
      <c r="E1205" s="228" t="s">
        <v>3777</v>
      </c>
      <c r="F1205" s="229"/>
      <c r="G1205" s="295" t="s">
        <v>5543</v>
      </c>
      <c r="H1205" s="141"/>
      <c r="I1205" s="141"/>
      <c r="J1205" s="172" t="s">
        <v>660</v>
      </c>
      <c r="K1205" s="231"/>
      <c r="L1205" s="141"/>
      <c r="M1205" s="228"/>
      <c r="N1205" s="141"/>
      <c r="O1205" s="228"/>
      <c r="P1205" s="141"/>
      <c r="Q1205" s="228"/>
      <c r="R1205" s="141"/>
      <c r="S1205" s="141"/>
      <c r="T1205" s="230"/>
      <c r="U1205" s="251"/>
      <c r="V1205" s="251"/>
      <c r="W1205" s="251"/>
    </row>
    <row r="1206" spans="1:24" s="235" customFormat="1" x14ac:dyDescent="0.2">
      <c r="A1206" s="228" t="s">
        <v>5584</v>
      </c>
      <c r="B1206" s="229" t="s">
        <v>5551</v>
      </c>
      <c r="C1206" s="229" t="s">
        <v>5545</v>
      </c>
      <c r="D1206" s="228" t="s">
        <v>5534</v>
      </c>
      <c r="E1206" s="228" t="s">
        <v>3777</v>
      </c>
      <c r="F1206" s="229"/>
      <c r="G1206" s="295" t="s">
        <v>5546</v>
      </c>
      <c r="H1206" s="141"/>
      <c r="I1206" s="141"/>
      <c r="J1206" s="172" t="s">
        <v>660</v>
      </c>
      <c r="K1206" s="231"/>
      <c r="L1206" s="141"/>
      <c r="M1206" s="228"/>
      <c r="N1206" s="141"/>
      <c r="O1206" s="228"/>
      <c r="P1206" s="141"/>
      <c r="Q1206" s="228"/>
      <c r="R1206" s="141"/>
      <c r="S1206" s="141"/>
      <c r="T1206" s="230"/>
      <c r="U1206" s="251"/>
      <c r="V1206" s="251"/>
      <c r="W1206" s="251"/>
    </row>
    <row r="1207" spans="1:24" s="235" customFormat="1" x14ac:dyDescent="0.2">
      <c r="A1207" s="228" t="s">
        <v>5585</v>
      </c>
      <c r="B1207" s="229" t="s">
        <v>5554</v>
      </c>
      <c r="C1207" s="229" t="s">
        <v>5548</v>
      </c>
      <c r="D1207" s="228" t="s">
        <v>5534</v>
      </c>
      <c r="E1207" s="228" t="s">
        <v>3777</v>
      </c>
      <c r="F1207" s="229"/>
      <c r="G1207" s="295" t="s">
        <v>5549</v>
      </c>
      <c r="H1207" s="141"/>
      <c r="I1207" s="141"/>
      <c r="J1207" s="172" t="s">
        <v>660</v>
      </c>
      <c r="K1207" s="231"/>
      <c r="L1207" s="141"/>
      <c r="M1207" s="228"/>
      <c r="N1207" s="141"/>
      <c r="O1207" s="228"/>
      <c r="P1207" s="141"/>
      <c r="Q1207" s="228"/>
      <c r="R1207" s="141"/>
      <c r="S1207" s="141"/>
      <c r="T1207" s="230"/>
      <c r="U1207" s="251"/>
      <c r="V1207" s="251"/>
      <c r="W1207" s="251"/>
    </row>
    <row r="1208" spans="1:24" s="217" customFormat="1" x14ac:dyDescent="0.2">
      <c r="A1208" s="228" t="s">
        <v>5586</v>
      </c>
      <c r="B1208" s="229" t="s">
        <v>5557</v>
      </c>
      <c r="C1208" s="229" t="s">
        <v>5552</v>
      </c>
      <c r="D1208" s="228" t="s">
        <v>4104</v>
      </c>
      <c r="E1208" s="228" t="s">
        <v>3777</v>
      </c>
      <c r="F1208" s="229"/>
      <c r="G1208" s="233" t="s">
        <v>5553</v>
      </c>
      <c r="H1208" s="141"/>
      <c r="I1208" s="141"/>
      <c r="J1208" s="172" t="s">
        <v>660</v>
      </c>
      <c r="K1208" s="231"/>
      <c r="L1208" s="141"/>
      <c r="M1208" s="228"/>
      <c r="N1208" s="141"/>
      <c r="O1208" s="228"/>
      <c r="P1208" s="141"/>
      <c r="Q1208" s="228"/>
      <c r="R1208" s="141"/>
      <c r="S1208" s="141"/>
      <c r="T1208" s="230"/>
      <c r="U1208" s="251"/>
      <c r="V1208" s="251"/>
      <c r="W1208" s="251"/>
    </row>
    <row r="1209" spans="1:24" s="217" customFormat="1" x14ac:dyDescent="0.2">
      <c r="A1209" s="228" t="s">
        <v>5587</v>
      </c>
      <c r="B1209" s="229" t="s">
        <v>5559</v>
      </c>
      <c r="C1209" s="229" t="s">
        <v>5555</v>
      </c>
      <c r="D1209" s="228" t="s">
        <v>4105</v>
      </c>
      <c r="E1209" s="228" t="s">
        <v>3777</v>
      </c>
      <c r="F1209" s="229"/>
      <c r="G1209" s="295" t="s">
        <v>5556</v>
      </c>
      <c r="H1209" s="141"/>
      <c r="I1209" s="141"/>
      <c r="J1209" s="172" t="s">
        <v>660</v>
      </c>
      <c r="K1209" s="231"/>
      <c r="L1209" s="141"/>
      <c r="M1209" s="228"/>
      <c r="N1209" s="141"/>
      <c r="O1209" s="228"/>
      <c r="P1209" s="141"/>
      <c r="Q1209" s="228"/>
      <c r="R1209" s="141"/>
      <c r="S1209" s="141"/>
      <c r="T1209" s="230"/>
      <c r="U1209" s="251"/>
      <c r="V1209" s="251"/>
      <c r="W1209" s="251"/>
    </row>
    <row r="1210" spans="1:24" s="217" customFormat="1" x14ac:dyDescent="0.2">
      <c r="A1210" s="228" t="s">
        <v>5588</v>
      </c>
      <c r="B1210" s="229" t="s">
        <v>5562</v>
      </c>
      <c r="C1210" s="229" t="s">
        <v>5558</v>
      </c>
      <c r="D1210" s="228" t="s">
        <v>4105</v>
      </c>
      <c r="E1210" s="228" t="s">
        <v>3777</v>
      </c>
      <c r="F1210" s="229"/>
      <c r="G1210" s="295" t="s">
        <v>5556</v>
      </c>
      <c r="H1210" s="141"/>
      <c r="I1210" s="141"/>
      <c r="J1210" s="172" t="s">
        <v>660</v>
      </c>
      <c r="K1210" s="231"/>
      <c r="L1210" s="141"/>
      <c r="M1210" s="228"/>
      <c r="N1210" s="141"/>
      <c r="O1210" s="228"/>
      <c r="P1210" s="141"/>
      <c r="Q1210" s="228"/>
      <c r="R1210" s="141"/>
      <c r="S1210" s="141"/>
      <c r="T1210" s="230"/>
      <c r="U1210" s="251"/>
      <c r="V1210" s="251"/>
      <c r="W1210" s="251"/>
    </row>
    <row r="1211" spans="1:24" s="217" customFormat="1" x14ac:dyDescent="0.2">
      <c r="A1211" s="228" t="s">
        <v>5589</v>
      </c>
      <c r="B1211" s="229" t="s">
        <v>5565</v>
      </c>
      <c r="C1211" s="229" t="s">
        <v>5560</v>
      </c>
      <c r="D1211" s="228" t="s">
        <v>5534</v>
      </c>
      <c r="E1211" s="228" t="s">
        <v>3777</v>
      </c>
      <c r="F1211" s="229"/>
      <c r="G1211" s="295" t="s">
        <v>5561</v>
      </c>
      <c r="H1211" s="141"/>
      <c r="I1211" s="141"/>
      <c r="J1211" s="172" t="s">
        <v>660</v>
      </c>
      <c r="K1211" s="231"/>
      <c r="L1211" s="141"/>
      <c r="M1211" s="228"/>
      <c r="N1211" s="141"/>
      <c r="O1211" s="228"/>
      <c r="P1211" s="141"/>
      <c r="Q1211" s="228"/>
      <c r="R1211" s="141"/>
      <c r="S1211" s="141"/>
      <c r="T1211" s="230"/>
      <c r="U1211" s="251"/>
      <c r="V1211" s="251"/>
      <c r="W1211" s="251"/>
    </row>
    <row r="1212" spans="1:24" s="217" customFormat="1" x14ac:dyDescent="0.2">
      <c r="A1212" s="228" t="s">
        <v>5590</v>
      </c>
      <c r="B1212" s="229" t="s">
        <v>5568</v>
      </c>
      <c r="C1212" s="229" t="s">
        <v>5563</v>
      </c>
      <c r="D1212" s="228" t="s">
        <v>5534</v>
      </c>
      <c r="E1212" s="228" t="s">
        <v>3777</v>
      </c>
      <c r="F1212" s="229"/>
      <c r="G1212" s="295" t="s">
        <v>5564</v>
      </c>
      <c r="H1212" s="141"/>
      <c r="I1212" s="141"/>
      <c r="J1212" s="172" t="s">
        <v>660</v>
      </c>
      <c r="K1212" s="231"/>
      <c r="L1212" s="141"/>
      <c r="M1212" s="228"/>
      <c r="N1212" s="141"/>
      <c r="O1212" s="228"/>
      <c r="P1212" s="141"/>
      <c r="Q1212" s="228"/>
      <c r="R1212" s="141"/>
      <c r="S1212" s="141"/>
      <c r="T1212" s="230"/>
      <c r="U1212" s="251"/>
      <c r="V1212" s="251"/>
      <c r="W1212" s="251"/>
    </row>
    <row r="1213" spans="1:24" s="217" customFormat="1" x14ac:dyDescent="0.2">
      <c r="A1213" s="228" t="s">
        <v>5591</v>
      </c>
      <c r="B1213" s="229" t="s">
        <v>5571</v>
      </c>
      <c r="C1213" s="229" t="s">
        <v>5566</v>
      </c>
      <c r="D1213" s="228" t="s">
        <v>5534</v>
      </c>
      <c r="E1213" s="228" t="s">
        <v>3777</v>
      </c>
      <c r="F1213" s="229"/>
      <c r="G1213" s="295" t="s">
        <v>5567</v>
      </c>
      <c r="H1213" s="141"/>
      <c r="I1213" s="141"/>
      <c r="J1213" s="172" t="s">
        <v>660</v>
      </c>
      <c r="K1213" s="231"/>
      <c r="L1213" s="141"/>
      <c r="M1213" s="228"/>
      <c r="N1213" s="141"/>
      <c r="O1213" s="228"/>
      <c r="P1213" s="141"/>
      <c r="Q1213" s="228"/>
      <c r="R1213" s="141"/>
      <c r="S1213" s="141"/>
      <c r="T1213" s="230"/>
      <c r="U1213" s="251"/>
      <c r="V1213" s="251"/>
      <c r="W1213" s="251"/>
    </row>
    <row r="1214" spans="1:24" s="217" customFormat="1" x14ac:dyDescent="0.2">
      <c r="A1214" s="228" t="s">
        <v>5592</v>
      </c>
      <c r="B1214" s="229" t="s">
        <v>5574</v>
      </c>
      <c r="C1214" s="229" t="s">
        <v>5569</v>
      </c>
      <c r="D1214" s="228" t="s">
        <v>4105</v>
      </c>
      <c r="E1214" s="228" t="s">
        <v>3777</v>
      </c>
      <c r="F1214" s="229"/>
      <c r="G1214" s="295" t="s">
        <v>5570</v>
      </c>
      <c r="H1214" s="141"/>
      <c r="I1214" s="141"/>
      <c r="J1214" s="172" t="s">
        <v>660</v>
      </c>
      <c r="K1214" s="231"/>
      <c r="L1214" s="141"/>
      <c r="M1214" s="228"/>
      <c r="N1214" s="141"/>
      <c r="O1214" s="228"/>
      <c r="P1214" s="141"/>
      <c r="Q1214" s="228"/>
      <c r="R1214" s="141"/>
      <c r="S1214" s="141"/>
      <c r="T1214" s="230"/>
      <c r="U1214" s="251"/>
      <c r="V1214" s="251"/>
      <c r="W1214" s="251"/>
    </row>
    <row r="1215" spans="1:24" s="217" customFormat="1" x14ac:dyDescent="0.2">
      <c r="A1215" s="228" t="s">
        <v>5593</v>
      </c>
      <c r="B1215" s="229" t="s">
        <v>5577</v>
      </c>
      <c r="C1215" s="229" t="s">
        <v>5572</v>
      </c>
      <c r="D1215" s="228" t="s">
        <v>4104</v>
      </c>
      <c r="E1215" s="228" t="s">
        <v>3777</v>
      </c>
      <c r="F1215" s="229"/>
      <c r="G1215" s="233" t="s">
        <v>5573</v>
      </c>
      <c r="H1215" s="141"/>
      <c r="I1215" s="141"/>
      <c r="J1215" s="172" t="s">
        <v>660</v>
      </c>
      <c r="K1215" s="231"/>
      <c r="L1215" s="141"/>
      <c r="M1215" s="228"/>
      <c r="N1215" s="141"/>
      <c r="O1215" s="228"/>
      <c r="P1215" s="141"/>
      <c r="Q1215" s="228"/>
      <c r="R1215" s="141"/>
      <c r="S1215" s="141"/>
      <c r="T1215" s="230"/>
      <c r="U1215" s="251"/>
      <c r="V1215" s="251"/>
      <c r="W1215" s="251"/>
    </row>
    <row r="1216" spans="1:24" s="217" customFormat="1" x14ac:dyDescent="0.2">
      <c r="A1216" s="228" t="s">
        <v>5594</v>
      </c>
      <c r="B1216" s="229" t="s">
        <v>5596</v>
      </c>
      <c r="C1216" s="229" t="s">
        <v>5575</v>
      </c>
      <c r="D1216" s="228" t="s">
        <v>4104</v>
      </c>
      <c r="E1216" s="228" t="s">
        <v>3777</v>
      </c>
      <c r="F1216" s="229"/>
      <c r="G1216" s="233" t="s">
        <v>5576</v>
      </c>
      <c r="H1216" s="141"/>
      <c r="I1216" s="141"/>
      <c r="J1216" s="172" t="s">
        <v>660</v>
      </c>
      <c r="K1216" s="231"/>
      <c r="L1216" s="141"/>
      <c r="M1216" s="228"/>
      <c r="N1216" s="141"/>
      <c r="O1216" s="228"/>
      <c r="P1216" s="141"/>
      <c r="Q1216" s="228"/>
      <c r="R1216" s="141"/>
      <c r="S1216" s="141"/>
      <c r="T1216" s="230"/>
      <c r="U1216" s="251"/>
      <c r="V1216" s="251"/>
      <c r="W1216" s="251"/>
    </row>
    <row r="1217" spans="1:23" s="217" customFormat="1" x14ac:dyDescent="0.2">
      <c r="A1217" s="228" t="s">
        <v>5595</v>
      </c>
      <c r="B1217" s="229" t="s">
        <v>5597</v>
      </c>
      <c r="C1217" s="229" t="s">
        <v>5578</v>
      </c>
      <c r="D1217" s="228" t="s">
        <v>5534</v>
      </c>
      <c r="E1217" s="228" t="s">
        <v>3777</v>
      </c>
      <c r="F1217" s="229"/>
      <c r="G1217" s="295" t="s">
        <v>5579</v>
      </c>
      <c r="H1217" s="141"/>
      <c r="I1217" s="141"/>
      <c r="J1217" s="172" t="s">
        <v>660</v>
      </c>
      <c r="K1217" s="231"/>
      <c r="L1217" s="141"/>
      <c r="M1217" s="228"/>
      <c r="N1217" s="141"/>
      <c r="O1217" s="228"/>
      <c r="P1217" s="141"/>
      <c r="Q1217" s="228"/>
      <c r="R1217" s="141"/>
      <c r="S1217" s="141"/>
      <c r="T1217" s="230"/>
      <c r="U1217" s="251"/>
      <c r="V1217" s="251"/>
      <c r="W1217" s="251"/>
    </row>
  </sheetData>
  <mergeCells count="1">
    <mergeCell ref="C1073:F1073"/>
  </mergeCells>
  <phoneticPr fontId="51" type="noConversion"/>
  <conditionalFormatting sqref="H10:I10 H901:I903 H913:I916 I804 I793 I839 I886 I878 I925:I926 I917 I964 I956 I1003 H821:I824 H828:I830 H868:I869 H907:I908 H946:I947 H985:I986 H1024:I1025 G831:I834 G870:I873 G909:I912 G948:I951 G987:I990 G999 G1026:I1029 G1069:I1073 I995 I847 H794:I803 G813:G814 G795 H788:I792 H805:I818 G843:I846 H835:I838 H848:I864 H840:I842 H874:I877 H927:I942 H918:I924 H952:I955 H965:I981 H957:I963 H996:I1002 G1055:I1063 H887:I899 H879:I885 H991:I994 H1004:I1020 G785:I786 G783:I783 G1047:I1047 G1035:I1042">
    <cfRule type="expression" priority="368" stopIfTrue="1">
      <formula>ISBLANK</formula>
    </cfRule>
  </conditionalFormatting>
  <conditionalFormatting sqref="G280 G547 G799 G793:G794 G815 G828 G847 G855 G886 G878 G894 G925 G917 G933 G964 G956 G972 G995 G1011 G806">
    <cfRule type="expression" priority="367" stopIfTrue="1">
      <formula>ISBLANK</formula>
    </cfRule>
  </conditionalFormatting>
  <conditionalFormatting sqref="H170:I181 H210:I221 H50:I61 H90:I101 H130:I141 H250:I250 H280:I287 H326:I330 H547:I620 H365:I369 H404:I408 H443:I447 H482:I486 H11:I19 H27:I35 H67:I75 H107:I115 H147:I155 H187:I195 H227:I235 H314:I314 H354:I354 H393:I393 H432:I432 H471:I471 H510:I510 H750:I755 H622:I748 H760:I760 H21:I25 H63:I65 H103:I105 H143:I145 H183:I185 H223:I225 H37:I47 H77:I87 H117:I127 H157:I167 H197:I207 H237:I247 H289:I297 H332:I339 H371:I378 H410:I417 H449:I456 H488:I495 H299:I310 H341:I350 H380:I389 H419:I428 H458:I467 H497:I506 H352:I352 H316:I324 H357:I363 H395:I402 H434:I441 H473:I480 H512:I519 H391:I391 H430:I430 H469:I469 H508:I508">
    <cfRule type="expression" priority="366" stopIfTrue="1">
      <formula>ISBLANK</formula>
    </cfRule>
  </conditionalFormatting>
  <conditionalFormatting sqref="I251:I261 I263:I278">
    <cfRule type="expression" priority="354" stopIfTrue="1">
      <formula>ISBLANK</formula>
    </cfRule>
  </conditionalFormatting>
  <conditionalFormatting sqref="G263:G276 G251:G261">
    <cfRule type="expression" priority="359" stopIfTrue="1">
      <formula>ISBLANK</formula>
    </cfRule>
  </conditionalFormatting>
  <conditionalFormatting sqref="H251:H261 H263:H276">
    <cfRule type="expression" priority="358" stopIfTrue="1">
      <formula>ISBLANK</formula>
    </cfRule>
  </conditionalFormatting>
  <conditionalFormatting sqref="G277:G278">
    <cfRule type="expression" priority="355" stopIfTrue="1">
      <formula>ISBLANK</formula>
    </cfRule>
  </conditionalFormatting>
  <conditionalFormatting sqref="H277:H278">
    <cfRule type="expression" priority="356" stopIfTrue="1">
      <formula>ISBLANK</formula>
    </cfRule>
  </conditionalFormatting>
  <conditionalFormatting sqref="G168:G169">
    <cfRule type="expression" priority="351" stopIfTrue="1">
      <formula>ISBLANK</formula>
    </cfRule>
  </conditionalFormatting>
  <conditionalFormatting sqref="G10:G19 G170:G181 G210:G221 G50:G61 G90:G101 G250 G28:G35 G67:G75 G107:G115 G147:G155 G187:G195 G227:G235 G130 G132:G141 G21:G25 G63:G65 G103:G105 G143:G145 G183:G185 G223:G225 G37:G47 G77:G87 G117:G127 G157:G167 G197:G207 G237:G247">
    <cfRule type="expression" priority="353" stopIfTrue="1">
      <formula>ISBLANK</formula>
    </cfRule>
  </conditionalFormatting>
  <conditionalFormatting sqref="H168:I169">
    <cfRule type="expression" priority="352" stopIfTrue="1">
      <formula>ISBLANK</formula>
    </cfRule>
  </conditionalFormatting>
  <conditionalFormatting sqref="H208:I209">
    <cfRule type="expression" priority="350" stopIfTrue="1">
      <formula>ISBLANK</formula>
    </cfRule>
  </conditionalFormatting>
  <conditionalFormatting sqref="G208:G209">
    <cfRule type="expression" priority="349" stopIfTrue="1">
      <formula>ISBLANK</formula>
    </cfRule>
  </conditionalFormatting>
  <conditionalFormatting sqref="G128:G129">
    <cfRule type="expression" priority="343" stopIfTrue="1">
      <formula>ISBLANK</formula>
    </cfRule>
  </conditionalFormatting>
  <conditionalFormatting sqref="I521:I537 I539:I545">
    <cfRule type="expression" priority="340" stopIfTrue="1">
      <formula>ISBLANK</formula>
    </cfRule>
  </conditionalFormatting>
  <conditionalFormatting sqref="H48:I49">
    <cfRule type="expression" priority="348" stopIfTrue="1">
      <formula>ISBLANK</formula>
    </cfRule>
  </conditionalFormatting>
  <conditionalFormatting sqref="G48:G49">
    <cfRule type="expression" priority="347" stopIfTrue="1">
      <formula>ISBLANK</formula>
    </cfRule>
  </conditionalFormatting>
  <conditionalFormatting sqref="H88:I89">
    <cfRule type="expression" priority="346" stopIfTrue="1">
      <formula>ISBLANK</formula>
    </cfRule>
  </conditionalFormatting>
  <conditionalFormatting sqref="G88:G89">
    <cfRule type="expression" priority="345" stopIfTrue="1">
      <formula>ISBLANK</formula>
    </cfRule>
  </conditionalFormatting>
  <conditionalFormatting sqref="H128:I129">
    <cfRule type="expression" priority="344" stopIfTrue="1">
      <formula>ISBLANK</formula>
    </cfRule>
  </conditionalFormatting>
  <conditionalFormatting sqref="G521:G537 G539:G545">
    <cfRule type="expression" priority="342" stopIfTrue="1">
      <formula>ISBLANK</formula>
    </cfRule>
  </conditionalFormatting>
  <conditionalFormatting sqref="H521:H537 H539:H545">
    <cfRule type="expression" priority="341" stopIfTrue="1">
      <formula>ISBLANK</formula>
    </cfRule>
  </conditionalFormatting>
  <conditionalFormatting sqref="H248:I249">
    <cfRule type="expression" priority="339" stopIfTrue="1">
      <formula>ISBLANK</formula>
    </cfRule>
  </conditionalFormatting>
  <conditionalFormatting sqref="G248:G249">
    <cfRule type="expression" priority="338" stopIfTrue="1">
      <formula>ISBLANK</formula>
    </cfRule>
  </conditionalFormatting>
  <conditionalFormatting sqref="G281:G287 G326:G330 G365:G369 G404:G408 G443:G447 G482:G486 G314 G354 G393 G432 G471 G510 G289:G297 G332:G339 G371:G378 G410:G417 G449:G456 G488:G495 G299:G310 G341:G350 G380:G389 G419:G428 G458:G467 G497:G506 G352 G316:G324 G357:G363 G395:G402 G434:G441 G473:G480 G512:G519 G391 G430 G469 G508">
    <cfRule type="expression" priority="337" stopIfTrue="1">
      <formula>ISBLANK</formula>
    </cfRule>
  </conditionalFormatting>
  <conditionalFormatting sqref="G325">
    <cfRule type="expression" priority="335" stopIfTrue="1">
      <formula>ISBLANK</formula>
    </cfRule>
  </conditionalFormatting>
  <conditionalFormatting sqref="H325:I325">
    <cfRule type="expression" priority="336" stopIfTrue="1">
      <formula>ISBLANK</formula>
    </cfRule>
  </conditionalFormatting>
  <conditionalFormatting sqref="G548:G620 G750:G755 G622:G748 G760">
    <cfRule type="expression" priority="329" stopIfTrue="1">
      <formula>ISBLANK</formula>
    </cfRule>
  </conditionalFormatting>
  <conditionalFormatting sqref="H364:I364">
    <cfRule type="expression" priority="325" stopIfTrue="1">
      <formula>ISBLANK</formula>
    </cfRule>
  </conditionalFormatting>
  <conditionalFormatting sqref="G364">
    <cfRule type="expression" priority="324" stopIfTrue="1">
      <formula>ISBLANK</formula>
    </cfRule>
  </conditionalFormatting>
  <conditionalFormatting sqref="G403">
    <cfRule type="expression" priority="322" stopIfTrue="1">
      <formula>ISBLANK</formula>
    </cfRule>
  </conditionalFormatting>
  <conditionalFormatting sqref="H403:I403">
    <cfRule type="expression" priority="323" stopIfTrue="1">
      <formula>ISBLANK</formula>
    </cfRule>
  </conditionalFormatting>
  <conditionalFormatting sqref="G442">
    <cfRule type="expression" priority="320" stopIfTrue="1">
      <formula>ISBLANK</formula>
    </cfRule>
  </conditionalFormatting>
  <conditionalFormatting sqref="H442:I442">
    <cfRule type="expression" priority="321" stopIfTrue="1">
      <formula>ISBLANK</formula>
    </cfRule>
  </conditionalFormatting>
  <conditionalFormatting sqref="G481">
    <cfRule type="expression" priority="318" stopIfTrue="1">
      <formula>ISBLANK</formula>
    </cfRule>
  </conditionalFormatting>
  <conditionalFormatting sqref="H481:I481">
    <cfRule type="expression" priority="319" stopIfTrue="1">
      <formula>ISBLANK</formula>
    </cfRule>
  </conditionalFormatting>
  <conditionalFormatting sqref="G520">
    <cfRule type="expression" priority="316" stopIfTrue="1">
      <formula>ISBLANK</formula>
    </cfRule>
  </conditionalFormatting>
  <conditionalFormatting sqref="H520:I520">
    <cfRule type="expression" priority="317" stopIfTrue="1">
      <formula>ISBLANK</formula>
    </cfRule>
  </conditionalFormatting>
  <conditionalFormatting sqref="H761:I782">
    <cfRule type="expression" priority="310" stopIfTrue="1">
      <formula>ISBLANK</formula>
    </cfRule>
  </conditionalFormatting>
  <conditionalFormatting sqref="G761:G782">
    <cfRule type="expression" priority="309" stopIfTrue="1">
      <formula>ISBLANK</formula>
    </cfRule>
  </conditionalFormatting>
  <conditionalFormatting sqref="H900:I900">
    <cfRule type="expression" priority="308" stopIfTrue="1">
      <formula>ISBLANK</formula>
    </cfRule>
  </conditionalFormatting>
  <conditionalFormatting sqref="H926">
    <cfRule type="expression" priority="307" stopIfTrue="1">
      <formula>ISBLANK</formula>
    </cfRule>
  </conditionalFormatting>
  <conditionalFormatting sqref="G807:G812">
    <cfRule type="expression" priority="301" stopIfTrue="1">
      <formula>ISBLANK</formula>
    </cfRule>
  </conditionalFormatting>
  <conditionalFormatting sqref="G816:G818 G821:G824">
    <cfRule type="expression" priority="300" stopIfTrue="1">
      <formula>ISBLANK</formula>
    </cfRule>
  </conditionalFormatting>
  <conditionalFormatting sqref="G1043:G1046 G1067:G1068 G1048:G1053">
    <cfRule type="expression" priority="286" stopIfTrue="1">
      <formula>ISBLANK</formula>
    </cfRule>
  </conditionalFormatting>
  <conditionalFormatting sqref="G849:G854">
    <cfRule type="expression" priority="298" stopIfTrue="1">
      <formula>ISBLANK</formula>
    </cfRule>
  </conditionalFormatting>
  <conditionalFormatting sqref="G856:G864">
    <cfRule type="expression" priority="297" stopIfTrue="1">
      <formula>ISBLANK</formula>
    </cfRule>
  </conditionalFormatting>
  <conditionalFormatting sqref="G888:G893">
    <cfRule type="expression" priority="296" stopIfTrue="1">
      <formula>ISBLANK</formula>
    </cfRule>
  </conditionalFormatting>
  <conditionalFormatting sqref="G895:G903 G907:G908">
    <cfRule type="expression" priority="295" stopIfTrue="1">
      <formula>ISBLANK</formula>
    </cfRule>
  </conditionalFormatting>
  <conditionalFormatting sqref="G927:G932">
    <cfRule type="expression" priority="294" stopIfTrue="1">
      <formula>ISBLANK</formula>
    </cfRule>
  </conditionalFormatting>
  <conditionalFormatting sqref="G934:G942 G946:G947">
    <cfRule type="expression" priority="293" stopIfTrue="1">
      <formula>ISBLANK</formula>
    </cfRule>
  </conditionalFormatting>
  <conditionalFormatting sqref="G966:G971">
    <cfRule type="expression" priority="292" stopIfTrue="1">
      <formula>ISBLANK</formula>
    </cfRule>
  </conditionalFormatting>
  <conditionalFormatting sqref="G973:G981 G1003 G985:G986">
    <cfRule type="expression" priority="291" stopIfTrue="1">
      <formula>ISBLANK</formula>
    </cfRule>
  </conditionalFormatting>
  <conditionalFormatting sqref="G1005:G1010">
    <cfRule type="expression" priority="290" stopIfTrue="1">
      <formula>ISBLANK</formula>
    </cfRule>
  </conditionalFormatting>
  <conditionalFormatting sqref="G1012:G1020 G1024:G1025">
    <cfRule type="expression" priority="289" stopIfTrue="1">
      <formula>ISBLANK</formula>
    </cfRule>
  </conditionalFormatting>
  <conditionalFormatting sqref="H1043:I1046 H1067:I1068 H1048:I1053">
    <cfRule type="expression" priority="287" stopIfTrue="1">
      <formula>ISBLANK</formula>
    </cfRule>
  </conditionalFormatting>
  <conditionalFormatting sqref="H819:I820">
    <cfRule type="expression" priority="285" stopIfTrue="1">
      <formula>ISBLANK</formula>
    </cfRule>
  </conditionalFormatting>
  <conditionalFormatting sqref="G819:G820">
    <cfRule type="expression" priority="284" stopIfTrue="1">
      <formula>ISBLANK</formula>
    </cfRule>
  </conditionalFormatting>
  <conditionalFormatting sqref="G1177:G1178 G1182">
    <cfRule type="expression" priority="283" stopIfTrue="1">
      <formula>ISBLANK</formula>
    </cfRule>
  </conditionalFormatting>
  <conditionalFormatting sqref="I1074:I1175">
    <cfRule type="expression" priority="280" stopIfTrue="1">
      <formula>ISBLANK</formula>
    </cfRule>
  </conditionalFormatting>
  <conditionalFormatting sqref="H1074:H1175">
    <cfRule type="expression" priority="194" stopIfTrue="1">
      <formula>ISBLANK</formula>
    </cfRule>
  </conditionalFormatting>
  <conditionalFormatting sqref="G1074:G1175">
    <cfRule type="expression" priority="193" stopIfTrue="1">
      <formula>ISBLANK</formula>
    </cfRule>
  </conditionalFormatting>
  <conditionalFormatting sqref="G27">
    <cfRule type="expression" priority="190" stopIfTrue="1">
      <formula>ISBLANK</formula>
    </cfRule>
  </conditionalFormatting>
  <conditionalFormatting sqref="G66">
    <cfRule type="expression" priority="188" stopIfTrue="1">
      <formula>ISBLANK</formula>
    </cfRule>
  </conditionalFormatting>
  <conditionalFormatting sqref="H26:I26">
    <cfRule type="expression" priority="192" stopIfTrue="1">
      <formula>ISBLANK</formula>
    </cfRule>
  </conditionalFormatting>
  <conditionalFormatting sqref="G26">
    <cfRule type="expression" priority="191" stopIfTrue="1">
      <formula>ISBLANK</formula>
    </cfRule>
  </conditionalFormatting>
  <conditionalFormatting sqref="G106">
    <cfRule type="expression" priority="186" stopIfTrue="1">
      <formula>ISBLANK</formula>
    </cfRule>
  </conditionalFormatting>
  <conditionalFormatting sqref="H66:I66">
    <cfRule type="expression" priority="189" stopIfTrue="1">
      <formula>ISBLANK</formula>
    </cfRule>
  </conditionalFormatting>
  <conditionalFormatting sqref="G146">
    <cfRule type="expression" priority="184" stopIfTrue="1">
      <formula>ISBLANK</formula>
    </cfRule>
  </conditionalFormatting>
  <conditionalFormatting sqref="G186">
    <cfRule type="expression" priority="182" stopIfTrue="1">
      <formula>ISBLANK</formula>
    </cfRule>
  </conditionalFormatting>
  <conditionalFormatting sqref="H106:I106">
    <cfRule type="expression" priority="187" stopIfTrue="1">
      <formula>ISBLANK</formula>
    </cfRule>
  </conditionalFormatting>
  <conditionalFormatting sqref="G226">
    <cfRule type="expression" priority="180" stopIfTrue="1">
      <formula>ISBLANK</formula>
    </cfRule>
  </conditionalFormatting>
  <conditionalFormatting sqref="H146:I146">
    <cfRule type="expression" priority="185" stopIfTrue="1">
      <formula>ISBLANK</formula>
    </cfRule>
  </conditionalFormatting>
  <conditionalFormatting sqref="G262">
    <cfRule type="expression" priority="176" stopIfTrue="1">
      <formula>ISBLANK</formula>
    </cfRule>
  </conditionalFormatting>
  <conditionalFormatting sqref="H186:I186">
    <cfRule type="expression" priority="183" stopIfTrue="1">
      <formula>ISBLANK</formula>
    </cfRule>
  </conditionalFormatting>
  <conditionalFormatting sqref="G312:G313">
    <cfRule type="expression" priority="172" stopIfTrue="1">
      <formula>ISBLANK</formula>
    </cfRule>
  </conditionalFormatting>
  <conditionalFormatting sqref="H226:I226">
    <cfRule type="expression" priority="181" stopIfTrue="1">
      <formula>ISBLANK</formula>
    </cfRule>
  </conditionalFormatting>
  <conditionalFormatting sqref="G353">
    <cfRule type="expression" priority="170" stopIfTrue="1">
      <formula>ISBLANK</formula>
    </cfRule>
  </conditionalFormatting>
  <conditionalFormatting sqref="G392">
    <cfRule type="expression" priority="168" stopIfTrue="1">
      <formula>ISBLANK</formula>
    </cfRule>
  </conditionalFormatting>
  <conditionalFormatting sqref="G431">
    <cfRule type="expression" priority="166" stopIfTrue="1">
      <formula>ISBLANK</formula>
    </cfRule>
  </conditionalFormatting>
  <conditionalFormatting sqref="G470">
    <cfRule type="expression" priority="164" stopIfTrue="1">
      <formula>ISBLANK</formula>
    </cfRule>
  </conditionalFormatting>
  <conditionalFormatting sqref="G509">
    <cfRule type="expression" priority="162" stopIfTrue="1">
      <formula>ISBLANK</formula>
    </cfRule>
  </conditionalFormatting>
  <conditionalFormatting sqref="I538">
    <cfRule type="expression" priority="159" stopIfTrue="1">
      <formula>ISBLANK</formula>
    </cfRule>
  </conditionalFormatting>
  <conditionalFormatting sqref="I262">
    <cfRule type="expression" priority="177" stopIfTrue="1">
      <formula>ISBLANK</formula>
    </cfRule>
  </conditionalFormatting>
  <conditionalFormatting sqref="H262">
    <cfRule type="expression" priority="178" stopIfTrue="1">
      <formula>ISBLANK</formula>
    </cfRule>
  </conditionalFormatting>
  <conditionalFormatting sqref="G538">
    <cfRule type="expression" priority="161" stopIfTrue="1">
      <formula>ISBLANK</formula>
    </cfRule>
  </conditionalFormatting>
  <conditionalFormatting sqref="H1064:I1064">
    <cfRule type="expression" priority="148" stopIfTrue="1">
      <formula>ISBLANK</formula>
    </cfRule>
  </conditionalFormatting>
  <conditionalFormatting sqref="H1065:I1065">
    <cfRule type="expression" priority="146" stopIfTrue="1">
      <formula>ISBLANK</formula>
    </cfRule>
  </conditionalFormatting>
  <conditionalFormatting sqref="G825:G827">
    <cfRule type="expression" priority="149" stopIfTrue="1">
      <formula>ISBLANK</formula>
    </cfRule>
  </conditionalFormatting>
  <conditionalFormatting sqref="H1066:I1066">
    <cfRule type="expression" priority="144" stopIfTrue="1">
      <formula>ISBLANK</formula>
    </cfRule>
  </conditionalFormatting>
  <conditionalFormatting sqref="G1064:G1066">
    <cfRule type="expression" priority="142" stopIfTrue="1">
      <formula>ISBLANK</formula>
    </cfRule>
  </conditionalFormatting>
  <conditionalFormatting sqref="G865:G867">
    <cfRule type="expression" priority="140" stopIfTrue="1">
      <formula>ISBLANK</formula>
    </cfRule>
  </conditionalFormatting>
  <conditionalFormatting sqref="G904:G906">
    <cfRule type="expression" priority="138" stopIfTrue="1">
      <formula>ISBLANK</formula>
    </cfRule>
  </conditionalFormatting>
  <conditionalFormatting sqref="H312:I313">
    <cfRule type="expression" priority="173" stopIfTrue="1">
      <formula>ISBLANK</formula>
    </cfRule>
  </conditionalFormatting>
  <conditionalFormatting sqref="G943:G945">
    <cfRule type="expression" priority="136" stopIfTrue="1">
      <formula>ISBLANK</formula>
    </cfRule>
  </conditionalFormatting>
  <conditionalFormatting sqref="H353:I353">
    <cfRule type="expression" priority="171" stopIfTrue="1">
      <formula>ISBLANK</formula>
    </cfRule>
  </conditionalFormatting>
  <conditionalFormatting sqref="G982:G984">
    <cfRule type="expression" priority="134" stopIfTrue="1">
      <formula>ISBLANK</formula>
    </cfRule>
  </conditionalFormatting>
  <conditionalFormatting sqref="G1021:G1023">
    <cfRule type="expression" priority="132" stopIfTrue="1">
      <formula>ISBLANK</formula>
    </cfRule>
  </conditionalFormatting>
  <conditionalFormatting sqref="H392:I392">
    <cfRule type="expression" priority="169" stopIfTrue="1">
      <formula>ISBLANK</formula>
    </cfRule>
  </conditionalFormatting>
  <conditionalFormatting sqref="H431:I431">
    <cfRule type="expression" priority="167" stopIfTrue="1">
      <formula>ISBLANK</formula>
    </cfRule>
  </conditionalFormatting>
  <conditionalFormatting sqref="H470:I470">
    <cfRule type="expression" priority="165" stopIfTrue="1">
      <formula>ISBLANK</formula>
    </cfRule>
  </conditionalFormatting>
  <conditionalFormatting sqref="H509:I509">
    <cfRule type="expression" priority="163" stopIfTrue="1">
      <formula>ISBLANK</formula>
    </cfRule>
  </conditionalFormatting>
  <conditionalFormatting sqref="H538">
    <cfRule type="expression" priority="160" stopIfTrue="1">
      <formula>ISBLANK</formula>
    </cfRule>
  </conditionalFormatting>
  <conditionalFormatting sqref="H865:I867">
    <cfRule type="expression" priority="141" stopIfTrue="1">
      <formula>ISBLANK</formula>
    </cfRule>
  </conditionalFormatting>
  <conditionalFormatting sqref="H904:I906">
    <cfRule type="expression" priority="139" stopIfTrue="1">
      <formula>ISBLANK</formula>
    </cfRule>
  </conditionalFormatting>
  <conditionalFormatting sqref="H825:I827">
    <cfRule type="expression" priority="150" stopIfTrue="1">
      <formula>ISBLANK</formula>
    </cfRule>
  </conditionalFormatting>
  <conditionalFormatting sqref="H943:I945">
    <cfRule type="expression" priority="137" stopIfTrue="1">
      <formula>ISBLANK</formula>
    </cfRule>
  </conditionalFormatting>
  <conditionalFormatting sqref="H982:I984">
    <cfRule type="expression" priority="135" stopIfTrue="1">
      <formula>ISBLANK</formula>
    </cfRule>
  </conditionalFormatting>
  <conditionalFormatting sqref="H1021:I1023">
    <cfRule type="expression" priority="133" stopIfTrue="1">
      <formula>ISBLANK</formula>
    </cfRule>
  </conditionalFormatting>
  <conditionalFormatting sqref="I1034">
    <cfRule type="expression" priority="129" stopIfTrue="1">
      <formula>ISBLANK</formula>
    </cfRule>
  </conditionalFormatting>
  <conditionalFormatting sqref="G1034">
    <cfRule type="expression" priority="128" stopIfTrue="1">
      <formula>ISBLANK</formula>
    </cfRule>
  </conditionalFormatting>
  <conditionalFormatting sqref="I1033">
    <cfRule type="expression" priority="124" stopIfTrue="1">
      <formula>ISBLANK</formula>
    </cfRule>
  </conditionalFormatting>
  <conditionalFormatting sqref="G1033">
    <cfRule type="expression" priority="123" stopIfTrue="1">
      <formula>ISBLANK</formula>
    </cfRule>
  </conditionalFormatting>
  <conditionalFormatting sqref="H758:I758">
    <cfRule type="expression" priority="122" stopIfTrue="1">
      <formula>ISBLANK</formula>
    </cfRule>
  </conditionalFormatting>
  <conditionalFormatting sqref="G758">
    <cfRule type="expression" priority="121" stopIfTrue="1">
      <formula>ISBLANK</formula>
    </cfRule>
  </conditionalFormatting>
  <conditionalFormatting sqref="I759">
    <cfRule type="expression" priority="120" stopIfTrue="1">
      <formula>ISBLANK</formula>
    </cfRule>
  </conditionalFormatting>
  <conditionalFormatting sqref="G759">
    <cfRule type="expression" priority="119" stopIfTrue="1">
      <formula>ISBLANK</formula>
    </cfRule>
  </conditionalFormatting>
  <conditionalFormatting sqref="H759">
    <cfRule type="expression" priority="118" stopIfTrue="1">
      <formula>ISBLANK</formula>
    </cfRule>
  </conditionalFormatting>
  <conditionalFormatting sqref="H1033">
    <cfRule type="expression" priority="117" stopIfTrue="1">
      <formula>ISBLANK</formula>
    </cfRule>
  </conditionalFormatting>
  <conditionalFormatting sqref="H749:I749">
    <cfRule type="expression" priority="116" stopIfTrue="1">
      <formula>ISBLANK</formula>
    </cfRule>
  </conditionalFormatting>
  <conditionalFormatting sqref="G749">
    <cfRule type="expression" priority="115" stopIfTrue="1">
      <formula>ISBLANK</formula>
    </cfRule>
  </conditionalFormatting>
  <conditionalFormatting sqref="I757">
    <cfRule type="expression" priority="110" stopIfTrue="1">
      <formula>ISBLANK</formula>
    </cfRule>
  </conditionalFormatting>
  <conditionalFormatting sqref="I1032">
    <cfRule type="expression" priority="109" stopIfTrue="1">
      <formula>ISBLANK</formula>
    </cfRule>
  </conditionalFormatting>
  <conditionalFormatting sqref="H757">
    <cfRule type="expression" priority="108" stopIfTrue="1">
      <formula>ISBLANK</formula>
    </cfRule>
  </conditionalFormatting>
  <conditionalFormatting sqref="H1032">
    <cfRule type="expression" priority="107" stopIfTrue="1">
      <formula>ISBLANK</formula>
    </cfRule>
  </conditionalFormatting>
  <conditionalFormatting sqref="I756">
    <cfRule type="expression" priority="106" stopIfTrue="1">
      <formula>ISBLANK</formula>
    </cfRule>
  </conditionalFormatting>
  <conditionalFormatting sqref="G756">
    <cfRule type="expression" priority="105" stopIfTrue="1">
      <formula>ISBLANK</formula>
    </cfRule>
  </conditionalFormatting>
  <conditionalFormatting sqref="H756">
    <cfRule type="expression" priority="104" stopIfTrue="1">
      <formula>ISBLANK</formula>
    </cfRule>
  </conditionalFormatting>
  <conditionalFormatting sqref="I1030">
    <cfRule type="expression" priority="103" stopIfTrue="1">
      <formula>ISBLANK</formula>
    </cfRule>
  </conditionalFormatting>
  <conditionalFormatting sqref="G1030">
    <cfRule type="expression" priority="102" stopIfTrue="1">
      <formula>ISBLANK</formula>
    </cfRule>
  </conditionalFormatting>
  <conditionalFormatting sqref="H784:I784">
    <cfRule type="expression" priority="100" stopIfTrue="1">
      <formula>ISBLANK</formula>
    </cfRule>
  </conditionalFormatting>
  <conditionalFormatting sqref="G784">
    <cfRule type="expression" priority="98" stopIfTrue="1">
      <formula>ISBLANK</formula>
    </cfRule>
  </conditionalFormatting>
  <conditionalFormatting sqref="H621:I621">
    <cfRule type="expression" priority="97" stopIfTrue="1">
      <formula>ISBLANK</formula>
    </cfRule>
  </conditionalFormatting>
  <conditionalFormatting sqref="G621">
    <cfRule type="expression" priority="96" stopIfTrue="1">
      <formula>ISBLANK</formula>
    </cfRule>
  </conditionalFormatting>
  <conditionalFormatting sqref="G868:G869">
    <cfRule type="expression" priority="95" stopIfTrue="1">
      <formula>ISBLANK</formula>
    </cfRule>
  </conditionalFormatting>
  <conditionalFormatting sqref="G829:G830">
    <cfRule type="expression" priority="94" stopIfTrue="1">
      <formula>ISBLANK</formula>
    </cfRule>
  </conditionalFormatting>
  <conditionalFormatting sqref="G1054">
    <cfRule type="expression" priority="85" stopIfTrue="1">
      <formula>ISBLANK</formula>
    </cfRule>
  </conditionalFormatting>
  <conditionalFormatting sqref="H1054:I1054">
    <cfRule type="expression" priority="87" stopIfTrue="1">
      <formula>ISBLANK</formula>
    </cfRule>
  </conditionalFormatting>
  <conditionalFormatting sqref="G131">
    <cfRule type="expression" priority="83" stopIfTrue="1">
      <formula>ISBLANK</formula>
    </cfRule>
  </conditionalFormatting>
  <conditionalFormatting sqref="G20">
    <cfRule type="expression" priority="81" stopIfTrue="1">
      <formula>ISBLANK</formula>
    </cfRule>
  </conditionalFormatting>
  <conditionalFormatting sqref="G62">
    <cfRule type="expression" priority="79" stopIfTrue="1">
      <formula>ISBLANK</formula>
    </cfRule>
  </conditionalFormatting>
  <conditionalFormatting sqref="G102">
    <cfRule type="expression" priority="77" stopIfTrue="1">
      <formula>ISBLANK</formula>
    </cfRule>
  </conditionalFormatting>
  <conditionalFormatting sqref="G142">
    <cfRule type="expression" priority="75" stopIfTrue="1">
      <formula>ISBLANK</formula>
    </cfRule>
  </conditionalFormatting>
  <conditionalFormatting sqref="H20:I20">
    <cfRule type="expression" priority="82" stopIfTrue="1">
      <formula>ISBLANK</formula>
    </cfRule>
  </conditionalFormatting>
  <conditionalFormatting sqref="G182">
    <cfRule type="expression" priority="73" stopIfTrue="1">
      <formula>ISBLANK</formula>
    </cfRule>
  </conditionalFormatting>
  <conditionalFormatting sqref="H62:I62">
    <cfRule type="expression" priority="80" stopIfTrue="1">
      <formula>ISBLANK</formula>
    </cfRule>
  </conditionalFormatting>
  <conditionalFormatting sqref="G222">
    <cfRule type="expression" priority="69" stopIfTrue="1">
      <formula>ISBLANK</formula>
    </cfRule>
  </conditionalFormatting>
  <conditionalFormatting sqref="G36">
    <cfRule type="expression" priority="65" stopIfTrue="1">
      <formula>ISBLANK</formula>
    </cfRule>
  </conditionalFormatting>
  <conditionalFormatting sqref="H102:I102">
    <cfRule type="expression" priority="78" stopIfTrue="1">
      <formula>ISBLANK</formula>
    </cfRule>
  </conditionalFormatting>
  <conditionalFormatting sqref="G76">
    <cfRule type="expression" priority="63" stopIfTrue="1">
      <formula>ISBLANK</formula>
    </cfRule>
  </conditionalFormatting>
  <conditionalFormatting sqref="H142:I142">
    <cfRule type="expression" priority="76" stopIfTrue="1">
      <formula>ISBLANK</formula>
    </cfRule>
  </conditionalFormatting>
  <conditionalFormatting sqref="G116">
    <cfRule type="expression" priority="61" stopIfTrue="1">
      <formula>ISBLANK</formula>
    </cfRule>
  </conditionalFormatting>
  <conditionalFormatting sqref="G156">
    <cfRule type="expression" priority="57" stopIfTrue="1">
      <formula>ISBLANK</formula>
    </cfRule>
  </conditionalFormatting>
  <conditionalFormatting sqref="H182:I182">
    <cfRule type="expression" priority="74" stopIfTrue="1">
      <formula>ISBLANK</formula>
    </cfRule>
  </conditionalFormatting>
  <conditionalFormatting sqref="H222:I222">
    <cfRule type="expression" priority="70" stopIfTrue="1">
      <formula>ISBLANK</formula>
    </cfRule>
  </conditionalFormatting>
  <conditionalFormatting sqref="G196">
    <cfRule type="expression" priority="55" stopIfTrue="1">
      <formula>ISBLANK</formula>
    </cfRule>
  </conditionalFormatting>
  <conditionalFormatting sqref="G236">
    <cfRule type="expression" priority="53" stopIfTrue="1">
      <formula>ISBLANK</formula>
    </cfRule>
  </conditionalFormatting>
  <conditionalFormatting sqref="H36:I36">
    <cfRule type="expression" priority="66" stopIfTrue="1">
      <formula>ISBLANK</formula>
    </cfRule>
  </conditionalFormatting>
  <conditionalFormatting sqref="G288">
    <cfRule type="expression" priority="51" stopIfTrue="1">
      <formula>ISBLANK</formula>
    </cfRule>
  </conditionalFormatting>
  <conditionalFormatting sqref="H76:I76">
    <cfRule type="expression" priority="64" stopIfTrue="1">
      <formula>ISBLANK</formula>
    </cfRule>
  </conditionalFormatting>
  <conditionalFormatting sqref="H116:I116">
    <cfRule type="expression" priority="62" stopIfTrue="1">
      <formula>ISBLANK</formula>
    </cfRule>
  </conditionalFormatting>
  <conditionalFormatting sqref="G331">
    <cfRule type="expression" priority="49" stopIfTrue="1">
      <formula>ISBLANK</formula>
    </cfRule>
  </conditionalFormatting>
  <conditionalFormatting sqref="G370">
    <cfRule type="expression" priority="47" stopIfTrue="1">
      <formula>ISBLANK</formula>
    </cfRule>
  </conditionalFormatting>
  <conditionalFormatting sqref="G409">
    <cfRule type="expression" priority="45" stopIfTrue="1">
      <formula>ISBLANK</formula>
    </cfRule>
  </conditionalFormatting>
  <conditionalFormatting sqref="H156:I156">
    <cfRule type="expression" priority="58" stopIfTrue="1">
      <formula>ISBLANK</formula>
    </cfRule>
  </conditionalFormatting>
  <conditionalFormatting sqref="G448">
    <cfRule type="expression" priority="43" stopIfTrue="1">
      <formula>ISBLANK</formula>
    </cfRule>
  </conditionalFormatting>
  <conditionalFormatting sqref="H196:I196">
    <cfRule type="expression" priority="56" stopIfTrue="1">
      <formula>ISBLANK</formula>
    </cfRule>
  </conditionalFormatting>
  <conditionalFormatting sqref="G487">
    <cfRule type="expression" priority="41" stopIfTrue="1">
      <formula>ISBLANK</formula>
    </cfRule>
  </conditionalFormatting>
  <conditionalFormatting sqref="H236:I236">
    <cfRule type="expression" priority="54" stopIfTrue="1">
      <formula>ISBLANK</formula>
    </cfRule>
  </conditionalFormatting>
  <conditionalFormatting sqref="G298">
    <cfRule type="expression" priority="39" stopIfTrue="1">
      <formula>ISBLANK</formula>
    </cfRule>
  </conditionalFormatting>
  <conditionalFormatting sqref="H288:I288">
    <cfRule type="expression" priority="52" stopIfTrue="1">
      <formula>ISBLANK</formula>
    </cfRule>
  </conditionalFormatting>
  <conditionalFormatting sqref="G340">
    <cfRule type="expression" priority="37" stopIfTrue="1">
      <formula>ISBLANK</formula>
    </cfRule>
  </conditionalFormatting>
  <conditionalFormatting sqref="H331:I331">
    <cfRule type="expression" priority="50" stopIfTrue="1">
      <formula>ISBLANK</formula>
    </cfRule>
  </conditionalFormatting>
  <conditionalFormatting sqref="H370:I370">
    <cfRule type="expression" priority="48" stopIfTrue="1">
      <formula>ISBLANK</formula>
    </cfRule>
  </conditionalFormatting>
  <conditionalFormatting sqref="G379">
    <cfRule type="expression" priority="35" stopIfTrue="1">
      <formula>ISBLANK</formula>
    </cfRule>
  </conditionalFormatting>
  <conditionalFormatting sqref="G418">
    <cfRule type="expression" priority="33" stopIfTrue="1">
      <formula>ISBLANK</formula>
    </cfRule>
  </conditionalFormatting>
  <conditionalFormatting sqref="H409:I409">
    <cfRule type="expression" priority="46" stopIfTrue="1">
      <formula>ISBLANK</formula>
    </cfRule>
  </conditionalFormatting>
  <conditionalFormatting sqref="G457">
    <cfRule type="expression" priority="31" stopIfTrue="1">
      <formula>ISBLANK</formula>
    </cfRule>
  </conditionalFormatting>
  <conditionalFormatting sqref="H448:I448">
    <cfRule type="expression" priority="44" stopIfTrue="1">
      <formula>ISBLANK</formula>
    </cfRule>
  </conditionalFormatting>
  <conditionalFormatting sqref="G496">
    <cfRule type="expression" priority="29" stopIfTrue="1">
      <formula>ISBLANK</formula>
    </cfRule>
  </conditionalFormatting>
  <conditionalFormatting sqref="H487:I487">
    <cfRule type="expression" priority="42" stopIfTrue="1">
      <formula>ISBLANK</formula>
    </cfRule>
  </conditionalFormatting>
  <conditionalFormatting sqref="G311">
    <cfRule type="expression" priority="27" stopIfTrue="1">
      <formula>ISBLANK</formula>
    </cfRule>
  </conditionalFormatting>
  <conditionalFormatting sqref="H298:I298">
    <cfRule type="expression" priority="40" stopIfTrue="1">
      <formula>ISBLANK</formula>
    </cfRule>
  </conditionalFormatting>
  <conditionalFormatting sqref="G351">
    <cfRule type="expression" priority="25" stopIfTrue="1">
      <formula>ISBLANK</formula>
    </cfRule>
  </conditionalFormatting>
  <conditionalFormatting sqref="H340:I340">
    <cfRule type="expression" priority="38" stopIfTrue="1">
      <formula>ISBLANK</formula>
    </cfRule>
  </conditionalFormatting>
  <conditionalFormatting sqref="H379:I379">
    <cfRule type="expression" priority="36" stopIfTrue="1">
      <formula>ISBLANK</formula>
    </cfRule>
  </conditionalFormatting>
  <conditionalFormatting sqref="G355">
    <cfRule type="expression" priority="21" stopIfTrue="1">
      <formula>ISBLANK</formula>
    </cfRule>
  </conditionalFormatting>
  <conditionalFormatting sqref="G394">
    <cfRule type="expression" priority="19" stopIfTrue="1">
      <formula>ISBLANK</formula>
    </cfRule>
  </conditionalFormatting>
  <conditionalFormatting sqref="H418:I418">
    <cfRule type="expression" priority="34" stopIfTrue="1">
      <formula>ISBLANK</formula>
    </cfRule>
  </conditionalFormatting>
  <conditionalFormatting sqref="G433">
    <cfRule type="expression" priority="17" stopIfTrue="1">
      <formula>ISBLANK</formula>
    </cfRule>
  </conditionalFormatting>
  <conditionalFormatting sqref="H457:I457">
    <cfRule type="expression" priority="32" stopIfTrue="1">
      <formula>ISBLANK</formula>
    </cfRule>
  </conditionalFormatting>
  <conditionalFormatting sqref="G472">
    <cfRule type="expression" priority="15" stopIfTrue="1">
      <formula>ISBLANK</formula>
    </cfRule>
  </conditionalFormatting>
  <conditionalFormatting sqref="H496:I496">
    <cfRule type="expression" priority="30" stopIfTrue="1">
      <formula>ISBLANK</formula>
    </cfRule>
  </conditionalFormatting>
  <conditionalFormatting sqref="H311:I311">
    <cfRule type="expression" priority="28" stopIfTrue="1">
      <formula>ISBLANK</formula>
    </cfRule>
  </conditionalFormatting>
  <conditionalFormatting sqref="H351:I351">
    <cfRule type="expression" priority="26" stopIfTrue="1">
      <formula>ISBLANK</formula>
    </cfRule>
  </conditionalFormatting>
  <conditionalFormatting sqref="H355:I355">
    <cfRule type="expression" priority="22" stopIfTrue="1">
      <formula>ISBLANK</formula>
    </cfRule>
  </conditionalFormatting>
  <conditionalFormatting sqref="H394:I394">
    <cfRule type="expression" priority="20" stopIfTrue="1">
      <formula>ISBLANK</formula>
    </cfRule>
  </conditionalFormatting>
  <conditionalFormatting sqref="H315:I315">
    <cfRule type="expression" priority="24" stopIfTrue="1">
      <formula>ISBLANK</formula>
    </cfRule>
  </conditionalFormatting>
  <conditionalFormatting sqref="G315">
    <cfRule type="expression" priority="23" stopIfTrue="1">
      <formula>ISBLANK</formula>
    </cfRule>
  </conditionalFormatting>
  <conditionalFormatting sqref="H433:I433">
    <cfRule type="expression" priority="18" stopIfTrue="1">
      <formula>ISBLANK</formula>
    </cfRule>
  </conditionalFormatting>
  <conditionalFormatting sqref="H472:I472">
    <cfRule type="expression" priority="16" stopIfTrue="1">
      <formula>ISBLANK</formula>
    </cfRule>
  </conditionalFormatting>
  <conditionalFormatting sqref="G511">
    <cfRule type="expression" priority="13" stopIfTrue="1">
      <formula>ISBLANK</formula>
    </cfRule>
  </conditionalFormatting>
  <conditionalFormatting sqref="H511:I511">
    <cfRule type="expression" priority="14" stopIfTrue="1">
      <formula>ISBLANK</formula>
    </cfRule>
  </conditionalFormatting>
  <conditionalFormatting sqref="G390">
    <cfRule type="expression" priority="11" stopIfTrue="1">
      <formula>ISBLANK</formula>
    </cfRule>
  </conditionalFormatting>
  <conditionalFormatting sqref="H390:I390">
    <cfRule type="expression" priority="12" stopIfTrue="1">
      <formula>ISBLANK</formula>
    </cfRule>
  </conditionalFormatting>
  <conditionalFormatting sqref="G429">
    <cfRule type="expression" priority="9" stopIfTrue="1">
      <formula>ISBLANK</formula>
    </cfRule>
  </conditionalFormatting>
  <conditionalFormatting sqref="H429:I429">
    <cfRule type="expression" priority="10" stopIfTrue="1">
      <formula>ISBLANK</formula>
    </cfRule>
  </conditionalFormatting>
  <conditionalFormatting sqref="G468">
    <cfRule type="expression" priority="7" stopIfTrue="1">
      <formula>ISBLANK</formula>
    </cfRule>
  </conditionalFormatting>
  <conditionalFormatting sqref="H468:I468">
    <cfRule type="expression" priority="8" stopIfTrue="1">
      <formula>ISBLANK</formula>
    </cfRule>
  </conditionalFormatting>
  <conditionalFormatting sqref="G507">
    <cfRule type="expression" priority="5" stopIfTrue="1">
      <formula>ISBLANK</formula>
    </cfRule>
  </conditionalFormatting>
  <conditionalFormatting sqref="H507:I507">
    <cfRule type="expression" priority="6" stopIfTrue="1">
      <formula>ISBLANK</formula>
    </cfRule>
  </conditionalFormatting>
  <conditionalFormatting sqref="H356:I356">
    <cfRule type="expression" priority="4" stopIfTrue="1">
      <formula>ISBLANK</formula>
    </cfRule>
  </conditionalFormatting>
  <conditionalFormatting sqref="G356">
    <cfRule type="expression" priority="3" stopIfTrue="1">
      <formula>ISBLANK</formula>
    </cfRule>
  </conditionalFormatting>
  <conditionalFormatting sqref="I1031">
    <cfRule type="expression" priority="2" stopIfTrue="1">
      <formula>ISBLANK</formula>
    </cfRule>
  </conditionalFormatting>
  <conditionalFormatting sqref="G1031">
    <cfRule type="expression" priority="1" stopIfTrue="1">
      <formula>ISBLANK</formula>
    </cfRule>
  </conditionalFormatting>
  <dataValidations count="3">
    <dataValidation allowBlank="1" showInputMessage="1" showErrorMessage="1" promptTitle="Determine naming convention" sqref="A8:B8" xr:uid="{00000000-0002-0000-0300-000000000000}"/>
    <dataValidation type="decimal" operator="greaterThanOrEqual" showInputMessage="1" showErrorMessage="1" errorTitle="Projections &amp; Assumptions" error="Gross Rents [Year 0] must be a positive value. Please enter &quot;0&quot; for nil values" sqref="G10" xr:uid="{00000000-0002-0000-0300-000001000000}">
      <formula1>0</formula1>
    </dataValidation>
    <dataValidation allowBlank="1" showInputMessage="1" showErrorMessage="1" promptTitle="Determine naming convention" sqref="D804 D793 D847 D995 D878 D917 J1179:J1181 L1176 D1176 D1179:D1182 L1180:L1182 L1073 A1184:A1217 D956 A1073:B1073 D1030:D1031" xr:uid="{00000000-0002-0000-0300-000002000000}">
      <formula1>0</formula1>
      <formula2>0</formula2>
    </dataValidation>
  </dataValidations>
  <pageMargins left="0.33" right="0.28000000000000003" top="0.55118110236220474" bottom="0.39370078740157483" header="0.31496062992125984" footer="0.15748031496062992"/>
  <pageSetup paperSize="8" scale="69" fitToHeight="29" orientation="portrait" r:id="rId1"/>
  <headerFooter alignWithMargins="0">
    <oddHeader>&amp;C&amp;F</oddHeader>
    <oddFooter>&amp;L&amp;D  &amp;T&amp;C&amp;P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9"/>
  <sheetViews>
    <sheetView workbookViewId="0"/>
  </sheetViews>
  <sheetFormatPr defaultColWidth="8.7109375" defaultRowHeight="15" x14ac:dyDescent="0.25"/>
  <cols>
    <col min="1" max="1" width="13.42578125" style="211" customWidth="1"/>
    <col min="2" max="2" width="11.28515625" style="211" customWidth="1"/>
    <col min="3" max="3" width="9.28515625" style="212" customWidth="1"/>
    <col min="4" max="4" width="8.7109375" style="212"/>
    <col min="5" max="5" width="15.140625" style="211" customWidth="1"/>
    <col min="6" max="6" width="147.7109375" style="211" customWidth="1"/>
    <col min="7" max="16384" width="8.7109375" style="211"/>
  </cols>
  <sheetData>
    <row r="1" spans="1:6" x14ac:dyDescent="0.25">
      <c r="A1" s="214" t="s">
        <v>3757</v>
      </c>
      <c r="B1" s="214" t="s">
        <v>3756</v>
      </c>
      <c r="C1" s="214" t="s">
        <v>3755</v>
      </c>
      <c r="D1" s="214" t="s">
        <v>3754</v>
      </c>
      <c r="E1" s="214" t="s">
        <v>3753</v>
      </c>
      <c r="F1" s="213" t="s">
        <v>3752</v>
      </c>
    </row>
    <row r="2" spans="1:6" x14ac:dyDescent="0.25">
      <c r="A2" s="211" t="s">
        <v>3751</v>
      </c>
      <c r="B2" s="211">
        <v>100</v>
      </c>
      <c r="C2" s="212" t="s">
        <v>2202</v>
      </c>
      <c r="D2" s="212" t="s">
        <v>2202</v>
      </c>
      <c r="F2" s="211" t="s">
        <v>3750</v>
      </c>
    </row>
    <row r="3" spans="1:6" x14ac:dyDescent="0.25">
      <c r="A3" s="211" t="s">
        <v>3749</v>
      </c>
      <c r="B3" s="211">
        <v>10</v>
      </c>
      <c r="C3" s="212" t="s">
        <v>2202</v>
      </c>
      <c r="D3" s="212" t="s">
        <v>2202</v>
      </c>
      <c r="F3" s="211" t="s">
        <v>3748</v>
      </c>
    </row>
    <row r="4" spans="1:6" x14ac:dyDescent="0.25">
      <c r="A4" s="211" t="s">
        <v>3747</v>
      </c>
      <c r="B4" s="211">
        <v>15</v>
      </c>
      <c r="C4" s="212" t="s">
        <v>2202</v>
      </c>
      <c r="D4" s="212" t="s">
        <v>2202</v>
      </c>
      <c r="F4" s="211" t="s">
        <v>3746</v>
      </c>
    </row>
    <row r="5" spans="1:6" x14ac:dyDescent="0.25">
      <c r="A5" s="211" t="s">
        <v>3745</v>
      </c>
      <c r="B5" s="211">
        <v>20</v>
      </c>
      <c r="C5" s="212" t="s">
        <v>2202</v>
      </c>
      <c r="D5" s="212" t="s">
        <v>2202</v>
      </c>
      <c r="F5" s="211" t="s">
        <v>3744</v>
      </c>
    </row>
    <row r="6" spans="1:6" x14ac:dyDescent="0.25">
      <c r="A6" s="211" t="s">
        <v>3743</v>
      </c>
      <c r="B6" s="211">
        <v>30</v>
      </c>
      <c r="C6" s="212" t="s">
        <v>2202</v>
      </c>
      <c r="D6" s="212" t="s">
        <v>660</v>
      </c>
      <c r="F6" s="211" t="s">
        <v>3742</v>
      </c>
    </row>
    <row r="7" spans="1:6" x14ac:dyDescent="0.25">
      <c r="A7" s="211" t="s">
        <v>3741</v>
      </c>
      <c r="B7" s="211">
        <v>50</v>
      </c>
      <c r="C7" s="212" t="s">
        <v>2202</v>
      </c>
      <c r="D7" s="212" t="s">
        <v>2202</v>
      </c>
      <c r="F7" s="211" t="s">
        <v>3740</v>
      </c>
    </row>
    <row r="8" spans="1:6" x14ac:dyDescent="0.25">
      <c r="A8" s="211" t="s">
        <v>3739</v>
      </c>
      <c r="B8" s="211">
        <v>0</v>
      </c>
      <c r="C8" s="212" t="s">
        <v>2202</v>
      </c>
      <c r="D8" s="212" t="s">
        <v>2202</v>
      </c>
      <c r="E8" s="215" t="s">
        <v>3761</v>
      </c>
      <c r="F8" s="211" t="s">
        <v>3737</v>
      </c>
    </row>
    <row r="9" spans="1:6" x14ac:dyDescent="0.25">
      <c r="A9" s="211" t="s">
        <v>3738</v>
      </c>
      <c r="B9" s="211">
        <v>0</v>
      </c>
      <c r="C9" s="212" t="s">
        <v>2202</v>
      </c>
      <c r="D9" s="212" t="s">
        <v>2202</v>
      </c>
      <c r="E9" s="215" t="s">
        <v>3762</v>
      </c>
      <c r="F9" s="211" t="s">
        <v>3737</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48"/>
  <sheetViews>
    <sheetView zoomScaleNormal="100" workbookViewId="0"/>
  </sheetViews>
  <sheetFormatPr defaultRowHeight="12.75" x14ac:dyDescent="0.2"/>
  <cols>
    <col min="1" max="1" width="61.42578125" customWidth="1"/>
    <col min="2" max="2" width="16.85546875" customWidth="1"/>
    <col min="3" max="3" width="17.5703125" customWidth="1"/>
    <col min="4" max="4" width="18.42578125" customWidth="1"/>
    <col min="5" max="5" width="18" customWidth="1"/>
    <col min="6" max="6" width="17.140625" customWidth="1"/>
    <col min="7" max="7" width="17.85546875" customWidth="1"/>
    <col min="8" max="8" width="41.42578125" customWidth="1"/>
  </cols>
  <sheetData>
    <row r="1" spans="1:8" x14ac:dyDescent="0.2">
      <c r="A1" s="110" t="s">
        <v>3531</v>
      </c>
      <c r="B1" s="111"/>
      <c r="C1" s="111"/>
      <c r="D1" s="111"/>
      <c r="E1" s="111"/>
      <c r="F1" s="111"/>
      <c r="G1" s="111"/>
      <c r="H1" s="112"/>
    </row>
    <row r="2" spans="1:8" ht="13.5" thickBot="1" x14ac:dyDescent="0.25">
      <c r="A2" s="112" t="s">
        <v>4127</v>
      </c>
      <c r="B2" s="113" t="s">
        <v>3532</v>
      </c>
      <c r="C2" s="113" t="s">
        <v>3533</v>
      </c>
      <c r="D2" s="113" t="s">
        <v>3534</v>
      </c>
      <c r="E2" s="113" t="s">
        <v>3535</v>
      </c>
      <c r="F2" s="113" t="s">
        <v>3536</v>
      </c>
      <c r="G2" s="113" t="s">
        <v>3537</v>
      </c>
      <c r="H2" s="112"/>
    </row>
    <row r="3" spans="1:8" x14ac:dyDescent="0.2">
      <c r="A3" s="114" t="s">
        <v>983</v>
      </c>
      <c r="B3" s="115">
        <f>Data!G10</f>
        <v>101.1</v>
      </c>
      <c r="C3" s="115">
        <f>Data!G51</f>
        <v>102.1</v>
      </c>
      <c r="D3" s="115">
        <f>Data!G91</f>
        <v>103.1</v>
      </c>
      <c r="E3" s="115">
        <f>Data!G131</f>
        <v>104.1</v>
      </c>
      <c r="F3" s="115">
        <f>Data!G171</f>
        <v>105.1</v>
      </c>
      <c r="G3" s="115">
        <f>Data!G211</f>
        <v>106.1</v>
      </c>
      <c r="H3" s="112" t="str">
        <f>Data!G251</f>
        <v>Gross rents comment</v>
      </c>
    </row>
    <row r="4" spans="1:8" x14ac:dyDescent="0.2">
      <c r="A4" s="114" t="s">
        <v>984</v>
      </c>
      <c r="B4" s="115">
        <f>Data!G11</f>
        <v>51.1</v>
      </c>
      <c r="C4" s="115">
        <f>Data!G52</f>
        <v>52.1</v>
      </c>
      <c r="D4" s="115">
        <f>Data!G92</f>
        <v>53.1</v>
      </c>
      <c r="E4" s="115">
        <f>Data!G132</f>
        <v>54.1</v>
      </c>
      <c r="F4" s="115">
        <f>Data!G172</f>
        <v>55.1</v>
      </c>
      <c r="G4" s="115">
        <f>Data!G212</f>
        <v>56.1</v>
      </c>
      <c r="H4" s="112" t="str">
        <f>Data!G252</f>
        <v>Service charges comment</v>
      </c>
    </row>
    <row r="5" spans="1:8" x14ac:dyDescent="0.2">
      <c r="A5" s="116" t="s">
        <v>985</v>
      </c>
      <c r="B5" s="117">
        <f>Data!H12</f>
        <v>152.19999999999999</v>
      </c>
      <c r="C5" s="117">
        <f>Data!H53</f>
        <v>154.19999999999999</v>
      </c>
      <c r="D5" s="117">
        <f>Data!H93</f>
        <v>156.19999999999999</v>
      </c>
      <c r="E5" s="117">
        <f>Data!H133</f>
        <v>158.19999999999999</v>
      </c>
      <c r="F5" s="117">
        <f>Data!H173</f>
        <v>160.19999999999999</v>
      </c>
      <c r="G5" s="117">
        <f>Data!H213</f>
        <v>162.19999999999999</v>
      </c>
      <c r="H5" s="112"/>
    </row>
    <row r="6" spans="1:8" x14ac:dyDescent="0.2">
      <c r="A6" s="114" t="s">
        <v>273</v>
      </c>
      <c r="B6" s="115">
        <f>Data!G13</f>
        <v>31.1</v>
      </c>
      <c r="C6" s="115">
        <f>Data!G54</f>
        <v>32.1</v>
      </c>
      <c r="D6" s="115">
        <f>Data!G94</f>
        <v>33.1</v>
      </c>
      <c r="E6" s="115">
        <f>Data!G134</f>
        <v>34.1</v>
      </c>
      <c r="F6" s="115">
        <f>Data!G174</f>
        <v>35.1</v>
      </c>
      <c r="G6" s="115">
        <f>Data!G214</f>
        <v>36.1</v>
      </c>
      <c r="H6" s="112" t="str">
        <f>Data!G253</f>
        <v>Rent loss from voids comment</v>
      </c>
    </row>
    <row r="7" spans="1:8" x14ac:dyDescent="0.2">
      <c r="A7" s="116" t="s">
        <v>274</v>
      </c>
      <c r="B7" s="117">
        <f>Data!H14</f>
        <v>121.1</v>
      </c>
      <c r="C7" s="117">
        <f>Data!H55</f>
        <v>122.1</v>
      </c>
      <c r="D7" s="117">
        <f>Data!H95</f>
        <v>123.1</v>
      </c>
      <c r="E7" s="117">
        <f>Data!H135</f>
        <v>124.1</v>
      </c>
      <c r="F7" s="117">
        <f>Data!H175</f>
        <v>125.1</v>
      </c>
      <c r="G7" s="117">
        <f>Data!H215</f>
        <v>126.1</v>
      </c>
      <c r="H7" s="126"/>
    </row>
    <row r="8" spans="1:8" x14ac:dyDescent="0.2">
      <c r="A8" s="114" t="s">
        <v>275</v>
      </c>
      <c r="B8" s="115">
        <f>Data!G15</f>
        <v>4.0999999999999996</v>
      </c>
      <c r="C8" s="115">
        <f>Data!G56</f>
        <v>5.0999999999999996</v>
      </c>
      <c r="D8" s="118">
        <f>Data!G96</f>
        <v>6.1</v>
      </c>
      <c r="E8" s="118">
        <f>Data!G136</f>
        <v>7.1</v>
      </c>
      <c r="F8" s="118">
        <f>Data!G176</f>
        <v>8.1</v>
      </c>
      <c r="G8" s="118">
        <f>Data!G216</f>
        <v>9.1</v>
      </c>
      <c r="H8" s="112" t="str">
        <f>Data!G254</f>
        <v>Developments for sale income comment</v>
      </c>
    </row>
    <row r="9" spans="1:8" x14ac:dyDescent="0.2">
      <c r="A9" s="114" t="s">
        <v>2817</v>
      </c>
      <c r="B9" s="115">
        <f>Data!G16</f>
        <v>14.1</v>
      </c>
      <c r="C9" s="115">
        <f>Data!G57</f>
        <v>15.1</v>
      </c>
      <c r="D9" s="118">
        <f>Data!G97</f>
        <v>16.100000000000001</v>
      </c>
      <c r="E9" s="118">
        <f>Data!G137</f>
        <v>17.100000000000001</v>
      </c>
      <c r="F9" s="118">
        <f>Data!G177</f>
        <v>18.100000000000001</v>
      </c>
      <c r="G9" s="118">
        <f>Data!G217</f>
        <v>19.100000000000001</v>
      </c>
      <c r="H9" s="112" t="str">
        <f>Data!G255</f>
        <v>Grants released from deferred income comment</v>
      </c>
    </row>
    <row r="10" spans="1:8" x14ac:dyDescent="0.2">
      <c r="A10" s="114" t="s">
        <v>2818</v>
      </c>
      <c r="B10" s="115">
        <f>Data!G17</f>
        <v>24.1</v>
      </c>
      <c r="C10" s="115">
        <f>Data!G58</f>
        <v>25.1</v>
      </c>
      <c r="D10" s="118">
        <f>Data!G98</f>
        <v>26.1</v>
      </c>
      <c r="E10" s="118">
        <f>Data!G138</f>
        <v>27.1</v>
      </c>
      <c r="F10" s="118">
        <f>Data!G178</f>
        <v>28.1</v>
      </c>
      <c r="G10" s="118">
        <f>Data!G218</f>
        <v>29.1</v>
      </c>
      <c r="H10" s="112" t="str">
        <f>Data!G256</f>
        <v>Grants from Scottish Ministers comment</v>
      </c>
    </row>
    <row r="11" spans="1:8" x14ac:dyDescent="0.2">
      <c r="A11" s="114" t="s">
        <v>3538</v>
      </c>
      <c r="B11" s="115">
        <f>Data!G18</f>
        <v>34.1</v>
      </c>
      <c r="C11" s="115">
        <f>Data!G59</f>
        <v>35.1</v>
      </c>
      <c r="D11" s="118">
        <f>Data!G99</f>
        <v>36.1</v>
      </c>
      <c r="E11" s="118">
        <f>Data!G139</f>
        <v>37.1</v>
      </c>
      <c r="F11" s="118">
        <f>Data!G179</f>
        <v>38.1</v>
      </c>
      <c r="G11" s="118">
        <f>Data!G219</f>
        <v>39.1</v>
      </c>
      <c r="H11" s="112" t="str">
        <f>Data!G257</f>
        <v>Other Grants comment</v>
      </c>
    </row>
    <row r="12" spans="1:8" x14ac:dyDescent="0.2">
      <c r="A12" s="114" t="s">
        <v>276</v>
      </c>
      <c r="B12" s="115">
        <f>Data!G19</f>
        <v>44.1</v>
      </c>
      <c r="C12" s="115">
        <f>Data!G60</f>
        <v>45.1</v>
      </c>
      <c r="D12" s="118">
        <f>Data!G100</f>
        <v>46.1</v>
      </c>
      <c r="E12" s="118">
        <f>Data!G140</f>
        <v>47.1</v>
      </c>
      <c r="F12" s="118">
        <f>Data!G180</f>
        <v>48.1</v>
      </c>
      <c r="G12" s="118">
        <f>Data!G220</f>
        <v>49.1</v>
      </c>
      <c r="H12" s="112" t="str">
        <f>Data!G258</f>
        <v>Other income comment</v>
      </c>
    </row>
    <row r="13" spans="1:8" x14ac:dyDescent="0.2">
      <c r="A13" s="116" t="s">
        <v>277</v>
      </c>
      <c r="B13" s="119">
        <f>Data!H20</f>
        <v>241.59999999999997</v>
      </c>
      <c r="C13" s="119">
        <f>Data!H61</f>
        <v>247.59999999999997</v>
      </c>
      <c r="D13" s="119">
        <f>Data!H101</f>
        <v>253.59999999999997</v>
      </c>
      <c r="E13" s="119">
        <f>Data!H141</f>
        <v>259.59999999999997</v>
      </c>
      <c r="F13" s="119">
        <f>Data!H181</f>
        <v>265.59999999999997</v>
      </c>
      <c r="G13" s="119">
        <f>Data!H221</f>
        <v>271.59999999999997</v>
      </c>
      <c r="H13" s="112"/>
    </row>
    <row r="14" spans="1:8" x14ac:dyDescent="0.2">
      <c r="A14" s="120" t="s">
        <v>2637</v>
      </c>
      <c r="H14" s="112"/>
    </row>
    <row r="15" spans="1:8" x14ac:dyDescent="0.2">
      <c r="A15" s="121" t="s">
        <v>2221</v>
      </c>
      <c r="B15" s="118">
        <f>Data!G23</f>
        <v>61.1</v>
      </c>
      <c r="C15" s="118">
        <f>Data!G63</f>
        <v>62.1</v>
      </c>
      <c r="D15" s="118">
        <f>Data!G103</f>
        <v>63.1</v>
      </c>
      <c r="E15" s="118">
        <f>Data!G143</f>
        <v>64.099999999999994</v>
      </c>
      <c r="F15" s="118">
        <f>Data!G183</f>
        <v>65.099999999999994</v>
      </c>
      <c r="G15" s="118">
        <f>Data!G223</f>
        <v>66.099999999999994</v>
      </c>
      <c r="H15" s="112" t="str">
        <f>Data!G259</f>
        <v>Housing depreciation comment</v>
      </c>
    </row>
    <row r="16" spans="1:8" x14ac:dyDescent="0.2">
      <c r="A16" s="121" t="s">
        <v>3539</v>
      </c>
      <c r="B16" s="118">
        <f>Data!G24</f>
        <v>71.099999999999994</v>
      </c>
      <c r="C16" s="118">
        <f>Data!G64</f>
        <v>72.099999999999994</v>
      </c>
      <c r="D16" s="118">
        <f>Data!G104</f>
        <v>73.099999999999994</v>
      </c>
      <c r="E16" s="118">
        <f>Data!G144</f>
        <v>74.099999999999994</v>
      </c>
      <c r="F16" s="118">
        <f>Data!G184</f>
        <v>75.099999999999994</v>
      </c>
      <c r="G16" s="118">
        <f>Data!G224</f>
        <v>76.099999999999994</v>
      </c>
      <c r="H16" s="112" t="str">
        <f>Data!G260</f>
        <v>Impairment written off/(back) comment</v>
      </c>
    </row>
    <row r="17" spans="1:8" x14ac:dyDescent="0.2">
      <c r="A17" s="121" t="s">
        <v>4127</v>
      </c>
      <c r="H17" s="112"/>
    </row>
    <row r="18" spans="1:8" x14ac:dyDescent="0.2">
      <c r="A18" s="121" t="s">
        <v>280</v>
      </c>
      <c r="B18" s="115">
        <f>Data!G25</f>
        <v>81.099999999999994</v>
      </c>
      <c r="C18" s="118">
        <f>Data!G65</f>
        <v>82.1</v>
      </c>
      <c r="D18" s="118">
        <f>Data!G105</f>
        <v>83.1</v>
      </c>
      <c r="E18" s="118">
        <f>Data!G145</f>
        <v>84.1</v>
      </c>
      <c r="F18" s="118">
        <f>Data!G185</f>
        <v>85.1</v>
      </c>
      <c r="G18" s="118">
        <f>Data!G225</f>
        <v>86.1</v>
      </c>
      <c r="H18" s="112" t="str">
        <f>Data!G261</f>
        <v>Management costs comment</v>
      </c>
    </row>
    <row r="19" spans="1:8" x14ac:dyDescent="0.2">
      <c r="A19" s="258" t="s">
        <v>4142</v>
      </c>
      <c r="B19" s="259">
        <f>Data!G26</f>
        <v>101.1</v>
      </c>
      <c r="C19" s="260">
        <f>Data!G66</f>
        <v>102.1</v>
      </c>
      <c r="D19" s="260">
        <f>Data!G106</f>
        <v>103.1</v>
      </c>
      <c r="E19" s="260">
        <f>Data!G146</f>
        <v>104.1</v>
      </c>
      <c r="F19" s="260">
        <f>Data!G186</f>
        <v>105.1</v>
      </c>
      <c r="G19" s="260">
        <f>Data!G226</f>
        <v>106.1</v>
      </c>
      <c r="H19" s="261" t="str">
        <f>Data!G262</f>
        <v>Service costs comment</v>
      </c>
    </row>
    <row r="20" spans="1:8" x14ac:dyDescent="0.2">
      <c r="A20" s="121" t="s">
        <v>281</v>
      </c>
      <c r="B20" s="115">
        <f>Data!G27</f>
        <v>91.1</v>
      </c>
      <c r="C20" s="118">
        <f>Data!G67</f>
        <v>92.1</v>
      </c>
      <c r="D20" s="118">
        <f>Data!G107</f>
        <v>93.1</v>
      </c>
      <c r="E20" s="118">
        <f>Data!G147</f>
        <v>94.1</v>
      </c>
      <c r="F20" s="118">
        <f>Data!G187</f>
        <v>95.1</v>
      </c>
      <c r="G20" s="118">
        <f>Data!G227</f>
        <v>96.1</v>
      </c>
      <c r="H20" s="112" t="str">
        <f>Data!G263</f>
        <v>Planned maintenance - direct costs comment</v>
      </c>
    </row>
    <row r="21" spans="1:8" x14ac:dyDescent="0.2">
      <c r="A21" s="121" t="s">
        <v>282</v>
      </c>
      <c r="B21" s="115">
        <f>Data!G28</f>
        <v>201.1</v>
      </c>
      <c r="C21" s="118">
        <f>Data!G68</f>
        <v>202.1</v>
      </c>
      <c r="D21" s="118">
        <f>Data!G108</f>
        <v>203.1</v>
      </c>
      <c r="E21" s="118">
        <f>Data!G148</f>
        <v>204.1</v>
      </c>
      <c r="F21" s="118">
        <f>Data!G188</f>
        <v>205.1</v>
      </c>
      <c r="G21" s="118">
        <f>Data!G228</f>
        <v>206.1</v>
      </c>
      <c r="H21" s="112" t="str">
        <f>Data!G264</f>
        <v>Re-active &amp; voids maintenance - direct costs comment</v>
      </c>
    </row>
    <row r="22" spans="1:8" x14ac:dyDescent="0.2">
      <c r="A22" s="121" t="s">
        <v>283</v>
      </c>
      <c r="B22" s="115">
        <f>Data!G29</f>
        <v>301.10000000000002</v>
      </c>
      <c r="C22" s="118">
        <f>Data!G69</f>
        <v>302.10000000000002</v>
      </c>
      <c r="D22" s="118">
        <f>Data!G109</f>
        <v>303.10000000000002</v>
      </c>
      <c r="E22" s="118">
        <f>Data!G149</f>
        <v>304.10000000000002</v>
      </c>
      <c r="F22" s="118">
        <f>Data!G189</f>
        <v>305.10000000000002</v>
      </c>
      <c r="G22" s="118">
        <f>Data!G229</f>
        <v>306.10000000000002</v>
      </c>
      <c r="H22" s="112" t="str">
        <f>Data!G265</f>
        <v>Maintenance overhead costs comment</v>
      </c>
    </row>
    <row r="23" spans="1:8" x14ac:dyDescent="0.2">
      <c r="A23" s="121" t="s">
        <v>3540</v>
      </c>
      <c r="B23" s="115">
        <f>Data!G30</f>
        <v>401.1</v>
      </c>
      <c r="C23" s="118">
        <f>Data!G70</f>
        <v>402.1</v>
      </c>
      <c r="D23" s="118">
        <f>Data!G110</f>
        <v>403.1</v>
      </c>
      <c r="E23" s="118">
        <f>Data!G150</f>
        <v>404.1</v>
      </c>
      <c r="F23" s="118">
        <f>Data!G190</f>
        <v>405.1</v>
      </c>
      <c r="G23" s="118">
        <f>Data!G230</f>
        <v>406.1</v>
      </c>
      <c r="H23" s="112" t="str">
        <f>Data!G266</f>
        <v>Bad debts written off/(back) comment</v>
      </c>
    </row>
    <row r="24" spans="1:8" x14ac:dyDescent="0.2">
      <c r="A24" s="121" t="s">
        <v>285</v>
      </c>
      <c r="B24" s="115">
        <f>Data!G31</f>
        <v>501.1</v>
      </c>
      <c r="C24" s="118">
        <f>Data!G71</f>
        <v>502.1</v>
      </c>
      <c r="D24" s="118">
        <f>Data!G111</f>
        <v>503.1</v>
      </c>
      <c r="E24" s="118">
        <f>Data!G151</f>
        <v>504.1</v>
      </c>
      <c r="F24" s="118">
        <f>Data!G191</f>
        <v>505.1</v>
      </c>
      <c r="G24" s="118">
        <f>Data!G231</f>
        <v>506.1</v>
      </c>
      <c r="H24" s="112" t="str">
        <f>Data!G267</f>
        <v>Developments for sale costs comment</v>
      </c>
    </row>
    <row r="25" spans="1:8" x14ac:dyDescent="0.2">
      <c r="A25" s="122" t="s">
        <v>3218</v>
      </c>
      <c r="B25" s="115">
        <f>Data!G32</f>
        <v>601.1</v>
      </c>
      <c r="C25" s="118">
        <f>Data!G72</f>
        <v>602.1</v>
      </c>
      <c r="D25" s="118">
        <f>Data!G112</f>
        <v>603.1</v>
      </c>
      <c r="E25" s="118">
        <f>Data!G152</f>
        <v>604.1</v>
      </c>
      <c r="F25" s="118">
        <f>Data!G192</f>
        <v>605.1</v>
      </c>
      <c r="G25" s="118">
        <f>Data!G232</f>
        <v>606.1</v>
      </c>
      <c r="H25" s="112" t="str">
        <f>Data!G268</f>
        <v>Other activity costs comment</v>
      </c>
    </row>
    <row r="26" spans="1:8" x14ac:dyDescent="0.2">
      <c r="A26" s="121" t="s">
        <v>286</v>
      </c>
      <c r="B26" s="115">
        <f>Data!G33</f>
        <v>701.1</v>
      </c>
      <c r="C26" s="118">
        <f>Data!G73</f>
        <v>702.1</v>
      </c>
      <c r="D26" s="118">
        <f>Data!G113</f>
        <v>703.1</v>
      </c>
      <c r="E26" s="118">
        <f>Data!G153</f>
        <v>704.1</v>
      </c>
      <c r="F26" s="118">
        <f>Data!G193</f>
        <v>705.1</v>
      </c>
      <c r="G26" s="118">
        <f>Data!G233</f>
        <v>706.1</v>
      </c>
      <c r="H26" s="112" t="str">
        <f>Data!G269</f>
        <v>Other costs comment</v>
      </c>
    </row>
    <row r="27" spans="1:8" x14ac:dyDescent="0.2">
      <c r="A27" s="123" t="s">
        <v>4127</v>
      </c>
      <c r="B27" s="117">
        <f>Data!H34</f>
        <v>2979.8999999999996</v>
      </c>
      <c r="C27" s="117">
        <f>Data!H74</f>
        <v>2988.8999999999996</v>
      </c>
      <c r="D27" s="117">
        <f>Data!H114</f>
        <v>2997.8999999999996</v>
      </c>
      <c r="E27" s="117">
        <f>Data!H154</f>
        <v>3006.8999999999996</v>
      </c>
      <c r="F27" s="117">
        <f>Data!H194</f>
        <v>3015.8999999999996</v>
      </c>
      <c r="G27" s="117">
        <f>Data!H234</f>
        <v>3024.8999999999996</v>
      </c>
      <c r="H27" s="112"/>
    </row>
    <row r="28" spans="1:8" x14ac:dyDescent="0.2">
      <c r="A28" s="123" t="s">
        <v>4127</v>
      </c>
      <c r="B28" s="124"/>
      <c r="C28" s="124"/>
      <c r="D28" s="124"/>
      <c r="E28" s="124"/>
      <c r="F28" s="124"/>
      <c r="G28" s="124"/>
      <c r="H28" s="112"/>
    </row>
    <row r="29" spans="1:8" x14ac:dyDescent="0.2">
      <c r="A29" s="116" t="s">
        <v>287</v>
      </c>
      <c r="B29" s="119">
        <f>Data!H35</f>
        <v>3112.0999999999995</v>
      </c>
      <c r="C29" s="119">
        <f>Data!H75</f>
        <v>3123.0999999999995</v>
      </c>
      <c r="D29" s="119">
        <f>Data!H115</f>
        <v>3134.0999999999995</v>
      </c>
      <c r="E29" s="119">
        <f>Data!H155</f>
        <v>3145.0999999999995</v>
      </c>
      <c r="F29" s="119">
        <f>Data!H195</f>
        <v>3156.0999999999995</v>
      </c>
      <c r="G29" s="119">
        <f>Data!H235</f>
        <v>3167.0999999999995</v>
      </c>
      <c r="H29" s="112"/>
    </row>
    <row r="30" spans="1:8" x14ac:dyDescent="0.2">
      <c r="A30" s="122" t="s">
        <v>2820</v>
      </c>
      <c r="B30" s="115">
        <f>Data!G37</f>
        <v>11.2</v>
      </c>
      <c r="C30" s="115">
        <f>Data!G77</f>
        <v>12.2</v>
      </c>
      <c r="D30" s="115">
        <f>Data!G117</f>
        <v>13.2</v>
      </c>
      <c r="E30" s="115">
        <f>Data!G157</f>
        <v>14.2</v>
      </c>
      <c r="F30" s="115">
        <f>Data!G197</f>
        <v>15.2</v>
      </c>
      <c r="G30" s="115">
        <f>Data!G237</f>
        <v>16.2</v>
      </c>
      <c r="H30" s="112" t="str">
        <f>Data!G270</f>
        <v>Gain/(Loss) on disposal of PPE comment</v>
      </c>
    </row>
    <row r="31" spans="1:8" x14ac:dyDescent="0.2">
      <c r="A31" s="121" t="s">
        <v>2446</v>
      </c>
      <c r="B31" s="115">
        <f>Data!G38</f>
        <v>1.1000000000000001</v>
      </c>
      <c r="C31" s="115">
        <f>Data!G78</f>
        <v>2.1</v>
      </c>
      <c r="D31" s="115">
        <f>Data!G118</f>
        <v>3.1</v>
      </c>
      <c r="E31" s="115">
        <f>Data!G158</f>
        <v>4.0999999999999996</v>
      </c>
      <c r="F31" s="115">
        <f>Data!G198</f>
        <v>5.0999999999999996</v>
      </c>
      <c r="G31" s="115">
        <f>Data!G238</f>
        <v>6.1</v>
      </c>
      <c r="H31" s="112" t="str">
        <f>Data!G271</f>
        <v>Exceptional Items - (Income) / Expense comment</v>
      </c>
    </row>
    <row r="32" spans="1:8" x14ac:dyDescent="0.2">
      <c r="A32" s="116" t="s">
        <v>288</v>
      </c>
      <c r="B32" s="119">
        <f>Data!H39</f>
        <v>-2860.3999999999996</v>
      </c>
      <c r="C32" s="119">
        <f>Data!H79</f>
        <v>-2865.3999999999996</v>
      </c>
      <c r="D32" s="119">
        <f>Data!H119</f>
        <v>-2870.3999999999996</v>
      </c>
      <c r="E32" s="119">
        <f>Data!H159</f>
        <v>-2875.3999999999996</v>
      </c>
      <c r="F32" s="119">
        <f>Data!H199</f>
        <v>-2880.3999999999996</v>
      </c>
      <c r="G32" s="119">
        <f>Data!H239</f>
        <v>-2885.3999999999996</v>
      </c>
      <c r="H32" s="112"/>
    </row>
    <row r="33" spans="1:8" x14ac:dyDescent="0.2">
      <c r="A33" s="123" t="s">
        <v>4127</v>
      </c>
      <c r="H33" s="112"/>
    </row>
    <row r="34" spans="1:8" x14ac:dyDescent="0.2">
      <c r="A34" s="114" t="s">
        <v>290</v>
      </c>
      <c r="B34" s="115">
        <f>Data!G41</f>
        <v>21.2</v>
      </c>
      <c r="C34" s="115">
        <f>Data!G81</f>
        <v>22.2</v>
      </c>
      <c r="D34" s="115">
        <f>Data!G121</f>
        <v>23.2</v>
      </c>
      <c r="E34" s="115">
        <f>Data!G161</f>
        <v>24.2</v>
      </c>
      <c r="F34" s="115">
        <f>Data!G201</f>
        <v>25.2</v>
      </c>
      <c r="G34" s="115">
        <f>Data!G241</f>
        <v>26.2</v>
      </c>
      <c r="H34" s="112" t="str">
        <f>Data!G272</f>
        <v>Interest receivable and other income comment</v>
      </c>
    </row>
    <row r="35" spans="1:8" x14ac:dyDescent="0.2">
      <c r="A35" s="114" t="s">
        <v>291</v>
      </c>
      <c r="B35" s="115">
        <f>Data!G42</f>
        <v>31.2</v>
      </c>
      <c r="C35" s="115">
        <f>Data!G82</f>
        <v>32.200000000000003</v>
      </c>
      <c r="D35" s="115">
        <f>Data!G122</f>
        <v>33.200000000000003</v>
      </c>
      <c r="E35" s="115">
        <f>Data!G162</f>
        <v>34.200000000000003</v>
      </c>
      <c r="F35" s="115">
        <f>Data!G202</f>
        <v>35.200000000000003</v>
      </c>
      <c r="G35" s="115">
        <f>Data!G242</f>
        <v>36.200000000000003</v>
      </c>
      <c r="H35" s="112" t="str">
        <f>Data!G273</f>
        <v>Interest payable and similar charges comment</v>
      </c>
    </row>
    <row r="36" spans="1:8" x14ac:dyDescent="0.2">
      <c r="A36" s="114" t="s">
        <v>2500</v>
      </c>
      <c r="B36" s="115">
        <f>Data!G43</f>
        <v>41.2</v>
      </c>
      <c r="C36" s="115">
        <f>Data!G83</f>
        <v>42.2</v>
      </c>
      <c r="D36" s="115">
        <f>Data!G123</f>
        <v>43.2</v>
      </c>
      <c r="E36" s="115">
        <f>Data!G163</f>
        <v>44.2</v>
      </c>
      <c r="F36" s="115">
        <f>Data!G203</f>
        <v>45.2</v>
      </c>
      <c r="G36" s="115">
        <f>Data!G243</f>
        <v>46.2</v>
      </c>
      <c r="H36" s="112" t="str">
        <f>Data!G274</f>
        <v>Increase / (Decrease) in Negative Goodwill comment</v>
      </c>
    </row>
    <row r="37" spans="1:8" x14ac:dyDescent="0.2">
      <c r="A37" s="114" t="s">
        <v>2822</v>
      </c>
      <c r="B37" s="115">
        <f>Data!G44</f>
        <v>51.2</v>
      </c>
      <c r="C37" s="115">
        <f>Data!G84</f>
        <v>52.2</v>
      </c>
      <c r="D37" s="115">
        <f>Data!G124</f>
        <v>53.2</v>
      </c>
      <c r="E37" s="115">
        <f>Data!G164</f>
        <v>54.2</v>
      </c>
      <c r="F37" s="115">
        <f>Data!G204</f>
        <v>55.2</v>
      </c>
      <c r="G37" s="115">
        <f>Data!G244</f>
        <v>56.2</v>
      </c>
      <c r="H37" s="112" t="str">
        <f>Data!G275</f>
        <v>Other Gains / (Losses) comment</v>
      </c>
    </row>
    <row r="38" spans="1:8" x14ac:dyDescent="0.2">
      <c r="A38" s="123" t="s">
        <v>4127</v>
      </c>
      <c r="H38" s="112"/>
    </row>
    <row r="39" spans="1:8" x14ac:dyDescent="0.2">
      <c r="A39" s="116" t="s">
        <v>3541</v>
      </c>
      <c r="B39" s="119">
        <f>Data!H45</f>
        <v>-2778</v>
      </c>
      <c r="C39" s="119">
        <f>Data!H85</f>
        <v>-2781</v>
      </c>
      <c r="D39" s="119">
        <f>Data!H125</f>
        <v>-2784</v>
      </c>
      <c r="E39" s="119">
        <f>Data!H165</f>
        <v>-2787</v>
      </c>
      <c r="F39" s="119">
        <f>Data!H205</f>
        <v>-2790</v>
      </c>
      <c r="G39" s="119">
        <f>Data!H245</f>
        <v>-2793</v>
      </c>
      <c r="H39" s="112"/>
    </row>
    <row r="40" spans="1:8" x14ac:dyDescent="0.2">
      <c r="A40" s="123" t="s">
        <v>4127</v>
      </c>
      <c r="H40" s="112"/>
    </row>
    <row r="41" spans="1:8" x14ac:dyDescent="0.2">
      <c r="A41" s="114" t="s">
        <v>293</v>
      </c>
      <c r="B41" s="115">
        <f>Data!G46</f>
        <v>-11.1</v>
      </c>
      <c r="C41" s="115">
        <f>Data!G86</f>
        <v>-12.1</v>
      </c>
      <c r="D41" s="115">
        <f>Data!G126</f>
        <v>-13.1</v>
      </c>
      <c r="E41" s="115">
        <f>Data!G166</f>
        <v>-14.1</v>
      </c>
      <c r="F41" s="115">
        <f>Data!G206</f>
        <v>-15.1</v>
      </c>
      <c r="G41" s="115">
        <f>Data!G246</f>
        <v>-16.100000000000001</v>
      </c>
      <c r="H41" s="112" t="str">
        <f>Data!G276</f>
        <v>Tax on surplus on ordinary activities comment</v>
      </c>
    </row>
    <row r="42" spans="1:8" x14ac:dyDescent="0.2">
      <c r="A42" s="123" t="s">
        <v>4127</v>
      </c>
      <c r="H42" s="112"/>
    </row>
    <row r="43" spans="1:8" x14ac:dyDescent="0.2">
      <c r="A43" s="125" t="s">
        <v>2635</v>
      </c>
      <c r="B43" s="119">
        <f>Data!H47</f>
        <v>-2766.9</v>
      </c>
      <c r="C43" s="119">
        <f>Data!H87</f>
        <v>-2768.9</v>
      </c>
      <c r="D43" s="119">
        <f>Data!H127</f>
        <v>-2770.9</v>
      </c>
      <c r="E43" s="119">
        <f>Data!H167</f>
        <v>-2772.9</v>
      </c>
      <c r="F43" s="119">
        <f>Data!H207</f>
        <v>-2774.9</v>
      </c>
      <c r="G43" s="119">
        <f>Data!H247</f>
        <v>-2776.9</v>
      </c>
    </row>
    <row r="44" spans="1:8" x14ac:dyDescent="0.2">
      <c r="A44" s="123" t="s">
        <v>4127</v>
      </c>
      <c r="B44" s="127"/>
      <c r="C44" s="127"/>
      <c r="D44" s="127"/>
      <c r="E44" s="127"/>
      <c r="F44" s="127"/>
      <c r="G44" s="127"/>
    </row>
    <row r="45" spans="1:8" x14ac:dyDescent="0.2">
      <c r="A45" s="114" t="s">
        <v>3374</v>
      </c>
      <c r="B45" s="109">
        <f>Data!G48</f>
        <v>-22.1</v>
      </c>
      <c r="C45" s="109">
        <f>Data!G88</f>
        <v>-32.1</v>
      </c>
      <c r="D45" s="109">
        <f>Data!G128</f>
        <v>-42.1</v>
      </c>
      <c r="E45" s="109">
        <f>Data!G168</f>
        <v>-52.1</v>
      </c>
      <c r="F45" s="109">
        <f>Data!G208</f>
        <v>-62.1</v>
      </c>
      <c r="G45" s="109">
        <f>Data!G248</f>
        <v>-72.099999999999994</v>
      </c>
      <c r="H45" t="str">
        <f>Data!G277</f>
        <v>Actuarial (loss) / gain in respect of pension schemes comment</v>
      </c>
    </row>
    <row r="46" spans="1:8" x14ac:dyDescent="0.2">
      <c r="A46" s="114" t="s">
        <v>3398</v>
      </c>
      <c r="B46" s="109">
        <f>Data!G49</f>
        <v>-11.1</v>
      </c>
      <c r="C46" s="109">
        <f>Data!G89</f>
        <v>-22.1</v>
      </c>
      <c r="D46" s="109">
        <f>Data!G129</f>
        <v>-33.1</v>
      </c>
      <c r="E46" s="109">
        <f>Data!G169</f>
        <v>-44.1</v>
      </c>
      <c r="F46" s="109">
        <f>Data!G209</f>
        <v>-55.1</v>
      </c>
      <c r="G46" s="109">
        <f>Data!G249</f>
        <v>-66.099999999999994</v>
      </c>
      <c r="H46" t="str">
        <f>Data!G278</f>
        <v>Change in Fair Value of hedged financial instruments comment</v>
      </c>
    </row>
    <row r="47" spans="1:8" x14ac:dyDescent="0.2">
      <c r="A47" s="123" t="s">
        <v>4127</v>
      </c>
      <c r="B47" s="127"/>
      <c r="C47" s="127"/>
      <c r="D47" s="127"/>
      <c r="E47" s="127"/>
      <c r="F47" s="127"/>
      <c r="G47" s="127"/>
    </row>
    <row r="48" spans="1:8" x14ac:dyDescent="0.2">
      <c r="A48" s="125" t="s">
        <v>3376</v>
      </c>
      <c r="B48" s="119">
        <f>Data!H50</f>
        <v>-2800.1</v>
      </c>
      <c r="C48" s="119">
        <f>Data!H90</f>
        <v>-2823.1</v>
      </c>
      <c r="D48" s="119">
        <f>Data!H130</f>
        <v>-2846.1</v>
      </c>
      <c r="E48" s="119">
        <f>Data!H170</f>
        <v>-2869.1</v>
      </c>
      <c r="F48" s="119">
        <f>Data!H210</f>
        <v>-2892.1</v>
      </c>
      <c r="G48" s="119">
        <f>Data!H250</f>
        <v>-2915.1</v>
      </c>
    </row>
  </sheetData>
  <dataValidations count="1">
    <dataValidation allowBlank="1" showInputMessage="1" sqref="H6 D7:G7 B7:B12" xr:uid="{00000000-0002-0000-0500-000000000000}"/>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50"/>
  <sheetViews>
    <sheetView zoomScaleNormal="100" workbookViewId="0"/>
  </sheetViews>
  <sheetFormatPr defaultRowHeight="12.75" x14ac:dyDescent="0.2"/>
  <cols>
    <col min="1" max="1" width="69.5703125" customWidth="1"/>
    <col min="2" max="2" width="18" customWidth="1"/>
    <col min="3" max="3" width="18.140625" customWidth="1"/>
    <col min="4" max="4" width="17.140625" customWidth="1"/>
    <col min="5" max="5" width="16.85546875" customWidth="1"/>
    <col min="6" max="6" width="17.42578125" customWidth="1"/>
    <col min="7" max="7" width="17.5703125" customWidth="1"/>
    <col min="8" max="8" width="44.5703125" customWidth="1"/>
  </cols>
  <sheetData>
    <row r="1" spans="1:8" ht="15" x14ac:dyDescent="0.2">
      <c r="A1" s="110" t="s">
        <v>3584</v>
      </c>
      <c r="B1" s="153"/>
      <c r="C1" s="153"/>
      <c r="D1" s="153"/>
      <c r="E1" s="153"/>
      <c r="F1" s="153"/>
      <c r="G1" s="153"/>
      <c r="H1" s="154"/>
    </row>
    <row r="2" spans="1:8" ht="18.75" thickBot="1" x14ac:dyDescent="0.25">
      <c r="A2" s="151"/>
      <c r="B2" s="113" t="s">
        <v>3532</v>
      </c>
      <c r="C2" s="113" t="s">
        <v>3533</v>
      </c>
      <c r="D2" s="113" t="s">
        <v>3534</v>
      </c>
      <c r="E2" s="113" t="s">
        <v>3535</v>
      </c>
      <c r="F2" s="113" t="s">
        <v>3536</v>
      </c>
      <c r="G2" s="113" t="s">
        <v>3537</v>
      </c>
      <c r="H2" s="154"/>
    </row>
    <row r="3" spans="1:8" x14ac:dyDescent="0.2">
      <c r="A3" s="155" t="s">
        <v>2869</v>
      </c>
      <c r="B3" s="160"/>
      <c r="C3" s="160"/>
      <c r="D3" s="160"/>
      <c r="E3" s="160"/>
      <c r="F3" s="160"/>
      <c r="G3" s="160"/>
      <c r="H3" s="156"/>
    </row>
    <row r="4" spans="1:8" ht="15" x14ac:dyDescent="0.2">
      <c r="A4" s="157" t="s">
        <v>2870</v>
      </c>
      <c r="B4" s="158">
        <f>Data!G281</f>
        <v>11.3</v>
      </c>
      <c r="C4" s="158">
        <f>Data!G326</f>
        <v>12.3</v>
      </c>
      <c r="D4" s="158">
        <f>Data!G365</f>
        <v>13.3</v>
      </c>
      <c r="E4" s="158">
        <f>Data!G404</f>
        <v>14.3</v>
      </c>
      <c r="F4" s="158">
        <f>Data!G443</f>
        <v>15.3</v>
      </c>
      <c r="G4" s="158">
        <f>Data!G482</f>
        <v>16.3</v>
      </c>
      <c r="H4" s="154" t="str">
        <f>Data!G521</f>
        <v>Intangible Assets &amp; Goodwill comment</v>
      </c>
    </row>
    <row r="5" spans="1:8" ht="15" x14ac:dyDescent="0.2">
      <c r="A5" s="162" t="s">
        <v>4127</v>
      </c>
      <c r="B5" s="160"/>
      <c r="C5" s="160"/>
      <c r="D5" s="160"/>
      <c r="E5" s="160"/>
      <c r="F5" s="160"/>
      <c r="G5" s="160"/>
      <c r="H5" s="154"/>
    </row>
    <row r="6" spans="1:8" x14ac:dyDescent="0.2">
      <c r="A6" s="164" t="s">
        <v>2218</v>
      </c>
      <c r="B6" s="158">
        <f>Data!G283</f>
        <v>21.3</v>
      </c>
      <c r="C6" s="158">
        <f>Data!G327</f>
        <v>22.3</v>
      </c>
      <c r="D6" s="158">
        <f>Data!G366</f>
        <v>23.3</v>
      </c>
      <c r="E6" s="158">
        <f>Data!G405</f>
        <v>24.3</v>
      </c>
      <c r="F6" s="158">
        <f>Data!G444</f>
        <v>25.3</v>
      </c>
      <c r="G6" s="158">
        <f>Data!G483</f>
        <v>26.3</v>
      </c>
      <c r="H6" s="161" t="str">
        <f>Data!G522</f>
        <v>Housing properties - Gross cost or valuation comment</v>
      </c>
    </row>
    <row r="7" spans="1:8" ht="15" x14ac:dyDescent="0.2">
      <c r="A7" s="164" t="s">
        <v>3585</v>
      </c>
      <c r="B7" s="160"/>
      <c r="C7" s="160"/>
      <c r="D7" s="160"/>
      <c r="E7" s="160"/>
      <c r="F7" s="160"/>
      <c r="G7" s="160"/>
      <c r="H7" s="154"/>
    </row>
    <row r="8" spans="1:8" x14ac:dyDescent="0.2">
      <c r="A8" s="165" t="s">
        <v>3586</v>
      </c>
      <c r="B8" s="158">
        <f>Data!G285</f>
        <v>31.4</v>
      </c>
      <c r="C8" s="158">
        <f>Data!G328</f>
        <v>32.4</v>
      </c>
      <c r="D8" s="158">
        <f>Data!G367</f>
        <v>33.4</v>
      </c>
      <c r="E8" s="158">
        <f>Data!G406</f>
        <v>34.4</v>
      </c>
      <c r="F8" s="158">
        <f>Data!G445</f>
        <v>35.4</v>
      </c>
      <c r="G8" s="158">
        <f>Data!G484</f>
        <v>36.4</v>
      </c>
      <c r="H8" s="161" t="str">
        <f>Data!G523</f>
        <v>Housing depreciation comment</v>
      </c>
    </row>
    <row r="9" spans="1:8" x14ac:dyDescent="0.2">
      <c r="A9" s="165" t="s">
        <v>3587</v>
      </c>
      <c r="B9" s="158">
        <f>Data!G286</f>
        <v>41.4</v>
      </c>
      <c r="C9" s="158">
        <f>Data!G329</f>
        <v>42.4</v>
      </c>
      <c r="D9" s="158">
        <f>Data!G368</f>
        <v>43.4</v>
      </c>
      <c r="E9" s="158">
        <f>Data!G407</f>
        <v>44.4</v>
      </c>
      <c r="F9" s="158">
        <f>Data!G446</f>
        <v>45.4</v>
      </c>
      <c r="G9" s="158">
        <f>Data!G485</f>
        <v>46.4</v>
      </c>
      <c r="H9" s="161" t="str">
        <f>Data!G524</f>
        <v>Negative goodwill comment</v>
      </c>
    </row>
    <row r="10" spans="1:8" x14ac:dyDescent="0.2">
      <c r="A10" s="162" t="s">
        <v>2511</v>
      </c>
      <c r="B10" s="166">
        <f>Data!H287</f>
        <v>-51.5</v>
      </c>
      <c r="C10" s="166">
        <f>Data!H330</f>
        <v>-52.5</v>
      </c>
      <c r="D10" s="166">
        <f>Data!H369</f>
        <v>-53.5</v>
      </c>
      <c r="E10" s="166">
        <f>Data!H408</f>
        <v>-54.5</v>
      </c>
      <c r="F10" s="166">
        <f>Data!H447</f>
        <v>-55.5</v>
      </c>
      <c r="G10" s="166">
        <f>Data!H486</f>
        <v>-56.5</v>
      </c>
      <c r="H10" s="167"/>
    </row>
    <row r="11" spans="1:8" ht="15" x14ac:dyDescent="0.2">
      <c r="A11" s="162" t="s">
        <v>4127</v>
      </c>
      <c r="B11" s="168"/>
      <c r="C11" s="168"/>
      <c r="D11" s="168"/>
      <c r="E11" s="168"/>
      <c r="F11" s="168"/>
      <c r="G11" s="168"/>
      <c r="H11" s="154"/>
    </row>
    <row r="12" spans="1:8" ht="15" x14ac:dyDescent="0.2">
      <c r="A12" s="164" t="s">
        <v>2872</v>
      </c>
      <c r="B12" s="158">
        <f>Data!G289</f>
        <v>51.4</v>
      </c>
      <c r="C12" s="158">
        <f>Data!G332</f>
        <v>52.4</v>
      </c>
      <c r="D12" s="158">
        <f>Data!G371</f>
        <v>53.4</v>
      </c>
      <c r="E12" s="158">
        <f>Data!G410</f>
        <v>54.4</v>
      </c>
      <c r="F12" s="158">
        <f>Data!G449</f>
        <v>55.4</v>
      </c>
      <c r="G12" s="158">
        <f>Data!G488</f>
        <v>56.4</v>
      </c>
      <c r="H12" s="154" t="str">
        <f>Data!G525</f>
        <v>Non-Current Investments comment</v>
      </c>
    </row>
    <row r="13" spans="1:8" ht="15" x14ac:dyDescent="0.2">
      <c r="A13" s="164" t="s">
        <v>3082</v>
      </c>
      <c r="B13" s="158">
        <f>Data!G290</f>
        <v>61.4</v>
      </c>
      <c r="C13" s="158">
        <f>Data!G333</f>
        <v>62.4</v>
      </c>
      <c r="D13" s="158">
        <f>Data!G372</f>
        <v>63.4</v>
      </c>
      <c r="E13" s="158">
        <f>Data!G411</f>
        <v>64.400000000000006</v>
      </c>
      <c r="F13" s="158">
        <f>Data!G450</f>
        <v>65.400000000000006</v>
      </c>
      <c r="G13" s="158">
        <f>Data!G489</f>
        <v>66.400000000000006</v>
      </c>
      <c r="H13" s="154" t="str">
        <f>Data!G526</f>
        <v>Other Non Current Assets comment</v>
      </c>
    </row>
    <row r="14" spans="1:8" x14ac:dyDescent="0.2">
      <c r="A14" s="162" t="s">
        <v>2873</v>
      </c>
      <c r="B14" s="166">
        <f>Data!H291</f>
        <v>72.599999999999994</v>
      </c>
      <c r="C14" s="166">
        <f>Data!H334</f>
        <v>74.599999999999994</v>
      </c>
      <c r="D14" s="166">
        <f>Data!H373</f>
        <v>76.599999999999994</v>
      </c>
      <c r="E14" s="166">
        <f>Data!H412</f>
        <v>78.599999999999994</v>
      </c>
      <c r="F14" s="166">
        <f>Data!H451</f>
        <v>80.599999999999994</v>
      </c>
      <c r="G14" s="166">
        <f>Data!H490</f>
        <v>82.6</v>
      </c>
      <c r="H14" s="169"/>
    </row>
    <row r="15" spans="1:8" x14ac:dyDescent="0.2">
      <c r="A15" s="162" t="s">
        <v>4127</v>
      </c>
      <c r="B15" s="160"/>
      <c r="C15" s="160"/>
      <c r="D15" s="160"/>
      <c r="E15" s="160"/>
      <c r="F15" s="160"/>
      <c r="G15" s="160"/>
      <c r="H15" s="161"/>
    </row>
    <row r="16" spans="1:8" ht="15" x14ac:dyDescent="0.2">
      <c r="A16" s="162" t="s">
        <v>2648</v>
      </c>
      <c r="B16" s="163"/>
      <c r="C16" s="163"/>
      <c r="D16" s="163"/>
      <c r="E16" s="163"/>
      <c r="F16" s="163"/>
      <c r="G16" s="163"/>
      <c r="H16" s="154"/>
    </row>
    <row r="17" spans="1:8" x14ac:dyDescent="0.2">
      <c r="A17" s="164" t="s">
        <v>2874</v>
      </c>
      <c r="B17" s="158">
        <f>Data!G293</f>
        <v>71.400000000000006</v>
      </c>
      <c r="C17" s="158">
        <f>Data!G335</f>
        <v>72.400000000000006</v>
      </c>
      <c r="D17" s="158">
        <f>Data!G374</f>
        <v>73.400000000000006</v>
      </c>
      <c r="E17" s="158">
        <f>Data!G413</f>
        <v>74.400000000000006</v>
      </c>
      <c r="F17" s="158">
        <f>Data!G452</f>
        <v>75.400000000000006</v>
      </c>
      <c r="G17" s="158">
        <f>Data!G491</f>
        <v>76.400000000000006</v>
      </c>
      <c r="H17" s="161" t="str">
        <f>Data!G527</f>
        <v>Net rental receivables comment</v>
      </c>
    </row>
    <row r="18" spans="1:8" x14ac:dyDescent="0.2">
      <c r="A18" s="164" t="s">
        <v>2875</v>
      </c>
      <c r="B18" s="158">
        <f>Data!G294</f>
        <v>81.400000000000006</v>
      </c>
      <c r="C18" s="158">
        <f>Data!G336</f>
        <v>82.4</v>
      </c>
      <c r="D18" s="158">
        <f>Data!G375</f>
        <v>83.4</v>
      </c>
      <c r="E18" s="158">
        <f>Data!G414</f>
        <v>84.4</v>
      </c>
      <c r="F18" s="158">
        <f>Data!G453</f>
        <v>85.4</v>
      </c>
      <c r="G18" s="158">
        <f>Data!G492</f>
        <v>86.4</v>
      </c>
      <c r="H18" s="161" t="str">
        <f>Data!G528</f>
        <v>Other receivables, stock &amp; WIP comment</v>
      </c>
    </row>
    <row r="19" spans="1:8" x14ac:dyDescent="0.2">
      <c r="A19" s="164" t="s">
        <v>2021</v>
      </c>
      <c r="B19" s="158">
        <f>Data!G295</f>
        <v>91.4</v>
      </c>
      <c r="C19" s="158">
        <f>Data!G337</f>
        <v>92.4</v>
      </c>
      <c r="D19" s="158">
        <f>Data!G376</f>
        <v>93.4</v>
      </c>
      <c r="E19" s="158">
        <f>Data!G415</f>
        <v>94.4</v>
      </c>
      <c r="F19" s="158">
        <f>Data!G454</f>
        <v>95.4</v>
      </c>
      <c r="G19" s="158">
        <f>Data!G493</f>
        <v>96.4</v>
      </c>
      <c r="H19" s="161" t="str">
        <f>Data!G529</f>
        <v>Investments (non-cash) comment</v>
      </c>
    </row>
    <row r="20" spans="1:8" x14ac:dyDescent="0.2">
      <c r="A20" s="164" t="s">
        <v>2022</v>
      </c>
      <c r="B20" s="158">
        <f>Data!G296</f>
        <v>1562.9</v>
      </c>
      <c r="C20" s="158">
        <f>Data!G338</f>
        <v>3125.8</v>
      </c>
      <c r="D20" s="158">
        <f>Data!G377</f>
        <v>4694.7</v>
      </c>
      <c r="E20" s="158">
        <f>Data!G416</f>
        <v>6269.6</v>
      </c>
      <c r="F20" s="158">
        <f>Data!G455</f>
        <v>7850.6</v>
      </c>
      <c r="G20" s="158">
        <f>Data!G494</f>
        <v>9437.5</v>
      </c>
      <c r="H20" s="161" t="str">
        <f>Data!G530</f>
        <v>Cash at bank and in hand comment</v>
      </c>
    </row>
    <row r="21" spans="1:8" x14ac:dyDescent="0.2">
      <c r="A21" s="162" t="s">
        <v>2023</v>
      </c>
      <c r="B21" s="166">
        <f>Data!H297</f>
        <v>1807.1000000000001</v>
      </c>
      <c r="C21" s="166">
        <f>Data!H339</f>
        <v>3373</v>
      </c>
      <c r="D21" s="166">
        <f>Data!H378</f>
        <v>4944.8999999999996</v>
      </c>
      <c r="E21" s="166">
        <f>Data!H417</f>
        <v>6522.8</v>
      </c>
      <c r="F21" s="166">
        <f>Data!H456</f>
        <v>8106.8</v>
      </c>
      <c r="G21" s="166">
        <f>Data!H495</f>
        <v>9696.7000000000007</v>
      </c>
      <c r="H21" s="169"/>
    </row>
    <row r="22" spans="1:8" ht="15" x14ac:dyDescent="0.2">
      <c r="A22" s="162" t="s">
        <v>4127</v>
      </c>
      <c r="B22" s="160"/>
      <c r="C22" s="160"/>
      <c r="D22" s="160"/>
      <c r="E22" s="160"/>
      <c r="F22" s="160"/>
      <c r="G22" s="160"/>
      <c r="H22" s="154"/>
    </row>
    <row r="23" spans="1:8" ht="15" x14ac:dyDescent="0.2">
      <c r="A23" s="162" t="s">
        <v>3130</v>
      </c>
      <c r="B23" s="152"/>
      <c r="C23" s="152"/>
      <c r="D23" s="152"/>
      <c r="E23" s="152"/>
      <c r="F23" s="152"/>
      <c r="G23" s="152"/>
      <c r="H23" s="154"/>
    </row>
    <row r="24" spans="1:8" x14ac:dyDescent="0.2">
      <c r="A24" s="164" t="s">
        <v>2523</v>
      </c>
      <c r="B24" s="158">
        <f>Data!G300</f>
        <v>201.4</v>
      </c>
      <c r="C24" s="158">
        <f>Data!G341</f>
        <v>202.4</v>
      </c>
      <c r="D24" s="158">
        <f>Data!G380</f>
        <v>203.4</v>
      </c>
      <c r="E24" s="158">
        <f>Data!G419</f>
        <v>204.4</v>
      </c>
      <c r="F24" s="158">
        <f>Data!G458</f>
        <v>205.4</v>
      </c>
      <c r="G24" s="158">
        <f>Data!G497</f>
        <v>206.4</v>
      </c>
      <c r="H24" s="161" t="str">
        <f>Data!G531</f>
        <v>Loans due within one year comment</v>
      </c>
    </row>
    <row r="25" spans="1:8" x14ac:dyDescent="0.2">
      <c r="A25" s="164" t="s">
        <v>2529</v>
      </c>
      <c r="B25" s="158">
        <f>Data!G301</f>
        <v>301.39999999999998</v>
      </c>
      <c r="C25" s="158">
        <f>Data!G342</f>
        <v>302.39999999999998</v>
      </c>
      <c r="D25" s="158">
        <f>Data!G381</f>
        <v>303.39999999999998</v>
      </c>
      <c r="E25" s="158">
        <f>Data!G420</f>
        <v>304.39999999999998</v>
      </c>
      <c r="F25" s="158">
        <f>Data!G459</f>
        <v>305.39999999999998</v>
      </c>
      <c r="G25" s="158">
        <f>Data!G498</f>
        <v>306.39999999999998</v>
      </c>
      <c r="H25" s="161" t="str">
        <f>Data!G532</f>
        <v>Overdrafts due within one year comment</v>
      </c>
    </row>
    <row r="26" spans="1:8" x14ac:dyDescent="0.2">
      <c r="A26" s="164" t="s">
        <v>2876</v>
      </c>
      <c r="B26" s="158">
        <f>Data!G302</f>
        <v>401.4</v>
      </c>
      <c r="C26" s="158">
        <f>Data!G343</f>
        <v>402.4</v>
      </c>
      <c r="D26" s="158">
        <f>Data!G382</f>
        <v>403.4</v>
      </c>
      <c r="E26" s="158">
        <f>Data!G421</f>
        <v>404.4</v>
      </c>
      <c r="F26" s="158">
        <f>Data!G460</f>
        <v>405.4</v>
      </c>
      <c r="G26" s="158">
        <f>Data!G499</f>
        <v>406.4</v>
      </c>
      <c r="H26" s="161" t="str">
        <f>Data!G533</f>
        <v>Other short-term payables comment</v>
      </c>
    </row>
    <row r="27" spans="1:8" x14ac:dyDescent="0.2">
      <c r="A27" s="162" t="s">
        <v>2489</v>
      </c>
      <c r="B27" s="166">
        <f>Data!H303</f>
        <v>904.19999999999993</v>
      </c>
      <c r="C27" s="166">
        <f>Data!H344</f>
        <v>907.19999999999993</v>
      </c>
      <c r="D27" s="166">
        <f>Data!H383</f>
        <v>910.19999999999993</v>
      </c>
      <c r="E27" s="166">
        <f>Data!H422</f>
        <v>913.19999999999993</v>
      </c>
      <c r="F27" s="166">
        <f>Data!H461</f>
        <v>916.19999999999993</v>
      </c>
      <c r="G27" s="166">
        <f>Data!H500</f>
        <v>919.19999999999993</v>
      </c>
      <c r="H27" s="169"/>
    </row>
    <row r="28" spans="1:8" ht="15" x14ac:dyDescent="0.2">
      <c r="A28" s="162" t="s">
        <v>4127</v>
      </c>
      <c r="B28" s="160"/>
      <c r="C28" s="160"/>
      <c r="D28" s="160"/>
      <c r="E28" s="160"/>
      <c r="F28" s="160"/>
      <c r="G28" s="160"/>
      <c r="H28" s="154"/>
    </row>
    <row r="29" spans="1:8" x14ac:dyDescent="0.2">
      <c r="A29" s="162" t="s">
        <v>2026</v>
      </c>
      <c r="B29" s="166">
        <f>Data!H304</f>
        <v>902.9000000000002</v>
      </c>
      <c r="C29" s="166">
        <f>Data!H345</f>
        <v>2465.8000000000002</v>
      </c>
      <c r="D29" s="166">
        <f>Data!H384</f>
        <v>4034.7</v>
      </c>
      <c r="E29" s="166">
        <f>Data!H423</f>
        <v>5609.6</v>
      </c>
      <c r="F29" s="166">
        <f>Data!H462</f>
        <v>7190.6</v>
      </c>
      <c r="G29" s="166">
        <f>Data!H501</f>
        <v>8777.5</v>
      </c>
      <c r="H29" s="169"/>
    </row>
    <row r="30" spans="1:8" ht="15" x14ac:dyDescent="0.2">
      <c r="A30" s="162" t="s">
        <v>4127</v>
      </c>
      <c r="B30" s="160"/>
      <c r="C30" s="160"/>
      <c r="D30" s="160"/>
      <c r="E30" s="160"/>
      <c r="F30" s="160"/>
      <c r="G30" s="160"/>
      <c r="H30" s="154"/>
    </row>
    <row r="31" spans="1:8" x14ac:dyDescent="0.2">
      <c r="A31" s="162" t="s">
        <v>2027</v>
      </c>
      <c r="B31" s="166">
        <f>Data!H305</f>
        <v>975.50000000000023</v>
      </c>
      <c r="C31" s="166">
        <f>Data!H346</f>
        <v>2540.4</v>
      </c>
      <c r="D31" s="166">
        <f>Data!H385</f>
        <v>4111.3</v>
      </c>
      <c r="E31" s="166">
        <f>Data!H424</f>
        <v>5688.2000000000007</v>
      </c>
      <c r="F31" s="166">
        <f>Data!H463</f>
        <v>7271.2000000000007</v>
      </c>
      <c r="G31" s="166">
        <f>Data!H502</f>
        <v>8860.1</v>
      </c>
      <c r="H31" s="169"/>
    </row>
    <row r="32" spans="1:8" ht="15" x14ac:dyDescent="0.2">
      <c r="A32" s="162" t="s">
        <v>4127</v>
      </c>
      <c r="B32" s="160"/>
      <c r="C32" s="160"/>
      <c r="D32" s="160"/>
      <c r="E32" s="160"/>
      <c r="F32" s="160"/>
      <c r="G32" s="160"/>
      <c r="H32" s="154"/>
    </row>
    <row r="33" spans="1:8" ht="15" x14ac:dyDescent="0.2">
      <c r="A33" s="162" t="s">
        <v>3131</v>
      </c>
      <c r="B33" s="163"/>
      <c r="C33" s="163"/>
      <c r="D33" s="163"/>
      <c r="E33" s="163"/>
      <c r="F33" s="163"/>
      <c r="G33" s="163"/>
      <c r="H33" s="154"/>
    </row>
    <row r="34" spans="1:8" x14ac:dyDescent="0.2">
      <c r="A34" s="164" t="s">
        <v>2028</v>
      </c>
      <c r="B34" s="158">
        <f>Data!G307</f>
        <v>501.4</v>
      </c>
      <c r="C34" s="158">
        <f>Data!G347</f>
        <v>502.4</v>
      </c>
      <c r="D34" s="158">
        <f>Data!G386</f>
        <v>503.4</v>
      </c>
      <c r="E34" s="158">
        <f>Data!G425</f>
        <v>504.4</v>
      </c>
      <c r="F34" s="158">
        <f>Data!G464</f>
        <v>505.4</v>
      </c>
      <c r="G34" s="158">
        <f>Data!G503</f>
        <v>506.4</v>
      </c>
      <c r="H34" s="161" t="str">
        <f>Data!G534</f>
        <v>Loans due after one year comment</v>
      </c>
    </row>
    <row r="35" spans="1:8" x14ac:dyDescent="0.2">
      <c r="A35" s="164" t="s">
        <v>2877</v>
      </c>
      <c r="B35" s="158">
        <f>Data!G308</f>
        <v>601.4</v>
      </c>
      <c r="C35" s="158">
        <f>Data!G348</f>
        <v>602.4</v>
      </c>
      <c r="D35" s="158">
        <f>Data!G387</f>
        <v>603.4</v>
      </c>
      <c r="E35" s="158">
        <f>Data!G426</f>
        <v>604.4</v>
      </c>
      <c r="F35" s="158">
        <f>Data!G465</f>
        <v>605.4</v>
      </c>
      <c r="G35" s="158">
        <f>Data!G504</f>
        <v>606.4</v>
      </c>
      <c r="H35" s="161" t="str">
        <f>Data!G535</f>
        <v>Other long-term payables comment</v>
      </c>
    </row>
    <row r="36" spans="1:8" x14ac:dyDescent="0.2">
      <c r="A36" s="164" t="s">
        <v>2879</v>
      </c>
      <c r="B36" s="158">
        <f>Data!G309</f>
        <v>701.4</v>
      </c>
      <c r="C36" s="158">
        <f>Data!G349</f>
        <v>702.4</v>
      </c>
      <c r="D36" s="158">
        <f>Data!G388</f>
        <v>703.4</v>
      </c>
      <c r="E36" s="158">
        <f>Data!G427</f>
        <v>704.4</v>
      </c>
      <c r="F36" s="158">
        <f>Data!G466</f>
        <v>705.4</v>
      </c>
      <c r="G36" s="158">
        <f>Data!G505</f>
        <v>706.4</v>
      </c>
      <c r="H36" s="161" t="str">
        <f>Data!G536</f>
        <v>Grants to be released comment</v>
      </c>
    </row>
    <row r="37" spans="1:8" x14ac:dyDescent="0.2">
      <c r="A37" s="170" t="s">
        <v>4127</v>
      </c>
      <c r="B37" s="166">
        <f>Data!H310</f>
        <v>1804.1999999999998</v>
      </c>
      <c r="C37" s="166">
        <f>Data!H350</f>
        <v>1807.1999999999998</v>
      </c>
      <c r="D37" s="166">
        <f>Data!H389</f>
        <v>1810.1999999999998</v>
      </c>
      <c r="E37" s="166">
        <f>Data!H428</f>
        <v>1813.1999999999998</v>
      </c>
      <c r="F37" s="166">
        <f>Data!H467</f>
        <v>1816.1999999999998</v>
      </c>
      <c r="G37" s="166">
        <f>Data!H506</f>
        <v>1819.1999999999998</v>
      </c>
      <c r="H37" s="169"/>
    </row>
    <row r="38" spans="1:8" ht="15" x14ac:dyDescent="0.2">
      <c r="A38" s="164" t="s">
        <v>2030</v>
      </c>
      <c r="B38" s="158">
        <f>Data!G312</f>
        <v>801.4</v>
      </c>
      <c r="C38" s="158">
        <f>Data!G352</f>
        <v>802.4</v>
      </c>
      <c r="D38" s="158">
        <f>Data!G391</f>
        <v>803.4</v>
      </c>
      <c r="E38" s="158">
        <f>Data!G430</f>
        <v>804.4</v>
      </c>
      <c r="F38" s="158">
        <f>Data!G469</f>
        <v>805.4</v>
      </c>
      <c r="G38" s="158">
        <f>Data!G508</f>
        <v>806.4</v>
      </c>
      <c r="H38" s="154" t="str">
        <f>Data!G537</f>
        <v>Provisions for liabilities &amp; charges comment</v>
      </c>
    </row>
    <row r="39" spans="1:8" ht="15" x14ac:dyDescent="0.2">
      <c r="A39" s="263" t="s">
        <v>4174</v>
      </c>
      <c r="B39" s="264">
        <f>Data!G313</f>
        <v>27.6</v>
      </c>
      <c r="C39" s="264">
        <f>Data!G353</f>
        <v>40.799999999999997</v>
      </c>
      <c r="D39" s="264">
        <f>Data!G392</f>
        <v>113.1</v>
      </c>
      <c r="E39" s="264">
        <f>Data!G431</f>
        <v>114.1</v>
      </c>
      <c r="F39" s="264">
        <f>Data!G470</f>
        <v>115.1</v>
      </c>
      <c r="G39" s="264">
        <f>Data!G509</f>
        <v>116.1</v>
      </c>
      <c r="H39" s="265" t="str">
        <f>Data!G538</f>
        <v>Pension asset / (liability) comment</v>
      </c>
    </row>
    <row r="40" spans="1:8" x14ac:dyDescent="0.2">
      <c r="A40" s="162" t="s">
        <v>2031</v>
      </c>
      <c r="B40" s="166">
        <f>Data!H314</f>
        <v>-1657.6999999999994</v>
      </c>
      <c r="C40" s="166">
        <f>Data!H354</f>
        <v>-109.9999999999997</v>
      </c>
      <c r="D40" s="166">
        <f>Data!H393</f>
        <v>1384.6000000000004</v>
      </c>
      <c r="E40" s="166">
        <f>Data!H432</f>
        <v>2956.5000000000009</v>
      </c>
      <c r="F40" s="166">
        <f>Data!H471</f>
        <v>4534.5000000000009</v>
      </c>
      <c r="G40" s="166">
        <f>Data!H510</f>
        <v>6118.4000000000005</v>
      </c>
      <c r="H40" s="169"/>
    </row>
    <row r="41" spans="1:8" ht="15" x14ac:dyDescent="0.2">
      <c r="A41" s="154" t="s">
        <v>4127</v>
      </c>
      <c r="B41" s="160"/>
      <c r="C41" s="160"/>
      <c r="D41" s="160"/>
      <c r="E41" s="160"/>
      <c r="F41" s="160"/>
      <c r="G41" s="160"/>
      <c r="H41" s="154"/>
    </row>
    <row r="42" spans="1:8" ht="15" x14ac:dyDescent="0.2">
      <c r="A42" s="168" t="s">
        <v>2651</v>
      </c>
      <c r="B42" s="152"/>
      <c r="C42" s="152"/>
      <c r="D42" s="152"/>
      <c r="E42" s="152"/>
      <c r="F42" s="152"/>
      <c r="G42" s="152"/>
      <c r="H42" s="154"/>
    </row>
    <row r="43" spans="1:8" x14ac:dyDescent="0.2">
      <c r="A43" s="164" t="s">
        <v>2032</v>
      </c>
      <c r="B43" s="158">
        <f>Data!G317</f>
        <v>790.3</v>
      </c>
      <c r="C43" s="158">
        <f>Data!G356</f>
        <v>2442.5</v>
      </c>
      <c r="D43" s="158">
        <f>Data!G395</f>
        <v>3894.7</v>
      </c>
      <c r="E43" s="158">
        <f>Data!G434</f>
        <v>5454.4</v>
      </c>
      <c r="F43" s="158">
        <f>Data!G473</f>
        <v>7019.2</v>
      </c>
      <c r="G43" s="158">
        <f>Data!G512</f>
        <v>8588.9</v>
      </c>
      <c r="H43" s="161" t="str">
        <f>Data!G539</f>
        <v>Share capital comment</v>
      </c>
    </row>
    <row r="44" spans="1:8" x14ac:dyDescent="0.2">
      <c r="A44" s="164" t="s">
        <v>2034</v>
      </c>
      <c r="B44" s="158">
        <f>Data!G318</f>
        <v>101.5</v>
      </c>
      <c r="C44" s="158">
        <f>Data!G357</f>
        <v>0</v>
      </c>
      <c r="D44" s="158">
        <f>Data!G396</f>
        <v>45.4</v>
      </c>
      <c r="E44" s="158">
        <f>Data!G435</f>
        <v>60.6</v>
      </c>
      <c r="F44" s="158">
        <f>Data!G474</f>
        <v>76.8</v>
      </c>
      <c r="G44" s="158">
        <f>Data!G513</f>
        <v>94</v>
      </c>
      <c r="H44" s="161" t="str">
        <f>Data!G540</f>
        <v>Revaluation reserve comment</v>
      </c>
    </row>
    <row r="45" spans="1:8" x14ac:dyDescent="0.2">
      <c r="A45" s="164" t="s">
        <v>2543</v>
      </c>
      <c r="B45" s="158">
        <f>Data!G319</f>
        <v>1746.5</v>
      </c>
      <c r="C45" s="158">
        <f>Data!G358</f>
        <v>1747.5</v>
      </c>
      <c r="D45" s="158">
        <f>Data!G397</f>
        <v>1748.5</v>
      </c>
      <c r="E45" s="158">
        <f>Data!G436</f>
        <v>1749.5</v>
      </c>
      <c r="F45" s="158">
        <f>Data!G475</f>
        <v>1750.5</v>
      </c>
      <c r="G45" s="158">
        <f>Data!G514</f>
        <v>1751.5</v>
      </c>
      <c r="H45" s="161" t="str">
        <f>Data!G541</f>
        <v>Restricted reserves comment</v>
      </c>
    </row>
    <row r="46" spans="1:8" x14ac:dyDescent="0.2">
      <c r="A46" s="164" t="s">
        <v>2549</v>
      </c>
      <c r="B46" s="158">
        <f>Data!G320</f>
        <v>-4296</v>
      </c>
      <c r="C46" s="158">
        <f>Data!G359</f>
        <v>-4300</v>
      </c>
      <c r="D46" s="158">
        <f>Data!G398</f>
        <v>-4304</v>
      </c>
      <c r="E46" s="158">
        <f>Data!G437</f>
        <v>-4308</v>
      </c>
      <c r="F46" s="158">
        <f>Data!G476</f>
        <v>-4312</v>
      </c>
      <c r="G46" s="158">
        <f>Data!G515</f>
        <v>-4316</v>
      </c>
      <c r="H46" s="161" t="str">
        <f>Data!G542</f>
        <v>Revenue reserves comment</v>
      </c>
    </row>
    <row r="47" spans="1:8" x14ac:dyDescent="0.2">
      <c r="A47" s="155" t="s">
        <v>2036</v>
      </c>
      <c r="B47" s="166">
        <f>Data!H321</f>
        <v>-1657.6999999999998</v>
      </c>
      <c r="C47" s="166">
        <f>Data!H360</f>
        <v>-110</v>
      </c>
      <c r="D47" s="166">
        <f>Data!H399</f>
        <v>1384.6000000000004</v>
      </c>
      <c r="E47" s="166">
        <f>Data!H438</f>
        <v>2956.5</v>
      </c>
      <c r="F47" s="166">
        <f>Data!H477</f>
        <v>4534.5</v>
      </c>
      <c r="G47" s="166">
        <f>Data!H516</f>
        <v>6118.4</v>
      </c>
      <c r="H47" s="169"/>
    </row>
    <row r="48" spans="1:8" x14ac:dyDescent="0.2">
      <c r="A48" s="155" t="s">
        <v>4127</v>
      </c>
      <c r="B48" s="160"/>
      <c r="C48" s="160"/>
      <c r="D48" s="160"/>
      <c r="E48" s="160"/>
      <c r="F48" s="160"/>
      <c r="G48" s="160"/>
      <c r="H48" s="161"/>
    </row>
    <row r="49" spans="1:8" x14ac:dyDescent="0.2">
      <c r="A49" s="170" t="s">
        <v>2882</v>
      </c>
      <c r="B49" s="158">
        <f>Data!G323</f>
        <v>244.2</v>
      </c>
      <c r="C49" s="158">
        <f>Data!G362</f>
        <v>247.2</v>
      </c>
      <c r="D49" s="158">
        <f>Data!G401</f>
        <v>250.2</v>
      </c>
      <c r="E49" s="158">
        <f>Data!G440</f>
        <v>253.2</v>
      </c>
      <c r="F49" s="158">
        <f>Data!G479</f>
        <v>256.2</v>
      </c>
      <c r="G49" s="158">
        <f>Data!G518</f>
        <v>259.2</v>
      </c>
      <c r="H49" s="161" t="str">
        <f>Data!G544</f>
        <v>Intra Group Receivables comment</v>
      </c>
    </row>
    <row r="50" spans="1:8" x14ac:dyDescent="0.2">
      <c r="A50" s="170" t="s">
        <v>2883</v>
      </c>
      <c r="B50" s="158">
        <f>Data!G324</f>
        <v>2808.4</v>
      </c>
      <c r="C50" s="158">
        <f>Data!G363</f>
        <v>2814.4</v>
      </c>
      <c r="D50" s="158">
        <f>Data!G402</f>
        <v>2820.4</v>
      </c>
      <c r="E50" s="158">
        <f>Data!G441</f>
        <v>2826.4</v>
      </c>
      <c r="F50" s="158">
        <f>Data!G480</f>
        <v>2832.4</v>
      </c>
      <c r="G50" s="158">
        <f>Data!G519</f>
        <v>2838.4</v>
      </c>
      <c r="H50" s="161" t="str">
        <f>Data!G545</f>
        <v>Intra Group Payables comment</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49"/>
  <sheetViews>
    <sheetView zoomScaleNormal="100" workbookViewId="0"/>
  </sheetViews>
  <sheetFormatPr defaultRowHeight="12.75" x14ac:dyDescent="0.2"/>
  <cols>
    <col min="1" max="1" width="79.85546875" customWidth="1"/>
    <col min="2" max="2" width="17.140625" customWidth="1"/>
    <col min="3" max="3" width="17.28515625" customWidth="1"/>
    <col min="4" max="4" width="17.85546875" customWidth="1"/>
    <col min="5" max="5" width="16.7109375" customWidth="1"/>
    <col min="6" max="6" width="17.7109375" customWidth="1"/>
    <col min="7" max="7" width="17.5703125" customWidth="1"/>
    <col min="8" max="8" width="26" customWidth="1"/>
    <col min="9" max="9" width="14.140625" customWidth="1"/>
  </cols>
  <sheetData>
    <row r="1" spans="1:8" ht="15" x14ac:dyDescent="0.2">
      <c r="A1" s="110" t="s">
        <v>3630</v>
      </c>
      <c r="B1" s="173"/>
      <c r="C1" s="173"/>
      <c r="D1" s="173"/>
      <c r="E1" s="173"/>
      <c r="F1" s="173"/>
      <c r="G1" s="173"/>
      <c r="H1" s="154"/>
    </row>
    <row r="2" spans="1:8" ht="18.75" thickBot="1" x14ac:dyDescent="0.25">
      <c r="A2" s="151"/>
      <c r="B2" s="113" t="s">
        <v>3532</v>
      </c>
      <c r="C2" s="113" t="s">
        <v>3533</v>
      </c>
      <c r="D2" s="113" t="s">
        <v>3534</v>
      </c>
      <c r="E2" s="113" t="s">
        <v>3535</v>
      </c>
      <c r="F2" s="113" t="s">
        <v>3536</v>
      </c>
      <c r="G2" s="113" t="s">
        <v>3537</v>
      </c>
      <c r="H2" s="154"/>
    </row>
    <row r="3" spans="1:8" ht="15" x14ac:dyDescent="0.2">
      <c r="A3" s="162" t="s">
        <v>674</v>
      </c>
      <c r="B3" s="173"/>
      <c r="C3" s="173"/>
      <c r="D3" s="173"/>
      <c r="E3" s="173"/>
      <c r="F3" s="173"/>
      <c r="G3" s="173"/>
      <c r="H3" s="154"/>
    </row>
    <row r="4" spans="1:8" x14ac:dyDescent="0.2">
      <c r="A4" s="164" t="s">
        <v>3631</v>
      </c>
      <c r="B4" s="174">
        <f>Data!H548</f>
        <v>-2860.3999999999996</v>
      </c>
      <c r="C4" s="174">
        <f>Data!H592</f>
        <v>-2865.3999999999996</v>
      </c>
      <c r="D4" s="174">
        <f>Data!H625</f>
        <v>-2870.3999999999996</v>
      </c>
      <c r="E4" s="174">
        <f>Data!H658</f>
        <v>-2875.3999999999996</v>
      </c>
      <c r="F4" s="174">
        <f>Data!H691</f>
        <v>-2880.3999999999996</v>
      </c>
      <c r="G4" s="174">
        <f>Data!H724</f>
        <v>-2885.3999999999996</v>
      </c>
      <c r="H4" s="175"/>
    </row>
    <row r="5" spans="1:8" x14ac:dyDescent="0.2">
      <c r="A5" s="164" t="s">
        <v>663</v>
      </c>
      <c r="B5" s="158">
        <f>Data!G549</f>
        <v>701.5</v>
      </c>
      <c r="C5" s="158">
        <f>Data!G593</f>
        <v>702.5</v>
      </c>
      <c r="D5" s="158">
        <f>Data!G626</f>
        <v>703.5</v>
      </c>
      <c r="E5" s="158">
        <f>Data!G659</f>
        <v>704.5</v>
      </c>
      <c r="F5" s="158">
        <f>Data!G692</f>
        <v>705.5</v>
      </c>
      <c r="G5" s="158">
        <f>Data!G725</f>
        <v>706.5</v>
      </c>
      <c r="H5" s="161" t="str">
        <f>Data!G761</f>
        <v>Depreciation &amp; Amortisation comment</v>
      </c>
    </row>
    <row r="6" spans="1:8" x14ac:dyDescent="0.2">
      <c r="A6" s="164" t="s">
        <v>666</v>
      </c>
      <c r="B6" s="158">
        <f>Data!G550</f>
        <v>801.5</v>
      </c>
      <c r="C6" s="158">
        <f>Data!G594</f>
        <v>802.5</v>
      </c>
      <c r="D6" s="158">
        <f>Data!G627</f>
        <v>803.5</v>
      </c>
      <c r="E6" s="158">
        <f>Data!G660</f>
        <v>804.5</v>
      </c>
      <c r="F6" s="158">
        <f>Data!G693</f>
        <v>805.5</v>
      </c>
      <c r="G6" s="158">
        <f>Data!G726</f>
        <v>806.5</v>
      </c>
      <c r="H6" s="161" t="str">
        <f>Data!G762</f>
        <v>Impairments / (Revaluation Enhancements) comment</v>
      </c>
    </row>
    <row r="7" spans="1:8" x14ac:dyDescent="0.2">
      <c r="A7" s="164" t="s">
        <v>2952</v>
      </c>
      <c r="B7" s="158">
        <f>Data!G551</f>
        <v>901.5</v>
      </c>
      <c r="C7" s="158">
        <f>Data!G595</f>
        <v>902.5</v>
      </c>
      <c r="D7" s="158">
        <f>Data!G628</f>
        <v>903.5</v>
      </c>
      <c r="E7" s="158">
        <f>Data!G661</f>
        <v>904.5</v>
      </c>
      <c r="F7" s="158">
        <f>Data!G694</f>
        <v>905.5</v>
      </c>
      <c r="G7" s="158">
        <f>Data!G727</f>
        <v>906.5</v>
      </c>
      <c r="H7" s="161" t="str">
        <f>Data!G763</f>
        <v>Increase / (Decrease) in Payables comment</v>
      </c>
    </row>
    <row r="8" spans="1:8" x14ac:dyDescent="0.2">
      <c r="A8" s="164" t="s">
        <v>3632</v>
      </c>
      <c r="B8" s="158">
        <f>Data!G552</f>
        <v>101.6</v>
      </c>
      <c r="C8" s="158">
        <f>Data!G596</f>
        <v>102.6</v>
      </c>
      <c r="D8" s="158">
        <f>Data!G629</f>
        <v>103.6</v>
      </c>
      <c r="E8" s="158">
        <f>Data!G662</f>
        <v>104.6</v>
      </c>
      <c r="F8" s="158">
        <f>Data!G695</f>
        <v>105.6</v>
      </c>
      <c r="G8" s="158">
        <f>Data!G728</f>
        <v>106.6</v>
      </c>
      <c r="H8" s="161" t="str">
        <f>Data!G764</f>
        <v>(Increase) / Decrease in Receivabes comment</v>
      </c>
    </row>
    <row r="9" spans="1:8" x14ac:dyDescent="0.2">
      <c r="A9" s="164" t="s">
        <v>671</v>
      </c>
      <c r="B9" s="158">
        <f>Data!G553</f>
        <v>201.6</v>
      </c>
      <c r="C9" s="158">
        <f>Data!G597</f>
        <v>202.6</v>
      </c>
      <c r="D9" s="158">
        <f>Data!G630</f>
        <v>203.6</v>
      </c>
      <c r="E9" s="158">
        <f>Data!G663</f>
        <v>204.6</v>
      </c>
      <c r="F9" s="158">
        <f>Data!G696</f>
        <v>205.6</v>
      </c>
      <c r="G9" s="158">
        <f>Data!G729</f>
        <v>206.6</v>
      </c>
      <c r="H9" s="161" t="str">
        <f>Data!G765</f>
        <v>(Increase) / Decrease in Stock &amp; WIP comment</v>
      </c>
    </row>
    <row r="10" spans="1:8" x14ac:dyDescent="0.2">
      <c r="A10" s="164" t="s">
        <v>2954</v>
      </c>
      <c r="B10" s="158">
        <f>Data!G554</f>
        <v>301.60000000000002</v>
      </c>
      <c r="C10" s="158">
        <f>Data!G598</f>
        <v>302.60000000000002</v>
      </c>
      <c r="D10" s="158">
        <f>Data!G631</f>
        <v>303.60000000000002</v>
      </c>
      <c r="E10" s="158">
        <f>Data!G664</f>
        <v>304.60000000000002</v>
      </c>
      <c r="F10" s="158">
        <f>Data!G697</f>
        <v>305.60000000000002</v>
      </c>
      <c r="G10" s="158">
        <f>Data!G730</f>
        <v>306.60000000000002</v>
      </c>
      <c r="H10" s="161" t="str">
        <f>Data!G766</f>
        <v>Gain / (Loss) on sale of non-current assets comment</v>
      </c>
    </row>
    <row r="11" spans="1:8" x14ac:dyDescent="0.2">
      <c r="A11" s="164" t="s">
        <v>673</v>
      </c>
      <c r="B11" s="158">
        <f>Data!G555</f>
        <v>401.6</v>
      </c>
      <c r="C11" s="158">
        <f>Data!G599</f>
        <v>402.6</v>
      </c>
      <c r="D11" s="158">
        <f>Data!G632</f>
        <v>403.6</v>
      </c>
      <c r="E11" s="158">
        <f>Data!G665</f>
        <v>404.6</v>
      </c>
      <c r="F11" s="158">
        <f>Data!G698</f>
        <v>405.6</v>
      </c>
      <c r="G11" s="158">
        <f>Data!G731</f>
        <v>406.6</v>
      </c>
      <c r="H11" s="161" t="str">
        <f>Data!G767</f>
        <v>Other non-cash adjustments comment</v>
      </c>
    </row>
    <row r="12" spans="1:8" x14ac:dyDescent="0.2">
      <c r="A12" s="155" t="s">
        <v>2574</v>
      </c>
      <c r="B12" s="166">
        <f>Data!H556</f>
        <v>550.50000000000045</v>
      </c>
      <c r="C12" s="166">
        <f>Data!H600</f>
        <v>552.50000000000045</v>
      </c>
      <c r="D12" s="166">
        <f>Data!H633</f>
        <v>554.5</v>
      </c>
      <c r="E12" s="166">
        <f>Data!H666</f>
        <v>556.5</v>
      </c>
      <c r="F12" s="166">
        <f>Data!H699</f>
        <v>558.5</v>
      </c>
      <c r="G12" s="166">
        <f>Data!H732</f>
        <v>560.5</v>
      </c>
      <c r="H12" s="169"/>
    </row>
    <row r="13" spans="1:8" ht="15" x14ac:dyDescent="0.2">
      <c r="A13" s="159" t="s">
        <v>4127</v>
      </c>
      <c r="B13" s="173"/>
      <c r="C13" s="173"/>
      <c r="D13" s="173"/>
      <c r="E13" s="173"/>
      <c r="F13" s="173"/>
      <c r="G13" s="173"/>
      <c r="H13" s="154"/>
    </row>
    <row r="14" spans="1:8" ht="15" x14ac:dyDescent="0.2">
      <c r="A14" s="159" t="s">
        <v>676</v>
      </c>
      <c r="B14" s="158">
        <f>Data!G558</f>
        <v>501.6</v>
      </c>
      <c r="C14" s="158">
        <f>Data!G601</f>
        <v>502.6</v>
      </c>
      <c r="D14" s="158">
        <f>Data!G634</f>
        <v>503.6</v>
      </c>
      <c r="E14" s="158">
        <f>Data!G667</f>
        <v>504.6</v>
      </c>
      <c r="F14" s="158">
        <f>Data!G700</f>
        <v>505.6</v>
      </c>
      <c r="G14" s="158">
        <f>Data!G733</f>
        <v>506.6</v>
      </c>
      <c r="H14" s="154" t="str">
        <f>Data!G768</f>
        <v>Tax (Paid) / Refunded comment</v>
      </c>
    </row>
    <row r="15" spans="1:8" ht="15" x14ac:dyDescent="0.2">
      <c r="A15" s="159" t="s">
        <v>4127</v>
      </c>
      <c r="B15" s="173"/>
      <c r="C15" s="173"/>
      <c r="D15" s="173"/>
      <c r="E15" s="173"/>
      <c r="F15" s="173"/>
      <c r="G15" s="173"/>
      <c r="H15" s="154"/>
    </row>
    <row r="16" spans="1:8" ht="15" x14ac:dyDescent="0.2">
      <c r="A16" s="162" t="s">
        <v>2741</v>
      </c>
      <c r="B16" s="173"/>
      <c r="C16" s="173"/>
      <c r="D16" s="173"/>
      <c r="E16" s="173"/>
      <c r="F16" s="173"/>
      <c r="G16" s="173"/>
      <c r="H16" s="154"/>
    </row>
    <row r="17" spans="1:9" x14ac:dyDescent="0.2">
      <c r="A17" s="164" t="s">
        <v>677</v>
      </c>
      <c r="B17" s="158">
        <f>Data!G561</f>
        <v>601.6</v>
      </c>
      <c r="C17" s="158">
        <f>Data!G602</f>
        <v>602.6</v>
      </c>
      <c r="D17" s="158">
        <f>Data!G635</f>
        <v>603.6</v>
      </c>
      <c r="E17" s="158">
        <f>Data!G668</f>
        <v>604.6</v>
      </c>
      <c r="F17" s="158">
        <f>Data!G701</f>
        <v>605.6</v>
      </c>
      <c r="G17" s="158">
        <f>Data!G734</f>
        <v>606.6</v>
      </c>
      <c r="H17" s="161" t="str">
        <f>Data!G769</f>
        <v>Interest Received comment</v>
      </c>
    </row>
    <row r="18" spans="1:9" x14ac:dyDescent="0.2">
      <c r="A18" s="164" t="s">
        <v>2472</v>
      </c>
      <c r="B18" s="158">
        <f>Data!G562</f>
        <v>-701.6</v>
      </c>
      <c r="C18" s="158">
        <f>Data!G603</f>
        <v>-702.6</v>
      </c>
      <c r="D18" s="158">
        <f>Data!G636</f>
        <v>-703.6</v>
      </c>
      <c r="E18" s="158">
        <f>Data!G669</f>
        <v>-704.6</v>
      </c>
      <c r="F18" s="158">
        <f>Data!G702</f>
        <v>-705.6</v>
      </c>
      <c r="G18" s="158">
        <f>Data!G735</f>
        <v>-706.6</v>
      </c>
      <c r="H18" s="161" t="str">
        <f>Data!G770</f>
        <v>Interest (Paid) comment</v>
      </c>
    </row>
    <row r="19" spans="1:9" x14ac:dyDescent="0.2">
      <c r="A19" s="155" t="s">
        <v>2580</v>
      </c>
      <c r="B19" s="166">
        <f>Data!H563</f>
        <v>-100</v>
      </c>
      <c r="C19" s="166">
        <f>Data!H604</f>
        <v>-100</v>
      </c>
      <c r="D19" s="166">
        <f>Data!H637</f>
        <v>-100</v>
      </c>
      <c r="E19" s="166">
        <f>Data!H670</f>
        <v>-100</v>
      </c>
      <c r="F19" s="166">
        <f>Data!H703</f>
        <v>-100</v>
      </c>
      <c r="G19" s="166">
        <f>Data!H736</f>
        <v>-100</v>
      </c>
      <c r="H19" s="169"/>
    </row>
    <row r="20" spans="1:9" ht="15" x14ac:dyDescent="0.2">
      <c r="A20" s="159" t="s">
        <v>4127</v>
      </c>
      <c r="B20" s="173"/>
      <c r="C20" s="173"/>
      <c r="D20" s="173"/>
      <c r="E20" s="173"/>
      <c r="F20" s="173"/>
      <c r="G20" s="173"/>
      <c r="H20" s="154"/>
    </row>
    <row r="21" spans="1:9" ht="15" x14ac:dyDescent="0.2">
      <c r="A21" s="162" t="s">
        <v>693</v>
      </c>
      <c r="B21" s="173"/>
      <c r="C21" s="173"/>
      <c r="D21" s="173"/>
      <c r="E21" s="173"/>
      <c r="F21" s="173"/>
      <c r="G21" s="173"/>
      <c r="H21" s="154"/>
    </row>
    <row r="22" spans="1:9" x14ac:dyDescent="0.2">
      <c r="A22" s="164" t="s">
        <v>683</v>
      </c>
      <c r="B22" s="158">
        <f>Data!G566</f>
        <v>-801.6</v>
      </c>
      <c r="C22" s="158">
        <f>Data!G605</f>
        <v>-802.6</v>
      </c>
      <c r="D22" s="158">
        <f>Data!G638</f>
        <v>-803.6</v>
      </c>
      <c r="E22" s="158">
        <f>Data!G671</f>
        <v>-804.6</v>
      </c>
      <c r="F22" s="158">
        <f>Data!G704</f>
        <v>-805.6</v>
      </c>
      <c r="G22" s="158">
        <f>Data!G737</f>
        <v>-806.6</v>
      </c>
      <c r="H22" s="161" t="str">
        <f>Data!G771</f>
        <v>Construction or acquisition of Housing properties comment</v>
      </c>
      <c r="I22" s="268"/>
    </row>
    <row r="23" spans="1:9" x14ac:dyDescent="0.2">
      <c r="A23" s="164" t="s">
        <v>3633</v>
      </c>
      <c r="B23" s="158">
        <f>Data!G567</f>
        <v>-901.6</v>
      </c>
      <c r="C23" s="158">
        <f>Data!G606</f>
        <v>-902.6</v>
      </c>
      <c r="D23" s="158">
        <f>Data!G639</f>
        <v>-903.6</v>
      </c>
      <c r="E23" s="158">
        <f>Data!G672</f>
        <v>-904.6</v>
      </c>
      <c r="F23" s="158">
        <f>Data!G705</f>
        <v>-905.6</v>
      </c>
      <c r="G23" s="158">
        <f>Data!G738</f>
        <v>-906.6</v>
      </c>
      <c r="H23" s="161" t="str">
        <f>Data!G772</f>
        <v>Improvement of Housing comment</v>
      </c>
    </row>
    <row r="24" spans="1:9" x14ac:dyDescent="0.2">
      <c r="A24" s="164" t="s">
        <v>686</v>
      </c>
      <c r="B24" s="158">
        <f>Data!G568</f>
        <v>-101.7</v>
      </c>
      <c r="C24" s="158">
        <f>Data!G607</f>
        <v>-102.7</v>
      </c>
      <c r="D24" s="158">
        <f>Data!G640</f>
        <v>-103.7</v>
      </c>
      <c r="E24" s="158">
        <f>Data!G673</f>
        <v>-104.7</v>
      </c>
      <c r="F24" s="158">
        <f>Data!G706</f>
        <v>-105.7</v>
      </c>
      <c r="G24" s="158">
        <f>Data!G739</f>
        <v>-106.7</v>
      </c>
      <c r="H24" s="161" t="str">
        <f>Data!G773</f>
        <v>Construction or acquisition of other Land &amp; Buildings comment</v>
      </c>
    </row>
    <row r="25" spans="1:9" x14ac:dyDescent="0.2">
      <c r="A25" s="164" t="s">
        <v>3634</v>
      </c>
      <c r="B25" s="158">
        <f>Data!G569</f>
        <v>-201.7</v>
      </c>
      <c r="C25" s="158">
        <f>Data!G608</f>
        <v>-202.7</v>
      </c>
      <c r="D25" s="158">
        <f>Data!G641</f>
        <v>-203.7</v>
      </c>
      <c r="E25" s="158">
        <f>Data!G674</f>
        <v>-204.7</v>
      </c>
      <c r="F25" s="158">
        <f>Data!G707</f>
        <v>-205.7</v>
      </c>
      <c r="G25" s="158">
        <f>Data!G740</f>
        <v>-206.7</v>
      </c>
      <c r="H25" s="161" t="str">
        <f>Data!G774</f>
        <v>Construction or acquisition of Other Non-Current Assets comment</v>
      </c>
    </row>
    <row r="26" spans="1:9" x14ac:dyDescent="0.2">
      <c r="A26" s="164" t="s">
        <v>688</v>
      </c>
      <c r="B26" s="158">
        <f>Data!G570</f>
        <v>301.7</v>
      </c>
      <c r="C26" s="158">
        <f>Data!G609</f>
        <v>302.7</v>
      </c>
      <c r="D26" s="158">
        <f>Data!G642</f>
        <v>303.7</v>
      </c>
      <c r="E26" s="158">
        <f>Data!G675</f>
        <v>304.7</v>
      </c>
      <c r="F26" s="158">
        <f>Data!G708</f>
        <v>305.7</v>
      </c>
      <c r="G26" s="158">
        <f>Data!G741</f>
        <v>306.7</v>
      </c>
      <c r="H26" s="161" t="str">
        <f>Data!G775</f>
        <v>Sale of Social Housing Properties comment</v>
      </c>
    </row>
    <row r="27" spans="1:9" x14ac:dyDescent="0.2">
      <c r="A27" s="164" t="s">
        <v>690</v>
      </c>
      <c r="B27" s="158">
        <f>Data!G571</f>
        <v>401.7</v>
      </c>
      <c r="C27" s="158">
        <f>Data!G610</f>
        <v>402.7</v>
      </c>
      <c r="D27" s="158">
        <f>Data!G643</f>
        <v>403.7</v>
      </c>
      <c r="E27" s="158">
        <f>Data!G676</f>
        <v>404.7</v>
      </c>
      <c r="F27" s="158">
        <f>Data!G709</f>
        <v>405.7</v>
      </c>
      <c r="G27" s="158">
        <f>Data!G742</f>
        <v>406.7</v>
      </c>
      <c r="H27" s="161" t="str">
        <f>Data!G776</f>
        <v>Sale of Other Land &amp; Buildings comment</v>
      </c>
    </row>
    <row r="28" spans="1:9" x14ac:dyDescent="0.2">
      <c r="A28" s="164" t="s">
        <v>2955</v>
      </c>
      <c r="B28" s="158">
        <f>Data!G572</f>
        <v>501.7</v>
      </c>
      <c r="C28" s="158">
        <f>Data!G611</f>
        <v>502.7</v>
      </c>
      <c r="D28" s="158">
        <f>Data!G644</f>
        <v>503.7</v>
      </c>
      <c r="E28" s="158">
        <f>Data!G677</f>
        <v>504.7</v>
      </c>
      <c r="F28" s="158">
        <f>Data!G710</f>
        <v>505.7</v>
      </c>
      <c r="G28" s="158">
        <f>Data!G743</f>
        <v>506.7</v>
      </c>
      <c r="H28" s="161" t="str">
        <f>Data!G777</f>
        <v>Sale of Other Non-Current Assets comment</v>
      </c>
    </row>
    <row r="29" spans="1:9" x14ac:dyDescent="0.2">
      <c r="A29" s="164" t="s">
        <v>692</v>
      </c>
      <c r="B29" s="158">
        <f>Data!G573</f>
        <v>701.7</v>
      </c>
      <c r="C29" s="158">
        <f>Data!G612</f>
        <v>704.8</v>
      </c>
      <c r="D29" s="158">
        <f>Data!G645</f>
        <v>706.8</v>
      </c>
      <c r="E29" s="158">
        <f>Data!G678</f>
        <v>708.8</v>
      </c>
      <c r="F29" s="158">
        <f>Data!G711</f>
        <v>710.9</v>
      </c>
      <c r="G29" s="158">
        <f>Data!G744</f>
        <v>712.8</v>
      </c>
      <c r="H29" s="161" t="str">
        <f>Data!G778</f>
        <v>Grants (Repaid) / Received comment</v>
      </c>
    </row>
    <row r="30" spans="1:9" x14ac:dyDescent="0.2">
      <c r="A30" s="155" t="s">
        <v>2586</v>
      </c>
      <c r="B30" s="166">
        <f>Data!H574</f>
        <v>-99.799999999999955</v>
      </c>
      <c r="C30" s="166">
        <f>Data!H613</f>
        <v>-97.700000000000045</v>
      </c>
      <c r="D30" s="166">
        <f>Data!H646</f>
        <v>-96.700000000000045</v>
      </c>
      <c r="E30" s="166">
        <f>Data!H679</f>
        <v>-95.700000000000045</v>
      </c>
      <c r="F30" s="166">
        <f>Data!H712</f>
        <v>-94.600000000000023</v>
      </c>
      <c r="G30" s="166">
        <f>Data!H745</f>
        <v>-93.700000000000045</v>
      </c>
      <c r="H30" s="169"/>
    </row>
    <row r="31" spans="1:9" ht="15" x14ac:dyDescent="0.2">
      <c r="A31" s="159" t="s">
        <v>4127</v>
      </c>
      <c r="B31" s="173"/>
      <c r="C31" s="173"/>
      <c r="D31" s="173"/>
      <c r="E31" s="173"/>
      <c r="F31" s="173"/>
      <c r="G31" s="173"/>
      <c r="H31" s="154"/>
    </row>
    <row r="32" spans="1:9" x14ac:dyDescent="0.2">
      <c r="A32" s="155" t="s">
        <v>3635</v>
      </c>
      <c r="B32" s="166">
        <f>Data!H576</f>
        <v>852.30000000000041</v>
      </c>
      <c r="C32" s="166">
        <f>Data!H614</f>
        <v>857.40000000000032</v>
      </c>
      <c r="D32" s="166">
        <f>Data!H647</f>
        <v>861.39999999999986</v>
      </c>
      <c r="E32" s="166">
        <f>Data!H680</f>
        <v>865.39999999999986</v>
      </c>
      <c r="F32" s="166">
        <f>Data!H713</f>
        <v>869.49999999999989</v>
      </c>
      <c r="G32" s="166">
        <f>Data!H746</f>
        <v>873.39999999999986</v>
      </c>
      <c r="H32" s="169"/>
    </row>
    <row r="33" spans="1:9" ht="15" x14ac:dyDescent="0.2">
      <c r="A33" s="159" t="s">
        <v>4127</v>
      </c>
      <c r="B33" s="173"/>
      <c r="C33" s="173"/>
      <c r="D33" s="173"/>
      <c r="E33" s="173"/>
      <c r="F33" s="173"/>
      <c r="G33" s="173"/>
      <c r="H33" s="154"/>
    </row>
    <row r="34" spans="1:9" ht="15" x14ac:dyDescent="0.2">
      <c r="A34" s="162" t="s">
        <v>2742</v>
      </c>
      <c r="B34" s="173"/>
      <c r="C34" s="173"/>
      <c r="D34" s="173"/>
      <c r="E34" s="173"/>
      <c r="F34" s="173"/>
      <c r="G34" s="173"/>
      <c r="H34" s="154"/>
    </row>
    <row r="35" spans="1:9" x14ac:dyDescent="0.2">
      <c r="A35" s="164" t="s">
        <v>697</v>
      </c>
      <c r="B35" s="158">
        <f>Data!G579</f>
        <v>701.7</v>
      </c>
      <c r="C35" s="158">
        <f>Data!G615</f>
        <v>702.7</v>
      </c>
      <c r="D35" s="158">
        <f>Data!G648</f>
        <v>703.7</v>
      </c>
      <c r="E35" s="158">
        <f>Data!G681</f>
        <v>704.7</v>
      </c>
      <c r="F35" s="158">
        <f>Data!G714</f>
        <v>705.7</v>
      </c>
      <c r="G35" s="158">
        <f>Data!G747</f>
        <v>706.7</v>
      </c>
      <c r="H35" s="161" t="str">
        <f>Data!G779</f>
        <v>Equity drawdown comment</v>
      </c>
    </row>
    <row r="36" spans="1:9" x14ac:dyDescent="0.2">
      <c r="A36" s="164" t="s">
        <v>698</v>
      </c>
      <c r="B36" s="158">
        <f>Data!G580</f>
        <v>801.7</v>
      </c>
      <c r="C36" s="158">
        <f>Data!G616</f>
        <v>802.7</v>
      </c>
      <c r="D36" s="158">
        <f>Data!G649</f>
        <v>803.7</v>
      </c>
      <c r="E36" s="158">
        <f>Data!G682</f>
        <v>804.7</v>
      </c>
      <c r="F36" s="158">
        <f>Data!G715</f>
        <v>805.7</v>
      </c>
      <c r="G36" s="158">
        <f>Data!G748</f>
        <v>806.7</v>
      </c>
      <c r="H36" s="161" t="str">
        <f>Data!G780</f>
        <v>Debt drawndown comment</v>
      </c>
    </row>
    <row r="37" spans="1:9" x14ac:dyDescent="0.2">
      <c r="A37" s="164" t="s">
        <v>699</v>
      </c>
      <c r="B37" s="158">
        <f>Data!G581</f>
        <v>-901.7</v>
      </c>
      <c r="C37" s="158">
        <f>Data!G617</f>
        <v>-902.7</v>
      </c>
      <c r="D37" s="158">
        <f>Data!G650</f>
        <v>-903.7</v>
      </c>
      <c r="E37" s="158">
        <f>Data!G683</f>
        <v>-904.7</v>
      </c>
      <c r="F37" s="158">
        <f>Data!G716</f>
        <v>-905.7</v>
      </c>
      <c r="G37" s="158">
        <f>Data!G749</f>
        <v>-906.7</v>
      </c>
      <c r="H37" s="161" t="str">
        <f>Data!G781</f>
        <v>Debt repayment comment</v>
      </c>
    </row>
    <row r="38" spans="1:9" x14ac:dyDescent="0.2">
      <c r="A38" s="164" t="s">
        <v>700</v>
      </c>
      <c r="B38" s="158">
        <f>Data!G582</f>
        <v>101.8</v>
      </c>
      <c r="C38" s="158">
        <f>Data!G618</f>
        <v>102.8</v>
      </c>
      <c r="D38" s="158">
        <f>Data!G651</f>
        <v>103.8</v>
      </c>
      <c r="E38" s="158">
        <f>Data!G684</f>
        <v>104.8</v>
      </c>
      <c r="F38" s="158">
        <f>Data!G717</f>
        <v>105.8</v>
      </c>
      <c r="G38" s="158">
        <f>Data!G750</f>
        <v>106.8</v>
      </c>
      <c r="H38" s="161" t="str">
        <f>Data!G782</f>
        <v>Working Capital (Cash) - Drawn / (Repaid) comment</v>
      </c>
    </row>
    <row r="39" spans="1:9" x14ac:dyDescent="0.2">
      <c r="A39" s="155" t="s">
        <v>2597</v>
      </c>
      <c r="B39" s="166">
        <f>Data!H583</f>
        <v>703.5</v>
      </c>
      <c r="C39" s="166">
        <f>Data!H619</f>
        <v>705.5</v>
      </c>
      <c r="D39" s="166">
        <f>Data!H652</f>
        <v>707.5</v>
      </c>
      <c r="E39" s="166">
        <f>Data!H685</f>
        <v>709.5</v>
      </c>
      <c r="F39" s="166">
        <f>Data!H718</f>
        <v>711.5</v>
      </c>
      <c r="G39" s="166">
        <f>Data!H751</f>
        <v>713.5</v>
      </c>
      <c r="H39" s="169"/>
    </row>
    <row r="40" spans="1:9" ht="15" x14ac:dyDescent="0.2">
      <c r="A40" s="159" t="s">
        <v>4127</v>
      </c>
      <c r="B40" s="173"/>
      <c r="C40" s="173"/>
      <c r="D40" s="173"/>
      <c r="E40" s="173"/>
      <c r="F40" s="173"/>
      <c r="G40" s="173"/>
      <c r="H40" s="154"/>
    </row>
    <row r="41" spans="1:9" x14ac:dyDescent="0.2">
      <c r="A41" s="155" t="s">
        <v>2603</v>
      </c>
      <c r="B41" s="166">
        <f>Data!H585</f>
        <v>1555.8000000000004</v>
      </c>
      <c r="C41" s="166">
        <f>Data!H620</f>
        <v>1562.9000000000003</v>
      </c>
      <c r="D41" s="166">
        <f>Data!H653</f>
        <v>1568.8999999999999</v>
      </c>
      <c r="E41" s="166">
        <f>Data!H686</f>
        <v>1574.8999999999999</v>
      </c>
      <c r="F41" s="166">
        <f>Data!H719</f>
        <v>1581</v>
      </c>
      <c r="G41" s="166">
        <f>Data!H752</f>
        <v>1586.8999999999999</v>
      </c>
      <c r="H41" s="169"/>
    </row>
    <row r="42" spans="1:9" ht="15" x14ac:dyDescent="0.2">
      <c r="A42" s="159" t="s">
        <v>4127</v>
      </c>
      <c r="B42" s="173"/>
      <c r="C42" s="173"/>
      <c r="D42" s="173"/>
      <c r="E42" s="173"/>
      <c r="F42" s="173"/>
      <c r="G42" s="173"/>
      <c r="H42" s="154"/>
    </row>
    <row r="43" spans="1:9" x14ac:dyDescent="0.2">
      <c r="A43" s="162" t="s">
        <v>2743</v>
      </c>
      <c r="B43" s="173"/>
      <c r="C43" s="173"/>
      <c r="D43" s="173"/>
      <c r="E43" s="173"/>
      <c r="F43" s="173"/>
      <c r="G43" s="173"/>
    </row>
    <row r="44" spans="1:9" ht="15" x14ac:dyDescent="0.2">
      <c r="A44" s="164" t="s">
        <v>705</v>
      </c>
      <c r="B44" s="158">
        <f>Data!G588</f>
        <v>101.8</v>
      </c>
      <c r="C44" s="158">
        <f>Data!G621</f>
        <v>1657.6</v>
      </c>
      <c r="D44" s="174">
        <f>Data!H654</f>
        <v>3220.5</v>
      </c>
      <c r="E44" s="174">
        <f>Data!H687</f>
        <v>4789.3999999999996</v>
      </c>
      <c r="F44" s="174">
        <f>Data!H720</f>
        <v>6364.2999999999993</v>
      </c>
      <c r="G44" s="174">
        <f>Data!H753</f>
        <v>7945.2999999999993</v>
      </c>
      <c r="H44" s="154" t="str">
        <f>Data!G783</f>
        <v>Balance Brought Forward comment</v>
      </c>
      <c r="I44" s="169"/>
    </row>
    <row r="45" spans="1:9" x14ac:dyDescent="0.2">
      <c r="A45" s="164" t="s">
        <v>703</v>
      </c>
      <c r="B45" s="174">
        <f>Data!H589</f>
        <v>1555.8000000000004</v>
      </c>
      <c r="C45" s="174">
        <f>Data!H622</f>
        <v>1562.9000000000003</v>
      </c>
      <c r="D45" s="174">
        <f>Data!H655</f>
        <v>1568.8999999999999</v>
      </c>
      <c r="E45" s="174">
        <f>Data!H688</f>
        <v>1574.8999999999999</v>
      </c>
      <c r="F45" s="174">
        <f>Data!H721</f>
        <v>1581</v>
      </c>
      <c r="G45" s="174">
        <f>Data!H754</f>
        <v>1586.8999999999999</v>
      </c>
      <c r="H45" s="176" t="str">
        <f>Data!G784</f>
        <v>Increase / (Decrease) in Net Cash comment</v>
      </c>
    </row>
    <row r="46" spans="1:9" x14ac:dyDescent="0.2">
      <c r="A46" s="155" t="s">
        <v>2610</v>
      </c>
      <c r="B46" s="166">
        <f>Data!H590</f>
        <v>1657.6000000000004</v>
      </c>
      <c r="C46" s="174">
        <f>Data!H623</f>
        <v>3220.5</v>
      </c>
      <c r="D46" s="174">
        <f>Data!H656</f>
        <v>4789.3999999999996</v>
      </c>
      <c r="E46" s="174">
        <f>Data!H689</f>
        <v>6364.2999999999993</v>
      </c>
      <c r="F46" s="174">
        <f>Data!H722</f>
        <v>7945.2999999999993</v>
      </c>
      <c r="G46" s="174">
        <f>Data!H755</f>
        <v>9532.1999999999989</v>
      </c>
      <c r="H46" t="str">
        <f>Data!G785</f>
        <v>CLOSING BALANCE comment</v>
      </c>
      <c r="I46" s="169"/>
    </row>
    <row r="48" spans="1:9" x14ac:dyDescent="0.2">
      <c r="F48" s="268"/>
    </row>
    <row r="49" spans="5:5" x14ac:dyDescent="0.2">
      <c r="E49" s="268"/>
    </row>
  </sheetData>
  <dataValidations disablePrompts="1" count="1">
    <dataValidation allowBlank="1" showInputMessage="1" sqref="H4 B5:B11 D5:G11" xr:uid="{00000000-0002-0000-0700-000000000000}"/>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60"/>
  <sheetViews>
    <sheetView zoomScaleNormal="100" workbookViewId="0"/>
  </sheetViews>
  <sheetFormatPr defaultRowHeight="12.75" x14ac:dyDescent="0.2"/>
  <cols>
    <col min="1" max="1" width="61.7109375" customWidth="1"/>
    <col min="2" max="2" width="22.42578125" customWidth="1"/>
    <col min="3" max="3" width="21.85546875" customWidth="1"/>
    <col min="4" max="4" width="23" customWidth="1"/>
    <col min="5" max="6" width="19.7109375" customWidth="1"/>
    <col min="7" max="7" width="21" customWidth="1"/>
    <col min="8" max="8" width="23" customWidth="1"/>
  </cols>
  <sheetData>
    <row r="1" spans="1:9" x14ac:dyDescent="0.2">
      <c r="A1" s="110" t="s">
        <v>1054</v>
      </c>
      <c r="B1" s="179"/>
      <c r="C1" s="179"/>
      <c r="D1" s="179"/>
      <c r="E1" s="179"/>
      <c r="F1" s="179"/>
      <c r="G1" s="179"/>
      <c r="H1" s="180"/>
    </row>
    <row r="2" spans="1:9" ht="18.75" thickBot="1" x14ac:dyDescent="0.25">
      <c r="A2" s="178"/>
      <c r="B2" s="113" t="s">
        <v>3532</v>
      </c>
      <c r="C2" s="113" t="s">
        <v>3533</v>
      </c>
      <c r="D2" s="113" t="s">
        <v>3534</v>
      </c>
      <c r="E2" s="113" t="s">
        <v>3535</v>
      </c>
      <c r="F2" s="113" t="s">
        <v>3536</v>
      </c>
      <c r="G2" s="113" t="s">
        <v>3537</v>
      </c>
      <c r="H2" s="180"/>
    </row>
    <row r="3" spans="1:9" x14ac:dyDescent="0.2">
      <c r="A3" s="125" t="s">
        <v>4354</v>
      </c>
      <c r="B3" s="184"/>
      <c r="C3" s="184"/>
      <c r="D3" s="184"/>
      <c r="E3" s="183"/>
      <c r="F3" s="183"/>
      <c r="G3" s="183"/>
      <c r="H3" s="180"/>
    </row>
    <row r="4" spans="1:9" x14ac:dyDescent="0.2">
      <c r="A4" s="187" t="s">
        <v>3132</v>
      </c>
      <c r="B4" s="181">
        <f>Data!G789</f>
        <v>1</v>
      </c>
      <c r="C4" s="181">
        <f>Data!G835</f>
        <v>82</v>
      </c>
      <c r="D4" s="181">
        <f>Data!G874</f>
        <v>79</v>
      </c>
      <c r="E4" s="181">
        <f>Data!G913</f>
        <v>76</v>
      </c>
      <c r="F4" s="181">
        <f>Data!G952</f>
        <v>73</v>
      </c>
      <c r="G4" s="181">
        <f>Data!G991</f>
        <v>70</v>
      </c>
      <c r="H4" s="180" t="str">
        <f>Data!G1035</f>
        <v>New Social Rent Properties added comment</v>
      </c>
    </row>
    <row r="5" spans="1:9" x14ac:dyDescent="0.2">
      <c r="A5" s="187" t="s">
        <v>3133</v>
      </c>
      <c r="B5" s="181">
        <f>Data!G790</f>
        <v>2</v>
      </c>
      <c r="C5" s="181">
        <f>Data!G836</f>
        <v>6</v>
      </c>
      <c r="D5" s="181">
        <f>Data!G875</f>
        <v>10</v>
      </c>
      <c r="E5" s="181">
        <f>Data!G914</f>
        <v>14</v>
      </c>
      <c r="F5" s="181">
        <f>Data!G953</f>
        <v>18</v>
      </c>
      <c r="G5" s="181">
        <f>Data!G992</f>
        <v>22</v>
      </c>
      <c r="H5" s="180" t="str">
        <f>Data!G1036</f>
        <v>New MMR Properties added comment</v>
      </c>
    </row>
    <row r="6" spans="1:9" x14ac:dyDescent="0.2">
      <c r="A6" s="187" t="s">
        <v>3134</v>
      </c>
      <c r="B6" s="181">
        <f>Data!G791</f>
        <v>3</v>
      </c>
      <c r="C6" s="181">
        <f>Data!G837</f>
        <v>7</v>
      </c>
      <c r="D6" s="181">
        <f>Data!G876</f>
        <v>11</v>
      </c>
      <c r="E6" s="181">
        <f>Data!G915</f>
        <v>15</v>
      </c>
      <c r="F6" s="181">
        <f>Data!G954</f>
        <v>19</v>
      </c>
      <c r="G6" s="181">
        <f>Data!G993</f>
        <v>23</v>
      </c>
      <c r="H6" s="180" t="str">
        <f>Data!G1037</f>
        <v>New Low Costs Home Ownership Properties added comment</v>
      </c>
    </row>
    <row r="7" spans="1:9" x14ac:dyDescent="0.2">
      <c r="A7" s="187" t="s">
        <v>3135</v>
      </c>
      <c r="B7" s="181">
        <f>Data!G792</f>
        <v>4</v>
      </c>
      <c r="C7" s="181">
        <f>Data!G838</f>
        <v>8</v>
      </c>
      <c r="D7" s="181">
        <f>Data!G877</f>
        <v>12</v>
      </c>
      <c r="E7" s="181">
        <f>Data!G916</f>
        <v>16</v>
      </c>
      <c r="F7" s="181">
        <f>Data!G955</f>
        <v>20</v>
      </c>
      <c r="G7" s="181">
        <f>Data!G994</f>
        <v>24</v>
      </c>
      <c r="H7" s="180" t="str">
        <f>Data!G1038</f>
        <v>New Properties - Other Tenures added comment</v>
      </c>
    </row>
    <row r="8" spans="1:9" x14ac:dyDescent="0.2">
      <c r="A8" s="185" t="s">
        <v>3209</v>
      </c>
      <c r="B8" s="194">
        <f>Data!H793</f>
        <v>10</v>
      </c>
      <c r="C8" s="194">
        <f>Data!H839</f>
        <v>103</v>
      </c>
      <c r="D8" s="194">
        <f>Data!H878</f>
        <v>112</v>
      </c>
      <c r="E8" s="194">
        <f>Data!H917</f>
        <v>121</v>
      </c>
      <c r="F8" s="194">
        <f>Data!H956</f>
        <v>130</v>
      </c>
      <c r="G8" s="194">
        <f>Data!H995</f>
        <v>139</v>
      </c>
      <c r="H8" s="180" t="str">
        <f>Data!G1039</f>
        <v>‘Total cost of new units’ / ‘Total number of new affordable housing units added during year’ comment</v>
      </c>
      <c r="I8" s="180"/>
    </row>
    <row r="9" spans="1:9" x14ac:dyDescent="0.2">
      <c r="A9" s="125" t="s">
        <v>4127</v>
      </c>
      <c r="B9" s="127"/>
      <c r="C9" s="127"/>
      <c r="D9" s="127"/>
      <c r="E9" s="127"/>
      <c r="F9" s="127"/>
      <c r="G9" s="127"/>
      <c r="H9" s="180"/>
    </row>
    <row r="10" spans="1:9" x14ac:dyDescent="0.2">
      <c r="A10" s="125" t="s">
        <v>3136</v>
      </c>
      <c r="B10" s="184"/>
      <c r="C10" s="184"/>
      <c r="D10" s="184"/>
      <c r="E10" s="184"/>
      <c r="F10" s="184"/>
      <c r="G10" s="184"/>
      <c r="H10" s="180"/>
    </row>
    <row r="11" spans="1:9" x14ac:dyDescent="0.2">
      <c r="A11" s="187" t="s">
        <v>2670</v>
      </c>
      <c r="B11" s="181">
        <f>Data!G796</f>
        <v>25</v>
      </c>
      <c r="C11" s="181">
        <f>Data!G840</f>
        <v>28</v>
      </c>
      <c r="D11" s="181">
        <f>Data!G879</f>
        <v>31</v>
      </c>
      <c r="E11" s="181">
        <f>Data!G918</f>
        <v>34</v>
      </c>
      <c r="F11" s="181">
        <f>Data!G957</f>
        <v>37</v>
      </c>
      <c r="G11" s="181">
        <f>Data!G996</f>
        <v>40</v>
      </c>
      <c r="H11" s="188" t="str">
        <f>Data!G1040</f>
        <v>Sales including right to buy comment</v>
      </c>
    </row>
    <row r="12" spans="1:9" x14ac:dyDescent="0.2">
      <c r="A12" s="187" t="s">
        <v>2671</v>
      </c>
      <c r="B12" s="181">
        <f>Data!G797</f>
        <v>26</v>
      </c>
      <c r="C12" s="181">
        <f>Data!G841</f>
        <v>29</v>
      </c>
      <c r="D12" s="181">
        <f>Data!G880</f>
        <v>32</v>
      </c>
      <c r="E12" s="181">
        <f>Data!G919</f>
        <v>35</v>
      </c>
      <c r="F12" s="181">
        <f>Data!G958</f>
        <v>38</v>
      </c>
      <c r="G12" s="181">
        <f>Data!G997</f>
        <v>41</v>
      </c>
      <c r="H12" s="188" t="str">
        <f>Data!G1041</f>
        <v>Demolition comment</v>
      </c>
    </row>
    <row r="13" spans="1:9" x14ac:dyDescent="0.2">
      <c r="A13" s="187" t="s">
        <v>2559</v>
      </c>
      <c r="B13" s="181">
        <f>Data!G798</f>
        <v>27</v>
      </c>
      <c r="C13" s="181">
        <f>Data!G842</f>
        <v>30</v>
      </c>
      <c r="D13" s="181">
        <f>Data!G881</f>
        <v>33</v>
      </c>
      <c r="E13" s="181">
        <f>Data!G920</f>
        <v>36</v>
      </c>
      <c r="F13" s="181">
        <f>Data!G959</f>
        <v>39</v>
      </c>
      <c r="G13" s="181">
        <f>Data!G998</f>
        <v>42</v>
      </c>
      <c r="H13" s="188" t="str">
        <f>Data!G1042</f>
        <v>Other units lostcomment</v>
      </c>
    </row>
    <row r="14" spans="1:9" x14ac:dyDescent="0.2">
      <c r="A14" s="125" t="s">
        <v>4127</v>
      </c>
      <c r="B14" s="127"/>
      <c r="C14" s="127"/>
      <c r="D14" s="127"/>
      <c r="E14" s="127"/>
      <c r="F14" s="127"/>
      <c r="G14" s="127"/>
      <c r="H14" s="180"/>
    </row>
    <row r="15" spans="1:9" x14ac:dyDescent="0.2">
      <c r="A15" s="125" t="s">
        <v>3401</v>
      </c>
      <c r="B15" s="127"/>
      <c r="C15" s="127"/>
      <c r="D15" s="127"/>
      <c r="E15" s="127"/>
      <c r="F15" s="127"/>
      <c r="G15" s="127"/>
      <c r="H15" s="180"/>
    </row>
    <row r="16" spans="1:9" x14ac:dyDescent="0.2">
      <c r="A16" s="187" t="s">
        <v>3402</v>
      </c>
      <c r="B16" s="181">
        <f>Data!G800</f>
        <v>101</v>
      </c>
      <c r="C16" s="181">
        <f>Data!G843</f>
        <v>105</v>
      </c>
      <c r="D16" s="181">
        <f>Data!G882</f>
        <v>109</v>
      </c>
      <c r="E16" s="181">
        <f>Data!G921</f>
        <v>113</v>
      </c>
      <c r="F16" s="181">
        <f>Data!G960</f>
        <v>117</v>
      </c>
      <c r="G16" s="181">
        <f>Data!G999</f>
        <v>121</v>
      </c>
      <c r="H16" s="180" t="str">
        <f>Data!G1043</f>
        <v>Social Rent Properties comment</v>
      </c>
    </row>
    <row r="17" spans="1:9" x14ac:dyDescent="0.2">
      <c r="A17" s="187" t="s">
        <v>3403</v>
      </c>
      <c r="B17" s="181">
        <f>Data!G801</f>
        <v>102</v>
      </c>
      <c r="C17" s="181">
        <f>Data!G844</f>
        <v>106</v>
      </c>
      <c r="D17" s="181">
        <f>Data!G883</f>
        <v>110</v>
      </c>
      <c r="E17" s="181">
        <f>Data!G922</f>
        <v>114</v>
      </c>
      <c r="F17" s="181">
        <f>Data!G961</f>
        <v>118</v>
      </c>
      <c r="G17" s="181">
        <f>Data!G1000</f>
        <v>122</v>
      </c>
      <c r="H17" s="180" t="str">
        <f>Data!G1044</f>
        <v>MMR Properties comment</v>
      </c>
    </row>
    <row r="18" spans="1:9" x14ac:dyDescent="0.2">
      <c r="A18" s="187" t="s">
        <v>3404</v>
      </c>
      <c r="B18" s="181">
        <f>Data!G802</f>
        <v>103</v>
      </c>
      <c r="C18" s="181">
        <f>Data!G845</f>
        <v>107</v>
      </c>
      <c r="D18" s="181">
        <f>Data!G884</f>
        <v>111</v>
      </c>
      <c r="E18" s="181">
        <f>Data!G923</f>
        <v>115</v>
      </c>
      <c r="F18" s="181">
        <f>Data!G962</f>
        <v>119</v>
      </c>
      <c r="G18" s="181">
        <f>Data!G1001</f>
        <v>123</v>
      </c>
      <c r="H18" s="180" t="str">
        <f>Data!G1045</f>
        <v>Low Costs Home Ownership Properties comment</v>
      </c>
    </row>
    <row r="19" spans="1:9" x14ac:dyDescent="0.2">
      <c r="A19" s="187" t="s">
        <v>3405</v>
      </c>
      <c r="B19" s="181">
        <f>Data!G803</f>
        <v>104</v>
      </c>
      <c r="C19" s="181">
        <f>Data!G846</f>
        <v>108</v>
      </c>
      <c r="D19" s="181">
        <f>Data!G885</f>
        <v>112</v>
      </c>
      <c r="E19" s="181">
        <f>Data!G924</f>
        <v>116</v>
      </c>
      <c r="F19" s="181">
        <f>Data!G963</f>
        <v>120</v>
      </c>
      <c r="G19" s="181">
        <f>Data!G1002</f>
        <v>124</v>
      </c>
      <c r="H19" s="180" t="str">
        <f>Data!G1046</f>
        <v>Properties - Other Tenures comment</v>
      </c>
    </row>
    <row r="20" spans="1:9" x14ac:dyDescent="0.2">
      <c r="A20" s="185" t="s">
        <v>1055</v>
      </c>
      <c r="B20" s="193">
        <f>Data!H804</f>
        <v>410</v>
      </c>
      <c r="C20" s="193">
        <f>Data!H847</f>
        <v>426</v>
      </c>
      <c r="D20" s="193">
        <f>Data!H886</f>
        <v>442</v>
      </c>
      <c r="E20" s="193">
        <f>Data!H925</f>
        <v>458</v>
      </c>
      <c r="F20" s="193">
        <f>Data!H964</f>
        <v>474</v>
      </c>
      <c r="G20" s="193">
        <f>Data!H1003</f>
        <v>490</v>
      </c>
      <c r="H20" s="182"/>
    </row>
    <row r="21" spans="1:9" x14ac:dyDescent="0.2">
      <c r="A21" s="114" t="s">
        <v>4127</v>
      </c>
      <c r="B21" s="179"/>
      <c r="C21" s="179"/>
      <c r="D21" s="179"/>
      <c r="E21" s="179"/>
      <c r="F21" s="179"/>
      <c r="G21" s="179"/>
      <c r="H21" s="182"/>
    </row>
    <row r="22" spans="1:9" x14ac:dyDescent="0.2">
      <c r="A22" s="114" t="s">
        <v>1056</v>
      </c>
      <c r="B22" s="181">
        <f>Data!G805</f>
        <v>43</v>
      </c>
      <c r="C22" s="181">
        <f>Data!G848</f>
        <v>44</v>
      </c>
      <c r="D22" s="181">
        <f>Data!G887</f>
        <v>45</v>
      </c>
      <c r="E22" s="181">
        <f>Data!G926</f>
        <v>46</v>
      </c>
      <c r="F22" s="181">
        <f>Data!G965</f>
        <v>47</v>
      </c>
      <c r="G22" s="181">
        <f>Data!G1004</f>
        <v>48</v>
      </c>
      <c r="H22" s="180" t="str">
        <f>Data!G1047</f>
        <v>Number of units managed at end of period (exclude factored units) comment</v>
      </c>
    </row>
    <row r="23" spans="1:9" x14ac:dyDescent="0.2">
      <c r="A23" s="180" t="s">
        <v>4127</v>
      </c>
      <c r="B23" s="186"/>
      <c r="C23" s="186"/>
      <c r="D23" s="186"/>
      <c r="E23" s="186"/>
      <c r="F23" s="186"/>
      <c r="G23" s="186"/>
      <c r="H23" s="180"/>
    </row>
    <row r="24" spans="1:9" x14ac:dyDescent="0.2">
      <c r="A24" s="125" t="s">
        <v>2669</v>
      </c>
      <c r="B24" s="184"/>
      <c r="C24" s="184"/>
      <c r="D24" s="184"/>
      <c r="E24" s="184"/>
      <c r="F24" s="184"/>
      <c r="G24" s="184"/>
      <c r="H24" s="180"/>
    </row>
    <row r="25" spans="1:9" x14ac:dyDescent="0.2">
      <c r="A25" s="187" t="s">
        <v>2647</v>
      </c>
      <c r="B25" s="109">
        <f>Data!G807</f>
        <v>201.8</v>
      </c>
      <c r="C25" s="109">
        <f>Data!G849</f>
        <v>202.8</v>
      </c>
      <c r="D25" s="109">
        <f>Data!G888</f>
        <v>203.8</v>
      </c>
      <c r="E25" s="109">
        <f>Data!G927</f>
        <v>204.8</v>
      </c>
      <c r="F25" s="109">
        <f>Data!G966</f>
        <v>205.8</v>
      </c>
      <c r="G25" s="109">
        <f>Data!G1005</f>
        <v>206.8</v>
      </c>
      <c r="H25" s="180" t="str">
        <f>Data!G1048</f>
        <v>Scottish Housing Grants comment</v>
      </c>
    </row>
    <row r="26" spans="1:9" x14ac:dyDescent="0.2">
      <c r="A26" s="187" t="s">
        <v>2555</v>
      </c>
      <c r="B26" s="109">
        <f>Data!G808</f>
        <v>301.8</v>
      </c>
      <c r="C26" s="109">
        <f>Data!G850</f>
        <v>302.8</v>
      </c>
      <c r="D26" s="109">
        <f>Data!G889</f>
        <v>303.8</v>
      </c>
      <c r="E26" s="109">
        <f>Data!G928</f>
        <v>304.8</v>
      </c>
      <c r="F26" s="109">
        <f>Data!G967</f>
        <v>305.8</v>
      </c>
      <c r="G26" s="109">
        <f>Data!G1006</f>
        <v>306.8</v>
      </c>
      <c r="H26" s="180" t="str">
        <f>Data!G1049</f>
        <v>Other public subsidy comment</v>
      </c>
    </row>
    <row r="27" spans="1:9" x14ac:dyDescent="0.2">
      <c r="A27" s="187" t="s">
        <v>2556</v>
      </c>
      <c r="B27" s="109">
        <f>Data!G809</f>
        <v>401.8</v>
      </c>
      <c r="C27" s="109">
        <f>Data!G851</f>
        <v>402.8</v>
      </c>
      <c r="D27" s="109">
        <f>Data!G890</f>
        <v>403.8</v>
      </c>
      <c r="E27" s="109">
        <f>Data!G929</f>
        <v>404.8</v>
      </c>
      <c r="F27" s="109">
        <f>Data!G968</f>
        <v>405.8</v>
      </c>
      <c r="G27" s="109">
        <f>Data!G1007</f>
        <v>406.8</v>
      </c>
      <c r="H27" s="180" t="str">
        <f>Data!G1050</f>
        <v>Private finance comment</v>
      </c>
    </row>
    <row r="28" spans="1:9" x14ac:dyDescent="0.2">
      <c r="A28" s="187" t="s">
        <v>2557</v>
      </c>
      <c r="B28" s="109">
        <f>Data!G810</f>
        <v>501.8</v>
      </c>
      <c r="C28" s="109">
        <f>Data!G852</f>
        <v>502.8</v>
      </c>
      <c r="D28" s="109">
        <f>Data!G891</f>
        <v>503.8</v>
      </c>
      <c r="E28" s="109">
        <f>Data!G930</f>
        <v>504.8</v>
      </c>
      <c r="F28" s="109">
        <f>Data!G969</f>
        <v>505.8</v>
      </c>
      <c r="G28" s="109">
        <f>Data!G1008</f>
        <v>506.9</v>
      </c>
      <c r="H28" s="180" t="str">
        <f>Data!G1051</f>
        <v>Sales finance comment</v>
      </c>
    </row>
    <row r="29" spans="1:9" x14ac:dyDescent="0.2">
      <c r="A29" s="187" t="s">
        <v>2558</v>
      </c>
      <c r="B29" s="109">
        <f>Data!G811</f>
        <v>601.79999999999995</v>
      </c>
      <c r="C29" s="109">
        <f>Data!G853</f>
        <v>602.79999999999995</v>
      </c>
      <c r="D29" s="109">
        <f>Data!G892</f>
        <v>603.79999999999995</v>
      </c>
      <c r="E29" s="109">
        <f>Data!G931</f>
        <v>604.79999999999995</v>
      </c>
      <c r="F29" s="109">
        <f>Data!G970</f>
        <v>605.79999999999995</v>
      </c>
      <c r="G29" s="109">
        <f>Data!G1009</f>
        <v>606.79999999999995</v>
      </c>
      <c r="H29" s="180" t="str">
        <f>Data!G1052</f>
        <v>Cash finance reserves comment</v>
      </c>
    </row>
    <row r="30" spans="1:9" x14ac:dyDescent="0.2">
      <c r="A30" s="187" t="s">
        <v>2559</v>
      </c>
      <c r="B30" s="109">
        <f>Data!G812</f>
        <v>701.8</v>
      </c>
      <c r="C30" s="109">
        <f>Data!G854</f>
        <v>702.8</v>
      </c>
      <c r="D30" s="109">
        <f>Data!G893</f>
        <v>703.8</v>
      </c>
      <c r="E30" s="109">
        <f>Data!G932</f>
        <v>704.8</v>
      </c>
      <c r="F30" s="109">
        <f>Data!G971</f>
        <v>705.8</v>
      </c>
      <c r="G30" s="109">
        <f>Data!G1010</f>
        <v>706.8</v>
      </c>
      <c r="H30" s="180" t="str">
        <f>Data!G1053</f>
        <v>Other finance comment</v>
      </c>
    </row>
    <row r="31" spans="1:9" x14ac:dyDescent="0.2">
      <c r="A31" s="116" t="s">
        <v>1876</v>
      </c>
      <c r="B31" s="195">
        <f>Data!H813</f>
        <v>2710.8</v>
      </c>
      <c r="C31" s="195">
        <f>Data!H855</f>
        <v>2716.8</v>
      </c>
      <c r="D31" s="195">
        <f>Data!H894</f>
        <v>2722.8</v>
      </c>
      <c r="E31" s="195">
        <f>Data!H933</f>
        <v>2728.8</v>
      </c>
      <c r="F31" s="195">
        <f>Data!H972</f>
        <v>2734.8</v>
      </c>
      <c r="G31" s="195">
        <f>Data!H1011</f>
        <v>2740.9</v>
      </c>
      <c r="H31" s="180" t="str">
        <f>Data!G1054</f>
        <v>Total Cost of New Units comment</v>
      </c>
      <c r="I31" s="182"/>
    </row>
    <row r="32" spans="1:9" x14ac:dyDescent="0.2">
      <c r="A32" s="187" t="s">
        <v>4127</v>
      </c>
      <c r="B32" s="127"/>
      <c r="C32" s="127"/>
      <c r="D32" s="127"/>
      <c r="E32" s="127"/>
      <c r="F32" s="127"/>
      <c r="G32" s="127"/>
      <c r="H32" s="188"/>
    </row>
    <row r="33" spans="1:8" x14ac:dyDescent="0.2">
      <c r="A33" s="125" t="s">
        <v>2672</v>
      </c>
      <c r="B33" s="184"/>
      <c r="C33" s="184"/>
      <c r="D33" s="184"/>
      <c r="E33" s="184"/>
      <c r="F33" s="184"/>
      <c r="G33" s="184"/>
      <c r="H33" s="189"/>
    </row>
    <row r="34" spans="1:8" x14ac:dyDescent="0.2">
      <c r="A34" s="187" t="s">
        <v>2673</v>
      </c>
      <c r="B34" s="109">
        <f>Data!G816</f>
        <v>801.8</v>
      </c>
      <c r="C34" s="109">
        <f>Data!G856</f>
        <v>802.8</v>
      </c>
      <c r="D34" s="109">
        <f>Data!G895</f>
        <v>803.8</v>
      </c>
      <c r="E34" s="109">
        <f>Data!G934</f>
        <v>804.8</v>
      </c>
      <c r="F34" s="109">
        <f>Data!G973</f>
        <v>805.8</v>
      </c>
      <c r="G34" s="109">
        <f>Data!G1012</f>
        <v>806.8</v>
      </c>
      <c r="H34" s="188" t="str">
        <f>Data!G1055</f>
        <v>General Inflation (%) comment</v>
      </c>
    </row>
    <row r="35" spans="1:8" x14ac:dyDescent="0.2">
      <c r="A35" s="187" t="s">
        <v>2674</v>
      </c>
      <c r="B35" s="109">
        <f>Data!G817</f>
        <v>901.8</v>
      </c>
      <c r="C35" s="109">
        <f>Data!G857</f>
        <v>902.8</v>
      </c>
      <c r="D35" s="109">
        <f>Data!G896</f>
        <v>903.8</v>
      </c>
      <c r="E35" s="109">
        <f>Data!G935</f>
        <v>904.8</v>
      </c>
      <c r="F35" s="109">
        <f>Data!G974</f>
        <v>905.8</v>
      </c>
      <c r="G35" s="109">
        <f>Data!G1013</f>
        <v>906.8</v>
      </c>
      <c r="H35" s="188" t="str">
        <f>Data!G1056</f>
        <v>Rent increase - Margin above General Inflation (%) comment</v>
      </c>
    </row>
    <row r="36" spans="1:8" x14ac:dyDescent="0.2">
      <c r="A36" s="187" t="s">
        <v>2675</v>
      </c>
      <c r="B36" s="109">
        <f>Data!G818</f>
        <v>101.9</v>
      </c>
      <c r="C36" s="109">
        <f>Data!G858</f>
        <v>102.9</v>
      </c>
      <c r="D36" s="109">
        <f>Data!G897</f>
        <v>103.9</v>
      </c>
      <c r="E36" s="109">
        <f>Data!G936</f>
        <v>104.9</v>
      </c>
      <c r="F36" s="109">
        <f>Data!G975</f>
        <v>105.9</v>
      </c>
      <c r="G36" s="109">
        <f>Data!G1014</f>
        <v>106.9</v>
      </c>
      <c r="H36" s="188" t="str">
        <f>Data!G1057</f>
        <v>Operating cost increase - Margin above General Inflation (%) comment</v>
      </c>
    </row>
    <row r="37" spans="1:8" x14ac:dyDescent="0.2">
      <c r="A37" s="187" t="s">
        <v>2676</v>
      </c>
      <c r="B37" s="109">
        <f>Data!G819</f>
        <v>201.9</v>
      </c>
      <c r="C37" s="109">
        <f>Data!G859</f>
        <v>202.9</v>
      </c>
      <c r="D37" s="109">
        <f>Data!G898</f>
        <v>203.9</v>
      </c>
      <c r="E37" s="109">
        <f>Data!G937</f>
        <v>204.9</v>
      </c>
      <c r="F37" s="109">
        <f>Data!G976</f>
        <v>205.9</v>
      </c>
      <c r="G37" s="109">
        <f>Data!G1015</f>
        <v>206.9</v>
      </c>
      <c r="H37" s="188" t="str">
        <f>Data!G1058</f>
        <v>Direct maintenance cost increase - Margin above General Inflation (%) comment</v>
      </c>
    </row>
    <row r="38" spans="1:8" x14ac:dyDescent="0.2">
      <c r="A38" s="187" t="s">
        <v>3427</v>
      </c>
      <c r="B38" s="109">
        <f>Data!G820</f>
        <v>-251.9</v>
      </c>
      <c r="C38" s="109">
        <f>Data!G860</f>
        <v>-252.9</v>
      </c>
      <c r="D38" s="109">
        <f>Data!G899</f>
        <v>-253.9</v>
      </c>
      <c r="E38" s="109">
        <f>Data!G938</f>
        <v>-254.9</v>
      </c>
      <c r="F38" s="109">
        <f>Data!G977</f>
        <v>-255.9</v>
      </c>
      <c r="G38" s="109">
        <f>Data!G1016</f>
        <v>-256.89999999999998</v>
      </c>
      <c r="H38" s="188" t="str">
        <f>Data!G1059</f>
        <v>Actual / Assumed average salary increase (%)</v>
      </c>
    </row>
    <row r="39" spans="1:8" x14ac:dyDescent="0.2">
      <c r="A39" s="187" t="s">
        <v>2677</v>
      </c>
      <c r="B39" s="109">
        <f>Data!G821</f>
        <v>301.89999999999998</v>
      </c>
      <c r="C39" s="109">
        <f>Data!G861</f>
        <v>302.89999999999998</v>
      </c>
      <c r="D39" s="109">
        <f>Data!G900</f>
        <v>303.89999999999998</v>
      </c>
      <c r="E39" s="109">
        <f>Data!G939</f>
        <v>304.89999999999998</v>
      </c>
      <c r="F39" s="109">
        <f>Data!G978</f>
        <v>305.89999999999998</v>
      </c>
      <c r="G39" s="109">
        <f>Data!G1017</f>
        <v>306.89999999999998</v>
      </c>
      <c r="H39" s="188" t="str">
        <f>Data!G1060</f>
        <v>Average cost of borrowing (%) comment</v>
      </c>
    </row>
    <row r="40" spans="1:8" x14ac:dyDescent="0.2">
      <c r="A40" s="187" t="s">
        <v>1890</v>
      </c>
      <c r="B40" s="109">
        <f>Data!G822</f>
        <v>401.9</v>
      </c>
      <c r="C40" s="109">
        <f>Data!G862</f>
        <v>402.9</v>
      </c>
      <c r="D40" s="109">
        <f>Data!G901</f>
        <v>403.9</v>
      </c>
      <c r="E40" s="109">
        <f>Data!G940</f>
        <v>404.9</v>
      </c>
      <c r="F40" s="109">
        <f>Data!G979</f>
        <v>405.9</v>
      </c>
      <c r="G40" s="109">
        <f>Data!G1018</f>
        <v>406.9</v>
      </c>
      <c r="H40" s="188" t="str">
        <f>Data!G1061</f>
        <v>Employers Contributions for pensions (%) comment</v>
      </c>
    </row>
    <row r="41" spans="1:8" x14ac:dyDescent="0.2">
      <c r="A41" s="187" t="s">
        <v>1891</v>
      </c>
      <c r="B41" s="109">
        <f>Data!G823</f>
        <v>501.9</v>
      </c>
      <c r="C41" s="109">
        <f>Data!G863</f>
        <v>502.9</v>
      </c>
      <c r="D41" s="109">
        <f>Data!G902</f>
        <v>503.9</v>
      </c>
      <c r="E41" s="109">
        <f>Data!G941</f>
        <v>504.9</v>
      </c>
      <c r="F41" s="109">
        <f>Data!G980</f>
        <v>505.9</v>
      </c>
      <c r="G41" s="109">
        <f>Data!G1019</f>
        <v>506.9</v>
      </c>
      <c r="H41" s="188" t="str">
        <f>Data!G1062</f>
        <v>Employers Contributions for pensions (£'000) comment</v>
      </c>
    </row>
    <row r="42" spans="1:8" x14ac:dyDescent="0.2">
      <c r="A42" s="187" t="s">
        <v>2563</v>
      </c>
      <c r="B42" s="109">
        <f>Data!G824</f>
        <v>601.9</v>
      </c>
      <c r="C42" s="109">
        <f>Data!G864</f>
        <v>602.9</v>
      </c>
      <c r="D42" s="109">
        <f>Data!G903</f>
        <v>603.9</v>
      </c>
      <c r="E42" s="109">
        <f>Data!G942</f>
        <v>604.9</v>
      </c>
      <c r="F42" s="109">
        <f>Data!G981</f>
        <v>605.9</v>
      </c>
      <c r="G42" s="109">
        <f>Data!G1020</f>
        <v>606.9</v>
      </c>
      <c r="H42" s="188" t="str">
        <f>Data!G1063</f>
        <v>SHAPS Pensions deficit contributions (£'000) comment</v>
      </c>
    </row>
    <row r="43" spans="1:8" s="273" customFormat="1" x14ac:dyDescent="0.2">
      <c r="A43" s="270" t="s">
        <v>4182</v>
      </c>
      <c r="B43" s="271">
        <f>Data!G825</f>
        <v>701.9</v>
      </c>
      <c r="C43" s="271">
        <f>Data!G865</f>
        <v>702.9</v>
      </c>
      <c r="D43" s="271">
        <f>Data!G904</f>
        <v>703.9</v>
      </c>
      <c r="E43" s="271">
        <f>Data!G943</f>
        <v>704.9</v>
      </c>
      <c r="F43" s="271">
        <f>Data!G982</f>
        <v>705.9</v>
      </c>
      <c r="G43" s="271">
        <f>Data!G1021</f>
        <v>706.9</v>
      </c>
      <c r="H43" s="272" t="str">
        <f>Data!G1064</f>
        <v>Minimum headroom cover on tightest interest cover covenant (£’000) comment</v>
      </c>
    </row>
    <row r="44" spans="1:8" s="273" customFormat="1" x14ac:dyDescent="0.2">
      <c r="A44" s="270" t="s">
        <v>4183</v>
      </c>
      <c r="B44" s="271">
        <f>Data!G826</f>
        <v>1001.9</v>
      </c>
      <c r="C44" s="271">
        <f>Data!G866</f>
        <v>1002.9</v>
      </c>
      <c r="D44" s="271">
        <f>Data!G905</f>
        <v>1003.9</v>
      </c>
      <c r="E44" s="271">
        <f>Data!G944</f>
        <v>1004.9</v>
      </c>
      <c r="F44" s="271">
        <f>Data!G983</f>
        <v>1005.9</v>
      </c>
      <c r="G44" s="271">
        <f>Data!G1022</f>
        <v>1006.9</v>
      </c>
      <c r="H44" s="272" t="str">
        <f>Data!G1065</f>
        <v>Minimum headroom cover on tightest gearing covenant (£’000) comment</v>
      </c>
    </row>
    <row r="45" spans="1:8" s="273" customFormat="1" x14ac:dyDescent="0.2">
      <c r="A45" s="270" t="s">
        <v>4187</v>
      </c>
      <c r="B45" s="271">
        <f>Data!G827</f>
        <v>1107.9000000000001</v>
      </c>
      <c r="C45" s="271">
        <f>Data!G867</f>
        <v>1108.9000000000001</v>
      </c>
      <c r="D45" s="271">
        <f>Data!G906</f>
        <v>1109.9000000000001</v>
      </c>
      <c r="E45" s="271">
        <f>Data!G945</f>
        <v>1110.9000000000001</v>
      </c>
      <c r="F45" s="271">
        <f>Data!G984</f>
        <v>1111.9000000000001</v>
      </c>
      <c r="G45" s="271">
        <f>Data!G1023</f>
        <v>1112.9000000000001</v>
      </c>
      <c r="H45" s="272" t="str">
        <f>Data!G1066</f>
        <v>Minimum headroom cover on tightest asset cover covenant (£’000) comment</v>
      </c>
    </row>
    <row r="46" spans="1:8" x14ac:dyDescent="0.2">
      <c r="A46" s="120" t="s">
        <v>4127</v>
      </c>
      <c r="B46" s="183"/>
      <c r="C46" s="183"/>
      <c r="D46" s="183"/>
      <c r="E46" s="183"/>
      <c r="F46" s="183"/>
      <c r="G46" s="183"/>
      <c r="H46" s="188"/>
    </row>
    <row r="47" spans="1:8" x14ac:dyDescent="0.2">
      <c r="A47" s="187" t="s">
        <v>1895</v>
      </c>
      <c r="B47" s="109">
        <f>Data!G829</f>
        <v>701.9</v>
      </c>
      <c r="C47" s="109">
        <f>Data!G868</f>
        <v>702.9</v>
      </c>
      <c r="D47" s="109">
        <f>Data!G907</f>
        <v>703.9</v>
      </c>
      <c r="E47" s="109">
        <f>Data!G946</f>
        <v>704.9</v>
      </c>
      <c r="F47" s="109">
        <f>Data!G985</f>
        <v>705.9</v>
      </c>
      <c r="G47" s="109">
        <f>Data!G1024</f>
        <v>706.9</v>
      </c>
      <c r="H47" s="188" t="str">
        <f>Data!G1067</f>
        <v>Total staff costs (including NI &amp; pension costs) comment</v>
      </c>
    </row>
    <row r="48" spans="1:8" x14ac:dyDescent="0.2">
      <c r="A48" s="187" t="s">
        <v>3665</v>
      </c>
      <c r="B48" s="109">
        <f>Data!G830</f>
        <v>801.9</v>
      </c>
      <c r="C48" s="109">
        <f>Data!G869</f>
        <v>802.9</v>
      </c>
      <c r="D48" s="109">
        <f>Data!G908</f>
        <v>803.9</v>
      </c>
      <c r="E48" s="109">
        <f>Data!G947</f>
        <v>804.9</v>
      </c>
      <c r="F48" s="109">
        <f>Data!G986</f>
        <v>805.9</v>
      </c>
      <c r="G48" s="109">
        <f>Data!G1025</f>
        <v>806.9</v>
      </c>
      <c r="H48" s="188" t="str">
        <f>Data!G1068</f>
        <v>Full time Equivalent Staff Curr Year comment</v>
      </c>
    </row>
    <row r="49" spans="1:8" ht="15" x14ac:dyDescent="0.2">
      <c r="A49" s="180" t="s">
        <v>4127</v>
      </c>
      <c r="B49" s="190"/>
      <c r="C49" s="186"/>
      <c r="D49" s="186"/>
      <c r="E49" s="186"/>
      <c r="F49" s="186"/>
      <c r="G49" s="186"/>
      <c r="H49" s="180"/>
    </row>
    <row r="50" spans="1:8" s="273" customFormat="1" x14ac:dyDescent="0.2">
      <c r="A50" s="270" t="s">
        <v>3072</v>
      </c>
      <c r="B50" s="271">
        <f>Data!G831</f>
        <v>111.1</v>
      </c>
      <c r="C50" s="271">
        <f>Data!G870</f>
        <v>112.1</v>
      </c>
      <c r="D50" s="271">
        <f>Data!G909</f>
        <v>113.1</v>
      </c>
      <c r="E50" s="271">
        <f>Data!G948</f>
        <v>114.1</v>
      </c>
      <c r="F50" s="271">
        <f>Data!G987</f>
        <v>115.1</v>
      </c>
      <c r="G50" s="271">
        <f>Data!G1026</f>
        <v>116.1</v>
      </c>
      <c r="H50" s="272" t="str">
        <f>Data!G1069</f>
        <v>EESSH Revenue Expenditure included above comment</v>
      </c>
    </row>
    <row r="51" spans="1:8" x14ac:dyDescent="0.2">
      <c r="A51" s="187" t="s">
        <v>3071</v>
      </c>
      <c r="B51" s="109">
        <f>Data!G832</f>
        <v>901.9</v>
      </c>
      <c r="C51" s="109">
        <f>Data!G871</f>
        <v>902.9</v>
      </c>
      <c r="D51" s="109">
        <f>Data!G910</f>
        <v>903.9</v>
      </c>
      <c r="E51" s="109">
        <f>Data!G949</f>
        <v>904.9</v>
      </c>
      <c r="F51" s="109">
        <f>Data!G988</f>
        <v>905.9</v>
      </c>
      <c r="G51" s="109">
        <f>Data!G1027</f>
        <v>906.9</v>
      </c>
      <c r="H51" s="188" t="str">
        <f>Data!G1070</f>
        <v>EESSH Capital Expenditure included above comment</v>
      </c>
    </row>
    <row r="52" spans="1:8" x14ac:dyDescent="0.2">
      <c r="A52" s="187" t="s">
        <v>3428</v>
      </c>
      <c r="B52" s="109">
        <f>Data!G833</f>
        <v>955.9</v>
      </c>
      <c r="C52" s="109">
        <f>Data!G872</f>
        <v>956.9</v>
      </c>
      <c r="D52" s="109">
        <f>Data!G911</f>
        <v>957.9</v>
      </c>
      <c r="E52" s="109">
        <f>Data!G950</f>
        <v>958.9</v>
      </c>
      <c r="F52" s="109">
        <f>Data!G989</f>
        <v>959.9</v>
      </c>
      <c r="G52" s="109">
        <f>Data!G1028</f>
        <v>960.9</v>
      </c>
      <c r="H52" s="188" t="str">
        <f>Data!G1071</f>
        <v>Total capital and revenue expenditure on maintenance of pre-1919 properties comment</v>
      </c>
    </row>
    <row r="53" spans="1:8" x14ac:dyDescent="0.2">
      <c r="A53" s="187" t="s">
        <v>3429</v>
      </c>
      <c r="B53" s="109">
        <f>Data!G834</f>
        <v>100.1</v>
      </c>
      <c r="C53" s="109">
        <f>Data!G873</f>
        <v>101.1</v>
      </c>
      <c r="D53" s="109">
        <f>Data!G912</f>
        <v>102.1</v>
      </c>
      <c r="E53" s="109">
        <f>Data!G951</f>
        <v>103.1</v>
      </c>
      <c r="F53" s="109">
        <f>Data!G990</f>
        <v>104.1</v>
      </c>
      <c r="G53" s="109">
        <f>Data!G1029</f>
        <v>105.1</v>
      </c>
      <c r="H53" s="188" t="str">
        <f>Data!G1072</f>
        <v>Total capital and revenue expenditure on maintenance of all other properties comment</v>
      </c>
    </row>
    <row r="54" spans="1:8" x14ac:dyDescent="0.2">
      <c r="A54" s="187"/>
      <c r="H54" s="188"/>
    </row>
    <row r="55" spans="1:8" x14ac:dyDescent="0.2">
      <c r="A55" s="187"/>
      <c r="H55" s="188"/>
    </row>
    <row r="56" spans="1:8" x14ac:dyDescent="0.2">
      <c r="A56" s="187"/>
      <c r="H56" s="188"/>
    </row>
    <row r="57" spans="1:8" x14ac:dyDescent="0.2">
      <c r="A57" s="110" t="s">
        <v>5633</v>
      </c>
      <c r="H57" s="188"/>
    </row>
    <row r="58" spans="1:8" ht="13.5" thickBot="1" x14ac:dyDescent="0.25">
      <c r="B58" s="113" t="s">
        <v>5634</v>
      </c>
    </row>
    <row r="59" spans="1:8" ht="25.5" x14ac:dyDescent="0.2">
      <c r="A59" s="45" t="s">
        <v>5639</v>
      </c>
      <c r="B59" s="299">
        <f>Data!H1030</f>
        <v>615</v>
      </c>
    </row>
    <row r="60" spans="1:8" ht="25.5" x14ac:dyDescent="0.2">
      <c r="A60" s="45" t="s">
        <v>5638</v>
      </c>
      <c r="B60" s="299">
        <f>Data!H1031</f>
        <v>0</v>
      </c>
    </row>
  </sheetData>
  <conditionalFormatting sqref="B20:G20">
    <cfRule type="expression" dxfId="13" priority="3" stopIfTrue="1">
      <formula>#REF!="Y"</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A19749883</value>
    </field>
    <field name="Objective-Title">
      <value order="0">Business intelligence systems - System Development - BI Project - Phase 3 - Finance Systems - FYFP Data Specification V3.8</value>
    </field>
    <field name="Objective-Description">
      <value order="0"/>
    </field>
    <field name="Objective-CreationStamp">
      <value order="0">2017-12-20T12:29:40Z</value>
    </field>
    <field name="Objective-IsApproved">
      <value order="0">false</value>
    </field>
    <field name="Objective-IsPublished">
      <value order="0">false</value>
    </field>
    <field name="Objective-DatePublished">
      <value order="0"/>
    </field>
    <field name="Objective-ModificationStamp">
      <value order="0">2018-01-05T10:48:53Z</value>
    </field>
    <field name="Objective-Owner">
      <value order="0">Stokes, Robert R (U206864)</value>
    </field>
    <field name="Objective-Path">
      <value order="0">Objective Global Folder:Scottish Housing Regulator File Plan:Corporate Policies, Systems and Services:IT:Scottish Housing Regulator: Business Intelligence Project Part 3: 2017-2022</value>
    </field>
    <field name="Objective-Parent">
      <value order="0">Scottish Housing Regulator: Business Intelligence Project Part 3: 2017-2022</value>
    </field>
    <field name="Objective-State">
      <value order="0">Being Edited</value>
    </field>
    <field name="Objective-VersionId">
      <value order="0">vA27684225</value>
    </field>
    <field name="Objective-Version">
      <value order="0">0.3</value>
    </field>
    <field name="Objective-VersionNumber">
      <value order="0">3</value>
    </field>
    <field name="Objective-VersionComment">
      <value order="0"/>
    </field>
    <field name="Objective-FileNumber">
      <value order="0">qA719335</value>
    </field>
    <field name="Objective-Classification">
      <value order="0">OFFICIAL</value>
    </field>
    <field name="Objective-Caveats">
      <value order="0">Caveat for access to Scottish Housing Regulator</value>
    </field>
  </systemFields>
  <catalogues>
    <catalogue name="Document Type Catalogue" type="type" ori="id:cA35">
      <field name="Objective-Connect Creator">
        <value order="0"/>
      </field>
      <field name="Objective-Date Received">
        <value order="0"/>
      </field>
      <field name="Objective-Date of Original">
        <value order="0"/>
      </field>
      <field name="Objective-SG Web Publication - Category">
        <value order="0"/>
      </field>
      <field name="Objective-SG Web Publication - Category 2 Classifica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226</vt:i4>
      </vt:variant>
    </vt:vector>
  </HeadingPairs>
  <TitlesOfParts>
    <vt:vector size="238" baseType="lpstr">
      <vt:lpstr>Version Control</vt:lpstr>
      <vt:lpstr>Projections and AssumptionsOK</vt:lpstr>
      <vt:lpstr>FYFP structure &amp; wording</vt:lpstr>
      <vt:lpstr>Data</vt:lpstr>
      <vt:lpstr>Thresholds</vt:lpstr>
      <vt:lpstr>Comprehensive Income</vt:lpstr>
      <vt:lpstr>Financial Position</vt:lpstr>
      <vt:lpstr>Cashflows</vt:lpstr>
      <vt:lpstr>Additional Information</vt:lpstr>
      <vt:lpstr>Ratio</vt:lpstr>
      <vt:lpstr>Approval</vt:lpstr>
      <vt:lpstr>EESSH</vt:lpstr>
      <vt:lpstr>Data!_GoBack</vt:lpstr>
      <vt:lpstr>FYFPPA001</vt:lpstr>
      <vt:lpstr>FYFPPA002</vt:lpstr>
      <vt:lpstr>FYFPPA009</vt:lpstr>
      <vt:lpstr>FYFPPA010</vt:lpstr>
      <vt:lpstr>FYFPPA011</vt:lpstr>
      <vt:lpstr>FYFPPA014</vt:lpstr>
      <vt:lpstr>FYFPPA016</vt:lpstr>
      <vt:lpstr>FYFPPA017</vt:lpstr>
      <vt:lpstr>FYFPPA018</vt:lpstr>
      <vt:lpstr>FYFPPA020</vt:lpstr>
      <vt:lpstr>FYFPPA021</vt:lpstr>
      <vt:lpstr>FYFPPA022</vt:lpstr>
      <vt:lpstr>FYFPPA023</vt:lpstr>
      <vt:lpstr>FYFPPA024</vt:lpstr>
      <vt:lpstr>FYFPPA027</vt:lpstr>
      <vt:lpstr>FYFPPA028</vt:lpstr>
      <vt:lpstr>FYFPPA035</vt:lpstr>
      <vt:lpstr>FYFPPA036</vt:lpstr>
      <vt:lpstr>FYFPPA037</vt:lpstr>
      <vt:lpstr>FYFPPA040</vt:lpstr>
      <vt:lpstr>FYFPPA042</vt:lpstr>
      <vt:lpstr>FYFPPA043</vt:lpstr>
      <vt:lpstr>FYFPPA044</vt:lpstr>
      <vt:lpstr>FYFPPA046</vt:lpstr>
      <vt:lpstr>FYFPPA047</vt:lpstr>
      <vt:lpstr>FYFPPA048</vt:lpstr>
      <vt:lpstr>FYFPPA049</vt:lpstr>
      <vt:lpstr>FYFPPA050</vt:lpstr>
      <vt:lpstr>FYFPPA053</vt:lpstr>
      <vt:lpstr>FYFPPA054</vt:lpstr>
      <vt:lpstr>FYFPPA061</vt:lpstr>
      <vt:lpstr>FYFPPA062</vt:lpstr>
      <vt:lpstr>FYFPPA063</vt:lpstr>
      <vt:lpstr>FYFPPA066</vt:lpstr>
      <vt:lpstr>FYFPPA068</vt:lpstr>
      <vt:lpstr>FYFPPA069</vt:lpstr>
      <vt:lpstr>FYFPPA070</vt:lpstr>
      <vt:lpstr>FYFPPA072</vt:lpstr>
      <vt:lpstr>FYFPPA073</vt:lpstr>
      <vt:lpstr>FYFPPA074</vt:lpstr>
      <vt:lpstr>FYFPPA075</vt:lpstr>
      <vt:lpstr>FYFPPA076</vt:lpstr>
      <vt:lpstr>FYFPPA079</vt:lpstr>
      <vt:lpstr>FYFPPA080</vt:lpstr>
      <vt:lpstr>FYFPPA087</vt:lpstr>
      <vt:lpstr>FYFPPA088</vt:lpstr>
      <vt:lpstr>FYFPPA089</vt:lpstr>
      <vt:lpstr>FYFPPA092</vt:lpstr>
      <vt:lpstr>FYFPPA094</vt:lpstr>
      <vt:lpstr>FYFPPA095</vt:lpstr>
      <vt:lpstr>FYFPPA096</vt:lpstr>
      <vt:lpstr>FYFPPA098</vt:lpstr>
      <vt:lpstr>FYFPPA099</vt:lpstr>
      <vt:lpstr>FYFPPA100</vt:lpstr>
      <vt:lpstr>FYFPPA1000</vt:lpstr>
      <vt:lpstr>FYFPPA1006</vt:lpstr>
      <vt:lpstr>FYFPPA1007</vt:lpstr>
      <vt:lpstr>FYFPPA1009</vt:lpstr>
      <vt:lpstr>FYFPPA101</vt:lpstr>
      <vt:lpstr>FYFPPA1010</vt:lpstr>
      <vt:lpstr>FYFPPA1012</vt:lpstr>
      <vt:lpstr>FYFPPA1013</vt:lpstr>
      <vt:lpstr>FYFPPA1015</vt:lpstr>
      <vt:lpstr>FYFPPA1016</vt:lpstr>
      <vt:lpstr>FYFPPA1018</vt:lpstr>
      <vt:lpstr>FYFPPA1019</vt:lpstr>
      <vt:lpstr>FYFPPA102</vt:lpstr>
      <vt:lpstr>FYFPPA1021</vt:lpstr>
      <vt:lpstr>FYFPPA1022</vt:lpstr>
      <vt:lpstr>FYFPPA1024</vt:lpstr>
      <vt:lpstr>FYFPPA1025</vt:lpstr>
      <vt:lpstr>FYFPPA1026</vt:lpstr>
      <vt:lpstr>FYFPPA1027</vt:lpstr>
      <vt:lpstr>FYFPPA1028</vt:lpstr>
      <vt:lpstr>FYFPPA1029</vt:lpstr>
      <vt:lpstr>FYFPPA1030</vt:lpstr>
      <vt:lpstr>FYFPPA1031</vt:lpstr>
      <vt:lpstr>FYFPPA1032</vt:lpstr>
      <vt:lpstr>FYFPPA1033</vt:lpstr>
      <vt:lpstr>FYFPPA1034</vt:lpstr>
      <vt:lpstr>FYFPPA1035</vt:lpstr>
      <vt:lpstr>FYFPPA1036</vt:lpstr>
      <vt:lpstr>FYFPPA1037</vt:lpstr>
      <vt:lpstr>FYFPPA1038</vt:lpstr>
      <vt:lpstr>FYFPPA1039</vt:lpstr>
      <vt:lpstr>FYFPPA1040</vt:lpstr>
      <vt:lpstr>FYFPPA1041</vt:lpstr>
      <vt:lpstr>FYFPPA1042</vt:lpstr>
      <vt:lpstr>FYFPPA1043</vt:lpstr>
      <vt:lpstr>FYFPPA1044</vt:lpstr>
      <vt:lpstr>FYFPPA1045</vt:lpstr>
      <vt:lpstr>FYFPPA1046</vt:lpstr>
      <vt:lpstr>FYFPPA1047</vt:lpstr>
      <vt:lpstr>FYFPPA105</vt:lpstr>
      <vt:lpstr>FYFPPA106</vt:lpstr>
      <vt:lpstr>FYFPPA113</vt:lpstr>
      <vt:lpstr>FYFPPA114</vt:lpstr>
      <vt:lpstr>FYFPPA115</vt:lpstr>
      <vt:lpstr>FYFPPA118</vt:lpstr>
      <vt:lpstr>FYFPPA120</vt:lpstr>
      <vt:lpstr>FYFPPA121</vt:lpstr>
      <vt:lpstr>FYFPPA122</vt:lpstr>
      <vt:lpstr>FYFPPA124</vt:lpstr>
      <vt:lpstr>FYFPPA125</vt:lpstr>
      <vt:lpstr>FYFPPA126</vt:lpstr>
      <vt:lpstr>FYFPPA127</vt:lpstr>
      <vt:lpstr>FYFPPA128</vt:lpstr>
      <vt:lpstr>FYFPPA131</vt:lpstr>
      <vt:lpstr>FYFPPA132</vt:lpstr>
      <vt:lpstr>FYFPPA139</vt:lpstr>
      <vt:lpstr>FYFPPA140</vt:lpstr>
      <vt:lpstr>FYFPPA141</vt:lpstr>
      <vt:lpstr>FYFPPA144</vt:lpstr>
      <vt:lpstr>FYFPPA146</vt:lpstr>
      <vt:lpstr>FYFPPA147</vt:lpstr>
      <vt:lpstr>FYFPPA148</vt:lpstr>
      <vt:lpstr>FYFPPA150</vt:lpstr>
      <vt:lpstr>FYFPPA151</vt:lpstr>
      <vt:lpstr>FYFPPA152</vt:lpstr>
      <vt:lpstr>FYFPPA153</vt:lpstr>
      <vt:lpstr>FYFPPA154</vt:lpstr>
      <vt:lpstr>FYFPPA156</vt:lpstr>
      <vt:lpstr>FYFPPA340</vt:lpstr>
      <vt:lpstr>FYFPPA341</vt:lpstr>
      <vt:lpstr>FYFPPA342</vt:lpstr>
      <vt:lpstr>FYFPPA343</vt:lpstr>
      <vt:lpstr>FYFPPA344</vt:lpstr>
      <vt:lpstr>FYFPPA345</vt:lpstr>
      <vt:lpstr>FYFPPA371</vt:lpstr>
      <vt:lpstr>FYFPPA372</vt:lpstr>
      <vt:lpstr>FYFPPA373</vt:lpstr>
      <vt:lpstr>FYFPPA374</vt:lpstr>
      <vt:lpstr>FYFPPA375</vt:lpstr>
      <vt:lpstr>FYFPPA376</vt:lpstr>
      <vt:lpstr>FYFPPA402</vt:lpstr>
      <vt:lpstr>FYFPPA403</vt:lpstr>
      <vt:lpstr>FYFPPA404</vt:lpstr>
      <vt:lpstr>FYFPPA405</vt:lpstr>
      <vt:lpstr>FYFPPA406</vt:lpstr>
      <vt:lpstr>FYFPPA407</vt:lpstr>
      <vt:lpstr>FYFPPA433</vt:lpstr>
      <vt:lpstr>FYFPPA434</vt:lpstr>
      <vt:lpstr>FYFPPA435</vt:lpstr>
      <vt:lpstr>FYFPPA436</vt:lpstr>
      <vt:lpstr>FYFPPA437</vt:lpstr>
      <vt:lpstr>FYFPPA438</vt:lpstr>
      <vt:lpstr>FYFPPA464</vt:lpstr>
      <vt:lpstr>FYFPPA465</vt:lpstr>
      <vt:lpstr>FYFPPA466</vt:lpstr>
      <vt:lpstr>FYFPPA467</vt:lpstr>
      <vt:lpstr>FYFPPA468</vt:lpstr>
      <vt:lpstr>FYFPPA469</vt:lpstr>
      <vt:lpstr>FYFPPA495</vt:lpstr>
      <vt:lpstr>FYFPPA496</vt:lpstr>
      <vt:lpstr>FYFPPA497</vt:lpstr>
      <vt:lpstr>FYFPPA498</vt:lpstr>
      <vt:lpstr>FYFPPA499</vt:lpstr>
      <vt:lpstr>FYFPPA500</vt:lpstr>
      <vt:lpstr>FYFPPA730</vt:lpstr>
      <vt:lpstr>FYFPPA731</vt:lpstr>
      <vt:lpstr>FYFPPA732</vt:lpstr>
      <vt:lpstr>FYFPPA733</vt:lpstr>
      <vt:lpstr>FYFPPA734</vt:lpstr>
      <vt:lpstr>FYFPPA735</vt:lpstr>
      <vt:lpstr>FYFPPA740</vt:lpstr>
      <vt:lpstr>FYFPPA741</vt:lpstr>
      <vt:lpstr>FYFPPA742</vt:lpstr>
      <vt:lpstr>FYFPPA743</vt:lpstr>
      <vt:lpstr>FYFPPA744</vt:lpstr>
      <vt:lpstr>FYFPPA745</vt:lpstr>
      <vt:lpstr>FYFPPA750</vt:lpstr>
      <vt:lpstr>FYFPPA751</vt:lpstr>
      <vt:lpstr>FYFPPA752</vt:lpstr>
      <vt:lpstr>FYFPPA753</vt:lpstr>
      <vt:lpstr>FYFPPA754</vt:lpstr>
      <vt:lpstr>FYFPPA755</vt:lpstr>
      <vt:lpstr>FYFPPA760</vt:lpstr>
      <vt:lpstr>FYFPPA761</vt:lpstr>
      <vt:lpstr>FYFPPA762</vt:lpstr>
      <vt:lpstr>FYFPPA763</vt:lpstr>
      <vt:lpstr>FYFPPA764</vt:lpstr>
      <vt:lpstr>FYFPPA765</vt:lpstr>
      <vt:lpstr>FYFPPA800</vt:lpstr>
      <vt:lpstr>FYFPPA801</vt:lpstr>
      <vt:lpstr>FYFPPA802</vt:lpstr>
      <vt:lpstr>FYFPPA803</vt:lpstr>
      <vt:lpstr>FYFPPA804</vt:lpstr>
      <vt:lpstr>FYFPPA805</vt:lpstr>
      <vt:lpstr>FYFPPA813</vt:lpstr>
      <vt:lpstr>FYFPPA814</vt:lpstr>
      <vt:lpstr>FYFPPA815</vt:lpstr>
      <vt:lpstr>FYFPPA816</vt:lpstr>
      <vt:lpstr>FYFPPA817</vt:lpstr>
      <vt:lpstr>FYFPPA818</vt:lpstr>
      <vt:lpstr>FYFPPA819</vt:lpstr>
      <vt:lpstr>FYFPPA820</vt:lpstr>
      <vt:lpstr>FYFPPA821</vt:lpstr>
      <vt:lpstr>FYFPPA822</vt:lpstr>
      <vt:lpstr>FYFPPA823</vt:lpstr>
      <vt:lpstr>FYFPPA837</vt:lpstr>
      <vt:lpstr>FYFPPA951</vt:lpstr>
      <vt:lpstr>FYFPPA952</vt:lpstr>
      <vt:lpstr>FYFPPA953</vt:lpstr>
      <vt:lpstr>FYFPPA954</vt:lpstr>
      <vt:lpstr>FYFPPA955</vt:lpstr>
      <vt:lpstr>FYFPPA956</vt:lpstr>
      <vt:lpstr>FYFPPA957</vt:lpstr>
      <vt:lpstr>FYFPPA958</vt:lpstr>
      <vt:lpstr>FYFPPA959</vt:lpstr>
      <vt:lpstr>FYFPPA960</vt:lpstr>
      <vt:lpstr>FYFPPA961</vt:lpstr>
      <vt:lpstr>FYFPPA962</vt:lpstr>
      <vt:lpstr>FYFPPA963</vt:lpstr>
      <vt:lpstr>FYFPPA964</vt:lpstr>
      <vt:lpstr>FYFPPA965</vt:lpstr>
      <vt:lpstr>FYFPPA966</vt:lpstr>
      <vt:lpstr>FYFPPA967</vt:lpstr>
      <vt:lpstr>FYFPPA968</vt:lpstr>
      <vt:lpstr>FYFPPA969</vt:lpstr>
      <vt:lpstr>FYFPPA970</vt:lpstr>
      <vt:lpstr>FYFPPA971</vt:lpstr>
      <vt:lpstr>FYFPPA972</vt:lpstr>
      <vt:lpstr>FYFPPA973</vt:lpstr>
      <vt:lpstr>FYFPPA974</vt:lpstr>
      <vt:lpstr>Data!Print_Titles</vt:lpstr>
    </vt:vector>
  </TitlesOfParts>
  <Company>Scottish Executive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Alan Slater</cp:lastModifiedBy>
  <cp:lastPrinted>2017-02-06T14:55:04Z</cp:lastPrinted>
  <dcterms:created xsi:type="dcterms:W3CDTF">2013-01-08T09:24:38Z</dcterms:created>
  <dcterms:modified xsi:type="dcterms:W3CDTF">2021-04-08T13:22:51Z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bjective-Id">
    <vt:lpwstr>A19749883</vt:lpwstr>
  </property>
  <property fmtid="{D5CDD505-2E9C-101B-9397-08002B2CF9AE}" pid="3" name="Objective-Title">
    <vt:lpwstr>Business intelligence systems - System Development - BI Project - Phase 3 - Finance Systems - FYFP Data Specification V3.8</vt:lpwstr>
  </property>
  <property fmtid="{D5CDD505-2E9C-101B-9397-08002B2CF9AE}" pid="4" name="Objective-Comment">
    <vt:lpwstr>
    </vt:lpwstr>
  </property>
  <property fmtid="{D5CDD505-2E9C-101B-9397-08002B2CF9AE}" pid="5" name="Objective-CreationStamp">
    <vt:filetime>2017-12-20T13:38:05Z</vt:filetime>
  </property>
  <property fmtid="{D5CDD505-2E9C-101B-9397-08002B2CF9AE}" pid="6" name="Objective-IsApproved">
    <vt:bool>false</vt:bool>
  </property>
  <property fmtid="{D5CDD505-2E9C-101B-9397-08002B2CF9AE}" pid="7" name="Objective-IsPublished">
    <vt:bool>false</vt:bool>
  </property>
  <property fmtid="{D5CDD505-2E9C-101B-9397-08002B2CF9AE}" pid="8" name="Objective-DatePublished">
    <vt:lpwstr>
    </vt:lpwstr>
  </property>
  <property fmtid="{D5CDD505-2E9C-101B-9397-08002B2CF9AE}" pid="9" name="Objective-ModificationStamp">
    <vt:filetime>2018-01-05T10:48:53Z</vt:filetime>
  </property>
  <property fmtid="{D5CDD505-2E9C-101B-9397-08002B2CF9AE}" pid="10" name="Objective-Owner">
    <vt:lpwstr>Stokes, Robert R (U206864)</vt:lpwstr>
  </property>
  <property fmtid="{D5CDD505-2E9C-101B-9397-08002B2CF9AE}" pid="11" name="Objective-Path">
    <vt:lpwstr>Objective Global Folder:Scottish Housing Regulator File Plan:Corporate Policies, Systems and Services:IT:Scottish Housing Regulator: Business Intelligence Project Part 3: 2017-2022:</vt:lpwstr>
  </property>
  <property fmtid="{D5CDD505-2E9C-101B-9397-08002B2CF9AE}" pid="12" name="Objective-Parent">
    <vt:lpwstr>Scottish Housing Regulator: Business Intelligence Project Part 3: 2017-2022</vt:lpwstr>
  </property>
  <property fmtid="{D5CDD505-2E9C-101B-9397-08002B2CF9AE}" pid="13" name="Objective-State">
    <vt:lpwstr>Being Edited</vt:lpwstr>
  </property>
  <property fmtid="{D5CDD505-2E9C-101B-9397-08002B2CF9AE}" pid="14" name="Objective-Version">
    <vt:lpwstr>0.3</vt:lpwstr>
  </property>
  <property fmtid="{D5CDD505-2E9C-101B-9397-08002B2CF9AE}" pid="15" name="Objective-VersionNumber">
    <vt:r8>3</vt:r8>
  </property>
  <property fmtid="{D5CDD505-2E9C-101B-9397-08002B2CF9AE}" pid="16" name="Objective-VersionComment">
    <vt:lpwstr>Remove fix #204</vt:lpwstr>
  </property>
  <property fmtid="{D5CDD505-2E9C-101B-9397-08002B2CF9AE}" pid="17" name="Objective-FileNumber">
    <vt:lpwstr>CASE/383302</vt:lpwstr>
  </property>
  <property fmtid="{D5CDD505-2E9C-101B-9397-08002B2CF9AE}" pid="18" name="Objective-Classification">
    <vt:lpwstr>[Inherited - OFFICIAL]</vt:lpwstr>
  </property>
  <property fmtid="{D5CDD505-2E9C-101B-9397-08002B2CF9AE}" pid="19" name="Objective-Caveats">
    <vt:lpwstr>
    </vt:lpwstr>
  </property>
  <property fmtid="{D5CDD505-2E9C-101B-9397-08002B2CF9AE}" pid="20" name="Objective-Date of Original [system]">
    <vt:lpwstr>
    </vt:lpwstr>
  </property>
  <property fmtid="{D5CDD505-2E9C-101B-9397-08002B2CF9AE}" pid="21" name="Objective-Date Received [system]">
    <vt:lpwstr>
    </vt:lpwstr>
  </property>
  <property fmtid="{D5CDD505-2E9C-101B-9397-08002B2CF9AE}" pid="22" name="Objective-SG Web Publication - Category [system]">
    <vt:lpwstr>
    </vt:lpwstr>
  </property>
  <property fmtid="{D5CDD505-2E9C-101B-9397-08002B2CF9AE}" pid="23" name="Objective-SG Web Publication - Category 2 Classification [system]">
    <vt:lpwstr>
    </vt:lpwstr>
  </property>
  <property fmtid="{D5CDD505-2E9C-101B-9397-08002B2CF9AE}" pid="24" name="Objective-Description">
    <vt:lpwstr>
    </vt:lpwstr>
  </property>
  <property fmtid="{D5CDD505-2E9C-101B-9397-08002B2CF9AE}" pid="25" name="Objective-VersionId">
    <vt:lpwstr>vA27684225</vt:lpwstr>
  </property>
  <property fmtid="{D5CDD505-2E9C-101B-9397-08002B2CF9AE}" pid="26" name="Objective-Date Received">
    <vt:lpwstr>
    </vt:lpwstr>
  </property>
  <property fmtid="{D5CDD505-2E9C-101B-9397-08002B2CF9AE}" pid="27" name="Objective-Date of Original">
    <vt:lpwstr>
    </vt:lpwstr>
  </property>
  <property fmtid="{D5CDD505-2E9C-101B-9397-08002B2CF9AE}" pid="28" name="Objective-SG Web Publication - Category">
    <vt:lpwstr>
    </vt:lpwstr>
  </property>
  <property fmtid="{D5CDD505-2E9C-101B-9397-08002B2CF9AE}" pid="29" name="Objective-SG Web Publication - Category 2 Classification">
    <vt:lpwstr>
    </vt:lpwstr>
  </property>
  <property fmtid="{D5CDD505-2E9C-101B-9397-08002B2CF9AE}" pid="30" name="Objective-Connect Creator">
    <vt:lpwstr>
    </vt:lpwstr>
  </property>
  <property fmtid="{D5CDD505-2E9C-101B-9397-08002B2CF9AE}" pid="31" name="Objective-Connect Creator [system]">
    <vt:lpwstr>
    </vt:lpwstr>
  </property>
</Properties>
</file>