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defaultThemeVersion="124226"/>
  <mc:AlternateContent xmlns:mc="http://schemas.openxmlformats.org/markup-compatibility/2006">
    <mc:Choice Requires="x15">
      <x15ac:absPath xmlns:x15ac="http://schemas.microsoft.com/office/spreadsheetml/2010/11/ac" url="C:\Projects\GitHub\ShrForms\specifications\charter\"/>
    </mc:Choice>
  </mc:AlternateContent>
  <xr:revisionPtr revIDLastSave="0" documentId="13_ncr:1_{6CC41A21-9BEF-4A02-B62B-C36FA86B5885}" xr6:coauthVersionLast="46" xr6:coauthVersionMax="46" xr10:uidLastSave="{00000000-0000-0000-0000-000000000000}"/>
  <bookViews>
    <workbookView xWindow="-120" yWindow="-120" windowWidth="19440" windowHeight="15000" tabRatio="799" activeTab="4" xr2:uid="{00000000-000D-0000-FFFF-FFFF00000000}"/>
  </bookViews>
  <sheets>
    <sheet name="Version Control" sheetId="2" r:id="rId1"/>
    <sheet name="ARC structure &amp; wording" sheetId="35" r:id="rId2"/>
    <sheet name="Charter Data" sheetId="6" r:id="rId3"/>
    <sheet name="3&amp;4" sheetId="31" r:id="rId4"/>
    <sheet name="Contextual and EESSH" sheetId="25" r:id="rId5"/>
    <sheet name="C9" sheetId="32" r:id="rId6"/>
    <sheet name="C9 LA" sheetId="36" r:id="rId7"/>
    <sheet name="C10" sheetId="26" r:id="rId8"/>
    <sheet name="C11" sheetId="27" r:id="rId9"/>
    <sheet name="C12" sheetId="28" r:id="rId10"/>
    <sheet name="C13" sheetId="29" r:id="rId11"/>
    <sheet name="DDMs" sheetId="33" state="hidden" r:id="rId12"/>
  </sheets>
  <externalReferences>
    <externalReference r:id="rId13"/>
    <externalReference r:id="rId14"/>
  </externalReferences>
  <definedNames>
    <definedName name="_3.1.1" localSheetId="1">'[1]3&amp;4'!$B$2</definedName>
    <definedName name="_3.1.1">'3&amp;4'!$B$3</definedName>
    <definedName name="_3.1.2" localSheetId="1">'[1]3&amp;4'!$C$2</definedName>
    <definedName name="_3.1.2">'3&amp;4'!$C$3</definedName>
    <definedName name="_3.1.3" localSheetId="1">'[1]3&amp;4'!$D$3</definedName>
    <definedName name="_3.1.3" localSheetId="6">'3&amp;4'!#REF!</definedName>
    <definedName name="_3.1.3">'3&amp;4'!#REF!</definedName>
    <definedName name="_3.1.4" localSheetId="1">'[1]3&amp;4'!$B$4</definedName>
    <definedName name="_3.1.4">'3&amp;4'!$B$5</definedName>
    <definedName name="_3.1.5" localSheetId="1">'[1]3&amp;4'!$C$4</definedName>
    <definedName name="_3.1.5">'3&amp;4'!$C$5</definedName>
    <definedName name="_3.1.6" localSheetId="6">'3&amp;4'!#REF!</definedName>
    <definedName name="_3.1.6">'3&amp;4'!#REF!</definedName>
    <definedName name="_4.1.1" localSheetId="1">'[1]3&amp;4'!$B$6</definedName>
    <definedName name="_4.1.1">'3&amp;4'!$B$7</definedName>
    <definedName name="_4.1.2" localSheetId="1">'[1]3&amp;4'!$C$6</definedName>
    <definedName name="_4.1.2">'3&amp;4'!$C$7</definedName>
    <definedName name="_xlnm._FilterDatabase" localSheetId="2" hidden="1">'Charter Data'!$P$191</definedName>
    <definedName name="_xlnm._FilterDatabase" localSheetId="4" hidden="1">'Contextual and EESSH'!$B$8:$AE$361</definedName>
    <definedName name="_GoBack" localSheetId="2">'Contextual and EESSH'!$C$64</definedName>
    <definedName name="C10.1.1">'C10'!$B$5</definedName>
    <definedName name="C10.1.10">'C10'!$C$9</definedName>
    <definedName name="C10.1.11">'C10'!$D$5</definedName>
    <definedName name="C10.1.12">'C10'!$D$6</definedName>
    <definedName name="C10.1.13">'C10'!$D$7</definedName>
    <definedName name="C10.1.14">'C10'!$D$8</definedName>
    <definedName name="C10.1.15">'C10'!$D$9</definedName>
    <definedName name="C10.1.16">'C10'!$E$5</definedName>
    <definedName name="C10.1.17">'C10'!$E$6</definedName>
    <definedName name="C10.1.18">'C10'!$E$7</definedName>
    <definedName name="C10.1.19">'C10'!$E$8</definedName>
    <definedName name="C10.1.2">'C10'!$B$6</definedName>
    <definedName name="C10.1.20" localSheetId="1">[1]C10!$E$9</definedName>
    <definedName name="C10.1.20">'C10'!$E$9</definedName>
    <definedName name="C10.1.3">'C10'!$B$7</definedName>
    <definedName name="C10.1.4">'C10'!$B$8</definedName>
    <definedName name="C10.1.5">'C10'!$B$9</definedName>
    <definedName name="C10.1.6">'C10'!$C$5</definedName>
    <definedName name="C10.1.7">'C10'!$C$6</definedName>
    <definedName name="C10.1.8">'C10'!$C$7</definedName>
    <definedName name="C10.1.9">'C10'!$C$8</definedName>
    <definedName name="C10.2.1">'C10'!$B$13</definedName>
    <definedName name="C10.2.10">'C10'!$C$17</definedName>
    <definedName name="C10.2.11">'C10'!$D$13</definedName>
    <definedName name="C10.2.12">'C10'!$D$14</definedName>
    <definedName name="C10.2.13">'C10'!$D$15</definedName>
    <definedName name="C10.2.14">'C10'!$D$16</definedName>
    <definedName name="C10.2.15">'C10'!$D$17</definedName>
    <definedName name="C10.2.16">'C10'!$E$13</definedName>
    <definedName name="C10.2.17">'C10'!$E$14</definedName>
    <definedName name="C10.2.18">'C10'!$E$15</definedName>
    <definedName name="C10.2.19">'C10'!$E$16</definedName>
    <definedName name="C10.2.2">'C10'!$B$14</definedName>
    <definedName name="C10.2.3">'C10'!$B$15</definedName>
    <definedName name="C10.2.4">'C10'!$B$16</definedName>
    <definedName name="C10.2.5">'C10'!$B$17</definedName>
    <definedName name="C10.2.6">'C10'!$C$13</definedName>
    <definedName name="C10.2.7">'C10'!$C$14</definedName>
    <definedName name="C10.2.8">'C10'!$C$15</definedName>
    <definedName name="C10.2.9">'C10'!$C$16</definedName>
    <definedName name="C10.3.1">'C10'!$B$21</definedName>
    <definedName name="C10.3.10">'C10'!$C$25</definedName>
    <definedName name="C10.3.11">'C10'!$D$21</definedName>
    <definedName name="C10.3.12">'C10'!$D$22</definedName>
    <definedName name="C10.3.13">'C10'!$D$23</definedName>
    <definedName name="C10.3.14">'C10'!$D$24</definedName>
    <definedName name="C10.3.15">'C10'!$D$25</definedName>
    <definedName name="C10.3.16">'C10'!$E$21</definedName>
    <definedName name="C10.3.17">'C10'!$E$22</definedName>
    <definedName name="C10.3.18">'C10'!$E$23</definedName>
    <definedName name="C10.3.19">'C10'!$E$24</definedName>
    <definedName name="C10.3.2">'C10'!$B$22</definedName>
    <definedName name="C10.3.20">'C10'!$E$25</definedName>
    <definedName name="C10.3.3">'C10'!$B$23</definedName>
    <definedName name="C10.3.4">'C10'!$B$24</definedName>
    <definedName name="C10.3.5">'C10'!$B$25</definedName>
    <definedName name="C10.3.6">'C10'!$C$21</definedName>
    <definedName name="C10.3.7">'C10'!$C$22</definedName>
    <definedName name="C10.3.8">'C10'!$C$23</definedName>
    <definedName name="C10.3.9">'C10'!$C$24</definedName>
    <definedName name="C10.4.1">'C10'!$B$29</definedName>
    <definedName name="C10.4.10">'C10'!$C$33</definedName>
    <definedName name="C10.4.11">'C10'!$D$29</definedName>
    <definedName name="C10.4.12">'C10'!$D$30</definedName>
    <definedName name="C10.4.13">'C10'!$D$31</definedName>
    <definedName name="C10.4.14">'C10'!$D$32</definedName>
    <definedName name="C10.4.15">'C10'!$D$33</definedName>
    <definedName name="C10.4.16">'C10'!$E$29</definedName>
    <definedName name="C10.4.17">'C10'!$E$30</definedName>
    <definedName name="C10.4.18">'C10'!$E$31</definedName>
    <definedName name="C10.4.19">'C10'!$E$32</definedName>
    <definedName name="C10.4.2">'C10'!$B$30</definedName>
    <definedName name="C10.4.20">'C10'!$E$33</definedName>
    <definedName name="C10.4.3">'C10'!$B$31</definedName>
    <definedName name="C10.4.4">'C10'!$B$32</definedName>
    <definedName name="C10.4.5">'C10'!$B$33</definedName>
    <definedName name="C10.4.6">'C10'!$C$29</definedName>
    <definedName name="C10.4.7">'C10'!$C$30</definedName>
    <definedName name="C10.4.8">'C10'!$C$31</definedName>
    <definedName name="C10.4.9">'C10'!$C$32</definedName>
    <definedName name="C10.5.1">'C10'!$B$40</definedName>
    <definedName name="C10.5.10">'C10'!$C$44</definedName>
    <definedName name="C10.5.11">'C10'!$D$40</definedName>
    <definedName name="C10.5.12">'C10'!$D$41</definedName>
    <definedName name="C10.5.13">'C10'!$D$42</definedName>
    <definedName name="C10.5.14">'C10'!$D$43</definedName>
    <definedName name="C10.5.15">'C10'!$D$44</definedName>
    <definedName name="C10.5.16">'C10'!$E$40</definedName>
    <definedName name="C10.5.17">'C10'!$E$41</definedName>
    <definedName name="C10.5.18">'C10'!$E$42</definedName>
    <definedName name="C10.5.19">'C10'!$E$43</definedName>
    <definedName name="C10.5.2">'C10'!$B$41</definedName>
    <definedName name="C10.5.20">'C10'!$E$44</definedName>
    <definedName name="C10.5.3">'C10'!$B$42</definedName>
    <definedName name="C10.5.4">'C10'!$B$43</definedName>
    <definedName name="C10.5.5">'C10'!$B$44</definedName>
    <definedName name="C10.5.6">'C10'!$C$40</definedName>
    <definedName name="C10.5.7">'C10'!$C$41</definedName>
    <definedName name="C10.5.8">'C10'!$C$42</definedName>
    <definedName name="C10.5.9">'C10'!$C$43</definedName>
    <definedName name="C10.6.1">'C10'!$B$48</definedName>
    <definedName name="C10.6.10">'C10'!$C$52</definedName>
    <definedName name="C10.6.11">'C10'!$D$48</definedName>
    <definedName name="C10.6.12">'C10'!$D$49</definedName>
    <definedName name="C10.6.13">'C10'!$D$50</definedName>
    <definedName name="C10.6.14">'C10'!$D$51</definedName>
    <definedName name="C10.6.15">'C10'!$D$52</definedName>
    <definedName name="C10.6.16">'C10'!$E$48</definedName>
    <definedName name="C10.6.17">'C10'!$E$49</definedName>
    <definedName name="C10.6.18">'C10'!$E$50</definedName>
    <definedName name="C10.6.19">'C10'!$E$51</definedName>
    <definedName name="C10.6.2">'C10'!$B$49</definedName>
    <definedName name="C10.6.20">'C10'!$E$52</definedName>
    <definedName name="C10.6.3">'C10'!$B$50</definedName>
    <definedName name="C10.6.4">'C10'!$B$51</definedName>
    <definedName name="C10.6.5">'C10'!$B$52</definedName>
    <definedName name="C10.6.6">'C10'!$C$48</definedName>
    <definedName name="C10.6.7">'C10'!$C$49</definedName>
    <definedName name="C10.6.8">'C10'!$C$50</definedName>
    <definedName name="C10.6.9">'C10'!$C$51</definedName>
    <definedName name="C10.7.1">'C10'!$B$56</definedName>
    <definedName name="C10.7.10">'C10'!$C$60</definedName>
    <definedName name="C10.7.11">'C10'!$D$56</definedName>
    <definedName name="C10.7.12">'C10'!$D$57</definedName>
    <definedName name="C10.7.14">'C10'!$D$59</definedName>
    <definedName name="C10.7.15">'C10'!$D$60</definedName>
    <definedName name="C10.7.16">'C10'!$E$56</definedName>
    <definedName name="C10.7.17">'C10'!$E$57</definedName>
    <definedName name="C10.7.18">'C10'!$E$58</definedName>
    <definedName name="C10.7.19">'C10'!$E$59</definedName>
    <definedName name="C10.7.2">'C10'!$B$57</definedName>
    <definedName name="C10.7.20">'C10'!$E$60</definedName>
    <definedName name="C10.7.3">'C10'!$B$58</definedName>
    <definedName name="C10.7.4">'C10'!$B$59</definedName>
    <definedName name="C10.7.5">'C10'!$B$60</definedName>
    <definedName name="C10.7.6">'C10'!$C$56</definedName>
    <definedName name="C10.7.7">'C10'!$C$57</definedName>
    <definedName name="C10.7.8">'C10'!$C$58</definedName>
    <definedName name="C10.7.9">'C10'!$C$59</definedName>
    <definedName name="C11.1.1">'C11'!$B$5</definedName>
    <definedName name="C11.1.10">'C11'!$C$9</definedName>
    <definedName name="C11.1.11">'C11'!$D$5</definedName>
    <definedName name="C11.1.12">'C11'!$D$6</definedName>
    <definedName name="C11.1.13">'C11'!$D$7</definedName>
    <definedName name="C11.1.14">'C11'!$D$8</definedName>
    <definedName name="C11.1.15">'C11'!$D$9</definedName>
    <definedName name="C11.1.16">'C11'!$E$5</definedName>
    <definedName name="C11.1.17">'C11'!$E$6</definedName>
    <definedName name="C11.1.18">'C11'!$E$7</definedName>
    <definedName name="C11.1.19">'C11'!$E$8</definedName>
    <definedName name="C11.1.2">'C11'!$B$6</definedName>
    <definedName name="C11.1.20">'C11'!$E$9</definedName>
    <definedName name="C11.1.3">'C11'!$B$7</definedName>
    <definedName name="C11.1.4">'C11'!$B$8</definedName>
    <definedName name="C11.1.5">'C11'!$B$9</definedName>
    <definedName name="C11.1.6">'C11'!$C$5</definedName>
    <definedName name="C11.1.7">'C11'!$C$6</definedName>
    <definedName name="C11.1.8">'C11'!$C$7</definedName>
    <definedName name="C11.1.9">'C11'!$C$8</definedName>
    <definedName name="C11.2.1">'C11'!$B$13</definedName>
    <definedName name="C11.2.2">'C11'!$B$14</definedName>
    <definedName name="C11.2.3">'C11'!$B$15</definedName>
    <definedName name="C11.2.4">'C11'!$B$16</definedName>
    <definedName name="C11.2.5">'C11'!$B$17</definedName>
    <definedName name="C11.2.6">'C11'!$B$18</definedName>
    <definedName name="C11.2.7">'C11'!$B$19</definedName>
    <definedName name="C11.2.8">'C11'!$B$20</definedName>
    <definedName name="C11.2.9">'C11'!$B$21</definedName>
    <definedName name="C12.1.1">'C12'!$B$5</definedName>
    <definedName name="C12.1.2">'C12'!$B$6</definedName>
    <definedName name="C12.1.3">'C12'!$B$7</definedName>
    <definedName name="C12.1.4">'C12'!$B$8</definedName>
    <definedName name="C12.1.5">'C12'!$B$9</definedName>
    <definedName name="C12.1.6">'C12'!$B$10</definedName>
    <definedName name="C12.1.7">'C12'!$B$11</definedName>
    <definedName name="C12.1.8">'C12'!$B$12</definedName>
    <definedName name="C12.2.1">'C12'!$C$5</definedName>
    <definedName name="C12.2.2">'C12'!$C$6</definedName>
    <definedName name="C12.2.3">'C12'!$C$7</definedName>
    <definedName name="C12.2.4">'C12'!$C$8</definedName>
    <definedName name="C12.2.5">'C12'!$C$9</definedName>
    <definedName name="C12.2.6">'C12'!$C$10</definedName>
    <definedName name="C12.2.7">'C12'!$C$11</definedName>
    <definedName name="C13.1">'C13'!$B$3</definedName>
    <definedName name="C13.2.1">'C13'!$B$7</definedName>
    <definedName name="C13.2.2">'C13'!$B$9</definedName>
    <definedName name="C13.2.3">'C13'!$B$11</definedName>
    <definedName name="C13.2.4">'C13'!$B$13</definedName>
    <definedName name="C20.2.20">'C10'!$E$17</definedName>
    <definedName name="C7.10.13">'C10'!$D$58</definedName>
    <definedName name="C9.1" localSheetId="1">[1]C9!$B$3</definedName>
    <definedName name="C9.1" localSheetId="6">'C9 LA'!$B$3</definedName>
    <definedName name="C9.1">'C9'!$B$3</definedName>
    <definedName name="C9.2" localSheetId="1">[1]C9!$B$4</definedName>
    <definedName name="C9.2" localSheetId="6">'C9 LA'!$B$4</definedName>
    <definedName name="C9.2">'C9'!$B$4</definedName>
    <definedName name="C9.3" localSheetId="1">[1]C9!$B$5</definedName>
    <definedName name="C9.3" localSheetId="6">'C9 LA'!$B$5</definedName>
    <definedName name="C9.3">'C9'!$B$5</definedName>
    <definedName name="C9.4.1" localSheetId="1">[1]C9!$B$6</definedName>
    <definedName name="C9.4.1" localSheetId="6">'C9 LA'!$B$6</definedName>
    <definedName name="C9.4.1">'C9'!$B$6</definedName>
    <definedName name="C9.4.2" localSheetId="1">[1]C9!$B$7</definedName>
    <definedName name="C9.4.2" localSheetId="6">'C9 LA'!$B$7</definedName>
    <definedName name="C9.4.2">'C9'!$B$7</definedName>
    <definedName name="C9.4.3" localSheetId="6">'C9 LA'!$B$8</definedName>
    <definedName name="C9.4.3">'C9'!$B$8</definedName>
    <definedName name="C9.5" localSheetId="6">'C9 LA'!$B$9</definedName>
    <definedName name="C9.5">'C9'!$B$9</definedName>
    <definedName name="C9.6" localSheetId="6">'C9 LA'!#REF!</definedName>
    <definedName name="C9.6">'C9'!$B$13</definedName>
    <definedName name="I3.1.1" localSheetId="3">'3&amp;4'!$B$3</definedName>
    <definedName name="I3.1.1" localSheetId="1">#REF!</definedName>
    <definedName name="I3.1.1" localSheetId="6">#REF!</definedName>
    <definedName name="I3.1.1">#REF!</definedName>
    <definedName name="I3.1.2" localSheetId="3">'3&amp;4'!$C$3</definedName>
    <definedName name="I3.1.2" localSheetId="1">#REF!</definedName>
    <definedName name="I3.1.2" localSheetId="6">#REF!</definedName>
    <definedName name="I3.1.2">#REF!</definedName>
    <definedName name="I3.1.3" localSheetId="3">'3&amp;4'!#REF!</definedName>
    <definedName name="I3.1.3" localSheetId="1">#REF!</definedName>
    <definedName name="I3.1.3" localSheetId="6">#REF!</definedName>
    <definedName name="I3.1.3">#REF!</definedName>
    <definedName name="I3.1.4" localSheetId="3">'3&amp;4'!$B$5</definedName>
    <definedName name="I3.1.4" localSheetId="1">#REF!</definedName>
    <definedName name="I3.1.4" localSheetId="6">#REF!</definedName>
    <definedName name="I3.1.4">#REF!</definedName>
    <definedName name="I3.1.5" localSheetId="3">'3&amp;4'!$C$5</definedName>
    <definedName name="I3.1.5" localSheetId="1">#REF!</definedName>
    <definedName name="I3.1.5" localSheetId="6">#REF!</definedName>
    <definedName name="I3.1.5">#REF!</definedName>
    <definedName name="I3.1.6" localSheetId="3">'3&amp;4'!#REF!</definedName>
    <definedName name="I3.1.6" localSheetId="1">#REF!</definedName>
    <definedName name="I3.1.6" localSheetId="6">#REF!</definedName>
    <definedName name="I3.1.6">#REF!</definedName>
    <definedName name="I4.1.1" localSheetId="3">'3&amp;4'!$B$7</definedName>
    <definedName name="I4.1.1" localSheetId="1">#REF!</definedName>
    <definedName name="I4.1.1" localSheetId="6">#REF!</definedName>
    <definedName name="I4.1.1">#REF!</definedName>
    <definedName name="I4.1.2" localSheetId="3">'3&amp;4'!$C$7</definedName>
    <definedName name="I4.1.2" localSheetId="1">#REF!</definedName>
    <definedName name="I4.1.2" localSheetId="6">#REF!</definedName>
    <definedName name="I4.1.2">#REF!</definedName>
    <definedName name="_xlnm.Print_Titles" localSheetId="2">'Charter Data'!$8:$8</definedName>
    <definedName name="ValidationSet">'[2]Validation Summary'!$AA$4</definedName>
    <definedName name="YesNoInd" localSheetId="1">[1]DDMs!$A$2:$A$3</definedName>
    <definedName name="YesNoInd">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6" i="25" l="1"/>
  <c r="J62" i="6" l="1"/>
  <c r="U206" i="6" l="1"/>
  <c r="U207" i="6"/>
  <c r="U208" i="6"/>
  <c r="U209" i="6"/>
  <c r="U210" i="6"/>
  <c r="U211" i="6"/>
  <c r="U212" i="6"/>
  <c r="U213" i="6"/>
  <c r="U205" i="6"/>
  <c r="O204" i="6"/>
  <c r="J203" i="6"/>
  <c r="U349" i="25"/>
  <c r="J61" i="6"/>
  <c r="O15" i="6"/>
  <c r="O14" i="6"/>
  <c r="O13" i="6"/>
  <c r="O12" i="6"/>
  <c r="J138" i="6"/>
  <c r="J137" i="6" s="1"/>
  <c r="U325" i="25"/>
  <c r="U356" i="25"/>
  <c r="D52" i="26"/>
  <c r="C52" i="26"/>
  <c r="B52" i="26"/>
  <c r="D6" i="26"/>
  <c r="D7" i="26"/>
  <c r="D8" i="26"/>
  <c r="D5" i="26"/>
  <c r="C6" i="26"/>
  <c r="C7" i="26"/>
  <c r="C8" i="26"/>
  <c r="C5" i="26"/>
  <c r="B6" i="26"/>
  <c r="B7" i="26"/>
  <c r="B8" i="26"/>
  <c r="B5" i="26"/>
  <c r="C4" i="32"/>
  <c r="C5" i="32"/>
  <c r="C6" i="32"/>
  <c r="C7" i="32"/>
  <c r="C3" i="32"/>
  <c r="B4" i="32"/>
  <c r="B5" i="32"/>
  <c r="B6" i="32"/>
  <c r="B7" i="32"/>
  <c r="B3" i="32"/>
  <c r="O358" i="25"/>
  <c r="C4" i="36"/>
  <c r="C5" i="36"/>
  <c r="C6" i="36"/>
  <c r="C7" i="36"/>
  <c r="C3" i="36"/>
  <c r="B4" i="36"/>
  <c r="B5" i="36"/>
  <c r="B6" i="36"/>
  <c r="B7" i="36"/>
  <c r="B3" i="36"/>
  <c r="O142" i="6"/>
  <c r="J151" i="25"/>
  <c r="J150" i="25"/>
  <c r="C8" i="36" s="1"/>
  <c r="J29" i="25"/>
  <c r="J153" i="6"/>
  <c r="J152" i="6"/>
  <c r="O102" i="6"/>
  <c r="O336" i="25"/>
  <c r="O337" i="25"/>
  <c r="O338" i="25"/>
  <c r="O339" i="25"/>
  <c r="O340" i="25"/>
  <c r="O341" i="25"/>
  <c r="O335" i="25"/>
  <c r="J65" i="6"/>
  <c r="J37" i="6"/>
  <c r="O41" i="6" s="1"/>
  <c r="J40" i="6"/>
  <c r="O42" i="6" s="1"/>
  <c r="J23" i="6"/>
  <c r="J143" i="25"/>
  <c r="B8" i="36" s="1"/>
  <c r="J144" i="25"/>
  <c r="J63" i="6" s="1"/>
  <c r="O48" i="25"/>
  <c r="O49" i="25"/>
  <c r="O133" i="6"/>
  <c r="O132" i="6"/>
  <c r="O131" i="6"/>
  <c r="O130" i="6"/>
  <c r="J125" i="6"/>
  <c r="J124" i="6"/>
  <c r="J123" i="6"/>
  <c r="J122" i="6"/>
  <c r="J110" i="6"/>
  <c r="J111" i="6"/>
  <c r="J109" i="6"/>
  <c r="J108" i="6"/>
  <c r="J107" i="6"/>
  <c r="K23" i="6"/>
  <c r="O201" i="6"/>
  <c r="O167" i="6"/>
  <c r="O166" i="6"/>
  <c r="O121" i="6"/>
  <c r="O120" i="6"/>
  <c r="O119" i="6"/>
  <c r="O118" i="6"/>
  <c r="O117" i="6"/>
  <c r="O81" i="6"/>
  <c r="O80" i="6"/>
  <c r="O78" i="6"/>
  <c r="U78" i="6"/>
  <c r="U75" i="6"/>
  <c r="J134" i="6"/>
  <c r="J33" i="6"/>
  <c r="B12" i="31" s="1"/>
  <c r="J34" i="6"/>
  <c r="C12" i="31" s="1"/>
  <c r="U84" i="6"/>
  <c r="U144" i="6"/>
  <c r="J348" i="25"/>
  <c r="J342" i="25"/>
  <c r="C12" i="28" s="1"/>
  <c r="C7" i="31"/>
  <c r="B7" i="31"/>
  <c r="C6" i="31"/>
  <c r="B6" i="31"/>
  <c r="C4" i="31"/>
  <c r="C3" i="31"/>
  <c r="B4" i="31"/>
  <c r="B3" i="31"/>
  <c r="J56" i="6"/>
  <c r="J55" i="6"/>
  <c r="J47" i="25"/>
  <c r="U199" i="6"/>
  <c r="U198" i="6"/>
  <c r="U197" i="6"/>
  <c r="U196" i="6"/>
  <c r="U195" i="6"/>
  <c r="U194" i="6"/>
  <c r="U193" i="6"/>
  <c r="U192" i="6"/>
  <c r="U191" i="6"/>
  <c r="O106" i="6"/>
  <c r="O103" i="6"/>
  <c r="O75" i="6"/>
  <c r="J199" i="6"/>
  <c r="O199" i="6" s="1"/>
  <c r="J213" i="6"/>
  <c r="O213" i="6" s="1"/>
  <c r="J182" i="6"/>
  <c r="O182" i="6" s="1"/>
  <c r="J100" i="6"/>
  <c r="O100" i="6" s="1"/>
  <c r="J92" i="6"/>
  <c r="O92" i="6" s="1"/>
  <c r="J72" i="6"/>
  <c r="O72" i="6" s="1"/>
  <c r="J52" i="6"/>
  <c r="O52" i="6" s="1"/>
  <c r="J30" i="6"/>
  <c r="O30" i="6" s="1"/>
  <c r="J22" i="6"/>
  <c r="O22" i="6" s="1"/>
  <c r="O136" i="6"/>
  <c r="J324" i="25"/>
  <c r="J334" i="25"/>
  <c r="B12" i="28" s="1"/>
  <c r="J63" i="25"/>
  <c r="B9" i="32" s="1"/>
  <c r="J9" i="6"/>
  <c r="J57" i="6"/>
  <c r="J145" i="6"/>
  <c r="J140" i="6"/>
  <c r="J136" i="25"/>
  <c r="C45" i="32" s="1"/>
  <c r="J96" i="25"/>
  <c r="O96" i="25" s="1"/>
  <c r="J62" i="25"/>
  <c r="B8" i="32" s="1"/>
  <c r="A16" i="29"/>
  <c r="A24" i="28"/>
  <c r="A25" i="27"/>
  <c r="J103" i="25"/>
  <c r="C9" i="32" s="1"/>
  <c r="J102" i="25"/>
  <c r="C8" i="32" s="1"/>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13" i="32"/>
  <c r="J37" i="25"/>
  <c r="O36" i="25" s="1"/>
  <c r="J16" i="25"/>
  <c r="J206" i="6"/>
  <c r="J200" i="6"/>
  <c r="J192" i="6"/>
  <c r="J189" i="6"/>
  <c r="J186" i="6"/>
  <c r="J183" i="6"/>
  <c r="J175" i="6"/>
  <c r="J170" i="6"/>
  <c r="J173" i="6"/>
  <c r="J168" i="6"/>
  <c r="O169" i="6" s="1"/>
  <c r="J165" i="6"/>
  <c r="J155" i="6"/>
  <c r="J154" i="6"/>
  <c r="J149" i="6"/>
  <c r="J104" i="6"/>
  <c r="J101" i="6"/>
  <c r="J93" i="6"/>
  <c r="J85" i="6"/>
  <c r="J82" i="6"/>
  <c r="J76" i="6"/>
  <c r="J79" i="6"/>
  <c r="J73" i="6"/>
  <c r="J45" i="6"/>
  <c r="J355" i="25"/>
  <c r="B13" i="29" s="1"/>
  <c r="B14" i="27"/>
  <c r="B15" i="27"/>
  <c r="B16" i="27"/>
  <c r="B17" i="27"/>
  <c r="B18" i="27"/>
  <c r="B19" i="27"/>
  <c r="B20" i="27"/>
  <c r="B21" i="27"/>
  <c r="B13" i="27"/>
  <c r="J311" i="25"/>
  <c r="J312" i="25"/>
  <c r="E7" i="27" s="1"/>
  <c r="J313" i="25"/>
  <c r="E8" i="27" s="1"/>
  <c r="J310" i="25"/>
  <c r="E5" i="27" s="1"/>
  <c r="D49" i="26"/>
  <c r="D50" i="26"/>
  <c r="D51" i="26"/>
  <c r="D48" i="26"/>
  <c r="C49" i="26"/>
  <c r="C50" i="26"/>
  <c r="C51" i="26"/>
  <c r="C48" i="26"/>
  <c r="B49" i="26"/>
  <c r="B50" i="26"/>
  <c r="B51" i="26"/>
  <c r="B48" i="26"/>
  <c r="D41" i="26"/>
  <c r="D42" i="26"/>
  <c r="D43" i="26"/>
  <c r="D40" i="26"/>
  <c r="C41" i="26"/>
  <c r="C42" i="26"/>
  <c r="C43" i="26"/>
  <c r="C40" i="26"/>
  <c r="B41" i="26"/>
  <c r="B42" i="26"/>
  <c r="B43" i="26"/>
  <c r="B40" i="26"/>
  <c r="D30" i="26"/>
  <c r="D31" i="26"/>
  <c r="D32" i="26"/>
  <c r="D29" i="26"/>
  <c r="C30" i="26"/>
  <c r="C31" i="26"/>
  <c r="C32" i="26"/>
  <c r="C29" i="26"/>
  <c r="B30" i="26"/>
  <c r="B31" i="26"/>
  <c r="B32" i="26"/>
  <c r="B29" i="26"/>
  <c r="D14" i="26"/>
  <c r="D15" i="26"/>
  <c r="D16" i="26"/>
  <c r="D13" i="26"/>
  <c r="C14" i="26"/>
  <c r="C15" i="26"/>
  <c r="C16" i="26"/>
  <c r="C13" i="26"/>
  <c r="B14" i="26"/>
  <c r="B15" i="26"/>
  <c r="B16" i="26"/>
  <c r="B13" i="26"/>
  <c r="J270" i="25"/>
  <c r="E49" i="26" s="1"/>
  <c r="J271" i="25"/>
  <c r="E50" i="26" s="1"/>
  <c r="J272" i="25"/>
  <c r="E51" i="26" s="1"/>
  <c r="J269" i="25"/>
  <c r="E48" i="26" s="1"/>
  <c r="J250" i="25"/>
  <c r="J251" i="25"/>
  <c r="E42" i="26" s="1"/>
  <c r="J252" i="25"/>
  <c r="E43" i="26" s="1"/>
  <c r="J249" i="25"/>
  <c r="E40" i="26" s="1"/>
  <c r="J229" i="25"/>
  <c r="E30" i="26" s="1"/>
  <c r="J230" i="25"/>
  <c r="E31" i="26" s="1"/>
  <c r="J231" i="25"/>
  <c r="J228" i="25"/>
  <c r="E29" i="26" s="1"/>
  <c r="J204" i="25"/>
  <c r="O306" i="25" s="1"/>
  <c r="J205" i="25"/>
  <c r="D23" i="26" s="1"/>
  <c r="J206" i="25"/>
  <c r="O267" i="25" s="1"/>
  <c r="J203" i="25"/>
  <c r="D21" i="26" s="1"/>
  <c r="J199" i="25"/>
  <c r="O219" i="25" s="1"/>
  <c r="J200" i="25"/>
  <c r="C23" i="26" s="1"/>
  <c r="J201" i="25"/>
  <c r="O262" i="25" s="1"/>
  <c r="J198" i="25"/>
  <c r="C21" i="26" s="1"/>
  <c r="J194" i="25"/>
  <c r="B22" i="26" s="1"/>
  <c r="J195" i="25"/>
  <c r="B23" i="26" s="1"/>
  <c r="J196" i="25"/>
  <c r="O237" i="25" s="1"/>
  <c r="J193" i="25"/>
  <c r="B21" i="26" s="1"/>
  <c r="J189" i="25"/>
  <c r="E14" i="26" s="1"/>
  <c r="J190" i="25"/>
  <c r="E15" i="26" s="1"/>
  <c r="J191" i="25"/>
  <c r="E16" i="26" s="1"/>
  <c r="J188" i="25"/>
  <c r="E13" i="26" s="1"/>
  <c r="J169" i="25"/>
  <c r="E6" i="26" s="1"/>
  <c r="J170" i="25"/>
  <c r="E7" i="26" s="1"/>
  <c r="J171" i="25"/>
  <c r="E8" i="26"/>
  <c r="J168" i="25"/>
  <c r="E5" i="26" s="1"/>
  <c r="J268" i="25"/>
  <c r="J187" i="25"/>
  <c r="D17" i="26" s="1"/>
  <c r="J167" i="25"/>
  <c r="D9" i="26" s="1"/>
  <c r="J274" i="25"/>
  <c r="O274" i="25" s="1"/>
  <c r="O215" i="25"/>
  <c r="J286" i="25"/>
  <c r="O286" i="25" s="1"/>
  <c r="O221" i="25"/>
  <c r="O241" i="25"/>
  <c r="O305" i="25"/>
  <c r="O297" i="25"/>
  <c r="O246" i="25"/>
  <c r="O259" i="25"/>
  <c r="O255" i="25"/>
  <c r="B22" i="27"/>
  <c r="J299" i="25"/>
  <c r="B9" i="27" s="1"/>
  <c r="B11" i="29"/>
  <c r="B9" i="29"/>
  <c r="B7" i="29"/>
  <c r="B3" i="29"/>
  <c r="B17" i="28"/>
  <c r="B18" i="28"/>
  <c r="B19" i="28"/>
  <c r="B20" i="28"/>
  <c r="B16" i="28"/>
  <c r="C6" i="28"/>
  <c r="C7" i="28"/>
  <c r="C8" i="28"/>
  <c r="C9" i="28"/>
  <c r="C10" i="28"/>
  <c r="C11" i="28"/>
  <c r="C5" i="28"/>
  <c r="B6" i="28"/>
  <c r="B7" i="28"/>
  <c r="B8" i="28"/>
  <c r="B9" i="28"/>
  <c r="B10" i="28"/>
  <c r="B11" i="28"/>
  <c r="B5" i="28"/>
  <c r="D6" i="27"/>
  <c r="D7" i="27"/>
  <c r="D8" i="27"/>
  <c r="C6" i="27"/>
  <c r="C7" i="27"/>
  <c r="C8" i="27"/>
  <c r="B6" i="27"/>
  <c r="B7" i="27"/>
  <c r="B8" i="27"/>
  <c r="D5" i="27"/>
  <c r="C5" i="27"/>
  <c r="B5" i="27"/>
  <c r="J309" i="25"/>
  <c r="D9" i="27" s="1"/>
  <c r="J304" i="25"/>
  <c r="C9" i="27" s="1"/>
  <c r="A36" i="26"/>
  <c r="J263" i="25"/>
  <c r="J258" i="25"/>
  <c r="J248" i="25"/>
  <c r="D44" i="26"/>
  <c r="J243" i="25"/>
  <c r="C44" i="26" s="1"/>
  <c r="J238" i="25"/>
  <c r="B44" i="26" s="1"/>
  <c r="J227" i="25"/>
  <c r="D33" i="26" s="1"/>
  <c r="J222" i="25"/>
  <c r="C33" i="26" s="1"/>
  <c r="J217" i="25"/>
  <c r="B33" i="26" s="1"/>
  <c r="J182" i="25"/>
  <c r="C17" i="26" s="1"/>
  <c r="J177" i="25"/>
  <c r="B17" i="26" s="1"/>
  <c r="J162" i="25"/>
  <c r="C9" i="26" s="1"/>
  <c r="J157" i="25"/>
  <c r="B9" i="26" s="1"/>
  <c r="O298" i="25" l="1"/>
  <c r="O223" i="25"/>
  <c r="O29" i="25"/>
  <c r="D58" i="26"/>
  <c r="O254" i="25"/>
  <c r="O213" i="25"/>
  <c r="O234" i="25"/>
  <c r="J277" i="25"/>
  <c r="O277" i="25" s="1"/>
  <c r="J210" i="25"/>
  <c r="E23" i="26" s="1"/>
  <c r="O307" i="25"/>
  <c r="O308" i="25"/>
  <c r="O302" i="25"/>
  <c r="O225" i="25"/>
  <c r="O216" i="25"/>
  <c r="J281" i="25"/>
  <c r="J253" i="25"/>
  <c r="E44" i="26" s="1"/>
  <c r="J314" i="25"/>
  <c r="J58" i="6"/>
  <c r="J54" i="6" s="1"/>
  <c r="C9" i="36"/>
  <c r="J64" i="6"/>
  <c r="O257" i="25"/>
  <c r="J197" i="25"/>
  <c r="B25" i="26" s="1"/>
  <c r="J211" i="25"/>
  <c r="E24" i="26" s="1"/>
  <c r="O266" i="25"/>
  <c r="O247" i="25"/>
  <c r="O261" i="25"/>
  <c r="J276" i="25"/>
  <c r="O220" i="25"/>
  <c r="B24" i="26"/>
  <c r="C5" i="31"/>
  <c r="J32" i="6"/>
  <c r="C11" i="31" s="1"/>
  <c r="J31" i="6"/>
  <c r="B11" i="31" s="1"/>
  <c r="J161" i="6"/>
  <c r="J53" i="6"/>
  <c r="O296" i="25"/>
  <c r="O103" i="25"/>
  <c r="B45" i="32"/>
  <c r="O63" i="25"/>
  <c r="J202" i="25"/>
  <c r="C25" i="26" s="1"/>
  <c r="J273" i="25"/>
  <c r="E52" i="26" s="1"/>
  <c r="O235" i="25"/>
  <c r="J275" i="25"/>
  <c r="B59" i="26"/>
  <c r="J232" i="25"/>
  <c r="O264" i="25"/>
  <c r="O224" i="25"/>
  <c r="O214" i="25"/>
  <c r="B56" i="26"/>
  <c r="J192" i="25"/>
  <c r="E17" i="26" s="1"/>
  <c r="O265" i="25"/>
  <c r="O300" i="25"/>
  <c r="O244" i="25"/>
  <c r="O226" i="25"/>
  <c r="J284" i="25"/>
  <c r="J282" i="25"/>
  <c r="O348" i="25"/>
  <c r="O324" i="25"/>
  <c r="E9" i="27"/>
  <c r="O260" i="25"/>
  <c r="O303" i="25"/>
  <c r="J287" i="25"/>
  <c r="J285" i="25"/>
  <c r="C24" i="26"/>
  <c r="C22" i="26"/>
  <c r="D24" i="26"/>
  <c r="D22" i="26"/>
  <c r="E32" i="26"/>
  <c r="E41" i="26"/>
  <c r="E6" i="27"/>
  <c r="B21" i="28"/>
  <c r="J59" i="6"/>
  <c r="J172" i="25"/>
  <c r="J291" i="25"/>
  <c r="J209" i="25"/>
  <c r="O245" i="25"/>
  <c r="O256" i="25"/>
  <c r="O240" i="25"/>
  <c r="O295" i="25"/>
  <c r="O242" i="25"/>
  <c r="J279" i="25"/>
  <c r="J280" i="25"/>
  <c r="O136" i="25"/>
  <c r="B5" i="31"/>
  <c r="J207" i="25"/>
  <c r="J208" i="25"/>
  <c r="O239" i="25"/>
  <c r="O236" i="25"/>
  <c r="O301" i="25"/>
  <c r="O218" i="25"/>
  <c r="J162" i="6"/>
  <c r="O151" i="25"/>
  <c r="J60" i="6"/>
  <c r="O144" i="25"/>
  <c r="B9" i="36"/>
  <c r="J278" i="25" l="1"/>
  <c r="B60" i="26" s="1"/>
  <c r="O276" i="25"/>
  <c r="B58" i="26"/>
  <c r="O281" i="25"/>
  <c r="C58" i="26"/>
  <c r="J283" i="25"/>
  <c r="C60" i="26" s="1"/>
  <c r="J292" i="25"/>
  <c r="O278" i="25"/>
  <c r="E33" i="26"/>
  <c r="U233" i="25"/>
  <c r="C59" i="26"/>
  <c r="O282" i="25"/>
  <c r="D56" i="26"/>
  <c r="O284" i="25"/>
  <c r="B57" i="26"/>
  <c r="O275" i="25"/>
  <c r="E22" i="26"/>
  <c r="J290" i="25"/>
  <c r="D25" i="26"/>
  <c r="J288" i="25"/>
  <c r="J289" i="25"/>
  <c r="E21" i="26"/>
  <c r="J212" i="25"/>
  <c r="C57" i="26"/>
  <c r="O280" i="25"/>
  <c r="E58" i="26"/>
  <c r="O291" i="25"/>
  <c r="O279" i="25"/>
  <c r="C56" i="26"/>
  <c r="J326" i="25"/>
  <c r="A27" i="28" s="1"/>
  <c r="E9" i="26"/>
  <c r="D57" i="26"/>
  <c r="O285" i="25"/>
  <c r="D59" i="26"/>
  <c r="O287" i="25"/>
  <c r="O283" i="25" l="1"/>
  <c r="O292" i="25"/>
  <c r="E59" i="26"/>
  <c r="O288" i="25"/>
  <c r="D60" i="26"/>
  <c r="E25" i="26"/>
  <c r="O351" i="25"/>
  <c r="O334" i="25"/>
  <c r="J293" i="25"/>
  <c r="O290" i="25"/>
  <c r="E57" i="26"/>
  <c r="E56" i="26"/>
  <c r="O289" i="25"/>
  <c r="J152" i="25" l="1"/>
  <c r="A63" i="26" s="1"/>
  <c r="O293" i="25"/>
  <c r="E60" i="26"/>
</calcChain>
</file>

<file path=xl/sharedStrings.xml><?xml version="1.0" encoding="utf-8"?>
<sst xmlns="http://schemas.openxmlformats.org/spreadsheetml/2006/main" count="5713" uniqueCount="3682">
  <si>
    <t>N</t>
  </si>
  <si>
    <t>Number(6,2)</t>
  </si>
  <si>
    <t>Field ID</t>
  </si>
  <si>
    <t>Format</t>
  </si>
  <si>
    <t xml:space="preserve">Date </t>
  </si>
  <si>
    <t>Version Number</t>
  </si>
  <si>
    <t>Changed By</t>
  </si>
  <si>
    <t>Comments</t>
  </si>
  <si>
    <t>Indicator ID</t>
  </si>
  <si>
    <t>Number(8)</t>
  </si>
  <si>
    <t>Number(6)</t>
  </si>
  <si>
    <t>Number(4)</t>
  </si>
  <si>
    <t>Varchar2(30)</t>
  </si>
  <si>
    <t>Varchar2(20)</t>
  </si>
  <si>
    <t>Varchar2(10)</t>
  </si>
  <si>
    <t>Date</t>
  </si>
  <si>
    <t>Number(8,2)</t>
  </si>
  <si>
    <t>Number (8)</t>
  </si>
  <si>
    <t>Varchar2(4000)</t>
  </si>
  <si>
    <t xml:space="preserve"> </t>
  </si>
  <si>
    <t>Null Allowed</t>
  </si>
  <si>
    <t>Notes</t>
  </si>
  <si>
    <t>C1</t>
  </si>
  <si>
    <t>C1.1</t>
  </si>
  <si>
    <t>C2</t>
  </si>
  <si>
    <t>C2.1</t>
  </si>
  <si>
    <t>C2.2</t>
  </si>
  <si>
    <t>C2.3</t>
  </si>
  <si>
    <t>C2.4</t>
  </si>
  <si>
    <t>C2.5</t>
  </si>
  <si>
    <t>C2.6</t>
  </si>
  <si>
    <t>C2.7</t>
  </si>
  <si>
    <t>C4</t>
  </si>
  <si>
    <t>C3</t>
  </si>
  <si>
    <t>C3.1</t>
  </si>
  <si>
    <t>C3.2</t>
  </si>
  <si>
    <t>C4.1</t>
  </si>
  <si>
    <t>C5</t>
  </si>
  <si>
    <t>C5.1</t>
  </si>
  <si>
    <t>C6</t>
  </si>
  <si>
    <t>C6.1</t>
  </si>
  <si>
    <t>C6.2</t>
  </si>
  <si>
    <t>C7</t>
  </si>
  <si>
    <t>C7.1</t>
  </si>
  <si>
    <t>C7.2</t>
  </si>
  <si>
    <t>C8</t>
  </si>
  <si>
    <t>C8.1</t>
  </si>
  <si>
    <t>C8.2</t>
  </si>
  <si>
    <t>KEY</t>
  </si>
  <si>
    <t>Derived Data Element</t>
  </si>
  <si>
    <t>C8.3</t>
  </si>
  <si>
    <t>C9.1</t>
  </si>
  <si>
    <t>C9.2</t>
  </si>
  <si>
    <t>C10</t>
  </si>
  <si>
    <t>C11</t>
  </si>
  <si>
    <t>C12</t>
  </si>
  <si>
    <t>C13</t>
  </si>
  <si>
    <t>C13.1</t>
  </si>
  <si>
    <t>Rule to pass validation #1</t>
  </si>
  <si>
    <t>Rule to pass validation #2</t>
  </si>
  <si>
    <t>Rule to pass validation #3</t>
  </si>
  <si>
    <t>Rents and service charges</t>
  </si>
  <si>
    <t>Getting good value from rents and service charges</t>
  </si>
  <si>
    <t>Value for money</t>
  </si>
  <si>
    <t>Access to housing and support</t>
  </si>
  <si>
    <t>Participation</t>
  </si>
  <si>
    <t>Communication</t>
  </si>
  <si>
    <t>All outcomes</t>
  </si>
  <si>
    <t>Overall satisfaction</t>
  </si>
  <si>
    <t>C9</t>
  </si>
  <si>
    <t>Lets</t>
  </si>
  <si>
    <t>Staff</t>
  </si>
  <si>
    <t>Indicator</t>
  </si>
  <si>
    <t>Sub-section</t>
  </si>
  <si>
    <t>Section</t>
  </si>
  <si>
    <t>Validation summary</t>
  </si>
  <si>
    <t>Gypsies / Travellers</t>
  </si>
  <si>
    <t>Other customers</t>
  </si>
  <si>
    <t>Tenancy sustainment</t>
  </si>
  <si>
    <t>Housing options and access to social housing</t>
  </si>
  <si>
    <t>Estate management, anti-social behaviour, neighbour nuisance and tenancy disputes</t>
  </si>
  <si>
    <t>Neighbourhood &amp; community</t>
  </si>
  <si>
    <t>Repairs, maintenance &amp; improvements</t>
  </si>
  <si>
    <t>Housing quality and maintenance</t>
  </si>
  <si>
    <t>Quality of housing</t>
  </si>
  <si>
    <t>The customer / landlord relationship</t>
  </si>
  <si>
    <t>The Social Landlord Contextual Information provided in this section of the ARC allows us to build a profile of landlords and the sector for assessing performance against the Charter.</t>
  </si>
  <si>
    <t>Social landlord contextual information</t>
  </si>
  <si>
    <t>Sub-section intro</t>
  </si>
  <si>
    <t>Section intro</t>
  </si>
  <si>
    <t>Percentage</t>
  </si>
  <si>
    <t>Number</t>
  </si>
  <si>
    <t>Total</t>
  </si>
  <si>
    <t>Question for data capture display</t>
  </si>
  <si>
    <t>Aberdeen City</t>
  </si>
  <si>
    <t>Aberdeenshire</t>
  </si>
  <si>
    <t>Angus</t>
  </si>
  <si>
    <t>Argyll &amp; Bute</t>
  </si>
  <si>
    <t>City of Edinburgh</t>
  </si>
  <si>
    <t>Clackmannanshire</t>
  </si>
  <si>
    <t>Dumfries &amp; Galloway</t>
  </si>
  <si>
    <t>Dundee City</t>
  </si>
  <si>
    <t>East Ayrshire</t>
  </si>
  <si>
    <t>East Dunbartonshire</t>
  </si>
  <si>
    <t>East Lothian</t>
  </si>
  <si>
    <t>East Renfrewshire</t>
  </si>
  <si>
    <t>Eilean Siar</t>
  </si>
  <si>
    <t>Falkirk</t>
  </si>
  <si>
    <t>Fife</t>
  </si>
  <si>
    <t>Glasgow City</t>
  </si>
  <si>
    <t>Highland</t>
  </si>
  <si>
    <t>Inverclyde</t>
  </si>
  <si>
    <t>Midlothian</t>
  </si>
  <si>
    <t>Moray</t>
  </si>
  <si>
    <t>North Aryshire</t>
  </si>
  <si>
    <t>North Lanarkshire</t>
  </si>
  <si>
    <t>Orkney Islands</t>
  </si>
  <si>
    <t>Perth &amp; Kinross</t>
  </si>
  <si>
    <t>Renfrewshire</t>
  </si>
  <si>
    <t>Scottish Borders</t>
  </si>
  <si>
    <t>Shetland Islands</t>
  </si>
  <si>
    <t>South Ayrshire</t>
  </si>
  <si>
    <t>South Lanarkshire</t>
  </si>
  <si>
    <t xml:space="preserve">Stirling </t>
  </si>
  <si>
    <t>West Dunbartonshire</t>
  </si>
  <si>
    <t>West Lothian</t>
  </si>
  <si>
    <t>Totals</t>
  </si>
  <si>
    <t>Introduction</t>
  </si>
  <si>
    <t>Staff information, staff turnover and sickness rates (Indicator C1)</t>
  </si>
  <si>
    <t>Percentage of tenants satisfied with the overall service provided by their landlord (Indicator 1)</t>
  </si>
  <si>
    <t>LH Menu description</t>
  </si>
  <si>
    <t>Indicator intro</t>
  </si>
  <si>
    <t>Please state:</t>
  </si>
  <si>
    <t>In relation to tenant satisfaction with the value for money provided by the rent they pay, please state:</t>
  </si>
  <si>
    <t>In relation to tenant satisfaction with the factoring services provided, please state:</t>
  </si>
  <si>
    <t>A factored property is where a landlord is responsible for the delivery of a management service to the owner of the property.
Please state:</t>
  </si>
  <si>
    <t>For properties within scope of the SHQS, please state:</t>
  </si>
  <si>
    <t>In relation to tenant satisfaction with the quality of their home, please state:</t>
  </si>
  <si>
    <t>In relation to tenant satisfaction with the repairs service provided for those with a repair carried out in the reporting year, please state:</t>
  </si>
  <si>
    <t>Emergency repairs are reactive repairs necessary to prevent serious damage to the building, danger to health, risk to safety or risk of serious loss or damage to the occupier's property.
Please state:</t>
  </si>
  <si>
    <t>Non-emergency repairs are reactive repairs that are not categorised as emergency.
Please state:</t>
  </si>
  <si>
    <t>As defined by the Housing (Scotland) Act 2001, a property is abandoned where the landlord has reasonable grounds to believe that:
the property is unoccupied; and
the tenant does not intend to occupy the property as their home
Please state:</t>
  </si>
  <si>
    <t>In relation to tenant satisfaction with their landlord’s management of the neighbourhood in which they live, please state:</t>
  </si>
  <si>
    <t>In relation to the satisfaction question on the management of sites provided to gypsies/travellers, please state:</t>
  </si>
  <si>
    <t>In relation to satisfaction with how well their landlord keeps tenants informed about their services, please state:</t>
  </si>
  <si>
    <t>In relation to satisfaction with opportunities given to tenants to participate in their landlord's decision making process, please state:</t>
  </si>
  <si>
    <t>The information you give us here will allow us to build a profile of you as a landlord and the housing sector. We will use this information to assess performance against the Charter.</t>
  </si>
  <si>
    <t>The information you give us here will tell us how satisfied your tenants are with the overall service you provide.</t>
  </si>
  <si>
    <t>The information you give us here will tell us about the relationships you have with your tenants and other service users.</t>
  </si>
  <si>
    <t>The information you give us here will tell us about the neighbourhoods and communities you manage.</t>
  </si>
  <si>
    <t>The information you give us here will tell us about your charges and the value for money you achieve.</t>
  </si>
  <si>
    <t>The information you give us here will tell us about the services you offer to Gypsies/Travellers.</t>
  </si>
  <si>
    <t>The information you give us here will allow us to build a profile of your lets.</t>
  </si>
  <si>
    <t>The information you give us here will tell us about the repairs service you offer.</t>
  </si>
  <si>
    <t>The information you give us here will tell us about how people access your housing stock and how you support new and existing tenants.</t>
  </si>
  <si>
    <t>The information you give us here will tell us about the value for money you achieve.</t>
  </si>
  <si>
    <t>The information you give us here will tell us about how you maximise your income.</t>
  </si>
  <si>
    <t>Please use the comment field below to tell the regulator about any exceptional circumstances regards the figures supplied in the ''Social landlord contextual information'' section.</t>
  </si>
  <si>
    <t>Please use the comment field below to tell the regulator about any exceptional circumstances regards the figures supplied in the ''Overall satisfaction'' section.</t>
  </si>
  <si>
    <t>Please use the comment field below to tell the regulator about any exceptional circumstances regards the figures supplied in the ''The customer / landlord relationship'' section.</t>
  </si>
  <si>
    <t>Please use the comment field below to tell the regulator about any exceptional circumstances regards the figures supplied in the ''Housing quality and maintenance'' section.</t>
  </si>
  <si>
    <t>Please use the comment field below to tell the regulator about any exceptional circumstances regards the figures supplied in the ''Neighbourhood &amp; community'' section.</t>
  </si>
  <si>
    <t>Please use the comment field below to tell the regulator about any exceptional circumstances regards the figures supplied in the ''Access to housing and support'' section.</t>
  </si>
  <si>
    <t>Please use the comment field below to tell the regulator about any exceptional circumstances regards the figures supplied in the ''Getting good value from rents and service charges'' section.</t>
  </si>
  <si>
    <t>Please use the comment field below to tell the regulator about any exceptional circumstances regards the figures supplied in the ''Other customers'' section.</t>
  </si>
  <si>
    <t>Total of all responses (1.2) must be &lt;= 1.1.1</t>
  </si>
  <si>
    <t>Total of all responses (29.2) must be &lt;= 29.1</t>
  </si>
  <si>
    <t>15.2 must be &lt;= 15.1</t>
  </si>
  <si>
    <t>1.1.1 is required</t>
  </si>
  <si>
    <t>1.2.1 is required</t>
  </si>
  <si>
    <t>1.2.2 is required</t>
  </si>
  <si>
    <t>1.2.3 is required</t>
  </si>
  <si>
    <t>1.2.4 is required</t>
  </si>
  <si>
    <t>1.2.5 is required</t>
  </si>
  <si>
    <t>1.2.6 is required</t>
  </si>
  <si>
    <t>9.1 is required</t>
  </si>
  <si>
    <t>10.1 is required</t>
  </si>
  <si>
    <t>11.1 is required</t>
  </si>
  <si>
    <t>16.2.1 is required</t>
  </si>
  <si>
    <t>C1.2.1 is required</t>
  </si>
  <si>
    <t>C1.3.1 is required</t>
  </si>
  <si>
    <t>13.1 is required</t>
  </si>
  <si>
    <t>15.1 is required</t>
  </si>
  <si>
    <t>16.2.2 is required</t>
  </si>
  <si>
    <t>16.2.3 is required</t>
  </si>
  <si>
    <t>16.2.4 is required</t>
  </si>
  <si>
    <t>16.2.5 is required</t>
  </si>
  <si>
    <t>17.1 is required</t>
  </si>
  <si>
    <t>18.2 is required</t>
  </si>
  <si>
    <t>19.1 is required</t>
  </si>
  <si>
    <t>21.1 is required</t>
  </si>
  <si>
    <t>22.1 is required</t>
  </si>
  <si>
    <t>30.1 is required</t>
  </si>
  <si>
    <t>30.2 is required</t>
  </si>
  <si>
    <t>C1.2.2 is required</t>
  </si>
  <si>
    <t>C1.2.3 is required</t>
  </si>
  <si>
    <t>C1.2.4 is required</t>
  </si>
  <si>
    <t>C1.2.5 is required</t>
  </si>
  <si>
    <t>C1.3.2 is required</t>
  </si>
  <si>
    <t>C1.3.3 is required</t>
  </si>
  <si>
    <t>C7.1 is required</t>
  </si>
  <si>
    <t>C7.2 is required</t>
  </si>
  <si>
    <t>C8.2 is required</t>
  </si>
  <si>
    <t>14.2 is required</t>
  </si>
  <si>
    <t>1.1.1</t>
  </si>
  <si>
    <t>1.1.2</t>
  </si>
  <si>
    <t>1.1.3</t>
  </si>
  <si>
    <t>1.2.1</t>
  </si>
  <si>
    <t>1.2.2</t>
  </si>
  <si>
    <t>1.2.3</t>
  </si>
  <si>
    <t>1.2.4</t>
  </si>
  <si>
    <t>1.2.5</t>
  </si>
  <si>
    <t>1.2.6</t>
  </si>
  <si>
    <t>6.2.1</t>
  </si>
  <si>
    <t>7.2.2</t>
  </si>
  <si>
    <t>16.2.1</t>
  </si>
  <si>
    <t>16.2.2</t>
  </si>
  <si>
    <t>16.2.3</t>
  </si>
  <si>
    <t>16.2.4</t>
  </si>
  <si>
    <t>16.2.5</t>
  </si>
  <si>
    <t>29.2.1</t>
  </si>
  <si>
    <t>29.2.2</t>
  </si>
  <si>
    <t>29.2.3</t>
  </si>
  <si>
    <t>29.2.4</t>
  </si>
  <si>
    <t>29.2.5</t>
  </si>
  <si>
    <t>C1.2.1</t>
  </si>
  <si>
    <t>C1.2.2</t>
  </si>
  <si>
    <t>C1.2.3</t>
  </si>
  <si>
    <t>C1.2.4</t>
  </si>
  <si>
    <t>C1.2.5</t>
  </si>
  <si>
    <t>C1.2.6</t>
  </si>
  <si>
    <t>C1.3.1</t>
  </si>
  <si>
    <t>C1.3.2</t>
  </si>
  <si>
    <t>C1.3.3</t>
  </si>
  <si>
    <t>Complaints are expressions of dissatisfaction by one, or more, members of the public about the landlord’s action or lack of action, or about the standard of service provided by or on behalf of the landlord.
Please state the number of:</t>
  </si>
  <si>
    <t>Court actions are initiated by a landlord after a Notice of Proceedings has been issued and raising of a court order.
Please state:</t>
  </si>
  <si>
    <t>The information you give us here will allow us to monitor the quality of the housing your organisation gives its tenants.</t>
  </si>
  <si>
    <t>The information you give us here allows us to monitor the arrangements your organisation has for providing service users access to its housing, and managing its re-lets.</t>
  </si>
  <si>
    <t>A pitch is a defined serviced area provided by a landlord for mainly Gypsies and Travellers to place their homes.
Please state:</t>
  </si>
  <si>
    <t>Comments (Social landlord contextual information)</t>
  </si>
  <si>
    <t>Comments (Overall satisfaction)</t>
  </si>
  <si>
    <t>Comments (The customer / landlord relationship)</t>
  </si>
  <si>
    <t>Comments (Housing quality and maintenance)</t>
  </si>
  <si>
    <t>Comments (Neighbourhood &amp; community)</t>
  </si>
  <si>
    <t>Comments (Access to housing and support)</t>
  </si>
  <si>
    <t>Comments (Getting good value from rents and service charges)</t>
  </si>
  <si>
    <t>Comments (Other customers)</t>
  </si>
  <si>
    <t>Welcome to the portal for the Annual Return on the Charter (ARC).
The ARC and what you must do
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
About the online ARC
The online ARC has ten sections:
• Introduction (this section) 
• Landlord contextual information 
• Overall satisfaction 
• The customer/landlord relationship 
• Housing quality and maintenance 
• Neighbourhood and community 
• Access to housing and support 
• Getting good value from rents and service charges 
• Other customers 
•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
Using the online ARC and what to do if you have any problems with it
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shr@scottishhousingregulator.gsi.gov.uk.</t>
  </si>
  <si>
    <t>No indicator calculation required</t>
  </si>
  <si>
    <t>Calculation</t>
  </si>
  <si>
    <t>7.2.1</t>
  </si>
  <si>
    <t>INDICATOR = (15.2/15.1)*100</t>
  </si>
  <si>
    <t>INDICATOR = (18.2/18.1)*100</t>
  </si>
  <si>
    <t>Enterable data field</t>
  </si>
  <si>
    <t>Charter Indicator</t>
  </si>
  <si>
    <t>Number(7)</t>
  </si>
  <si>
    <t>DERIVED
equal to C1.2.1+C1.2.2+C1.2.3+C1.2.4+C1.2.5</t>
  </si>
  <si>
    <t>Rule to pass validation #4</t>
  </si>
  <si>
    <t>End of the reporting year</t>
  </si>
  <si>
    <t>End of the next reporting year</t>
  </si>
  <si>
    <t>C8.4</t>
  </si>
  <si>
    <t>C8.4 is required</t>
  </si>
  <si>
    <t xml:space="preserve">  </t>
  </si>
  <si>
    <t>The information you give us here will tell us about the quality and energy efficiency of the housing you provide and the repairs service you offer.</t>
  </si>
  <si>
    <t>Craig Holmes</t>
  </si>
  <si>
    <t>Baseline version created for Charter Y4 changes.</t>
  </si>
  <si>
    <t>Changes for Y4 made to spec and highlighted in yellow</t>
  </si>
  <si>
    <t>Please state, excluding mutual exchanges:</t>
  </si>
  <si>
    <t>Baseline version created for Charter Y5 changes.</t>
  </si>
  <si>
    <t>Robert Stokes</t>
  </si>
  <si>
    <t>Baseline version created for Charter Y6 changes.</t>
  </si>
  <si>
    <t>2.2.1</t>
  </si>
  <si>
    <t>2.2.2</t>
  </si>
  <si>
    <t>2.2.3</t>
  </si>
  <si>
    <t>2.2.4</t>
  </si>
  <si>
    <t>2.2.5</t>
  </si>
  <si>
    <t>2.1 is required</t>
  </si>
  <si>
    <t>2.2.1 is required</t>
  </si>
  <si>
    <t>Total of all responses (2.2) must be &lt;= 2.1</t>
  </si>
  <si>
    <t>2.2.2 is required</t>
  </si>
  <si>
    <t>2.2.3 is required</t>
  </si>
  <si>
    <t>2.2.4 is required</t>
  </si>
  <si>
    <t>2.2.5 is required</t>
  </si>
  <si>
    <t>3 &amp; 4</t>
  </si>
  <si>
    <t>Percentage of tenants satisfied with the opportunities given to them to participate in their landlord’s decision making processes (Indicator 5)</t>
  </si>
  <si>
    <t>5.1 is required</t>
  </si>
  <si>
    <t>5.2.1 is required</t>
  </si>
  <si>
    <t>Total of all responses (5.2) must be &lt;= 5.1</t>
  </si>
  <si>
    <t>5.2.2 is required</t>
  </si>
  <si>
    <t>5.2.3 is required</t>
  </si>
  <si>
    <t>5.2.4 is required</t>
  </si>
  <si>
    <t>5.2.5 is required</t>
  </si>
  <si>
    <t>5.2.1</t>
  </si>
  <si>
    <t>5.2.2</t>
  </si>
  <si>
    <t>5.2.3</t>
  </si>
  <si>
    <t>5.2.4</t>
  </si>
  <si>
    <t>5.2.5</t>
  </si>
  <si>
    <t>Percentage of stock meeting the Scottish Housing Quality Standard (SHQS) (Indicator 6)</t>
  </si>
  <si>
    <t>Percentage of stock meeting the SHQS at the end of the reporting year (Indicator 6)</t>
  </si>
  <si>
    <t>INDICATOR = ((6.2.1)/(6.1.1))*100</t>
  </si>
  <si>
    <t>Percentage of stock meeting the SHQS projected to the end of the next reporting year (Indicator 6)</t>
  </si>
  <si>
    <t>INDICATOR = ((6.2.2)/(6.1.2))*100</t>
  </si>
  <si>
    <t>6.1.1</t>
  </si>
  <si>
    <t>7.1 is required</t>
  </si>
  <si>
    <t>7.2.1 is required</t>
  </si>
  <si>
    <t>7.2.2 is required</t>
  </si>
  <si>
    <t>7.2.3</t>
  </si>
  <si>
    <t>7.2.3 is required</t>
  </si>
  <si>
    <t>7.2.4</t>
  </si>
  <si>
    <t>7.2.4 is required</t>
  </si>
  <si>
    <t>7.2.5</t>
  </si>
  <si>
    <t>7.2.5 is required</t>
  </si>
  <si>
    <t>Percentage of tenants satisfied with the quality of their home (Indicator 7)</t>
  </si>
  <si>
    <t>Average length of time taken to complete emergency repairs (Indicator 8)</t>
  </si>
  <si>
    <t>INDICATOR = 8.2/8.1</t>
  </si>
  <si>
    <t>8.1 is required</t>
  </si>
  <si>
    <t>Average length of time taken to complete non-emergency repairs (Indicator 9)</t>
  </si>
  <si>
    <t>INDICATOR = 9.2/9.1</t>
  </si>
  <si>
    <t>Percentage of reactive repairs carried out in the last year completed right first time (Indicator 10)</t>
  </si>
  <si>
    <t>INDICATOR = (10.1/10.2)*100</t>
  </si>
  <si>
    <t>10.1 must be &lt;= 10.2</t>
  </si>
  <si>
    <t>10.2 must be &lt;= 9.1</t>
  </si>
  <si>
    <t>Percentage of tenants who have had repairs or maintenance carried out in last 12 months satisfied with the repairs and maintenance service (Indicator 12)</t>
  </si>
  <si>
    <t>13.2.1</t>
  </si>
  <si>
    <t>13.2.1 is required</t>
  </si>
  <si>
    <t>Total of all responses (13.2) must be &lt;= 13.1</t>
  </si>
  <si>
    <t>13.2.2</t>
  </si>
  <si>
    <t>13.2.2 is required</t>
  </si>
  <si>
    <t>13.2.3</t>
  </si>
  <si>
    <t>13.2.3 is required</t>
  </si>
  <si>
    <t>13.2.4</t>
  </si>
  <si>
    <t>13.2.4 is required</t>
  </si>
  <si>
    <t>13.2.5</t>
  </si>
  <si>
    <t>13.2.5 is required</t>
  </si>
  <si>
    <t>Percentage of tenancy offers refused during the year (Indicator 14)</t>
  </si>
  <si>
    <t>INDICATOR = (14.2/14.1)*100</t>
  </si>
  <si>
    <t>14.1 is required</t>
  </si>
  <si>
    <t>14.2 must be &lt;= 14.1</t>
  </si>
  <si>
    <t>15.2 is required</t>
  </si>
  <si>
    <t>Percentage of anti-social behaviour cases reported in the last year which were resolved (Indicator 15)</t>
  </si>
  <si>
    <t>Percentage of new tenancies sustained for more than a year, by source of let (Indicator 16)</t>
  </si>
  <si>
    <t>Percentage of new tenancies to existing tenants sustained for more than a year (Indicator 16)</t>
  </si>
  <si>
    <t>INDICATOR = ((16.2.1)/(16.1.1))*100</t>
  </si>
  <si>
    <t>Percentage of new tenancies to applicants who were assessed as statutory homeless by the local authority sustained for more than a year (Indicator 16)</t>
  </si>
  <si>
    <t>INDICATOR = ((16.2.2)/(16.1.2))*100</t>
  </si>
  <si>
    <t>Percentage of new tenancies to applicants from the landlord's housing list sustained for more than a year (Indicator 16)</t>
  </si>
  <si>
    <t>INDICATOR = ((16.2.3)/(16.1.3))*100</t>
  </si>
  <si>
    <t>Percentage of new tenancies through nominations from local authority sustained for more than a year (Indicator 16)</t>
  </si>
  <si>
    <t>INDICATOR = ((16.2.4)/(16.1.4))*100</t>
  </si>
  <si>
    <t>Percentage of new tenancies to others sustained for more than a year (Indicator 16)</t>
  </si>
  <si>
    <t>INDICATOR = ((16.2.5)/(16.1.5))*100</t>
  </si>
  <si>
    <t>16.1.1</t>
  </si>
  <si>
    <t>16.1.1 is required</t>
  </si>
  <si>
    <t>16.1.2</t>
  </si>
  <si>
    <t>16.1.2 is required</t>
  </si>
  <si>
    <t>16.1.3</t>
  </si>
  <si>
    <t>16.1.3 is required</t>
  </si>
  <si>
    <t>16.1.4</t>
  </si>
  <si>
    <t>16.1.4 is required</t>
  </si>
  <si>
    <t>16.1.5</t>
  </si>
  <si>
    <t>16.1.5 is required</t>
  </si>
  <si>
    <t>16.2.1 must be &lt;= 16.1.1</t>
  </si>
  <si>
    <t>16.2.2 must be &lt;= 16.1.2</t>
  </si>
  <si>
    <t>16.2.3 must be &lt;= 16.1.3</t>
  </si>
  <si>
    <t>16.2.4 must be &lt;= 16.1.4</t>
  </si>
  <si>
    <t>16.2.5 must be &lt;= 16.1.5</t>
  </si>
  <si>
    <t>Percentage of lettable houses that became vacant in the last year (Indicator 17)</t>
  </si>
  <si>
    <t>Percentage of rent due lost through properties being empty during the last year (Indicator 18)</t>
  </si>
  <si>
    <t>Percentage of the court actions initiated which resulted in eviction and the reasons for eviction (Indicator 22)</t>
  </si>
  <si>
    <t>Percentage of the court actions initiated which resulted in eviction because rent had not been paid (Indicator 22)</t>
  </si>
  <si>
    <t>INDICATOR = (22.2.1/22.1)*100</t>
  </si>
  <si>
    <t>Percentage of the court actions initiated which resulted in eviction because of anti-social behaviour (Indicator 22)</t>
  </si>
  <si>
    <t>INDICATOR = (22.2.2/22.1)*100</t>
  </si>
  <si>
    <t>Percentage of the court actions initiated which resulted in eviction for other reasons (Indicator 22)</t>
  </si>
  <si>
    <t>INDICATOR = (22.2.3/22.1)*100</t>
  </si>
  <si>
    <t>Percentage of the court actions initiated which resulted in eviction (Indicator 22)</t>
  </si>
  <si>
    <t>INDICATOR = ((22.2.1+22.2.2+22.2.3)/22.1)*100</t>
  </si>
  <si>
    <t>22.2.1</t>
  </si>
  <si>
    <t>22.2.1 is required</t>
  </si>
  <si>
    <t>22.2.2</t>
  </si>
  <si>
    <t>22.2.2 is required</t>
  </si>
  <si>
    <t>22.2.3</t>
  </si>
  <si>
    <t>22.2.3 is required</t>
  </si>
  <si>
    <t>Percentage of tenants who feel that the rent for their property represents good value for money (Indicator 25)</t>
  </si>
  <si>
    <t>25.1 is required</t>
  </si>
  <si>
    <t>25.2.1</t>
  </si>
  <si>
    <t>25.2.1 is required</t>
  </si>
  <si>
    <t>Total of all responses (25.2) must be &lt;= 25.1</t>
  </si>
  <si>
    <t>25.2.2</t>
  </si>
  <si>
    <t>25.2.2 is required</t>
  </si>
  <si>
    <t>25.2.3</t>
  </si>
  <si>
    <t>25.2.3 is required</t>
  </si>
  <si>
    <t>25.2.4</t>
  </si>
  <si>
    <t>25.2.4 is required</t>
  </si>
  <si>
    <t>25.2.5</t>
  </si>
  <si>
    <t>25.2.5 is required</t>
  </si>
  <si>
    <t>Rent collected as percentage of total rent due in the reporting year (Indicator 26)</t>
  </si>
  <si>
    <t>INDICATOR = (26.1/26.2)*100</t>
  </si>
  <si>
    <t>26.1 is required</t>
  </si>
  <si>
    <t>26.2 is required</t>
  </si>
  <si>
    <t>INDICATOR = (27.1/27.2)*100</t>
  </si>
  <si>
    <t>27.1 is required</t>
  </si>
  <si>
    <t>27.2 is required</t>
  </si>
  <si>
    <t>Gross rent arrears (all tenants) as at 31 March each year as a percentage of rent due for the reporting year (Indicator 27)</t>
  </si>
  <si>
    <t>Average annual management fee per factored property (Indicator 28)</t>
  </si>
  <si>
    <t>INDICATOR = (28.2/28.1)</t>
  </si>
  <si>
    <t>28.1 is required</t>
  </si>
  <si>
    <t>Percentage of factored owners satisfied with the factoring service they receive (Indicator 29)</t>
  </si>
  <si>
    <t>INDICATOR = (30.2/30.1)</t>
  </si>
  <si>
    <t>Average length of time to re-let properties in the last year (Indicator 30)</t>
  </si>
  <si>
    <t>32.2.1</t>
  </si>
  <si>
    <t>32.2.2</t>
  </si>
  <si>
    <t>32.2.3</t>
  </si>
  <si>
    <t>32.2.4</t>
  </si>
  <si>
    <t>32.2.5</t>
  </si>
  <si>
    <t>Percentage of tenants who feel their landlord is good at keeping them informed about their services and decisions (Indicator 2)</t>
  </si>
  <si>
    <t>Number of households currently waiting for adaptations to their home. (Indicator 19)</t>
  </si>
  <si>
    <t>Total cost of adaptations completed in the year by source of funding (£) (Indicator 20)</t>
  </si>
  <si>
    <t>20.1 is required</t>
  </si>
  <si>
    <t>21.2 is required</t>
  </si>
  <si>
    <t>INDICATOR = 11.1</t>
  </si>
  <si>
    <t>Percentage of tenants satisfied with the landlord’s contribution to the management of the neighbourhood they live in (Indicator 13)</t>
  </si>
  <si>
    <t>DERIVED
equal to 27.2</t>
  </si>
  <si>
    <t>The average time to complete adaptations (Indicator 21)</t>
  </si>
  <si>
    <t>If 31.2 &gt; 0 then total of all responses (32.2) must be &lt;= 32.1</t>
  </si>
  <si>
    <t>(iv) number of 1st stage complaints responded to in full by the landlord. Divided by:
(i) number of 1st stage complaints received in the reporting year plus (iii) number of complaints carried forward from the previous reporting year. Multiplied by 100.</t>
  </si>
  <si>
    <t>(iv) number of 2nd stage complaints responded to in full by the landlord. Divided by:
(ii) number of 2nd stage complaints received in the reporting year plus (iii) number of complaints carried forward from the previous reporting year
Multiplied by 100.</t>
  </si>
  <si>
    <t>(v) the total number of days taken to respond in full to complaints at stage 1. Divided by:
(i) number of 1st stage complaints received in the reporting year plus (iii) number of complaints carried forward from the previous reporting year.</t>
  </si>
  <si>
    <t>3.1.1 is required</t>
  </si>
  <si>
    <t>3.1.2 is required</t>
  </si>
  <si>
    <t>3.1.1</t>
  </si>
  <si>
    <t>3.1.6</t>
  </si>
  <si>
    <t>4.1.1</t>
  </si>
  <si>
    <t>4.1.2</t>
  </si>
  <si>
    <t>4.1.1 is required</t>
  </si>
  <si>
    <t>4.1.2 is required</t>
  </si>
  <si>
    <t>C2.1 is required</t>
  </si>
  <si>
    <t>C2.2 is required</t>
  </si>
  <si>
    <t>C2.3 is required</t>
  </si>
  <si>
    <t>C2.4 is required</t>
  </si>
  <si>
    <t>C2.5.2 is required</t>
  </si>
  <si>
    <t>C2.5.3 is required</t>
  </si>
  <si>
    <t>C2.6 is required</t>
  </si>
  <si>
    <t>The number of lets during the reporting year by source of let (Indicator C2)</t>
  </si>
  <si>
    <t>Number of lets during the reporting year, split between ‘general needs’ and ‘supported housing’ (Indicator C3)</t>
  </si>
  <si>
    <t>INDICATOR = C3.1 + C3.2</t>
  </si>
  <si>
    <t>C3.1 is required</t>
  </si>
  <si>
    <t>C3.2 is required</t>
  </si>
  <si>
    <t>C4.1 is required</t>
  </si>
  <si>
    <t>Rent increase (Indicator C5)</t>
  </si>
  <si>
    <t>C5.1 is required</t>
  </si>
  <si>
    <t>The number of households for which landlords are paid housing costs directly and the total value of payments received in the reporting year (Indicator C6)</t>
  </si>
  <si>
    <t>C6.1 is required</t>
  </si>
  <si>
    <t>C6.2 is required</t>
  </si>
  <si>
    <t>Amount and percentage of former tenant rent arrears written off at the year end (Indicator C7)</t>
  </si>
  <si>
    <t>INDICATOR = (C7.2/C7.1)*100</t>
  </si>
  <si>
    <t>C7.2 must be &lt;= C7.1</t>
  </si>
  <si>
    <t>Scottish Housing Quality Standard (SHQS) – Stock condition survey information (Indicator C8)</t>
  </si>
  <si>
    <t>C8.5</t>
  </si>
  <si>
    <t>Scottish Housing Quality Standard (SHQS) – Stock summary (Indicator C9)</t>
  </si>
  <si>
    <t>C9.1 (at end of the reporting year) is required</t>
  </si>
  <si>
    <t>C9.4.1 (at end of the reporting year) is required</t>
  </si>
  <si>
    <t>C9.4.2 (at end of the reporting year) is required</t>
  </si>
  <si>
    <t>DERIVED
equal to C9.4.1 (at end of the reporting year) + C9.4.2 (at end of the reporting year)</t>
  </si>
  <si>
    <t>DERIVED
equal to [C9.1 - C9.2 - C9.3 - C9.4.1 - C9.4.2] (at end of the reporting year)</t>
  </si>
  <si>
    <t>C9.1 (at end of the next reporting year) is required</t>
  </si>
  <si>
    <t>C9.2 (at end of the next reporting year) is required</t>
  </si>
  <si>
    <t>C9.3 (at end of the next reporting year) is required</t>
  </si>
  <si>
    <t>C9.4.1 (at end of the next reporting year) is required</t>
  </si>
  <si>
    <t>C9.4.2 (at end of the next reporting year) is required</t>
  </si>
  <si>
    <t>DERIVED
equal to C9.4.1 (at end of the next reporting year) + C9.4.2 (at end of the next reporting year)</t>
  </si>
  <si>
    <t>DERIVED
equal to [C9.1 - C9.2 - C9.3 - C9.4.1 - C9.4.2] (at end of the next reporting year)</t>
  </si>
  <si>
    <t>14.1 must be &gt;= C3.1 + C3.2</t>
  </si>
  <si>
    <t>30.1 must be &lt;= C3.1 + C3.2</t>
  </si>
  <si>
    <t>C9.1 Total self-contained stock</t>
  </si>
  <si>
    <t>C9.2 Self-contained stock exempt from SHQS</t>
  </si>
  <si>
    <t>C9.3 Self-contained stock in abeyance from SHQS</t>
  </si>
  <si>
    <t>C9.4.1 Self-contained stock failing SHQS for one criterion</t>
  </si>
  <si>
    <t>C9.4.2 Self-contained stock failing SHQS for two or more criteria</t>
  </si>
  <si>
    <t>C9.4.3 Total self-contained stock failing SHQS</t>
  </si>
  <si>
    <t>C9.5 Stock meeting the SHQS</t>
  </si>
  <si>
    <t>C9.6 Total self-contained stock meeting the SHQS by local authority</t>
  </si>
  <si>
    <t>Abandoned homes (Indicator C4)</t>
  </si>
  <si>
    <t>Percentage of properties meeting the EESSH.</t>
  </si>
  <si>
    <t>Energy Performance Certificates (EPCs).</t>
  </si>
  <si>
    <t>C13.1 is required</t>
  </si>
  <si>
    <t>12.1 is required</t>
  </si>
  <si>
    <t>What if no repairs?</t>
  </si>
  <si>
    <t>23.1 is required</t>
  </si>
  <si>
    <t>DERIVED
23.1 + 23.2</t>
  </si>
  <si>
    <t>23.5 is required</t>
  </si>
  <si>
    <t>23.7 is required</t>
  </si>
  <si>
    <t>23.4 must be &lt;= 23.1</t>
  </si>
  <si>
    <t>23.5 must be &lt;= 23.2</t>
  </si>
  <si>
    <t>23.7 must be &lt;= 23.6</t>
  </si>
  <si>
    <t>For those who provide Gypsies/Travellers sites - Average weekly rent per pitch (Indicator 31)</t>
  </si>
  <si>
    <t>C2.5 is required</t>
  </si>
  <si>
    <t>C10.4.1</t>
  </si>
  <si>
    <t>C10.4.2</t>
  </si>
  <si>
    <t>Gas</t>
  </si>
  <si>
    <t>Electric</t>
  </si>
  <si>
    <t>Other fuels</t>
  </si>
  <si>
    <t>Flats</t>
  </si>
  <si>
    <t>Four-in-a-block</t>
  </si>
  <si>
    <t>Houses (other than detached)</t>
  </si>
  <si>
    <t>Detached houses</t>
  </si>
  <si>
    <t>Percentage of properties meeting the EESSH (Indicator C10)</t>
  </si>
  <si>
    <t>Technical</t>
  </si>
  <si>
    <t>Social</t>
  </si>
  <si>
    <t>Excessive cost</t>
  </si>
  <si>
    <t>New technology</t>
  </si>
  <si>
    <t>Legal</t>
  </si>
  <si>
    <t>Disposal</t>
  </si>
  <si>
    <t>Long term voids</t>
  </si>
  <si>
    <t>Unable to secure funding</t>
  </si>
  <si>
    <t>Validation total</t>
  </si>
  <si>
    <t>Other reason / unknown</t>
  </si>
  <si>
    <t>A</t>
  </si>
  <si>
    <t>B</t>
  </si>
  <si>
    <t>C</t>
  </si>
  <si>
    <t>D</t>
  </si>
  <si>
    <t>E</t>
  </si>
  <si>
    <t>F</t>
  </si>
  <si>
    <t>G</t>
  </si>
  <si>
    <t>SAP 2001</t>
  </si>
  <si>
    <t>SAP 2005</t>
  </si>
  <si>
    <t>SAP 2009</t>
  </si>
  <si>
    <t>SAP 2012</t>
  </si>
  <si>
    <t>Other procedure / unknown</t>
  </si>
  <si>
    <t>C10.1 Number of self contained properties</t>
  </si>
  <si>
    <t>C10.2 Number of self contained properties not in scope of the EESSH</t>
  </si>
  <si>
    <t>C10.3 Number of self contained properties in scope of the EESSH</t>
  </si>
  <si>
    <t>C10.5 Number of properties in scope of the EESSH that do not meet the standard</t>
  </si>
  <si>
    <t>C10.7 Number of properties in scope of the EESSH that meet the standard</t>
  </si>
  <si>
    <t>C10.4.1 is required</t>
  </si>
  <si>
    <t>Anticipated exemptions from the EESSH (Indicator C11)</t>
  </si>
  <si>
    <t>C11.2 The reasons you anticipate properties will require an exemption</t>
  </si>
  <si>
    <t>C11.3</t>
  </si>
  <si>
    <t>Energy Performance Certificates (EPCs) (Indicator C12)</t>
  </si>
  <si>
    <t>C12.1 EPC rating</t>
  </si>
  <si>
    <t>C12.2 Of the properties with a valid EPC, please state which version of the SAP was used for generating the EPCs</t>
  </si>
  <si>
    <t>Investment in the EESSH (Indicator C13)</t>
  </si>
  <si>
    <t>C13.1 The total number of properties brought up to the EESSH during the reporting year</t>
  </si>
  <si>
    <t>C13.2 Of the total amount invested in bringing properties up to the EESSH, please state how much came from</t>
  </si>
  <si>
    <t>C13.2.1 Subsidy</t>
  </si>
  <si>
    <t>C13.2.2 The landlord’s own financial resource</t>
  </si>
  <si>
    <t>C13.2.3 Another source</t>
  </si>
  <si>
    <t>C13.2.4 Total amount invested in bringing properties up to the EESSH</t>
  </si>
  <si>
    <t>C13.2.1</t>
  </si>
  <si>
    <t>C13.2.4</t>
  </si>
  <si>
    <t>C13.2.2</t>
  </si>
  <si>
    <t>C13.2.3</t>
  </si>
  <si>
    <t>C13.2.1 is required</t>
  </si>
  <si>
    <t>C13.2.2 is required</t>
  </si>
  <si>
    <t>C13.2.3 is required</t>
  </si>
  <si>
    <t>DERIVED
C13.2.1 + C13.2.2 + C13.2.3</t>
  </si>
  <si>
    <t>The number of properties with a valid EPC</t>
  </si>
  <si>
    <t>The number of EPCs lodged in the reporting year</t>
  </si>
  <si>
    <t>C12.1.1</t>
  </si>
  <si>
    <t>C12.1.2</t>
  </si>
  <si>
    <t>C12.1.3</t>
  </si>
  <si>
    <t>C12.1.4</t>
  </si>
  <si>
    <t>C12.1.5</t>
  </si>
  <si>
    <t>C12.1.6</t>
  </si>
  <si>
    <t>C12.1.7</t>
  </si>
  <si>
    <t>C12.1.8</t>
  </si>
  <si>
    <t>C12.1.1 is required</t>
  </si>
  <si>
    <t>C12.1.2 is required</t>
  </si>
  <si>
    <t>C12.1.3 is required</t>
  </si>
  <si>
    <t>C12.1.4 is required</t>
  </si>
  <si>
    <t>C12.1.5 is required</t>
  </si>
  <si>
    <t>C12.1.6 is required</t>
  </si>
  <si>
    <t>C12.1.7 is required</t>
  </si>
  <si>
    <t>C12.2.1</t>
  </si>
  <si>
    <t>C12.2.2</t>
  </si>
  <si>
    <t>C12.2.3</t>
  </si>
  <si>
    <t>C12.2.4</t>
  </si>
  <si>
    <t>C12.2.5</t>
  </si>
  <si>
    <t>C12.2.6</t>
  </si>
  <si>
    <t>DERIVED
C12.1.1 + C12.1.2 + C12.1.3 + C12.1.4 + C12.1.5 + C12.1.6 + C1.1.7</t>
  </si>
  <si>
    <t>C11.1.1</t>
  </si>
  <si>
    <t>C11.1.2</t>
  </si>
  <si>
    <t>C11.1.3</t>
  </si>
  <si>
    <t>C11.1.4</t>
  </si>
  <si>
    <t>C11.1.5</t>
  </si>
  <si>
    <t>C11.1.6</t>
  </si>
  <si>
    <t>C11.1.7</t>
  </si>
  <si>
    <t>C11.1.8</t>
  </si>
  <si>
    <t>C11.1.9</t>
  </si>
  <si>
    <t>C11.1.10</t>
  </si>
  <si>
    <t>C11.1.11</t>
  </si>
  <si>
    <t>C11.1.12</t>
  </si>
  <si>
    <t>C11.1.13</t>
  </si>
  <si>
    <t>C11.1.14</t>
  </si>
  <si>
    <t>C11.1.15</t>
  </si>
  <si>
    <t>C11.1.16</t>
  </si>
  <si>
    <t>C11.1.17</t>
  </si>
  <si>
    <t>C11.1.18</t>
  </si>
  <si>
    <t>C11.1.19</t>
  </si>
  <si>
    <t>C11.1.20</t>
  </si>
  <si>
    <t>C11.1.1 is required</t>
  </si>
  <si>
    <t>C11.1.2 is required</t>
  </si>
  <si>
    <t>C11.1.3 is required</t>
  </si>
  <si>
    <t>C11.1.4 is required</t>
  </si>
  <si>
    <t>DERIVED
C11.1.1 + C11.1.2 + C11.1.3 +C11.1.4</t>
  </si>
  <si>
    <t>DERIVED
C11.1.6 + C11.1.7 + C11.1.8 +C11.1.9</t>
  </si>
  <si>
    <t>DERIVED
C11.1.11 + C11.1.12 + C11.1.13 +C11.1.14</t>
  </si>
  <si>
    <t>DERIVED
C11.1.1 + C11.1.6 + C11.1.11</t>
  </si>
  <si>
    <t>DERIVED
C11.1.2 + C11.1.7 + C11.1.2</t>
  </si>
  <si>
    <t>DERIVED
C11.1.3 + C11.1.8 + C11.1.3</t>
  </si>
  <si>
    <t>DERIVED
C11.1.4 + C11.1.9 + C11.1.4</t>
  </si>
  <si>
    <t>DERIVED
C11.1.5 + C11.1.10 + C11.1.15</t>
  </si>
  <si>
    <t>C11.2.1</t>
  </si>
  <si>
    <t>C11.2.2</t>
  </si>
  <si>
    <t>C11.2.3</t>
  </si>
  <si>
    <t>C11.2.4</t>
  </si>
  <si>
    <t>C11.2.5</t>
  </si>
  <si>
    <t>C11.2.6</t>
  </si>
  <si>
    <t>C11.2.7</t>
  </si>
  <si>
    <t>C11.2.8</t>
  </si>
  <si>
    <t>C11.2.9</t>
  </si>
  <si>
    <t>C11.2.1 is required</t>
  </si>
  <si>
    <t>C11.2.2 is required</t>
  </si>
  <si>
    <t>C11.2.3 is required</t>
  </si>
  <si>
    <t>C11.2.4 is required</t>
  </si>
  <si>
    <t>C11.2.5 is required</t>
  </si>
  <si>
    <t>C11.2.6 is required</t>
  </si>
  <si>
    <t>C11.2.7 is required</t>
  </si>
  <si>
    <t>C11.2.8 is required</t>
  </si>
  <si>
    <t>C11.2.9 is required</t>
  </si>
  <si>
    <t>C10.1.1</t>
  </si>
  <si>
    <t>C10.1.2</t>
  </si>
  <si>
    <t>C10.1.3</t>
  </si>
  <si>
    <t>C10.1.4</t>
  </si>
  <si>
    <t>C10.1.5</t>
  </si>
  <si>
    <t>C10.1.6</t>
  </si>
  <si>
    <t>C10.1.7</t>
  </si>
  <si>
    <t>C10.1.8</t>
  </si>
  <si>
    <t>C10.1.9</t>
  </si>
  <si>
    <t>C10.1.10</t>
  </si>
  <si>
    <t>C10.1.11</t>
  </si>
  <si>
    <t>C10.1.12</t>
  </si>
  <si>
    <t>C10.1.13</t>
  </si>
  <si>
    <t>C10.1.14</t>
  </si>
  <si>
    <t>C10.1.15</t>
  </si>
  <si>
    <t>C10.1.16</t>
  </si>
  <si>
    <t>C10.1.17</t>
  </si>
  <si>
    <t>C10.1.18</t>
  </si>
  <si>
    <t>C10.1.19</t>
  </si>
  <si>
    <t>C10.1.20</t>
  </si>
  <si>
    <t>C10.1.1 is required</t>
  </si>
  <si>
    <t>C10.1.2 is required</t>
  </si>
  <si>
    <t>C10.1.3 is required</t>
  </si>
  <si>
    <t>C10.1.4 is required</t>
  </si>
  <si>
    <t>DERIVED
C10.1.1 + C10.1.2 + C10.1.3 +C10.1.4</t>
  </si>
  <si>
    <t>DERIVED
C10.1.6 + C10.1.7 + C10.1.8 +C10.1.9</t>
  </si>
  <si>
    <t>DERIVED
C10.1.11 + C10.1.12 + C10.1.13 +C10.1.14</t>
  </si>
  <si>
    <t>DERIVED
C10.1.1 + C10.1.6 + C10.1.11</t>
  </si>
  <si>
    <t>C10.2.1</t>
  </si>
  <si>
    <t>C10.2.2</t>
  </si>
  <si>
    <t>C10.2.3</t>
  </si>
  <si>
    <t>C10.2.4</t>
  </si>
  <si>
    <t>C10.2.5</t>
  </si>
  <si>
    <t>C10.2.6</t>
  </si>
  <si>
    <t>C10.2.7</t>
  </si>
  <si>
    <t>C10.2.8</t>
  </si>
  <si>
    <t>C10.2.9</t>
  </si>
  <si>
    <t>C10.2.10</t>
  </si>
  <si>
    <t>C10.2.11</t>
  </si>
  <si>
    <t>C10.2.12</t>
  </si>
  <si>
    <t>C10.2.13</t>
  </si>
  <si>
    <t>C10.2.14</t>
  </si>
  <si>
    <t>C10.2.15</t>
  </si>
  <si>
    <t>C10.2.16</t>
  </si>
  <si>
    <t>C10.2.17</t>
  </si>
  <si>
    <t>C10.2.18</t>
  </si>
  <si>
    <t>C10.2.19</t>
  </si>
  <si>
    <t>C10.2.20</t>
  </si>
  <si>
    <t>C10.2.1 is required</t>
  </si>
  <si>
    <t>C10.2.2 is required</t>
  </si>
  <si>
    <t>C10.2.3 is required</t>
  </si>
  <si>
    <t>C10.2.4 is required</t>
  </si>
  <si>
    <t>DERIVED
C10.2.1 + C10.2.2 + C10.2.3 +C10.2.4</t>
  </si>
  <si>
    <t>DERIVED
C10.2.6 + C10.2.7 + C10.2.8 +C10.2.9</t>
  </si>
  <si>
    <t>DERIVED
C10.2.11 + C10.2.12 + C10.2.13 +C10.2.14</t>
  </si>
  <si>
    <t>DERIVED
C10.2.1 + C10.2.6 + C10.2.11</t>
  </si>
  <si>
    <t>DERIVED
C10.1.2 + C10.1.7 + C10.1.12</t>
  </si>
  <si>
    <t>DERIVED
C10.2.2 + C10.2.7 + C10.2.12</t>
  </si>
  <si>
    <t>DERIVED
C10.1.3 + C10.1.8 + C10.1.13</t>
  </si>
  <si>
    <t>DERIVED
C10.1.4 + C10.1.9 + C10.1.14</t>
  </si>
  <si>
    <t>DERIVED
C10.2.3 + C10.2.8 + C10.2.13</t>
  </si>
  <si>
    <t>DERIVED
C10.2.4 + C10.2.9 + C10.2.14</t>
  </si>
  <si>
    <t>C10.3.1</t>
  </si>
  <si>
    <t>C10.3.2</t>
  </si>
  <si>
    <t>C10.3.3</t>
  </si>
  <si>
    <t>C10.3.4</t>
  </si>
  <si>
    <t>C10.3.5</t>
  </si>
  <si>
    <t>C10.3.6</t>
  </si>
  <si>
    <t>C10.3.7</t>
  </si>
  <si>
    <t>C10.3.8</t>
  </si>
  <si>
    <t>C10.3.9</t>
  </si>
  <si>
    <t>C10.3.10</t>
  </si>
  <si>
    <t>C10.3.11</t>
  </si>
  <si>
    <t>C10.3.12</t>
  </si>
  <si>
    <t>C10.3.13</t>
  </si>
  <si>
    <t>C10.3.14</t>
  </si>
  <si>
    <t>C10.3.15</t>
  </si>
  <si>
    <t>C10.3.16</t>
  </si>
  <si>
    <t>C10.3.17</t>
  </si>
  <si>
    <t>C10.3.18</t>
  </si>
  <si>
    <t>C10.3.19</t>
  </si>
  <si>
    <t>C10.3.20</t>
  </si>
  <si>
    <t>DERIVED
C10.1.16 + C10.1.17 + C10.1.18 + C10.1.19</t>
  </si>
  <si>
    <t>DERIVED
C10.2.16 + C10.2.17 + C10.2.18 + C10.2.19</t>
  </si>
  <si>
    <t>DERIVED
C10.3.1 + C10.3.6 + C10.3.11</t>
  </si>
  <si>
    <t>DERIVED
C10.3.2 + C10.3.7 + C10.3.12</t>
  </si>
  <si>
    <t>DERIVED
C10.3.3 + C10.3.8 + C10.3.13</t>
  </si>
  <si>
    <t>DERIVED
C10.3.4 + C10.3.9 + C10.3.14</t>
  </si>
  <si>
    <t>DERIVED
C10.3.1 + C10.3.2 + C10.3.3 + C10.3.4</t>
  </si>
  <si>
    <t>DERIVED
C10.3.6 + C10.3.7 + C10.3.8 + C10.3.9</t>
  </si>
  <si>
    <t>DERIVED
C10.3.11 + C10.3.12 + C10.3.13 + C10.3.14</t>
  </si>
  <si>
    <t>DERIVED
C10.3.16 + C10.3.17 + C10.3.18 + C10.3.19</t>
  </si>
  <si>
    <t>C10.4.12</t>
  </si>
  <si>
    <t>C10.4.2 is required</t>
  </si>
  <si>
    <t>C10.4.3</t>
  </si>
  <si>
    <t>C10.4.3 is required</t>
  </si>
  <si>
    <t>C10.4.4</t>
  </si>
  <si>
    <t>C10.4.4 is required</t>
  </si>
  <si>
    <t>C10.4.5</t>
  </si>
  <si>
    <t>DERIVED
C10.4.1 + C10.4.2 + C10.4.3 +C10.4.4</t>
  </si>
  <si>
    <t>C10.4.6</t>
  </si>
  <si>
    <t>C10.4.7</t>
  </si>
  <si>
    <t>C10.4.8</t>
  </si>
  <si>
    <t>C10.4.9</t>
  </si>
  <si>
    <t>C10.4.10</t>
  </si>
  <si>
    <t>DERIVED
C10.4.6 + C10.4.7 + C10.4.8 +C10.4.9</t>
  </si>
  <si>
    <t>C10.4.11</t>
  </si>
  <si>
    <t>C10.4.13</t>
  </si>
  <si>
    <t>C10.4.14</t>
  </si>
  <si>
    <t>C10.4.15</t>
  </si>
  <si>
    <t>DERIVED
C10.4.11 + C10.4.12 + C10.4.13 +C10.4.14</t>
  </si>
  <si>
    <t>C10.4.16</t>
  </si>
  <si>
    <t>DERIVED
C10.4.1 + C10.4.6 + C10.4.11</t>
  </si>
  <si>
    <t>C10.4.17</t>
  </si>
  <si>
    <t>DERIVED
C10.4.2 + C10.4.7 + C10.4.12</t>
  </si>
  <si>
    <t>C10.4.18</t>
  </si>
  <si>
    <t>DERIVED
C10.4.3 + C10.4.8 + C10.4.13</t>
  </si>
  <si>
    <t>C10.4.19</t>
  </si>
  <si>
    <t>DERIVED
C10.4.4 + C10.4.9 + C10.4.14</t>
  </si>
  <si>
    <t>C10.4.20</t>
  </si>
  <si>
    <t>DERIVED
C10.4.16 + C10.4.17 + C10.4.18 + C10.4.19</t>
  </si>
  <si>
    <t>C10.5.1</t>
  </si>
  <si>
    <t>C10.5.1 is required</t>
  </si>
  <si>
    <t>C10.5.2</t>
  </si>
  <si>
    <t>C10.5.2 is required</t>
  </si>
  <si>
    <t>C10.5.3</t>
  </si>
  <si>
    <t>C10.5.3 is required</t>
  </si>
  <si>
    <t>C10.5.4</t>
  </si>
  <si>
    <t>C10.5.4 is required</t>
  </si>
  <si>
    <t>C10.5.5</t>
  </si>
  <si>
    <t>DERIVED
C10.5.1 + C10.5.2 + C10.5.3 +C10.5.4</t>
  </si>
  <si>
    <t>C10.5.6</t>
  </si>
  <si>
    <t>C10.5.7</t>
  </si>
  <si>
    <t>C10.5.8</t>
  </si>
  <si>
    <t>C10.5.9</t>
  </si>
  <si>
    <t>C10.5.10</t>
  </si>
  <si>
    <t>DERIVED
C10.5.6 + C10.5.7 + C10.5.8 +C10.5.9</t>
  </si>
  <si>
    <t>C10.5.11</t>
  </si>
  <si>
    <t>C10.5.12</t>
  </si>
  <si>
    <t>C10.5.13</t>
  </si>
  <si>
    <t>C10.5.14</t>
  </si>
  <si>
    <t>C10.5.15</t>
  </si>
  <si>
    <t>DERIVED
C10.5.11 + C10.5.12 + C10.5.13 +C10.5.14</t>
  </si>
  <si>
    <t>C10.5.16</t>
  </si>
  <si>
    <t>DERIVED
C10.5.1 + C10.5.6 + C10.5.11</t>
  </si>
  <si>
    <t>C10.5.17</t>
  </si>
  <si>
    <t>DERIVED
C10.5.2 + C10.5.7 + C10.5.12</t>
  </si>
  <si>
    <t>C10.5.18</t>
  </si>
  <si>
    <t>DERIVED
C10.5.3 + C10.5.8 + C10.5.13</t>
  </si>
  <si>
    <t>C10.5.19</t>
  </si>
  <si>
    <t>DERIVED
C10.5.4 + C10.5.9 + C10.5.14</t>
  </si>
  <si>
    <t>C10.5.20</t>
  </si>
  <si>
    <t>DERIVED
C10.5.16 + C10.5.17 + C10.5.18 + C10.5.19</t>
  </si>
  <si>
    <t>C10.6.1</t>
  </si>
  <si>
    <t>C10.6.1 is required</t>
  </si>
  <si>
    <t>C10.6.2</t>
  </si>
  <si>
    <t>C10.6.2 is required</t>
  </si>
  <si>
    <t>C10.6.3</t>
  </si>
  <si>
    <t>C10.6.3 is required</t>
  </si>
  <si>
    <t>C10.6.4</t>
  </si>
  <si>
    <t>C10.6.4 is required</t>
  </si>
  <si>
    <t>C10.6.5</t>
  </si>
  <si>
    <t>DERIVED
C10.6.1 + C10.6.2 + C10.6.3 +C10.6.4</t>
  </si>
  <si>
    <t>C10.6.6</t>
  </si>
  <si>
    <t>C10.6.7</t>
  </si>
  <si>
    <t>C10.6.8</t>
  </si>
  <si>
    <t>C10.6.9</t>
  </si>
  <si>
    <t>C10.6.10</t>
  </si>
  <si>
    <t>DERIVED
C10.6.6 + C10.6.7 + C10.6.8 +C10.6.9</t>
  </si>
  <si>
    <t>C10.6.11</t>
  </si>
  <si>
    <t>C10.6.12</t>
  </si>
  <si>
    <t>C10.6.13</t>
  </si>
  <si>
    <t>C10.6.14</t>
  </si>
  <si>
    <t>C10.6.15</t>
  </si>
  <si>
    <t>DERIVED
C10.6.11 + C10.6.12 + C10.6.13 +C10.6.14</t>
  </si>
  <si>
    <t>C10.6.16</t>
  </si>
  <si>
    <t>DERIVED
C10.6.1 + C10.6.6 + C10.6.11</t>
  </si>
  <si>
    <t>C10.6.17</t>
  </si>
  <si>
    <t>DERIVED
C10.6.2 + C10.6.7 + C10.6.12</t>
  </si>
  <si>
    <t>C10.6.18</t>
  </si>
  <si>
    <t>DERIVED
C10.6.3 + C10.6.8 + C10.6.13</t>
  </si>
  <si>
    <t>C10.6.19</t>
  </si>
  <si>
    <t>DERIVED
C10.6.4 + C10.6.9 + C10.6.14</t>
  </si>
  <si>
    <t>C10.6.20</t>
  </si>
  <si>
    <t>DERIVED
C10.6.16 + C10.6.17 + C10.6.18 + C10.6.19</t>
  </si>
  <si>
    <t>C10.1.6 is required</t>
  </si>
  <si>
    <t>C10.1.7 is required</t>
  </si>
  <si>
    <t>C10.1.8 is required</t>
  </si>
  <si>
    <t>C10.1.9 is required</t>
  </si>
  <si>
    <t>C10.1.11 is required</t>
  </si>
  <si>
    <t>C10.1.12 is required</t>
  </si>
  <si>
    <t>C10.1.13 is required</t>
  </si>
  <si>
    <t>C10.1.14 is required</t>
  </si>
  <si>
    <t>C10.2.6 is required</t>
  </si>
  <si>
    <t>C10.2.7 is required</t>
  </si>
  <si>
    <t>C10.2.8 is required</t>
  </si>
  <si>
    <t>C10.2.9 is required</t>
  </si>
  <si>
    <t>C10.2.11 is required</t>
  </si>
  <si>
    <t>C10.2.12 is required</t>
  </si>
  <si>
    <t>C10.2.13 is required</t>
  </si>
  <si>
    <t>C10.2.14 is required</t>
  </si>
  <si>
    <t>C10.4.6 is required</t>
  </si>
  <si>
    <t>C10.4.7 is required</t>
  </si>
  <si>
    <t>C10.4.8 is required</t>
  </si>
  <si>
    <t>C10.4.9 is required</t>
  </si>
  <si>
    <t>C10.4.11 is required</t>
  </si>
  <si>
    <t>C10.4.12 is required</t>
  </si>
  <si>
    <t>C10.4.13 is required</t>
  </si>
  <si>
    <t>C10.4.14 is required</t>
  </si>
  <si>
    <t>C10.5.6 is required</t>
  </si>
  <si>
    <t>C10.5.7 is required</t>
  </si>
  <si>
    <t>C10.5.8 is required</t>
  </si>
  <si>
    <t>C10.5.9 is required</t>
  </si>
  <si>
    <t>C10.5.11 is required</t>
  </si>
  <si>
    <t>C10.5.12 is required</t>
  </si>
  <si>
    <t>C10.5.13 is required</t>
  </si>
  <si>
    <t>C10.5.14 is required</t>
  </si>
  <si>
    <t>C10.6.6 is required</t>
  </si>
  <si>
    <t>C10.6.7 is required</t>
  </si>
  <si>
    <t>C10.6.8 is required</t>
  </si>
  <si>
    <t>C10.6.9 is required</t>
  </si>
  <si>
    <t>C10.6.11 is required</t>
  </si>
  <si>
    <t>C10.6.12 is required</t>
  </si>
  <si>
    <t>C10.6.13 is required</t>
  </si>
  <si>
    <t>C10.6.14 is required</t>
  </si>
  <si>
    <t>C10.7.1</t>
  </si>
  <si>
    <t>C10.7.2</t>
  </si>
  <si>
    <t>C10.7.3</t>
  </si>
  <si>
    <t>C10.7.4</t>
  </si>
  <si>
    <t>C10.7.5</t>
  </si>
  <si>
    <t>C10.7.6</t>
  </si>
  <si>
    <t>C10.7.7</t>
  </si>
  <si>
    <t>C10.7.8</t>
  </si>
  <si>
    <t>C10.7.9</t>
  </si>
  <si>
    <t>C10.7.10</t>
  </si>
  <si>
    <t>C10.7.11</t>
  </si>
  <si>
    <t>C10.7.12</t>
  </si>
  <si>
    <t>C10.7.13</t>
  </si>
  <si>
    <t>C10.7.14</t>
  </si>
  <si>
    <t>C10.7.15</t>
  </si>
  <si>
    <t>C10.7.16</t>
  </si>
  <si>
    <t>C10.7.17</t>
  </si>
  <si>
    <t>C10.7.18</t>
  </si>
  <si>
    <t>C10.7.19</t>
  </si>
  <si>
    <t>C10.7.20</t>
  </si>
  <si>
    <t>DERIVED
C10.1.1 - C10.2.1</t>
  </si>
  <si>
    <t>DERIVED
C10.1.2 - C10.2.2</t>
  </si>
  <si>
    <t>DERIVED
C10.1.3 - C10.2.3</t>
  </si>
  <si>
    <t>DERIVED
C10.1.4 - C10.2.4</t>
  </si>
  <si>
    <t>DERIVED
C10.1.6 - C10.2.6</t>
  </si>
  <si>
    <t>DERIVED
C10.1.7 - C10.2.7</t>
  </si>
  <si>
    <t>DERIVED
C10.1.8 - C10.2.8</t>
  </si>
  <si>
    <t>DERIVED
C10.1.9 - C10.2.9</t>
  </si>
  <si>
    <t>DERIVED
C10.1.11 - C10.2.11</t>
  </si>
  <si>
    <t>DERIVED
C10.1.12 - C10.2.12</t>
  </si>
  <si>
    <t>DERIVED
C10.1.13 - C10.2.13</t>
  </si>
  <si>
    <t>DERIVED
C10.1.14 - C10.2.14</t>
  </si>
  <si>
    <t>DERIVED
C10.3.1 - C10.4.1 - C10.5.1 - C10.6.1</t>
  </si>
  <si>
    <t>DERIVED
C10.3.2 - C10.4.2 - C10.5.2 - C10.6.2</t>
  </si>
  <si>
    <t>DERIVED
C10.3.3 - C10.4.3 - C10.5.3 - C10.6.3</t>
  </si>
  <si>
    <t>DERIVED
C10.3.4 - C10.4.4 - C10.5.4 - C10.6.4</t>
  </si>
  <si>
    <t>DERIVED
C10.3.6 - C10.4.6 - C10.5.6 - C10.6.6</t>
  </si>
  <si>
    <t>DERIVED
C10.3.7 - C10.4.7 - C10.5.7 - C10.6.7</t>
  </si>
  <si>
    <t>DERIVED
C10.3.8 - C10.4.8 - C10.5.8 - C10.6.8</t>
  </si>
  <si>
    <t>DERIVED
C10.3.9 - C10.4.9 - C10.5.9 - C10.6.9</t>
  </si>
  <si>
    <t>DERIVED
C10.3.11 - C10.4.11 - C10.5.11 - C10.6.11</t>
  </si>
  <si>
    <t>DERIVED
C10.3.12 - C10.4.12 - C10.5.12 - C10.6.12</t>
  </si>
  <si>
    <t>DERIVED
C10.3.13 - C10.4.13 - C10.5.13 - C10.6.13</t>
  </si>
  <si>
    <t>DERIVED
C10.3.14 - C10.4.14 - C10.5.14 - C10.6.14</t>
  </si>
  <si>
    <t>DERIVED
C10.3.16 - C10.4.16 - C10.5.16 - C10.6.16</t>
  </si>
  <si>
    <t>DERIVED
C10.3.17 - C10.4.17 - C10.5.17 - C10.6.17</t>
  </si>
  <si>
    <t>DERIVED
C10.3.18 - C10.4.18 - C10.5.18 - C10.6.18</t>
  </si>
  <si>
    <t>DERIVED
C10.3.19 - C10.4.19 - C10.5.19 - C10.6.19</t>
  </si>
  <si>
    <t>C9.6 Aberdeen City (at end of the reporting year) is required</t>
  </si>
  <si>
    <t>C9.6 Aberdeenshire (at end of the reporting year) is required</t>
  </si>
  <si>
    <t>C9.6 Angus (at end of the reporting year) is required</t>
  </si>
  <si>
    <t>C9.6 Argyll &amp; Bute (at end of the reporting year) is required</t>
  </si>
  <si>
    <t>C9.6 City of Edinburgh (at end of the reporting year) is required</t>
  </si>
  <si>
    <t>C9.6 Clackmannanshire (at end of the reporting year) is required</t>
  </si>
  <si>
    <t>C9.6 Dumfries &amp; Galloway (at end of the reporting year) is required</t>
  </si>
  <si>
    <t>C9.6 Dundee City (at end of the reporting year) is required</t>
  </si>
  <si>
    <t>C9.6 East Ayrshire (at end of the reporting year) is required</t>
  </si>
  <si>
    <t>C9.6 East Dunbartonshire (at end of the reporting year) is required</t>
  </si>
  <si>
    <t>C9.6 East Lothian (at end of the reporting year) is required</t>
  </si>
  <si>
    <t>C9.6 East Renfrewshire (at end of the reporting year) is required</t>
  </si>
  <si>
    <t>C9.6 Eilean Siar (at end of the reporting year) is required</t>
  </si>
  <si>
    <t>C9.6 Falkirk (at end of the reporting year) is required</t>
  </si>
  <si>
    <t>C9.6 Fife (at end of the reporting year) is required</t>
  </si>
  <si>
    <t>C9.6 Glasgow City (at end of the reporting year) is required</t>
  </si>
  <si>
    <t>C9.6 Highland (at end of the reporting year) is required</t>
  </si>
  <si>
    <t>C9.6 Inverclyde (at end of the reporting year) is required</t>
  </si>
  <si>
    <t>C9.6 Midlothian (at end of the reporting year) is required</t>
  </si>
  <si>
    <t>C9.6 Moray (at end of the reporting year) is required</t>
  </si>
  <si>
    <t>C9.6 North Aryshire (at end of the reporting year) is required</t>
  </si>
  <si>
    <t>C9.6 North Lanarkshire (at end of the reporting year) is required</t>
  </si>
  <si>
    <t>C9.6 Orkney Islands (at end of the reporting year) is required</t>
  </si>
  <si>
    <t>C9.6 Perth &amp; Kinross (at end of the reporting year) is required</t>
  </si>
  <si>
    <t>C9.6 Renfrewshire (at end of the reporting year) is required</t>
  </si>
  <si>
    <t>C9.6 Scottish Borders (at end of the reporting year) is required</t>
  </si>
  <si>
    <t>C9.6 Shetland Islands (at end of the reporting year) is required</t>
  </si>
  <si>
    <t>C9.6 South Ayrshire (at end of the reporting year) is required</t>
  </si>
  <si>
    <t>C9.6 South Lanarkshire (at end of the reporting year) is required</t>
  </si>
  <si>
    <t>C9.6 Stirling (at end of the reporting year) is required</t>
  </si>
  <si>
    <t>C9.6 West Dunbartonshire (at end of the reporting year) is required</t>
  </si>
  <si>
    <t>C9.6 West Lothian (at end of the reporting year) is required</t>
  </si>
  <si>
    <t>3.1.3 is required</t>
  </si>
  <si>
    <t>1st stage</t>
  </si>
  <si>
    <t>2nd stage</t>
  </si>
  <si>
    <t>Complaints received in the reporting year</t>
  </si>
  <si>
    <t>Complaints carried forward from previous reporting year</t>
  </si>
  <si>
    <t>Time taken in working days to provide a full response</t>
  </si>
  <si>
    <t>INDICATOR = 21.1/21.2</t>
  </si>
  <si>
    <t>C9.6 Total of all properties meeting the standard (at end of the reporting year) must be = C9.5 (at end of the reporting year)</t>
  </si>
  <si>
    <t>C9.6 Total of all properties meeting the standard (at end of the next reporting year) must be = C9.5 (at end of the next reporting year)</t>
  </si>
  <si>
    <t>C9.6 Aberdeen City (at end of the next reporting year) is required</t>
  </si>
  <si>
    <t>C9.6 Aberdeenshire (at end of the next reporting year) is required</t>
  </si>
  <si>
    <t>C9.6 Angus (at end of the next reporting year) is required</t>
  </si>
  <si>
    <t>C9.6 Argyll &amp; Bute (at end of the next reporting year) is required</t>
  </si>
  <si>
    <t>C9.6 City of Edinburgh (at end of the next reporting year) is required</t>
  </si>
  <si>
    <t>C9.6 Clackmannanshire (at end of the next reporting year) is required</t>
  </si>
  <si>
    <t>C9.6 Dumfries &amp; Galloway (at end of the next reporting year) is required</t>
  </si>
  <si>
    <t>C9.6 Dundee City (at end of the next reporting year) is required</t>
  </si>
  <si>
    <t>C9.6 East Ayrshire (at end of the next reporting year) is required</t>
  </si>
  <si>
    <t>C9.6 East Dunbartonshire (at end of the next reporting year) is required</t>
  </si>
  <si>
    <t>C9.6 East Lothian (at end of the next reporting year) is required</t>
  </si>
  <si>
    <t>C9.6 East Renfrewshire (at end of the next reporting year) is required</t>
  </si>
  <si>
    <t>C9.6 Eilean Siar (at end of the next reporting year) is required</t>
  </si>
  <si>
    <t>C9.6 Falkirk (at end of the next reporting year) is required</t>
  </si>
  <si>
    <t>C9.6 Fife (at end of the next reporting year) is required</t>
  </si>
  <si>
    <t>C9.6 Glasgow City (at end of the next reporting year) is required</t>
  </si>
  <si>
    <t>C9.6 Highland (at end of the next reporting year) is required</t>
  </si>
  <si>
    <t>C9.6 Inverclyde (at end of the next reporting year) is required</t>
  </si>
  <si>
    <t>C9.6 Midlothian (at end of the next reporting year) is required</t>
  </si>
  <si>
    <t>C9.6 Moray (at end of the next reporting year) is required</t>
  </si>
  <si>
    <t>C9.6 North Aryshire (at end of the next reporting year) is required</t>
  </si>
  <si>
    <t>C9.6 North Lanarkshire (at end of the next reporting year) is required</t>
  </si>
  <si>
    <t>C9.6 Orkney Islands (at end of the next reporting year) is required</t>
  </si>
  <si>
    <t>C9.6 Perth &amp; Kinross (at end of the next reporting year) is required</t>
  </si>
  <si>
    <t>C9.6 Renfrewshire (at end of the next reporting year) is required</t>
  </si>
  <si>
    <t>C9.6 Scottish Borders (at end of the next reporting year) is required</t>
  </si>
  <si>
    <t>C9.6 Shetland Islands (at end of the next reporting year) is required</t>
  </si>
  <si>
    <t>C9.6 South Ayrshire (at end of the next reporting year) is required</t>
  </si>
  <si>
    <t>C9.6 South Lanarkshire (at end of the next reporting year) is required</t>
  </si>
  <si>
    <t>C9.6 Stirling (at end of the next reporting year) is required</t>
  </si>
  <si>
    <t>C9.6 West Dunbartonshire (at end of the next reporting year) is required</t>
  </si>
  <si>
    <t>C9.6 West Lothian (at end of the next reporting year) is required</t>
  </si>
  <si>
    <t>Sample Value</t>
  </si>
  <si>
    <t>Formula</t>
  </si>
  <si>
    <t>Indicator description</t>
  </si>
  <si>
    <t>Definition</t>
  </si>
  <si>
    <t>Inclusions/exclusions</t>
  </si>
  <si>
    <t>SHR Calculation</t>
  </si>
  <si>
    <t>RSL Calculation</t>
  </si>
  <si>
    <t>RSL</t>
  </si>
  <si>
    <t>LA</t>
  </si>
  <si>
    <t>LAHO</t>
  </si>
  <si>
    <t>Drop down</t>
  </si>
  <si>
    <t>Yes</t>
  </si>
  <si>
    <t>No</t>
  </si>
  <si>
    <t>24.1 is required</t>
  </si>
  <si>
    <t>24.2 is required</t>
  </si>
  <si>
    <t>23.2 is required</t>
  </si>
  <si>
    <t>23.4 is required</t>
  </si>
  <si>
    <t>DERIVED
23.4 + 23.5</t>
  </si>
  <si>
    <t>DERIVED
24.1 + 24.2</t>
  </si>
  <si>
    <t>24.4 is required</t>
  </si>
  <si>
    <t>INDICATOR =
((24.1 + 24.2)/24.4)*100</t>
  </si>
  <si>
    <t>Percentage of properties meeting the EESSH (Indicator C10) comment</t>
  </si>
  <si>
    <t>Anticipated exemptions from the EESSH (Indicator C11) comment</t>
  </si>
  <si>
    <t>Energy Performance Certificates (EPCs) (Indicator C12) comment</t>
  </si>
  <si>
    <t>Investment in the EESSH (Indicator C13) comment</t>
  </si>
  <si>
    <t>3.1.3</t>
  </si>
  <si>
    <t>(vi) the total number of days taken to respond in full to complaints at stage 2. Divided by:
(i) number of 2nd stage complaints received in the reporting year plus (iii) number of complaints carried forward from the previous reporting year.</t>
  </si>
  <si>
    <t>3.1.7</t>
  </si>
  <si>
    <t>3.1.8</t>
  </si>
  <si>
    <t>cha_y1_001</t>
  </si>
  <si>
    <t>cha_y1_588</t>
  </si>
  <si>
    <t>cha_y1_589</t>
  </si>
  <si>
    <t>cha_y1_002</t>
  </si>
  <si>
    <t>cha_y1_003</t>
  </si>
  <si>
    <t>cha_y1_004</t>
  </si>
  <si>
    <t>cha_y1_005</t>
  </si>
  <si>
    <t>cha_y1_006</t>
  </si>
  <si>
    <t>cha_y1_007</t>
  </si>
  <si>
    <t>cha_y1_127</t>
  </si>
  <si>
    <t>cha_y1_128</t>
  </si>
  <si>
    <t>cha_y1_129</t>
  </si>
  <si>
    <t>cha_y1_130</t>
  </si>
  <si>
    <t>cha_y1_131</t>
  </si>
  <si>
    <t>cha_y1_132</t>
  </si>
  <si>
    <t>cha_y6_001</t>
  </si>
  <si>
    <t>cha_y6_002</t>
  </si>
  <si>
    <t>cha_y6_003</t>
  </si>
  <si>
    <t>cha_y6_004</t>
  </si>
  <si>
    <t>cha_y6_005</t>
  </si>
  <si>
    <t>cha_y6_006</t>
  </si>
  <si>
    <t>cha_y6_007</t>
  </si>
  <si>
    <t>cha_y6_008</t>
  </si>
  <si>
    <t>cha_y6_009</t>
  </si>
  <si>
    <t>cha_y6_010</t>
  </si>
  <si>
    <t>cha_y1_149</t>
  </si>
  <si>
    <t>cha_y1_150</t>
  </si>
  <si>
    <t>cha_y1_151</t>
  </si>
  <si>
    <t>cha_y1_152</t>
  </si>
  <si>
    <t>cha_y1_153</t>
  </si>
  <si>
    <t>cha_y1_154</t>
  </si>
  <si>
    <t>cha_y1_173</t>
  </si>
  <si>
    <t>cha_y1_174</t>
  </si>
  <si>
    <t>cha_y1_175</t>
  </si>
  <si>
    <t>cha_y1_176</t>
  </si>
  <si>
    <t>cha_y1_177</t>
  </si>
  <si>
    <t>cha_y1_178</t>
  </si>
  <si>
    <t>cha_y1_179</t>
  </si>
  <si>
    <t>cha_y1_180</t>
  </si>
  <si>
    <t>cha_y1_181</t>
  </si>
  <si>
    <t>cha_y1_182</t>
  </si>
  <si>
    <t>cha_y1_183</t>
  </si>
  <si>
    <t>cha_y1_184</t>
  </si>
  <si>
    <t>cha_y6_013</t>
  </si>
  <si>
    <t>cha_y1_190</t>
  </si>
  <si>
    <t>cha_y1_191</t>
  </si>
  <si>
    <t>cha_y1_192</t>
  </si>
  <si>
    <t>cha_y1_193</t>
  </si>
  <si>
    <t>cha_y1_194</t>
  </si>
  <si>
    <t>cha_y1_195</t>
  </si>
  <si>
    <t>cha_y1_196</t>
  </si>
  <si>
    <t>cha_y1_197</t>
  </si>
  <si>
    <t>cha_y1_198</t>
  </si>
  <si>
    <t>cha_y1_199</t>
  </si>
  <si>
    <t>cha_y1_200</t>
  </si>
  <si>
    <t>cha_y1_201</t>
  </si>
  <si>
    <t>cha_y1_202</t>
  </si>
  <si>
    <t>cha_y1_203</t>
  </si>
  <si>
    <t>cha_y1_204</t>
  </si>
  <si>
    <t>cha_y1_205</t>
  </si>
  <si>
    <t>cha_y1_207</t>
  </si>
  <si>
    <t>cha_y1_208</t>
  </si>
  <si>
    <t>cha_y1_209</t>
  </si>
  <si>
    <t>cha_y1_210</t>
  </si>
  <si>
    <t>cha_y1_211</t>
  </si>
  <si>
    <t>cha_y1_212</t>
  </si>
  <si>
    <t>cha_y1_213</t>
  </si>
  <si>
    <t>cha_y1_214</t>
  </si>
  <si>
    <t>cha_y1_215</t>
  </si>
  <si>
    <t>cha_y1_216</t>
  </si>
  <si>
    <t>cha_y1_217</t>
  </si>
  <si>
    <t>cha_y1_287</t>
  </si>
  <si>
    <t>cha_y1_288</t>
  </si>
  <si>
    <t>cha_y6_015</t>
  </si>
  <si>
    <t>cha_y6_016</t>
  </si>
  <si>
    <t>cha_y6_017</t>
  </si>
  <si>
    <t>cha_y6_018</t>
  </si>
  <si>
    <t>cha_y6_020</t>
  </si>
  <si>
    <t>cha_y6_021</t>
  </si>
  <si>
    <t>cha_y1_222</t>
  </si>
  <si>
    <t>cha_y1_223</t>
  </si>
  <si>
    <t>cha_y1_224</t>
  </si>
  <si>
    <t>cha_y1_225</t>
  </si>
  <si>
    <t>cha_y6_022</t>
  </si>
  <si>
    <t>cha_y6_023</t>
  </si>
  <si>
    <t>cha_y6_024</t>
  </si>
  <si>
    <t>cha_y6_025</t>
  </si>
  <si>
    <t>cha_y6_026</t>
  </si>
  <si>
    <t>cha_y6_027</t>
  </si>
  <si>
    <t>cha_y6_028</t>
  </si>
  <si>
    <t>cha_y6_229</t>
  </si>
  <si>
    <t>cha_y6_230</t>
  </si>
  <si>
    <t>cha_y6_231</t>
  </si>
  <si>
    <t>cha_y6_232</t>
  </si>
  <si>
    <t>cha_y1_269</t>
  </si>
  <si>
    <t>cha_y1_270</t>
  </si>
  <si>
    <t>cha_y1_271</t>
  </si>
  <si>
    <t>cha_y1_272</t>
  </si>
  <si>
    <t>cha_y1_273</t>
  </si>
  <si>
    <t>cha_y1_274</t>
  </si>
  <si>
    <t>cha_y1_275</t>
  </si>
  <si>
    <t>cha_y1_276</t>
  </si>
  <si>
    <t>cha_y1_277</t>
  </si>
  <si>
    <t>cha_y1_278</t>
  </si>
  <si>
    <t>cha_y1_279</t>
  </si>
  <si>
    <t>cha_y1_280</t>
  </si>
  <si>
    <t>cha_y1_281</t>
  </si>
  <si>
    <t>cha_y1_282</t>
  </si>
  <si>
    <t>cha_y1_283</t>
  </si>
  <si>
    <t>cha_y1_284</t>
  </si>
  <si>
    <t>cha_y1_285</t>
  </si>
  <si>
    <t>cha_y1_286</t>
  </si>
  <si>
    <t>cha_y1_289</t>
  </si>
  <si>
    <t>cha_y1_290</t>
  </si>
  <si>
    <t>cha_y1_293</t>
  </si>
  <si>
    <t>cha_y1_294</t>
  </si>
  <si>
    <t>cha_y1_295</t>
  </si>
  <si>
    <t>cha_y1_296</t>
  </si>
  <si>
    <t>cha_y1_297</t>
  </si>
  <si>
    <t>cha_y1_298</t>
  </si>
  <si>
    <t>cha_y1_299</t>
  </si>
  <si>
    <t>cha_y1_300</t>
  </si>
  <si>
    <t>cha_y1_301</t>
  </si>
  <si>
    <t>cha_y1_302</t>
  </si>
  <si>
    <t>cha_y1_303</t>
  </si>
  <si>
    <t>cha_y1_304</t>
  </si>
  <si>
    <t>cha_y1_305</t>
  </si>
  <si>
    <t>cha_y1_306</t>
  </si>
  <si>
    <t>cha_y1_307</t>
  </si>
  <si>
    <t>cha_y1_341</t>
  </si>
  <si>
    <t>cha_y1_342</t>
  </si>
  <si>
    <t>cha_y1_648</t>
  </si>
  <si>
    <t>cha_y1_343</t>
  </si>
  <si>
    <t>cha_y6_222</t>
  </si>
  <si>
    <t>cha_y1_339</t>
  </si>
  <si>
    <t>cha_y1_340</t>
  </si>
  <si>
    <t>cha_y1_358</t>
  </si>
  <si>
    <t>cha_y1_458</t>
  </si>
  <si>
    <t>cha_y1_459</t>
  </si>
  <si>
    <t>cha_y1_460</t>
  </si>
  <si>
    <t>cha_y1_461</t>
  </si>
  <si>
    <t>cha_y1_462</t>
  </si>
  <si>
    <t>cha_y1_463</t>
  </si>
  <si>
    <t>cha_y1_464</t>
  </si>
  <si>
    <t>cha_y1_465</t>
  </si>
  <si>
    <t>cha_y1_466</t>
  </si>
  <si>
    <t>cha_y1_467</t>
  </si>
  <si>
    <t>cha_y1_468</t>
  </si>
  <si>
    <t>cha_y1_469</t>
  </si>
  <si>
    <t>cha_y1_649</t>
  </si>
  <si>
    <t>cha_y1_470</t>
  </si>
  <si>
    <t>cha_y1_471</t>
  </si>
  <si>
    <t>cha_y1_616</t>
  </si>
  <si>
    <t>cha_y1_472</t>
  </si>
  <si>
    <t>cha_y1_473_1</t>
  </si>
  <si>
    <t>cha_y1_473_2</t>
  </si>
  <si>
    <t>cha_y1_473_3</t>
  </si>
  <si>
    <t>cha_y1_473_4</t>
  </si>
  <si>
    <t>cha_y1_473_5</t>
  </si>
  <si>
    <t>cha_y1_473_6</t>
  </si>
  <si>
    <t>cha_y1_473_7</t>
  </si>
  <si>
    <t>cha_y1_473_8</t>
  </si>
  <si>
    <t>cha_y1_473_9</t>
  </si>
  <si>
    <t>cha_y1_473_10</t>
  </si>
  <si>
    <t>cha_y1_473_11</t>
  </si>
  <si>
    <t>cha_y1_473_12</t>
  </si>
  <si>
    <t>cha_y1_473_13</t>
  </si>
  <si>
    <t>cha_y1_473_14</t>
  </si>
  <si>
    <t>cha_y1_473_15</t>
  </si>
  <si>
    <t>cha_y1_473_16</t>
  </si>
  <si>
    <t>cha_y1_473_17</t>
  </si>
  <si>
    <t>cha_y1_473_18</t>
  </si>
  <si>
    <t>cha_y1_473_19</t>
  </si>
  <si>
    <t>cha_y1_473_20</t>
  </si>
  <si>
    <t>cha_y1_473_21</t>
  </si>
  <si>
    <t>cha_y1_473_22</t>
  </si>
  <si>
    <t>cha_y1_473_23</t>
  </si>
  <si>
    <t>cha_y1_473_24</t>
  </si>
  <si>
    <t>cha_y1_473_25</t>
  </si>
  <si>
    <t>cha_y1_473_26</t>
  </si>
  <si>
    <t>cha_y1_473_27</t>
  </si>
  <si>
    <t>cha_y1_473_28</t>
  </si>
  <si>
    <t>cha_y1_473_29</t>
  </si>
  <si>
    <t>cha_y1_473_30</t>
  </si>
  <si>
    <t>cha_y1_473_31</t>
  </si>
  <si>
    <t>cha_y1_473_32</t>
  </si>
  <si>
    <t>cha_y1_474</t>
  </si>
  <si>
    <t>cha_y1_475</t>
  </si>
  <si>
    <t>cha_y1_650</t>
  </si>
  <si>
    <t>cha_y1_476</t>
  </si>
  <si>
    <t>cha_y1_477</t>
  </si>
  <si>
    <t>cha_y1_617</t>
  </si>
  <si>
    <t>cha_y1_478</t>
  </si>
  <si>
    <t>cha_y1_479_1</t>
  </si>
  <si>
    <t>cha_y1_479_2</t>
  </si>
  <si>
    <t>cha_y1_479_3</t>
  </si>
  <si>
    <t>cha_y1_479_4</t>
  </si>
  <si>
    <t>cha_y1_479_5</t>
  </si>
  <si>
    <t>cha_y1_479_6</t>
  </si>
  <si>
    <t>cha_y1_479_7</t>
  </si>
  <si>
    <t>cha_y1_479_8</t>
  </si>
  <si>
    <t>cha_y1_479_9</t>
  </si>
  <si>
    <t>cha_y1_479_10</t>
  </si>
  <si>
    <t>cha_y1_479_11</t>
  </si>
  <si>
    <t>cha_y1_479_12</t>
  </si>
  <si>
    <t>cha_y1_479_13</t>
  </si>
  <si>
    <t>cha_y1_479_14</t>
  </si>
  <si>
    <t>cha_y1_479_15</t>
  </si>
  <si>
    <t>cha_y1_479_16</t>
  </si>
  <si>
    <t>cha_y1_479_17</t>
  </si>
  <si>
    <t>cha_y1_479_18</t>
  </si>
  <si>
    <t>cha_y1_479_19</t>
  </si>
  <si>
    <t>cha_y1_479_20</t>
  </si>
  <si>
    <t>cha_y1_479_21</t>
  </si>
  <si>
    <t>cha_y1_479_22</t>
  </si>
  <si>
    <t>cha_y1_479_23</t>
  </si>
  <si>
    <t>cha_y1_479_24</t>
  </si>
  <si>
    <t>cha_y1_479_25</t>
  </si>
  <si>
    <t>cha_y1_479_26</t>
  </si>
  <si>
    <t>cha_y1_479_27</t>
  </si>
  <si>
    <t>cha_y1_479_28</t>
  </si>
  <si>
    <t>cha_y1_479_29</t>
  </si>
  <si>
    <t>cha_y1_479_30</t>
  </si>
  <si>
    <t>cha_y1_479_31</t>
  </si>
  <si>
    <t>cha_y1_479_32</t>
  </si>
  <si>
    <t>cha_y6_039</t>
  </si>
  <si>
    <t>cha_y6_040</t>
  </si>
  <si>
    <t>cha_y6_041</t>
  </si>
  <si>
    <t>cha_y6_042</t>
  </si>
  <si>
    <t>cha_y6_043</t>
  </si>
  <si>
    <t>cha_y6_044</t>
  </si>
  <si>
    <t>cha_y6_045</t>
  </si>
  <si>
    <t>cha_y6_046</t>
  </si>
  <si>
    <t>cha_y6_047</t>
  </si>
  <si>
    <t>cha_y6_048</t>
  </si>
  <si>
    <t>cha_y6_049</t>
  </si>
  <si>
    <t>cha_y6_050</t>
  </si>
  <si>
    <t>cha_y6_051</t>
  </si>
  <si>
    <t>cha_y6_052</t>
  </si>
  <si>
    <t>cha_y6_053</t>
  </si>
  <si>
    <t>cha_y6_054</t>
  </si>
  <si>
    <t>cha_y6_055</t>
  </si>
  <si>
    <t>cha_y6_056</t>
  </si>
  <si>
    <t>cha_y6_057</t>
  </si>
  <si>
    <t>cha_y6_058</t>
  </si>
  <si>
    <t>cha_y6_059</t>
  </si>
  <si>
    <t>cha_y6_060</t>
  </si>
  <si>
    <t>cha_y6_061</t>
  </si>
  <si>
    <t>cha_y6_062</t>
  </si>
  <si>
    <t>cha_y6_063</t>
  </si>
  <si>
    <t>cha_y6_064</t>
  </si>
  <si>
    <t>cha_y6_065</t>
  </si>
  <si>
    <t>cha_y6_066</t>
  </si>
  <si>
    <t>cha_y6_067</t>
  </si>
  <si>
    <t>cha_y6_068</t>
  </si>
  <si>
    <t>cha_y6_069</t>
  </si>
  <si>
    <t>cha_y6_070</t>
  </si>
  <si>
    <t>cha_y6_071</t>
  </si>
  <si>
    <t>cha_y6_072</t>
  </si>
  <si>
    <t>cha_y6_073</t>
  </si>
  <si>
    <t>cha_y6_074</t>
  </si>
  <si>
    <t>cha_y6_075</t>
  </si>
  <si>
    <t>cha_y6_076</t>
  </si>
  <si>
    <t>cha_y6_077</t>
  </si>
  <si>
    <t>cha_y6_078</t>
  </si>
  <si>
    <t>cha_y6_079</t>
  </si>
  <si>
    <t>cha_y6_080</t>
  </si>
  <si>
    <t>cha_y6_081</t>
  </si>
  <si>
    <t>cha_y6_082</t>
  </si>
  <si>
    <t>cha_y6_083</t>
  </si>
  <si>
    <t>cha_y6_084</t>
  </si>
  <si>
    <t>cha_y6_085</t>
  </si>
  <si>
    <t>cha_y6_086</t>
  </si>
  <si>
    <t>cha_y6_087</t>
  </si>
  <si>
    <t>cha_y6_088</t>
  </si>
  <si>
    <t>cha_y6_089</t>
  </si>
  <si>
    <t>cha_y6_090</t>
  </si>
  <si>
    <t>cha_y6_091</t>
  </si>
  <si>
    <t>cha_y6_092</t>
  </si>
  <si>
    <t>cha_y6_093</t>
  </si>
  <si>
    <t>cha_y6_094</t>
  </si>
  <si>
    <t>cha_y6_095</t>
  </si>
  <si>
    <t>cha_y6_096</t>
  </si>
  <si>
    <t>cha_y6_097</t>
  </si>
  <si>
    <t>cha_y6_098</t>
  </si>
  <si>
    <t>cha_y6_099</t>
  </si>
  <si>
    <t>cha_y6_100</t>
  </si>
  <si>
    <t>cha_y6_101</t>
  </si>
  <si>
    <t>cha_y6_102</t>
  </si>
  <si>
    <t>cha_y6_103</t>
  </si>
  <si>
    <t>cha_y6_104</t>
  </si>
  <si>
    <t>cha_y6_105</t>
  </si>
  <si>
    <t>cha_y6_106</t>
  </si>
  <si>
    <t>cha_y6_107</t>
  </si>
  <si>
    <t>cha_y6_108</t>
  </si>
  <si>
    <t>cha_y6_109</t>
  </si>
  <si>
    <t>cha_y6_110</t>
  </si>
  <si>
    <t>cha_y6_111</t>
  </si>
  <si>
    <t>cha_y6_112</t>
  </si>
  <si>
    <t>cha_y6_113</t>
  </si>
  <si>
    <t>cha_y6_114</t>
  </si>
  <si>
    <t>cha_y6_115</t>
  </si>
  <si>
    <t>cha_y6_116</t>
  </si>
  <si>
    <t>cha_y6_117</t>
  </si>
  <si>
    <t>cha_y6_118</t>
  </si>
  <si>
    <t>cha_y6_119</t>
  </si>
  <si>
    <t>cha_y6_120</t>
  </si>
  <si>
    <t>cha_y6_121</t>
  </si>
  <si>
    <t>cha_y6_122</t>
  </si>
  <si>
    <t>cha_y6_123</t>
  </si>
  <si>
    <t>cha_y6_124</t>
  </si>
  <si>
    <t>cha_y6_125</t>
  </si>
  <si>
    <t>cha_y6_126</t>
  </si>
  <si>
    <t>cha_y6_127</t>
  </si>
  <si>
    <t>cha_y6_128</t>
  </si>
  <si>
    <t>cha_y6_129</t>
  </si>
  <si>
    <t>cha_y6_130</t>
  </si>
  <si>
    <t>cha_y6_131</t>
  </si>
  <si>
    <t>cha_y6_132</t>
  </si>
  <si>
    <t>cha_y6_133</t>
  </si>
  <si>
    <t>cha_y6_134</t>
  </si>
  <si>
    <t>cha_y6_135</t>
  </si>
  <si>
    <t>cha_y6_136</t>
  </si>
  <si>
    <t>cha_y6_137</t>
  </si>
  <si>
    <t>cha_y6_138</t>
  </si>
  <si>
    <t>cha_y6_139</t>
  </si>
  <si>
    <t>cha_y6_140</t>
  </si>
  <si>
    <t>cha_y6_141</t>
  </si>
  <si>
    <t>cha_y6_142</t>
  </si>
  <si>
    <t>cha_y6_143</t>
  </si>
  <si>
    <t>cha_y6_144</t>
  </si>
  <si>
    <t>cha_y6_145</t>
  </si>
  <si>
    <t>cha_y6_146</t>
  </si>
  <si>
    <t>cha_y6_147</t>
  </si>
  <si>
    <t>cha_y6_148</t>
  </si>
  <si>
    <t>cha_y6_149</t>
  </si>
  <si>
    <t>cha_y6_150</t>
  </si>
  <si>
    <t>cha_y6_151</t>
  </si>
  <si>
    <t>cha_y6_152</t>
  </si>
  <si>
    <t>cha_y6_153</t>
  </si>
  <si>
    <t>cha_y6_154</t>
  </si>
  <si>
    <t>cha_y6_155</t>
  </si>
  <si>
    <t>cha_y6_156</t>
  </si>
  <si>
    <t>cha_y6_157</t>
  </si>
  <si>
    <t>cha_y6_158</t>
  </si>
  <si>
    <t>cha_y6_159</t>
  </si>
  <si>
    <t>cha_y6_160</t>
  </si>
  <si>
    <t>cha_y6_161</t>
  </si>
  <si>
    <t>cha_y6_162</t>
  </si>
  <si>
    <t>cha_y6_163</t>
  </si>
  <si>
    <t>cha_y6_164</t>
  </si>
  <si>
    <t>cha_y6_165</t>
  </si>
  <si>
    <t>cha_y6_166</t>
  </si>
  <si>
    <t>cha_y6_167</t>
  </si>
  <si>
    <t>cha_y6_168</t>
  </si>
  <si>
    <t>cha_y6_169</t>
  </si>
  <si>
    <t>cha_y6_170</t>
  </si>
  <si>
    <t>cha_y6_171</t>
  </si>
  <si>
    <t>cha_y6_172</t>
  </si>
  <si>
    <t>cha_y6_173</t>
  </si>
  <si>
    <t>cha_y6_174</t>
  </si>
  <si>
    <t>cha_y6_175</t>
  </si>
  <si>
    <t>cha_y6_176</t>
  </si>
  <si>
    <t>cha_y6_177</t>
  </si>
  <si>
    <t>cha_y6_178</t>
  </si>
  <si>
    <t>cha_y6_179</t>
  </si>
  <si>
    <t>cha_y6_180</t>
  </si>
  <si>
    <t>cha_y6_181</t>
  </si>
  <si>
    <t>cha_y6_182</t>
  </si>
  <si>
    <t>cha_y6_183</t>
  </si>
  <si>
    <t>cha_y6_184</t>
  </si>
  <si>
    <t>cha_y6_185</t>
  </si>
  <si>
    <t>cha_y6_186</t>
  </si>
  <si>
    <t>cha_y6_187</t>
  </si>
  <si>
    <t>cha_y6_188</t>
  </si>
  <si>
    <t>cha_y6_189</t>
  </si>
  <si>
    <t>cha_y6_190</t>
  </si>
  <si>
    <t>cha_y6_191</t>
  </si>
  <si>
    <t>cha_y6_192</t>
  </si>
  <si>
    <t>cha_y6_193</t>
  </si>
  <si>
    <t>cha_y6_194</t>
  </si>
  <si>
    <t>cha_y6_195</t>
  </si>
  <si>
    <t>cha_y6_196</t>
  </si>
  <si>
    <t>cha_y6_197</t>
  </si>
  <si>
    <t>cha_y6_198</t>
  </si>
  <si>
    <t>cha_y6_199</t>
  </si>
  <si>
    <t>cha_y6_200</t>
  </si>
  <si>
    <t>cha_y6_201</t>
  </si>
  <si>
    <t>cha_y6_202</t>
  </si>
  <si>
    <t>cha_y6_203</t>
  </si>
  <si>
    <t>cha_y6_204</t>
  </si>
  <si>
    <t>cha_y6_205</t>
  </si>
  <si>
    <t>cha_y6_206</t>
  </si>
  <si>
    <t>cha_y6_207</t>
  </si>
  <si>
    <t>cha_y6_208</t>
  </si>
  <si>
    <t>cha_y6_209</t>
  </si>
  <si>
    <t>cha_y6_210</t>
  </si>
  <si>
    <t>cha_y6_211</t>
  </si>
  <si>
    <t>cha_y6_212</t>
  </si>
  <si>
    <t>cha_y6_213</t>
  </si>
  <si>
    <t>cha_y6_214</t>
  </si>
  <si>
    <t>cha_y6_215</t>
  </si>
  <si>
    <t>cha_y6_216</t>
  </si>
  <si>
    <t>cha_y6_217</t>
  </si>
  <si>
    <t>cha_y6_218</t>
  </si>
  <si>
    <t>cha_y6_219</t>
  </si>
  <si>
    <t>cha_y6_220</t>
  </si>
  <si>
    <t>cha_y6_221</t>
  </si>
  <si>
    <t>cha_y6_223</t>
  </si>
  <si>
    <t>cha_y6_224</t>
  </si>
  <si>
    <t>cha_y6_225</t>
  </si>
  <si>
    <t>cha_y6_227</t>
  </si>
  <si>
    <t>cha_y6_228</t>
  </si>
  <si>
    <t>cha_y6_233</t>
  </si>
  <si>
    <t>cha_y6_234</t>
  </si>
  <si>
    <t>cha_y6_235</t>
  </si>
  <si>
    <t>cha_y6_236</t>
  </si>
  <si>
    <t>cha_y6_237</t>
  </si>
  <si>
    <t>cha_y6_238</t>
  </si>
  <si>
    <t>cha_y6_239</t>
  </si>
  <si>
    <t>cha_y1_589_1</t>
  </si>
  <si>
    <t>cha_y6_240</t>
  </si>
  <si>
    <t>cha_y6_241</t>
  </si>
  <si>
    <t>cha_y6_242</t>
  </si>
  <si>
    <t>cha_y6_243</t>
  </si>
  <si>
    <t>Value at C10.4.1 cannot be greater than value at C10.3.1</t>
  </si>
  <si>
    <t>Value at C10.4.2 cannot be greater than value at C10.3.2</t>
  </si>
  <si>
    <t>Value at C10.4.3 cannot be greater than value at C10.3.3</t>
  </si>
  <si>
    <t>Value at C10.4.4 cannot be greater than value at C10.3.4</t>
  </si>
  <si>
    <t>Value at C10.4.6 cannot be greater than value at C10.3.6</t>
  </si>
  <si>
    <t>Value at C10.4.7 cannot be greater than value at C10.3.7</t>
  </si>
  <si>
    <t>Value at C10.4.8 cannot be greater than value at C10.3.8</t>
  </si>
  <si>
    <t>Value at C10.4.9 cannot be greater than value at C10.3.9</t>
  </si>
  <si>
    <t>Value at C10.4.11 cannot be greater than value at C10.3.11</t>
  </si>
  <si>
    <t>Value at C10.4.12 cannot be greater than value at C10.3.12</t>
  </si>
  <si>
    <t>Value at C10.4.13 cannot be greater than value at C10.3.13</t>
  </si>
  <si>
    <t>Value at C10.4.14 cannot be greater than value at C10.3.14</t>
  </si>
  <si>
    <t>Value at C10.5.1 cannot be greater than value at C10.3.1</t>
  </si>
  <si>
    <t>Value at C10.5.2 cannot be greater than value at C10.3.2</t>
  </si>
  <si>
    <t>Value at C10.5.3 cannot be greater than value at C10.3.3</t>
  </si>
  <si>
    <t>Value at C10.5.4 cannot be greater than value at C10.3.4</t>
  </si>
  <si>
    <t>Value at C10.5.6 cannot be greater than value at C10.3.6</t>
  </si>
  <si>
    <t>Value at C10.5.7 cannot be greater than value at C10.3.7</t>
  </si>
  <si>
    <t>Value at C10.5.8 cannot be greater than value at C10.3.8</t>
  </si>
  <si>
    <t>Value at C10.5.9 cannot be greater than value at C10.3.9</t>
  </si>
  <si>
    <t>Value at C10.5.11 cannot be greater than value at C10.3.11</t>
  </si>
  <si>
    <t>Value at C10.5.12 cannot be greater than value at C10.3.12</t>
  </si>
  <si>
    <t>Value at C10.5.13 cannot be greater than value at C10.3.13</t>
  </si>
  <si>
    <t>Value at C10.5.14 cannot be greater than value at C10.3.14</t>
  </si>
  <si>
    <t>Value at C10.6.1 cannot be greater than value at C10.3.1</t>
  </si>
  <si>
    <t>Value at C10.6.2 cannot be greater than value at C10.3.2</t>
  </si>
  <si>
    <t>Value at C10.6.3 cannot be greater than value at C10.3.3</t>
  </si>
  <si>
    <t>Value at C10.6.4 cannot be greater than value at C10.3.4</t>
  </si>
  <si>
    <t>Value at C10.6.6 cannot be greater than value at C10.3.6</t>
  </si>
  <si>
    <t>Value at C10.6.7 cannot be greater than value at C10.3.7</t>
  </si>
  <si>
    <t>Value at C10.6.8 cannot be greater than value at C10.3.8</t>
  </si>
  <si>
    <t>Value at C10.6.9 cannot be greater than value at C10.3.9</t>
  </si>
  <si>
    <t>Value at C10.6.11 cannot be greater than value at C10.3.11</t>
  </si>
  <si>
    <t>Value at C10.6.12 cannot be greater than value at C10.3.12</t>
  </si>
  <si>
    <t>Value at C10.6.13 cannot be greater than value at C10.3.13</t>
  </si>
  <si>
    <t>Value at C10.6.14 cannot be greater than value at C10.3.14</t>
  </si>
  <si>
    <t>Value at C11.1.1 cannot be greater than value at C10.3.1</t>
  </si>
  <si>
    <t>Value at C11.1.2 cannot be greater than value at C10.3.2</t>
  </si>
  <si>
    <t>Value at C11.1.3 cannot be greater than value at C10.3.3</t>
  </si>
  <si>
    <t>Value at C11.1.4 cannot be greater than value at C10.3.4</t>
  </si>
  <si>
    <t>Value at C11.1.6 cannot be greater than value at C10.3.6</t>
  </si>
  <si>
    <t>Value at C11.1.7 cannot be greater than value at C10.3.7</t>
  </si>
  <si>
    <t>Value at C11.1.8 cannot be greater than value at C10.3.8</t>
  </si>
  <si>
    <t>Value at C11.1.9 cannot be greater than value at C10.3.9</t>
  </si>
  <si>
    <t>Value at C11.1.11 cannot be greater than value at C10.3.11</t>
  </si>
  <si>
    <t>Value at C11.1.12 cannot be greater than value at C10.3.12</t>
  </si>
  <si>
    <t>Value at C11.1.13 cannot be greater than value at C10.3.13</t>
  </si>
  <si>
    <t>Value at C11.1.14 cannot be greater than value at C10.3.14</t>
  </si>
  <si>
    <t>C11.1.6 is required</t>
  </si>
  <si>
    <t>C11.1.7 is required</t>
  </si>
  <si>
    <t>C11.1.8 is required</t>
  </si>
  <si>
    <t>C11.1.9 is required</t>
  </si>
  <si>
    <t>C11.1.11 is required</t>
  </si>
  <si>
    <t>C11.1.12 is required</t>
  </si>
  <si>
    <t>C11.1.13 is required</t>
  </si>
  <si>
    <t>C11.1.14 is required</t>
  </si>
  <si>
    <t>C11.2.10</t>
  </si>
  <si>
    <t>DERIVED
C11.2.1 + C11.2.2 + C11.2.3 + C11.2.4 + C11.2.5 + C11.2.6 + C11.2.7 + C11.2.8 + C11.2.9</t>
  </si>
  <si>
    <t>C11.2.10 must equal C11.1.20</t>
  </si>
  <si>
    <t>C10.4 Number of properties in scope of the EESSH where compliance is unknown</t>
  </si>
  <si>
    <t>INDICATOR = (C12.1.8 / C10.1.20)*100</t>
  </si>
  <si>
    <t>cha_y6_244</t>
  </si>
  <si>
    <t>the fieldwork dates of the survey</t>
  </si>
  <si>
    <t xml:space="preserve">fairly satisfied
</t>
  </si>
  <si>
    <t>neither satisfied nor dissatisfied</t>
  </si>
  <si>
    <t>fairly dissatisfied</t>
  </si>
  <si>
    <t>very dissatisfied</t>
  </si>
  <si>
    <t>no opinion</t>
  </si>
  <si>
    <t>INDICATOR =
((1.2.1 + 1.2.2)/(sum of 1.2.1 to 1.2.6))*100</t>
  </si>
  <si>
    <t>INDICATOR =
((2.2.1 + 2.2.2)/2.1)*100</t>
  </si>
  <si>
    <t>How many tenants answered the question "How good or poor do you feel your landlord is at keeping you informed about their services and decisions?"</t>
  </si>
  <si>
    <t>fairly good at keeping them informed</t>
  </si>
  <si>
    <t>neither good nor poor at keeping them informed</t>
  </si>
  <si>
    <t>fairly poor at keeping them informed</t>
  </si>
  <si>
    <t>very poor at keeping them informed</t>
  </si>
  <si>
    <t>INDICATOR =
((5.2.1 + 5.2.2)/5.1)*100</t>
  </si>
  <si>
    <t>How many tenants answered the question "How satisfied or dissatisfied are you with opportunities given to you to participate in your landlord's decision making processes?"</t>
  </si>
  <si>
    <t>6.1.2</t>
  </si>
  <si>
    <t>6.2.2</t>
  </si>
  <si>
    <t>projected to the end of the next reporting year</t>
  </si>
  <si>
    <t>The number of properties meeting the SHQS:
at the end of the reporting year</t>
  </si>
  <si>
    <t>C9.2 (at end of the reporting year) is required</t>
  </si>
  <si>
    <t>C9.3 (at end of the reporting year) is required</t>
  </si>
  <si>
    <t>How many tenants answered the question "Overall, how satisfied or dissatisfied are you with the quality of your home?"</t>
  </si>
  <si>
    <t>The number of emergency repairs completed in the reporting year</t>
  </si>
  <si>
    <t>The total number of hours taken to complete emergency repairs</t>
  </si>
  <si>
    <t>The total number of non-emergency repairs completed in the reporting year</t>
  </si>
  <si>
    <t>The total number of working days taken to complete non-emergency repairs</t>
  </si>
  <si>
    <t>The number of reactive repairs completed right first time during the reporting year</t>
  </si>
  <si>
    <t>The total number of reactive repairs completed during the reporting year</t>
  </si>
  <si>
    <t>INDICATOR =
((12.3.1 + 12.3.2)/12.2)*100</t>
  </si>
  <si>
    <t>1.1.2 is required</t>
  </si>
  <si>
    <t>Of the tenants who had repairs carried out in the last year, how many answered the question "Thinking about the LAST time you had repairs carried out, how satisfied or dissatisfied were you with the repairs service provided by your landlord?"</t>
  </si>
  <si>
    <t>INDICATOR =
((13.2.1 + 13.2.2)/13.1)*100</t>
  </si>
  <si>
    <t>How many tenants answered the question "‘Overall, how satisfied or dissatisfied are you with your landlord’s contribution to the management of the neighbourhood you live in?’"</t>
  </si>
  <si>
    <t>The number of tenancy offers made during the reporting year</t>
  </si>
  <si>
    <t>The number of tenancy offers that were refused</t>
  </si>
  <si>
    <t>The number of cases of anti-social behaviour reported in the last year</t>
  </si>
  <si>
    <t>Of those at 15.1, the number of cases resolved in the last year</t>
  </si>
  <si>
    <t xml:space="preserve">applicants who were assessed as statutory homeless by the local authority
</t>
  </si>
  <si>
    <t xml:space="preserve">applicants from your organisation's housing list
</t>
  </si>
  <si>
    <t>nominations from local authority</t>
  </si>
  <si>
    <t>other</t>
  </si>
  <si>
    <t>The number of tenants at 16.1 who remained in their tenancy for more than a year by:
existing tenants</t>
  </si>
  <si>
    <t>The percentage of those offers that result in a let (Indicator 23)</t>
  </si>
  <si>
    <t>The total amount of rent due for the reporting year</t>
  </si>
  <si>
    <t>The total amount of rent lost through properties being empty during the reporting year</t>
  </si>
  <si>
    <t>The total number of court actions initiated during the reporting year</t>
  </si>
  <si>
    <t>because of anti-social behaviour</t>
  </si>
  <si>
    <t>for other reasons</t>
  </si>
  <si>
    <t>The total number of individual homeless households referrals received under other referral routes.</t>
  </si>
  <si>
    <t>The total number of individual homeless households referrals received under section 5 and other referral routes.</t>
  </si>
  <si>
    <t>The total number of individual homeless households referrals received under section 5 that result in an offer of a permanent home.</t>
  </si>
  <si>
    <t>The total number of individual homeless households referrals received under other referral routes that result in an offer of a permanent home.</t>
  </si>
  <si>
    <t>The total number of individual homeless households referrals received under section 5 and other referral routes that result in an offer of a permanent home.</t>
  </si>
  <si>
    <t>The total number of accepted offers.</t>
  </si>
  <si>
    <t>How many tenants answered the question "Taking into account the accommodation and the services your landlord provides, do you think the rent for your property represents good or poor value for money?"</t>
  </si>
  <si>
    <t>fairly good value for money</t>
  </si>
  <si>
    <t>neither good nor poor value for money</t>
  </si>
  <si>
    <t>fairly poor value for money</t>
  </si>
  <si>
    <t>very poor value for money</t>
  </si>
  <si>
    <t>The total amount of rent collected in the reporting year</t>
  </si>
  <si>
    <t>The total amount of rent due to be collected in the reporting year (annual rent debit)</t>
  </si>
  <si>
    <t>The total value (£) of gross rent arrears as at the end of the reporting year</t>
  </si>
  <si>
    <t>The total rent due for the reporting year</t>
  </si>
  <si>
    <t>The number of residential properties factored</t>
  </si>
  <si>
    <t>The total value of management fees invoiced to factored owners in the reporting year</t>
  </si>
  <si>
    <t>INDICATOR =
((25.2.1 + 25.2.2)/25.1)*100</t>
  </si>
  <si>
    <t>INDICATOR =
((29.2.1 + 29.2.2)/29.1)*100</t>
  </si>
  <si>
    <t>How many factored owners answered the question "Taking everything into account, how satisfied or dissatisfied are you with the factoring services provided by your landlord?"</t>
  </si>
  <si>
    <t>INDICATOR =
((32.2.1 + 32.2.2)/32.1)*100</t>
  </si>
  <si>
    <t>The total number of properties re-let in the reporting year</t>
  </si>
  <si>
    <t>The total number of calendar days properties were empty</t>
  </si>
  <si>
    <t>How many Gypsies/Travellers answered the question "How satisfied or dissatisfied are you with your landlord's management of your site?"</t>
  </si>
  <si>
    <t>the name of Chief Executive</t>
  </si>
  <si>
    <t>the number of office based staff</t>
  </si>
  <si>
    <t>the number of care / support staff</t>
  </si>
  <si>
    <t>the number of concierge staff</t>
  </si>
  <si>
    <t>the number of direct labour staff</t>
  </si>
  <si>
    <t>the total number of staff</t>
  </si>
  <si>
    <t>the percentage of total staff turnover in the year to the end of the reporting year</t>
  </si>
  <si>
    <t>the percentage of days lost through staff sickness absence in the reporting year</t>
  </si>
  <si>
    <t>The number of lets to existing tenants</t>
  </si>
  <si>
    <t>The number of lets to housing list applicants</t>
  </si>
  <si>
    <t>The number of mutual exchanges</t>
  </si>
  <si>
    <t>The number of lets from other sources</t>
  </si>
  <si>
    <t>The number of lets to homeless applicants.</t>
  </si>
  <si>
    <t>nominations from the local authority</t>
  </si>
  <si>
    <t>the number of other nominations from local authorities</t>
  </si>
  <si>
    <t>Staff turnover and sickness absence:
the percentage of senior staff turnover in the year to the end of the reporting year</t>
  </si>
  <si>
    <t>The number of ‘general needs’ lets during the reporting year</t>
  </si>
  <si>
    <t>The number of ‘supported housing’ lets during the reporting year</t>
  </si>
  <si>
    <t>Scottish Housing Quality Standard (SHQS) – Stock condition survey information comment</t>
  </si>
  <si>
    <t>The percentage average weekly rent increase to be applied in the next reporting year</t>
  </si>
  <si>
    <t>The number of households the landlord received housing costs directly for during the reporting year</t>
  </si>
  <si>
    <t>The value of direct housing cost payments received during the reporting year</t>
  </si>
  <si>
    <t>The total value of former tenant arrears at year end</t>
  </si>
  <si>
    <t>The total value of former tenant arrears written off at year end</t>
  </si>
  <si>
    <t>What percentage of stock did your organisation fully assess for compliance in the last five years?</t>
  </si>
  <si>
    <t>The date of your next scheduled stock condition survey or assessment</t>
  </si>
  <si>
    <t>What percentage of your organisation's stock will be fully assessed in the next survey for SHQS compliance</t>
  </si>
  <si>
    <t>Comments on method of assessing SHQS compliance.</t>
  </si>
  <si>
    <t>The number of properties abandoned during the reporting year</t>
  </si>
  <si>
    <t>The number of empty dwellings that arose during the reporting year in self-contained lettable stock</t>
  </si>
  <si>
    <t>Where EESSH compliance is unknown for any properties, please explain why</t>
  </si>
  <si>
    <t>The total number of properties brought up to the EESSH during the reporting year</t>
  </si>
  <si>
    <t>Total amount invested in bringing properties up to the EESSH</t>
  </si>
  <si>
    <t>DERIVED
equal to C9.1 (at end of the reporting year)</t>
  </si>
  <si>
    <t>DERIVED
equal to C9.1 (at end of the next reporting year)</t>
  </si>
  <si>
    <t>DERIVED
equal to C9.5 (at end of the reporting year)</t>
  </si>
  <si>
    <t>DERIVED
equal to C9.5 (at end of the next reporting year)</t>
  </si>
  <si>
    <t>Percentage of all complaints responded to in full at Stage 1 and percentage of all complaints responded to in full at Stage 2. (Indicators 3 &amp; 4)</t>
  </si>
  <si>
    <t>For those who provide sites – percentage of Gypsies/Travellers satisfied with the landlord’s management of the site (Indicator 32)</t>
  </si>
  <si>
    <t>Percentage of properties meeting the EESSH. (Indicator C10)</t>
  </si>
  <si>
    <t>Anticipated exemptions from the EESSH. (Indicator C11)</t>
  </si>
  <si>
    <t>Investment in the EESSH. (Indicator C13)</t>
  </si>
  <si>
    <t>Number(9,2)</t>
  </si>
  <si>
    <t>Percentge</t>
  </si>
  <si>
    <t>The percentage of all complaints responded to in full at Stage 1  (Indicators 3 &amp; 4)</t>
  </si>
  <si>
    <t>The percentage of all complaints responded to in full at Stage 2 (Indicators 3 &amp; 4)</t>
  </si>
  <si>
    <t>INDICATOR =
((7.2.1 + 7.2.2)/7.1)*100</t>
  </si>
  <si>
    <t>Hours</t>
  </si>
  <si>
    <t>Days</t>
  </si>
  <si>
    <t>Pounds</t>
  </si>
  <si>
    <t>INDICATOR =
(23.6 / (23.1 + 23.2))*100</t>
  </si>
  <si>
    <t>INDICATOR =
(23.7 / 23.6)*100</t>
  </si>
  <si>
    <t>19.2 is required</t>
  </si>
  <si>
    <t>19.3 is required</t>
  </si>
  <si>
    <t>cha_y6_245</t>
  </si>
  <si>
    <t>cha_y6_246</t>
  </si>
  <si>
    <t>cha_y6_247</t>
  </si>
  <si>
    <t>By dwelling type and fuel type as at the end of the reporting year, please state:</t>
  </si>
  <si>
    <t>For properties anticipated as being exempt from EESSH please state:</t>
  </si>
  <si>
    <t>Approval</t>
  </si>
  <si>
    <t>C11.3 If other reason or unknown, please explain</t>
  </si>
  <si>
    <t>C12.3 If other procedure or unknown, please explain</t>
  </si>
  <si>
    <t>cha_y6_248</t>
  </si>
  <si>
    <t>DERIVED
equal to sum of all Local Authorities (at end of the reporting year)</t>
  </si>
  <si>
    <t>cha_y6_249</t>
  </si>
  <si>
    <t>DERIVED
equal to sum of all Local Authorities (at end of the next reporting year)</t>
  </si>
  <si>
    <t>INDICATOR = 19.1 - 19.2</t>
  </si>
  <si>
    <t>The cost(£) that was grant funded</t>
  </si>
  <si>
    <t>The cost(£) that was funded by other sources.</t>
  </si>
  <si>
    <t>20.2 is required</t>
  </si>
  <si>
    <t>20.3 is required</t>
  </si>
  <si>
    <t>INDICATOR =
20.1 + 20.2 + 20.3</t>
  </si>
  <si>
    <t>19.4 is required if  (19.1 - 19.2) &lt;&gt; 19.3</t>
  </si>
  <si>
    <t xml:space="preserve">1.1 In relation to the overall tenant satisfaction survey carried out, please state:
the number of tenants who were surveyed
</t>
  </si>
  <si>
    <t>1.2 In relation to the tenant satisfaction question on overall services, please state the number of tenants who responded:
very satisfied</t>
  </si>
  <si>
    <t xml:space="preserve">2.2 Of the tenants who answered, how many said that their landlord was:
very good at keeping them informed
</t>
  </si>
  <si>
    <t>Number of Properties</t>
  </si>
  <si>
    <t>Validation #3 message</t>
  </si>
  <si>
    <t>Validation #4 message</t>
  </si>
  <si>
    <t>Validation #2 message</t>
  </si>
  <si>
    <t>Validation #1 message</t>
  </si>
  <si>
    <t>Validation #4 Formula</t>
  </si>
  <si>
    <t>Validation #3 Formula</t>
  </si>
  <si>
    <t>Validation #2 Formula</t>
  </si>
  <si>
    <t>5.2 Of the tenants who answered, how many said that they were:
very satisfied</t>
  </si>
  <si>
    <t>7.2 Of the tenants who answered, how many said that they were:
very satisfied</t>
  </si>
  <si>
    <t>10.2 is required</t>
  </si>
  <si>
    <t xml:space="preserve">25.2 Of the tenants who answered, how many said that their rent represented:
very good value for money
</t>
  </si>
  <si>
    <t>29.2 Of the factored owners who answered, how many said that they were:
very satisfied</t>
  </si>
  <si>
    <t>32.2 Of the Gypsies/Travellers who answered, how many said that they were:
very satisfied</t>
  </si>
  <si>
    <t>Activation</t>
  </si>
  <si>
    <t>Currency(9)</t>
  </si>
  <si>
    <t>Currency(9,2)</t>
  </si>
  <si>
    <t>CSV LOV required:
Post
Telephone
Face-to-face
Online</t>
  </si>
  <si>
    <t>C1.2 Staff employed by the RSL:
the number of senior staff</t>
  </si>
  <si>
    <t>C8.1 is required</t>
  </si>
  <si>
    <t>C8.3 is required</t>
  </si>
  <si>
    <t>RSLs only</t>
  </si>
  <si>
    <t>LAs only</t>
  </si>
  <si>
    <t>C2.5.1</t>
  </si>
  <si>
    <t>C2.5.2</t>
  </si>
  <si>
    <t>C2.5.3</t>
  </si>
  <si>
    <t>C2.5 The number of applicants who have been assessed as statutorily homeless by the local authority as:
section 5 referrals (RSLs)</t>
  </si>
  <si>
    <t>C2.5.1 is required</t>
  </si>
  <si>
    <t>29.1 is required if 28.1 &gt; 0</t>
  </si>
  <si>
    <t>C9.1 Self Contained Stock</t>
  </si>
  <si>
    <t>Indicator attribute</t>
  </si>
  <si>
    <t>cha_y6_250</t>
  </si>
  <si>
    <t>cha_y6_251</t>
  </si>
  <si>
    <t>cha_y6_252</t>
  </si>
  <si>
    <t>cha_y6_253</t>
  </si>
  <si>
    <t>cha_y6_318</t>
  </si>
  <si>
    <t>cha_y6_340</t>
  </si>
  <si>
    <t>cha_y1_660</t>
  </si>
  <si>
    <t>The total number of lettable self-contained stock</t>
  </si>
  <si>
    <t>17.2 is required</t>
  </si>
  <si>
    <t>17.2 must be &lt;= 17.1</t>
  </si>
  <si>
    <t>INDICATOR =
((17.2)/(17.1))*100</t>
  </si>
  <si>
    <t>cha_y1_345</t>
  </si>
  <si>
    <t>cha_y1_346</t>
  </si>
  <si>
    <t>cha_y1_347</t>
  </si>
  <si>
    <t>cha_y1_348</t>
  </si>
  <si>
    <t>cha_y6_799</t>
  </si>
  <si>
    <t>cha_y6_800</t>
  </si>
  <si>
    <t>2.2.6</t>
  </si>
  <si>
    <t>cha_y6_805</t>
  </si>
  <si>
    <t>cha_y6_806</t>
  </si>
  <si>
    <t>Percentage(6,2)</t>
  </si>
  <si>
    <t>Boolean</t>
  </si>
  <si>
    <t>cha_y6_807</t>
  </si>
  <si>
    <t>cha_y6_808</t>
  </si>
  <si>
    <t>13.2.6</t>
  </si>
  <si>
    <t>indicator_16_1</t>
  </si>
  <si>
    <t>indicator_16_2</t>
  </si>
  <si>
    <t>indicator_16_3</t>
  </si>
  <si>
    <t>indicator_16_4</t>
  </si>
  <si>
    <t>indicator_16_5</t>
  </si>
  <si>
    <t>indicator_22_1</t>
  </si>
  <si>
    <t>indicator_22_2</t>
  </si>
  <si>
    <t>indicator_22_3</t>
  </si>
  <si>
    <t>indicator_22_4</t>
  </si>
  <si>
    <t>indicator_23_1</t>
  </si>
  <si>
    <t>indicator_23_2</t>
  </si>
  <si>
    <t>cha_y6_811</t>
  </si>
  <si>
    <t>cha_y6_812</t>
  </si>
  <si>
    <t>32.2.6</t>
  </si>
  <si>
    <t>8.2 is required if 8.1 &gt; 0</t>
  </si>
  <si>
    <t>9.2 is required if 9.1 &gt; 0</t>
  </si>
  <si>
    <t>cha_y6_810</t>
  </si>
  <si>
    <t>Total number of lets excluding exchanges</t>
  </si>
  <si>
    <t>Percentage(8,2)</t>
  </si>
  <si>
    <t>29.2.1 is required if 28.1 &gt; 0</t>
  </si>
  <si>
    <t>29.2.2 is required if 28.1 &gt; 0</t>
  </si>
  <si>
    <t>29.2.3 is required if 28.1 &gt; 0</t>
  </si>
  <si>
    <t>29.2.4 is required if 28.1 &gt; 0</t>
  </si>
  <si>
    <t>29.2.5 is required if 28.1 &gt; 0</t>
  </si>
  <si>
    <t>Percentage(6,1)</t>
  </si>
  <si>
    <t>cha_y1_344</t>
  </si>
  <si>
    <t>Indicators 3 &amp; 4</t>
  </si>
  <si>
    <t>cha_y6_813</t>
  </si>
  <si>
    <t>cha_y6_814</t>
  </si>
  <si>
    <t>cha_y6_815</t>
  </si>
  <si>
    <t>cha_y6_816</t>
  </si>
  <si>
    <t>Y</t>
  </si>
  <si>
    <t>comment_oc</t>
  </si>
  <si>
    <t>comment_gv</t>
  </si>
  <si>
    <t>comment_hs</t>
  </si>
  <si>
    <t>comment_nc</t>
  </si>
  <si>
    <t>comment_clr</t>
  </si>
  <si>
    <t>comment_os</t>
  </si>
  <si>
    <t>comment_slc</t>
  </si>
  <si>
    <t>Total of all responses must be &lt;= 7.1</t>
  </si>
  <si>
    <t>Checkbox</t>
  </si>
  <si>
    <t>Online</t>
  </si>
  <si>
    <t>1.1.6</t>
  </si>
  <si>
    <t>Face-to-face</t>
  </si>
  <si>
    <t>1.1.5</t>
  </si>
  <si>
    <t>Telephone</t>
  </si>
  <si>
    <t>1.1.4</t>
  </si>
  <si>
    <t>All complaints received and carried forward</t>
  </si>
  <si>
    <t>Percentage of all complaints responded to in full</t>
  </si>
  <si>
    <t>Average time in working days for a full response</t>
  </si>
  <si>
    <t>INDICATOR =
(3.1.7/(3.1.3)*100</t>
  </si>
  <si>
    <t>INDICATOR = 4.1.1 / 3.1.7</t>
  </si>
  <si>
    <t xml:space="preserve"> 3.1.2</t>
  </si>
  <si>
    <t>All 1st stage complaints received and carried forward</t>
  </si>
  <si>
    <t>3.1.4</t>
  </si>
  <si>
    <t xml:space="preserve"> 3.1.5</t>
  </si>
  <si>
    <t>All 2nd stage All complaints received and carried forward</t>
  </si>
  <si>
    <t>DERIVED
3.1.4 + 3.1.5</t>
  </si>
  <si>
    <t>3.1.7 is required</t>
  </si>
  <si>
    <t>3.1.8 is required</t>
  </si>
  <si>
    <t>comment_hqm</t>
  </si>
  <si>
    <t>EESSH</t>
  </si>
  <si>
    <t>C12.1.9</t>
  </si>
  <si>
    <t>C12.1.10</t>
  </si>
  <si>
    <t>C12.1.11</t>
  </si>
  <si>
    <t>C12.1.12</t>
  </si>
  <si>
    <t>C12.1.13</t>
  </si>
  <si>
    <t>C12.1.14</t>
  </si>
  <si>
    <t>C12.1.15</t>
  </si>
  <si>
    <t>C12.1.16</t>
  </si>
  <si>
    <t>DERIVED
C12.1.9 + C12.1.10 + C12.1.11 + C12.1.12 + C12.1.13 + C12.1.14 + C12.1.15</t>
  </si>
  <si>
    <t>DERIVED
C12.2.1 + C12.2.2 + C12.2.3 + C12.2.4 + C12.2.5</t>
  </si>
  <si>
    <t>C12.3</t>
  </si>
  <si>
    <t>C13.3</t>
  </si>
  <si>
    <t>11.2 is required if 11.1 &gt; 0</t>
  </si>
  <si>
    <t>INDICATOR =
(3.1.8)/3.1.6)*100</t>
  </si>
  <si>
    <t>INDICATOR = 4.1.2 / 3.1.8</t>
  </si>
  <si>
    <t>Approver</t>
  </si>
  <si>
    <t>Approver job title</t>
  </si>
  <si>
    <t>cha_y6_817</t>
  </si>
  <si>
    <t>cha_y6_819</t>
  </si>
  <si>
    <t>cha_y6_820</t>
  </si>
  <si>
    <t>cha_y6_821</t>
  </si>
  <si>
    <t>cha_y6_822</t>
  </si>
  <si>
    <t>A N Other</t>
  </si>
  <si>
    <t>Finance Manager</t>
  </si>
  <si>
    <t>Revised after initial review</t>
  </si>
  <si>
    <t>Comment for Social landlord contextual information</t>
  </si>
  <si>
    <t>Comment for Overall satisfaction</t>
  </si>
  <si>
    <t>Comment for The customer / landlord relationship</t>
  </si>
  <si>
    <t>Comment for Housing quality and maintenance</t>
  </si>
  <si>
    <t>Comment for Neighbourhood &amp; community</t>
  </si>
  <si>
    <t>Comment for Access to housing and support</t>
  </si>
  <si>
    <t>Comment for Getting good value from rents and service charges</t>
  </si>
  <si>
    <t>Comment for Other customers</t>
  </si>
  <si>
    <t>Comment for Gas Safety check</t>
  </si>
  <si>
    <t>A1</t>
  </si>
  <si>
    <t>Energy Performance Certificates (Indicator C12)</t>
  </si>
  <si>
    <t>Tooltip</t>
  </si>
  <si>
    <t>Requires 8.1 &gt; 0 to activate</t>
  </si>
  <si>
    <t>Requires 9.1 &gt; 0 to activate</t>
  </si>
  <si>
    <t>Requires 11.1 &gt; 0 to activate</t>
  </si>
  <si>
    <t>Requires  (19.1 - 19.2) not equal to 19.3 to activate</t>
  </si>
  <si>
    <t>Requires 28.1 &gt; 0 to activate</t>
  </si>
  <si>
    <t>Requires 31.1 &gt; 0 to activate</t>
  </si>
  <si>
    <t>Requires 'Other procedure / unknown' &gt; 0 to activate</t>
  </si>
  <si>
    <t>Help</t>
  </si>
  <si>
    <t>Total = 2.1.1 + 2.2.2 + 2.2.3 + 2.2.4 + 2.2.5</t>
  </si>
  <si>
    <t>Total = 1.2.1 + 1.2.2 + 1.2.3 + 1.2.14 + 1.2.5</t>
  </si>
  <si>
    <t>Total = 3.1.4 + 3.1.5</t>
  </si>
  <si>
    <t>Total = 5.2.1 + 5.2.2 + 5.2.3 + 5.2.4 + 5.2.5</t>
  </si>
  <si>
    <t>Total = 13.2.1 + 13.2.2 + 13.2.3 + 13.2.4 + 13.2.5</t>
  </si>
  <si>
    <t>Total = 23.1 + 23.2</t>
  </si>
  <si>
    <t>Total = 23.4 + 23.5</t>
  </si>
  <si>
    <t>Total = 24.1 + 24.2</t>
  </si>
  <si>
    <t>Total = 25.2.1 + 25.2.2 + 25.2.3 + 25.2.4 + 25.2.5</t>
  </si>
  <si>
    <t>Total = 29.2.1 + 29.2.2 + 29.2.3 + 29.2.4 + 29.2.5</t>
  </si>
  <si>
    <t>Total = 32.2.1 + 32.2.2 + 32.2.3 + 32.2.4 + 32.2.5</t>
  </si>
  <si>
    <t>Total = C1.2.1 + C1.2.2 + C1.2.3 + C1.2.4 + C1.2.5</t>
  </si>
  <si>
    <t>Total of all lets (C2) minus Mutual exchanges (C2.3) must be = C3.1 + C3.2</t>
  </si>
  <si>
    <t>Equal to C9.4.1 (at end of the reporting year) + C9.4.2 (at end of the reporting year)</t>
  </si>
  <si>
    <t>Equal to [C9.1 - C9.2 - C9.3 - C9.4.1 - C9.4.2] (at end of the reporting year)</t>
  </si>
  <si>
    <t>Equal to sum of all Local Authorities (at end of the reporting year)</t>
  </si>
  <si>
    <t>Equal to C9.4.1 (at end of the next reporting year) + C9.4.2 (at end of the next reporting year)</t>
  </si>
  <si>
    <t>Equal to [C9.1 - C9.2 - C9.3 - C9.4.1 - C9.4.2] (at end of the next reporting year)</t>
  </si>
  <si>
    <t>Equal to sum of all Local Authorities (at end of the next reporting year)</t>
  </si>
  <si>
    <t>Total = C10.1.1 + C10.1.2 + C10.1.3 +C10.1.4</t>
  </si>
  <si>
    <t>Total = C10.1.6 + C10.1.7 + C10.1.8 +C10.1.9</t>
  </si>
  <si>
    <t>Total = C10.1.11 + C10.1.12 + C10.1.13 +C10.1.14</t>
  </si>
  <si>
    <t>Total = C10.1.1 + C10.1.6 + C10.1.11</t>
  </si>
  <si>
    <t>Total = C10.1.2 + C10.1.7 + C10.1.12</t>
  </si>
  <si>
    <t>Total = C10.1.3 + C10.1.8 + C10.1.13</t>
  </si>
  <si>
    <t>Total = C10.1.4 + C10.1.9 + C10.1.14</t>
  </si>
  <si>
    <t>Total = C10.1.16 + C10.1.17 + C10.1.18 + C10.1.19</t>
  </si>
  <si>
    <t>Total = C10.2.1 + C10.2.2 + C10.2.3 +C10.2.4</t>
  </si>
  <si>
    <t>Total = C10.2.6 + C10.2.7 + C10.2.8 +C10.2.9</t>
  </si>
  <si>
    <t>Total = C10.2.11 + C10.2.12 + C10.2.13 +C10.2.14</t>
  </si>
  <si>
    <t>Total = C10.2.1 + C10.2.6 + C10.2.11</t>
  </si>
  <si>
    <t>Total = C10.2.2 + C10.2.7 + C10.2.12</t>
  </si>
  <si>
    <t>Total = C10.2.3 + C10.2.8 + C10.2.13</t>
  </si>
  <si>
    <t>Total = C10.2.4 + C10.2.9 + C10.2.14</t>
  </si>
  <si>
    <t>Total = C10.2.16 + C10.2.17 + C10.2.18 + C10.2.19</t>
  </si>
  <si>
    <t>Total = C10.1.1 - C10.2.1</t>
  </si>
  <si>
    <t>Total = C10.1.2 - C10.2.2</t>
  </si>
  <si>
    <t>Total = C10.1.3 - C10.2.3</t>
  </si>
  <si>
    <t>Total = C10.1.4 - C10.2.4</t>
  </si>
  <si>
    <t>Total = C10.3.1 + C10.3.2 + C10.3.3 + C10.3.4</t>
  </si>
  <si>
    <t>Total = C10.1.6 - C10.2.6</t>
  </si>
  <si>
    <t>Total = C10.1.7 - C10.2.7</t>
  </si>
  <si>
    <t>Total = C10.1.8 - C10.2.8</t>
  </si>
  <si>
    <t>Total = C10.1.9 - C10.2.9</t>
  </si>
  <si>
    <t>Total = C10.3.6 + C10.3.7 + C10.3.8 + C10.3.9</t>
  </si>
  <si>
    <t>Total = C10.1.11 - C10.2.11</t>
  </si>
  <si>
    <t>Total = C10.1.12 - C10.2.12</t>
  </si>
  <si>
    <t>Total = C10.1.13 - C10.2.13</t>
  </si>
  <si>
    <t>Total = C10.1.14 - C10.2.14</t>
  </si>
  <si>
    <t>Total = C10.3.11 + C10.3.12 + C10.3.13 + C10.3.14</t>
  </si>
  <si>
    <t>Total = C10.3.1 + C10.3.6 + C10.3.11</t>
  </si>
  <si>
    <t>Total = C10.3.2 + C10.3.7 + C10.3.12</t>
  </si>
  <si>
    <t>Total = C10.3.3 + C10.3.8 + C10.3.13</t>
  </si>
  <si>
    <t>Total = C10.3.4 + C10.3.9 + C10.3.14</t>
  </si>
  <si>
    <t>Total = C10.3.16 + C10.3.17 + C10.3.18 + C10.3.19</t>
  </si>
  <si>
    <t>Total = C10.4.1 + C10.4.2 + C10.4.3 +C10.4.4</t>
  </si>
  <si>
    <t>Total = C10.4.6 + C10.4.7 + C10.4.8 +C10.4.9</t>
  </si>
  <si>
    <t>Total = C10.4.11 + C10.4.12 + C10.4.13 +C10.4.14</t>
  </si>
  <si>
    <t>Total = C10.4.1 + C10.4.6 + C10.4.11</t>
  </si>
  <si>
    <t>Total = C10.4.2 + C10.4.7 + C10.4.12</t>
  </si>
  <si>
    <t>Total = C10.4.3 + C10.4.8 + C10.4.13</t>
  </si>
  <si>
    <t>Total = C10.4.4 + C10.4.9 + C10.4.14</t>
  </si>
  <si>
    <t>Total = C10.4.16 + C10.4.17 + C10.4.18 + C10.4.19</t>
  </si>
  <si>
    <t>Total = C10.5.1 + C10.5.2 + C10.5.3 +C10.5.4</t>
  </si>
  <si>
    <t>Total = C10.5.6 + C10.5.7 + C10.5.8 +C10.5.9</t>
  </si>
  <si>
    <t>Total = C10.5.11 + C10.5.12 + C10.5.13 +C10.5.14</t>
  </si>
  <si>
    <t>Total = C10.5.1 + C10.5.6 + C10.5.11</t>
  </si>
  <si>
    <t>Total = C10.5.2 + C10.5.7 + C10.5.12</t>
  </si>
  <si>
    <t>Total = C10.5.3 + C10.5.8 + C10.5.13</t>
  </si>
  <si>
    <t>Total = C10.5.4 + C10.5.9 + C10.5.14</t>
  </si>
  <si>
    <t>Total = C10.5.16 + C10.5.17 + C10.5.18 + C10.5.19</t>
  </si>
  <si>
    <t>Total = C10.6.1 + C10.6.2 + C10.6.3 +C10.6.4</t>
  </si>
  <si>
    <t>Total = C10.6.6 + C10.6.7 + C10.6.8 +C10.6.9</t>
  </si>
  <si>
    <t>Total = C10.6.11 + C10.6.12 + C10.6.13 +C10.6.14</t>
  </si>
  <si>
    <t>Total = C10.6.1 + C10.6.6 + C10.6.11</t>
  </si>
  <si>
    <t>Total = C10.6.2 + C10.6.7 + C10.6.12</t>
  </si>
  <si>
    <t>Total = C10.6.3 + C10.6.8 + C10.6.13</t>
  </si>
  <si>
    <t>Total = C10.6.4 + C10.6.9 + C10.6.14</t>
  </si>
  <si>
    <t>Total = C10.6.16 + C10.6.17 + C10.6.18 + C10.6.19</t>
  </si>
  <si>
    <t>Total = C10.3.1 - C10.4.1 - C10.5.1 - C10.6.1</t>
  </si>
  <si>
    <t>Total = C10.3.2 - C10.4.2 - C10.5.2 - C10.6.2</t>
  </si>
  <si>
    <t>Total = C10.3.3 - C10.4.3 - C10.5.3 - C10.6.3</t>
  </si>
  <si>
    <t>Total = C10.3.4 - C10.4.4 - C10.5.4 - C10.6.4</t>
  </si>
  <si>
    <t>Total = C10.3.6 - C10.4.6 - C10.5.6 - C10.6.6</t>
  </si>
  <si>
    <t>Total = C10.3.7 - C10.4.7 - C10.5.7 - C10.6.7</t>
  </si>
  <si>
    <t>Total = C10.3.8 - C10.4.8 - C10.5.8 - C10.6.8</t>
  </si>
  <si>
    <t>Total = C10.3.9 - C10.4.9 - C10.5.9 - C10.6.9</t>
  </si>
  <si>
    <t>Total = C10.3.11 - C10.4.11 - C10.5.11 - C10.6.11</t>
  </si>
  <si>
    <t>Total = C10.3.12 - C10.4.12 - C10.5.12 - C10.6.12</t>
  </si>
  <si>
    <t>Total = C10.3.13 - C10.4.13 - C10.5.13 - C10.6.13</t>
  </si>
  <si>
    <t>Total = C10.3.14 - C10.4.14 - C10.5.14 - C10.6.14</t>
  </si>
  <si>
    <t>Total = C10.3.16 - C10.4.16 - C10.5.16 - C10.6.16</t>
  </si>
  <si>
    <t>Total = C10.3.17 - C10.4.17 - C10.5.17 - C10.6.17</t>
  </si>
  <si>
    <t>Total = C10.3.18 - C10.4.18 - C10.5.18 - C10.6.18</t>
  </si>
  <si>
    <t>Total = C10.3.19 - C10.4.19 - C10.5.19 - C10.6.19</t>
  </si>
  <si>
    <t>Total = C11.1.1 + C11.1.2 + C11.1.3 +C11.1.4</t>
  </si>
  <si>
    <t>Total = C11.1.6 + C11.1.7 + C11.1.8 +C11.1.9</t>
  </si>
  <si>
    <t>Total = C11.1.11 + C11.1.12 + C11.1.13 +C11.1.14</t>
  </si>
  <si>
    <t>Total = C11.1.1 + C11.1.6 + C11.1.11</t>
  </si>
  <si>
    <t>Total = C11.1.2 + C11.1.7 + C11.1.2</t>
  </si>
  <si>
    <t>Total = C11.1.3 + C11.1.8 + C11.1.3</t>
  </si>
  <si>
    <t>Total = C11.1.4 + C11.1.9 + C11.1.4</t>
  </si>
  <si>
    <t>Total = C11.1.5 + C11.1.10 + C11.1.15</t>
  </si>
  <si>
    <t>Total = C11.2.1 + C11.2.2 + C11.2.3 + C11.2.4 + C11.2.5 + C11.2.6 + C11.2.7 + C11.2.8 + C11.2.9</t>
  </si>
  <si>
    <t>Total = C12.1.1 + C12.1.2 + C12.1.3 + C12.1.4 + C12.1.5 + C12.1.6 + C1.1.7</t>
  </si>
  <si>
    <t>Total = C12.1.9 + C12.1.10 + C12.1.11 + C12.1.12 + C12.1.13 + C12.1.14 + C12.1.15</t>
  </si>
  <si>
    <t>Total = C12.2.1 + C12.2.2 + C12.2.3 + C12.2.4 + C12.2.5</t>
  </si>
  <si>
    <t>Total = C13.2.1 + C13.2.2 + C13.2.3</t>
  </si>
  <si>
    <t>indicator_16_6</t>
  </si>
  <si>
    <t>indicator_16_7</t>
  </si>
  <si>
    <t>indicator_16_8</t>
  </si>
  <si>
    <t>indicator_16_9</t>
  </si>
  <si>
    <t>C7.1 must be &lt;= 27.1</t>
  </si>
  <si>
    <t>if you did not meet your statutory duty to complete a gas safety check add a note in the comments field</t>
  </si>
  <si>
    <t>Number of complaints responded to in full by the landlord in the reporting year</t>
  </si>
  <si>
    <t>Comment to allow validation when Error count &gt; 0</t>
  </si>
  <si>
    <t>Requires 'Error count' &gt; 0 to activate</t>
  </si>
  <si>
    <t>The page can only be accessed by a RSL contact that has a web role of 'Approval'</t>
  </si>
  <si>
    <t>A1.1</t>
  </si>
  <si>
    <t>A1.2</t>
  </si>
  <si>
    <t>A1.3</t>
  </si>
  <si>
    <t>A1.4</t>
  </si>
  <si>
    <t>A1.1 is required if Error count &gt; 0</t>
  </si>
  <si>
    <t>A1.2 is required</t>
  </si>
  <si>
    <t>A1.2 cannot be a future date</t>
  </si>
  <si>
    <t>A1.3 is required</t>
  </si>
  <si>
    <t>A1.4 is required</t>
  </si>
  <si>
    <t>cha_y6_824</t>
  </si>
  <si>
    <t>cha_y6_825</t>
  </si>
  <si>
    <t>cha_y6_826</t>
  </si>
  <si>
    <t>cha_y6_827</t>
  </si>
  <si>
    <t>cha_y6_828</t>
  </si>
  <si>
    <t>cha_y6_829</t>
  </si>
  <si>
    <t>cha_y6_830</t>
  </si>
  <si>
    <t>cha_y6_831</t>
  </si>
  <si>
    <t>cha_y6_823</t>
  </si>
  <si>
    <t>5.2.6</t>
  </si>
  <si>
    <t>The total number of properties within scope of the SHQS:
at the end of the reporting year</t>
  </si>
  <si>
    <t>cha_y6_832</t>
  </si>
  <si>
    <t>cha_y6_833</t>
  </si>
  <si>
    <t>cha_y6_834</t>
  </si>
  <si>
    <t>cha_y6_835</t>
  </si>
  <si>
    <t>cha_y6_836</t>
  </si>
  <si>
    <t>cha_y6_837</t>
  </si>
  <si>
    <t>cha_y6_838</t>
  </si>
  <si>
    <t>SQL ID</t>
  </si>
  <si>
    <t>cha_ind1_pct</t>
  </si>
  <si>
    <t>cha_ind1_survey_tl</t>
  </si>
  <si>
    <t>cha_ind1_survey_date</t>
  </si>
  <si>
    <t>cha_ind1_post_yn</t>
  </si>
  <si>
    <t>cha_ind1_tel_yn</t>
  </si>
  <si>
    <t>cha_ind1_face_yn</t>
  </si>
  <si>
    <t>cha_ind1_online_yn</t>
  </si>
  <si>
    <t>cha_ind1_survey_vsat</t>
  </si>
  <si>
    <t>cha_ind1_survey_fsat</t>
  </si>
  <si>
    <t>cha_ind1_survey_mid</t>
  </si>
  <si>
    <t>cha_ind1_survey_fdis</t>
  </si>
  <si>
    <t>cha_ind1_survey_vdis</t>
  </si>
  <si>
    <t>cha_ind1_survey_none</t>
  </si>
  <si>
    <t>cha_ind1_survey_gt</t>
  </si>
  <si>
    <t>cha_ind2_pct</t>
  </si>
  <si>
    <t>cha_ind2_survey_tl</t>
  </si>
  <si>
    <t>cha_ind2_survey_mid</t>
  </si>
  <si>
    <t>cha_ind2_survey_gt</t>
  </si>
  <si>
    <t>cha_ind2_survey_vgood</t>
  </si>
  <si>
    <t>cha_ind2_survey_fgood</t>
  </si>
  <si>
    <t>cha_ind2_survey_fpoor</t>
  </si>
  <si>
    <t>cha_ind2_survey_vpoor</t>
  </si>
  <si>
    <t>cha_ind3_4_stage1_pct</t>
  </si>
  <si>
    <t>cha_ind3_4_stage2_pct</t>
  </si>
  <si>
    <t>cha_ind3_4_stage1_curr_comp</t>
  </si>
  <si>
    <t>cha_ind3_4_stage1_prev_comp</t>
  </si>
  <si>
    <t>cha_ind3_4_stage2_curr_comp</t>
  </si>
  <si>
    <t>cha_ind3_4_stage2_prev_comp</t>
  </si>
  <si>
    <t>cha_ind3_4_stage1_avg</t>
  </si>
  <si>
    <t>cha_ind3_4_stage2_avg</t>
  </si>
  <si>
    <t>cha_ind3_4_stage1_resp_num</t>
  </si>
  <si>
    <t>cha_ind3_4_stage2_resp_num</t>
  </si>
  <si>
    <t>The method(s) of administering the survey:
Post</t>
  </si>
  <si>
    <t>C9.5 (at end of the next reporting year) must be &gt;= 0</t>
  </si>
  <si>
    <t>C1.1 is required</t>
  </si>
  <si>
    <t>Feb-2017</t>
  </si>
  <si>
    <t>C8.1 must be in format mmm-yyyy</t>
  </si>
  <si>
    <t>1.1.2 must be in format mmm-yyyy</t>
  </si>
  <si>
    <t>C8.5 is required</t>
  </si>
  <si>
    <t>C8.4 must be in format mmm-yyyy</t>
  </si>
  <si>
    <t>INDICATOR = (C10.7.20 / C10.3.20)*100</t>
  </si>
  <si>
    <r>
      <t>C12</t>
    </r>
    <r>
      <rPr>
        <sz val="10"/>
        <color rgb="FFFF0000"/>
        <rFont val="Tahoma"/>
        <family val="2"/>
      </rPr>
      <t>.2.</t>
    </r>
    <r>
      <rPr>
        <sz val="10"/>
        <rFont val="Tahoma"/>
        <family val="2"/>
      </rPr>
      <t>6  must equal C12.1.8</t>
    </r>
  </si>
  <si>
    <t>Value at C12.1.9 cannot be greater than value at C12.1.1</t>
  </si>
  <si>
    <t>Value at C12.1.10 cannot be greater than value at C12.1.2</t>
  </si>
  <si>
    <t>Value at C12.1.11 cannot be greater than value at C12.1.3</t>
  </si>
  <si>
    <t>Value at C12.1.12 cannot be greater than value at C12.1.4</t>
  </si>
  <si>
    <t>Value at C12.113 cannot be greater than value at C12.1.5</t>
  </si>
  <si>
    <t>Value at C12.1.14 cannot be greater than value at C12.1.6</t>
  </si>
  <si>
    <t>Value at C12.1.15 cannot be greater than value at C12.1.7</t>
  </si>
  <si>
    <t>This was populated from C34.2 in previous years but Indicator 34 has been dropped.</t>
  </si>
  <si>
    <t>28.2 is required if 28.1 &gt; 0</t>
  </si>
  <si>
    <t>32.1 is required if 31.1 &gt; 0</t>
  </si>
  <si>
    <t>32.2.1 is required if 31.1 &gt; 0</t>
  </si>
  <si>
    <t>32.2.3 is required if 31.1 &gt; 0</t>
  </si>
  <si>
    <t>32.2.4 is required if 31.1 &gt; 0</t>
  </si>
  <si>
    <t>32.2.5 is required if 31.1 &gt; 0</t>
  </si>
  <si>
    <t>The date your organisation's stock was last surveyed or assessed for compliance with the SHQS</t>
  </si>
  <si>
    <t>1st stage complaints responded to in full (3.1.7) must be &lt;= All 1st stage complaints received and carried forward (3.1.3)</t>
  </si>
  <si>
    <t>2nd stage complaints responded to in full (3.1.8) must be &lt;= All 2nd stage complaints received and carried forward (3.1.6)</t>
  </si>
  <si>
    <t>32.2.2 is required if 31.1 &gt; 0</t>
  </si>
  <si>
    <r>
      <t>INDICATOR = ((16.2</t>
    </r>
    <r>
      <rPr>
        <sz val="10"/>
        <color rgb="FFFF0000"/>
        <rFont val="Tahoma"/>
        <family val="2"/>
      </rPr>
      <t>.4</t>
    </r>
    <r>
      <rPr>
        <sz val="10"/>
        <rFont val="Tahoma"/>
        <family val="2"/>
      </rPr>
      <t>)/(16.1</t>
    </r>
    <r>
      <rPr>
        <sz val="10"/>
        <color rgb="FFFF0000"/>
        <rFont val="Tahoma"/>
        <family val="2"/>
      </rPr>
      <t>.4</t>
    </r>
    <r>
      <rPr>
        <sz val="10"/>
        <rFont val="Tahoma"/>
        <family val="2"/>
      </rPr>
      <t>))*100</t>
    </r>
  </si>
  <si>
    <r>
      <t>16.1</t>
    </r>
    <r>
      <rPr>
        <sz val="10"/>
        <color rgb="FFFF0000"/>
        <rFont val="Tahoma"/>
        <family val="2"/>
      </rPr>
      <t>.4</t>
    </r>
    <r>
      <rPr>
        <sz val="10"/>
        <rFont val="Tahoma"/>
        <family val="2"/>
      </rPr>
      <t xml:space="preserve"> is required</t>
    </r>
  </si>
  <si>
    <r>
      <t>16.2</t>
    </r>
    <r>
      <rPr>
        <sz val="10"/>
        <color rgb="FFFF0000"/>
        <rFont val="Tahoma"/>
        <family val="2"/>
      </rPr>
      <t>.4</t>
    </r>
    <r>
      <rPr>
        <sz val="10"/>
        <rFont val="Tahoma"/>
        <family val="2"/>
      </rPr>
      <t xml:space="preserve"> is required</t>
    </r>
  </si>
  <si>
    <r>
      <t>16.2</t>
    </r>
    <r>
      <rPr>
        <sz val="10"/>
        <color rgb="FFFF0000"/>
        <rFont val="Tahoma"/>
        <family val="2"/>
      </rPr>
      <t xml:space="preserve">.4 </t>
    </r>
    <r>
      <rPr>
        <sz val="10"/>
        <rFont val="Tahoma"/>
        <family val="2"/>
      </rPr>
      <t>must be &lt;= 16.1</t>
    </r>
    <r>
      <rPr>
        <sz val="10"/>
        <color rgb="FFFF0000"/>
        <rFont val="Tahoma"/>
        <family val="2"/>
      </rPr>
      <t>.4</t>
    </r>
  </si>
  <si>
    <t>Revised after system test</t>
  </si>
  <si>
    <t>cha_ind5_pct</t>
  </si>
  <si>
    <t>cha_ind5_survey_tl</t>
  </si>
  <si>
    <t>cha_ind5_survey_mid</t>
  </si>
  <si>
    <t>cha_ind5_survey_gt</t>
  </si>
  <si>
    <t>cha_ind5_survey_vsat</t>
  </si>
  <si>
    <t>cha_ind5_survey_fsat</t>
  </si>
  <si>
    <t>cha_ind5_survey_fdis</t>
  </si>
  <si>
    <t>cha_ind5_survey_vdis</t>
  </si>
  <si>
    <t>cha_ind7_pct</t>
  </si>
  <si>
    <t>cha_ind7_survey_tl</t>
  </si>
  <si>
    <t>cha_ind7_survey_vsat</t>
  </si>
  <si>
    <t>cha_ind7_survey_fsat</t>
  </si>
  <si>
    <t>cha_ind7_survey_mid</t>
  </si>
  <si>
    <t>cha_ind7_survey_fdis</t>
  </si>
  <si>
    <t>cha_ind7_survey_vdis</t>
  </si>
  <si>
    <t>cha_ind7_survey_gt</t>
  </si>
  <si>
    <t>cha_ind8_emerg_comp_num</t>
  </si>
  <si>
    <t>cha_ind11_no_check_num</t>
  </si>
  <si>
    <t>cha_ind11_no_check_comm</t>
  </si>
  <si>
    <t>cha_ind12_pct</t>
  </si>
  <si>
    <t>cha_ind12_survey_tl</t>
  </si>
  <si>
    <t>cha_ind12_survey_vsat</t>
  </si>
  <si>
    <t>cha_ind12_survey_fsat</t>
  </si>
  <si>
    <t>cha_ind12_survey_mid</t>
  </si>
  <si>
    <t>cha_ind12_survey_fdis</t>
  </si>
  <si>
    <t>cha_ind12_survey_vdis</t>
  </si>
  <si>
    <t>cha_ind12_survey_gt</t>
  </si>
  <si>
    <t>cha_ind13_pct</t>
  </si>
  <si>
    <t>cha_ind13_survey_tl</t>
  </si>
  <si>
    <t>cha_ind13_survey_vsat</t>
  </si>
  <si>
    <t>cha_ind13_survey_fsat</t>
  </si>
  <si>
    <t>cha_ind13_survey_mid</t>
  </si>
  <si>
    <t>cha_ind13_survey_fdis</t>
  </si>
  <si>
    <t>cha_ind13_survey_vdis</t>
  </si>
  <si>
    <t>cha_ind13_survey_gt</t>
  </si>
  <si>
    <t>cha_ind14_pct</t>
  </si>
  <si>
    <t>cha_ind14_tenoff_made_num</t>
  </si>
  <si>
    <t>cha_ind15_pct</t>
  </si>
  <si>
    <t>cha_ind16_la_exist_pct</t>
  </si>
  <si>
    <t>cha_ind16_rsl_exist_pct</t>
  </si>
  <si>
    <t>cha_ind16_rsl_list_pct</t>
  </si>
  <si>
    <t>cha_ind16_rsl_lanom_pct</t>
  </si>
  <si>
    <t>cha_ind16_rsl_other_pct</t>
  </si>
  <si>
    <t>cha_ind16_rsl_exist_num</t>
  </si>
  <si>
    <t>cha_ind16_rsl_hless_pct</t>
  </si>
  <si>
    <t>cha_ind16_la_hless_pct</t>
  </si>
  <si>
    <t>cha_ind16_la_list_pct</t>
  </si>
  <si>
    <t>cha_ind16_lla_other_pct</t>
  </si>
  <si>
    <t>cha_ind16_la_exist_num</t>
  </si>
  <si>
    <t>cha_ind16_la_hless_num</t>
  </si>
  <si>
    <t>cha_ind16_la_list_num</t>
  </si>
  <si>
    <t>cha_ind17_pct</t>
  </si>
  <si>
    <t>cha_ind18_pct</t>
  </si>
  <si>
    <t>cha_ind18_rent_due_amt</t>
  </si>
  <si>
    <t>cha_ind18_rent_lost_amt</t>
  </si>
  <si>
    <t>cha_ind19_num</t>
  </si>
  <si>
    <t>cha_ind19_apprv_appn_comp</t>
  </si>
  <si>
    <t>cha_ind19_comm</t>
  </si>
  <si>
    <t>cha_ind20_llord_fund_amt</t>
  </si>
  <si>
    <t>cha_ind20_grant_fund_amt</t>
  </si>
  <si>
    <t>cha_ind20_other_fund_amt</t>
  </si>
  <si>
    <t>cha_ind21_avg</t>
  </si>
  <si>
    <t>cha_ind21_adapt_comp_num</t>
  </si>
  <si>
    <t>cha_ind21_adapt_comp_days</t>
  </si>
  <si>
    <t>cha_ind22_rent_pct</t>
  </si>
  <si>
    <t>cha_ind22_asb_pct</t>
  </si>
  <si>
    <t>cha_ind22_other_pct</t>
  </si>
  <si>
    <t>cha_ind22_init_pct</t>
  </si>
  <si>
    <t>cha_ind22_court_init_tl</t>
  </si>
  <si>
    <t>cha_ind23_let_pct</t>
  </si>
  <si>
    <t>cha_ind23_referr_gt</t>
  </si>
  <si>
    <t>cha_ind23_offer_gt</t>
  </si>
  <si>
    <t>cha_ind23_accept_offer_num</t>
  </si>
  <si>
    <t>cha_ind24_referr_gt</t>
  </si>
  <si>
    <t>cha_ind24_pct</t>
  </si>
  <si>
    <t>cha_ind24_perm_accom_num</t>
  </si>
  <si>
    <t>cha_ind25_pct</t>
  </si>
  <si>
    <t>cha_ind25_survey_tl</t>
  </si>
  <si>
    <t>cha_ind25_survey_mid</t>
  </si>
  <si>
    <t>cha_ind25_survey_gt</t>
  </si>
  <si>
    <t>cha_ind25_survey_vgood</t>
  </si>
  <si>
    <t>cha_ind25_survey_fgood</t>
  </si>
  <si>
    <t>cha_ind25_survey_fpoor</t>
  </si>
  <si>
    <t>cha_ind25_survey_vpoor</t>
  </si>
  <si>
    <t>cha_ind26_pct</t>
  </si>
  <si>
    <t>cha_ind26_rent_coll_amt</t>
  </si>
  <si>
    <t>cha_ind26_rent_due_amt</t>
  </si>
  <si>
    <t>cha_ind27_pct</t>
  </si>
  <si>
    <t>cha_ind27_rent_arrear_amt</t>
  </si>
  <si>
    <t>cha_ind27_rent_due_amt</t>
  </si>
  <si>
    <t>cha_ind28_avg</t>
  </si>
  <si>
    <t>cha_ind28_prop_fact_num</t>
  </si>
  <si>
    <t>cha_ind29_pct</t>
  </si>
  <si>
    <t>cha_ind29_survey_tl</t>
  </si>
  <si>
    <t>cha_ind29_survey_mid</t>
  </si>
  <si>
    <t>cha_ind29_survey_gt</t>
  </si>
  <si>
    <t>cha_ind29_survey_vsat</t>
  </si>
  <si>
    <t>cha_ind29_survey_fsat</t>
  </si>
  <si>
    <t>cha_ind29_survey_fdis</t>
  </si>
  <si>
    <t>cha_ind29_survey_vdis</t>
  </si>
  <si>
    <t>cha_ind30_avg</t>
  </si>
  <si>
    <t>cha_ind30_prop_relet_num</t>
  </si>
  <si>
    <t>cha_ind28_man_fees_amt</t>
  </si>
  <si>
    <t>cha_ind30_prop_empty_days</t>
  </si>
  <si>
    <t>cha_ind32_pct</t>
  </si>
  <si>
    <t>cha_ind32_survey_tl</t>
  </si>
  <si>
    <t>cha_ind32_survey_vsat</t>
  </si>
  <si>
    <t>cha_ind32_survey_fsat</t>
  </si>
  <si>
    <t>cha_ind32_survey_mid</t>
  </si>
  <si>
    <t>cha_ind32_survey_fdis</t>
  </si>
  <si>
    <t>cha_ind32_survey_vdis</t>
  </si>
  <si>
    <t>cha_ind32_survey_gt</t>
  </si>
  <si>
    <t>cha_ind3_4_stage1_comp_gt</t>
  </si>
  <si>
    <t>cha_ind3_4_stage2_comp_gt</t>
  </si>
  <si>
    <t>cha_ind3_4_stage1_resp_days</t>
  </si>
  <si>
    <t>cha_ind3_4_stage2_resp_days</t>
  </si>
  <si>
    <t>cha_ind8_avg</t>
  </si>
  <si>
    <t>cha_ind8_emerg_comp_hours</t>
  </si>
  <si>
    <t>cha_ind9_avg</t>
  </si>
  <si>
    <t>cha_ind9_nemerg_comp_num</t>
  </si>
  <si>
    <t>cha_ind9_nemerg_comp_hours</t>
  </si>
  <si>
    <t>cha_ind10_pct</t>
  </si>
  <si>
    <t>cha_ind10_comp_ftime_num</t>
  </si>
  <si>
    <t>cha_ind10_comp_year_num</t>
  </si>
  <si>
    <t>cha_ind11_tl</t>
  </si>
  <si>
    <t>cha_ind14_tenoff_refuse_num</t>
  </si>
  <si>
    <t>cha_ind15_asb_num</t>
  </si>
  <si>
    <t>cha_ind15_resolve_num</t>
  </si>
  <si>
    <t>cha_ind16_rsl_exist_remain</t>
  </si>
  <si>
    <t>cha_ind16_la_exist_remain</t>
  </si>
  <si>
    <t>cha_ind16_la_hless_remain</t>
  </si>
  <si>
    <t>cha_ind16_la_list_remain</t>
  </si>
  <si>
    <t>cha_ind17_lett_stock_num</t>
  </si>
  <si>
    <t>cha_ind17_lett_stock_empty</t>
  </si>
  <si>
    <t>cha_ind19_apprv_appn_tl</t>
  </si>
  <si>
    <t>cha_ind19_appn_comp_wait</t>
  </si>
  <si>
    <t>cha_ind20_amt</t>
  </si>
  <si>
    <t>cha_ind22_rent_num</t>
  </si>
  <si>
    <t>cha_ind22_asb_num</t>
  </si>
  <si>
    <t>cha_ind22_other_num</t>
  </si>
  <si>
    <t>cha_ind23_referr_pct</t>
  </si>
  <si>
    <t>cha_ind23_sec5_num</t>
  </si>
  <si>
    <t>cha_ind23_other_num</t>
  </si>
  <si>
    <t>cha_ind23_sec5_offer_num</t>
  </si>
  <si>
    <t>cha_ind23_other_offer_num</t>
  </si>
  <si>
    <t>cha_ind24_sec5_num</t>
  </si>
  <si>
    <t>cha_ind24_other_num</t>
  </si>
  <si>
    <t>cha_indc1_staff_gt</t>
  </si>
  <si>
    <t>cha_indc1_senior_turn_pct</t>
  </si>
  <si>
    <t>cha_indc1_total_turn_pct</t>
  </si>
  <si>
    <t>cha_indc1_ceo_name</t>
  </si>
  <si>
    <t>cha_indc1_senior_num</t>
  </si>
  <si>
    <t>cha_indc1_office_num</t>
  </si>
  <si>
    <t>cha_indc1_care_num</t>
  </si>
  <si>
    <t>cha_indc1_concierge_num</t>
  </si>
  <si>
    <t>cha_indc1_days_lost_pct</t>
  </si>
  <si>
    <t>cha_indc2_rsl_exist_num</t>
  </si>
  <si>
    <t>cha_indc2_rsl_list_num</t>
  </si>
  <si>
    <t>cha_indc2_rsl_exch_num</t>
  </si>
  <si>
    <t>cha_indc2_rsl_other_num</t>
  </si>
  <si>
    <t>cha_indc2_la_exist_num</t>
  </si>
  <si>
    <t>cha_indc2_la_list_num</t>
  </si>
  <si>
    <t>cha_indc2_la_exch_num</t>
  </si>
  <si>
    <t>cha_indc2_la_other_num</t>
  </si>
  <si>
    <t>cha_indc2_rsl_lets_gt</t>
  </si>
  <si>
    <t>cha_indc2_la_lets_gt</t>
  </si>
  <si>
    <t>cha_indc2_rsl_sec5_hless</t>
  </si>
  <si>
    <t>cha_indc2_rsl_lanom_hless</t>
  </si>
  <si>
    <t>cha_indc2_rsl_other_hless</t>
  </si>
  <si>
    <t>cha_indc2_rsl_laother_hless</t>
  </si>
  <si>
    <t>cha_indc3_pct</t>
  </si>
  <si>
    <t>cha_indc3_gen_num</t>
  </si>
  <si>
    <t>cha_indc3_supp_num</t>
  </si>
  <si>
    <t>cha_indc4_aband_num</t>
  </si>
  <si>
    <t>cha_indc5_rent_inc_pct</t>
  </si>
  <si>
    <t>cha_ind6_cost_amt</t>
  </si>
  <si>
    <t>cha_indc6_cost_num</t>
  </si>
  <si>
    <t>cha_indc7_pct</t>
  </si>
  <si>
    <t>cha_indc7_tenarr_amt</t>
  </si>
  <si>
    <t>cha_indc7_woff_tenarr_amt</t>
  </si>
  <si>
    <t>cha_indc8_last_comp_pct</t>
  </si>
  <si>
    <t>cha_indc8_last_survey_date</t>
  </si>
  <si>
    <t>cha_indc8_next_survey_date</t>
  </si>
  <si>
    <t>cha_indc8_next_comp_pct</t>
  </si>
  <si>
    <t>cha_indc8_comm</t>
  </si>
  <si>
    <t>cha_y6_839</t>
  </si>
  <si>
    <t>cha_y6_840</t>
  </si>
  <si>
    <t>cha_y6_841</t>
  </si>
  <si>
    <t>cha_y6_842</t>
  </si>
  <si>
    <t>cha_y6_843</t>
  </si>
  <si>
    <t>cha_y6_844</t>
  </si>
  <si>
    <t>cha_y6_845</t>
  </si>
  <si>
    <t>cha_indc12_pct</t>
  </si>
  <si>
    <t>cha_indc12_1_1</t>
  </si>
  <si>
    <t>cha_indc12_1_2</t>
  </si>
  <si>
    <t>cha_indc12_1_3</t>
  </si>
  <si>
    <t>cha_indc12_1_4</t>
  </si>
  <si>
    <t>cha_indc12_1_5</t>
  </si>
  <si>
    <t>cha_indc12_1_6</t>
  </si>
  <si>
    <t>cha_indc12_1_7</t>
  </si>
  <si>
    <t>cha_indc12_1_8</t>
  </si>
  <si>
    <t>cha_indc12_1_9</t>
  </si>
  <si>
    <t>cha_indc12_1_10</t>
  </si>
  <si>
    <t>cha_indc12_1_11</t>
  </si>
  <si>
    <t>cha_indc12_1_12</t>
  </si>
  <si>
    <t>cha_indc12_1_13</t>
  </si>
  <si>
    <t>cha_indc12_1_14</t>
  </si>
  <si>
    <t>cha_indc12_1_15</t>
  </si>
  <si>
    <t>cha_indc12_1_16</t>
  </si>
  <si>
    <t>cha_indc9_rsl_curr_9_1</t>
  </si>
  <si>
    <t>cha_indc9_rsl_curr_9_2</t>
  </si>
  <si>
    <t>cha_indc9_rsl_curr_9_3</t>
  </si>
  <si>
    <t>cha_indc9_rsl_curr_9_4_1</t>
  </si>
  <si>
    <t>cha_indc9_rsl_curr_9_4_2</t>
  </si>
  <si>
    <t>cha_indc9_rsl_curr_9_4_3</t>
  </si>
  <si>
    <t>cha_indc9_rsl_curr_9_5</t>
  </si>
  <si>
    <t>cha_indc9_rsl_next_9_1</t>
  </si>
  <si>
    <t>cha_indc9_rsl_next_9_2</t>
  </si>
  <si>
    <t>cha_indc9_rsl_next_9_3</t>
  </si>
  <si>
    <t>cha_indc9_rsl_next_9_4_1</t>
  </si>
  <si>
    <t>cha_indc9_rsl_next_9_4_2</t>
  </si>
  <si>
    <t>cha_indc9_rsl_next_9_4_3</t>
  </si>
  <si>
    <t>cha_indc9_rsl_next_9_5</t>
  </si>
  <si>
    <t>cha_indc9_la_curr_9_1</t>
  </si>
  <si>
    <t>cha_indc9_la_curr_9_2</t>
  </si>
  <si>
    <t>cha_indc9_la_curr_9_3</t>
  </si>
  <si>
    <t>cha_indc9_la_curr_9_5</t>
  </si>
  <si>
    <t>cha_indc9_la_curr_9_4_1</t>
  </si>
  <si>
    <t>cha_indc9_la_curr_9_4_2</t>
  </si>
  <si>
    <t>cha_indc9_la_curr_9_4_3</t>
  </si>
  <si>
    <t>cha_indc9_la_next_9_1</t>
  </si>
  <si>
    <t>cha_indc9_la_next_9_2</t>
  </si>
  <si>
    <t>cha_indc9_la_next_9_3</t>
  </si>
  <si>
    <t>cha_indc9_la_next_9_4_1</t>
  </si>
  <si>
    <t>cha_indc9_la_next_9_4_2</t>
  </si>
  <si>
    <t>cha_indc9_la_next_9_4_3</t>
  </si>
  <si>
    <t>cha_indc9_la_next_9_5</t>
  </si>
  <si>
    <t>cha_indc9_rsl_curr_la_01</t>
  </si>
  <si>
    <t>cha_indc9_rsl_curr_la_02</t>
  </si>
  <si>
    <t>cha_indc9_rsl_curr_la_03</t>
  </si>
  <si>
    <t>cha_indc9_rsl_curr_la_04</t>
  </si>
  <si>
    <t>cha_indc9_rsl_curr_la_05</t>
  </si>
  <si>
    <t>cha_indc9_rsl_curr_la_06</t>
  </si>
  <si>
    <t>cha_indc9_rsl_curr_la_07</t>
  </si>
  <si>
    <t>cha_indc9_rsl_curr_la_08</t>
  </si>
  <si>
    <t>cha_indc9_rsl_curr_la_09</t>
  </si>
  <si>
    <t>cha_indc9_rsl_curr_la_10</t>
  </si>
  <si>
    <t>cha_indc9_rsl_curr_la_11</t>
  </si>
  <si>
    <t>cha_indc9_rsl_curr_la_12</t>
  </si>
  <si>
    <t>cha_indc9_rsl_curr_la_13</t>
  </si>
  <si>
    <t>cha_indc9_rsl_curr_la_14</t>
  </si>
  <si>
    <t>cha_indc9_rsl_curr_la_15</t>
  </si>
  <si>
    <t>cha_indc9_rsl_curr_la_16</t>
  </si>
  <si>
    <t>cha_indc9_rsl_curr_la_17</t>
  </si>
  <si>
    <t>cha_indc9_rsl_curr_la_18</t>
  </si>
  <si>
    <t>cha_indc9_rsl_curr_la_19</t>
  </si>
  <si>
    <t>cha_indc9_rsl_curr_la_20</t>
  </si>
  <si>
    <t>cha_indc9_rsl_curr_la_21</t>
  </si>
  <si>
    <t>cha_indc9_rsl_curr_la_22</t>
  </si>
  <si>
    <t>cha_indc9_rsl_curr_la_23</t>
  </si>
  <si>
    <t>cha_indc9_rsl_curr_la_24</t>
  </si>
  <si>
    <t>cha_indc9_rsl_curr_la_25</t>
  </si>
  <si>
    <t>cha_indc9_rsl_curr_la_26</t>
  </si>
  <si>
    <t>cha_indc9_rsl_curr_la_27</t>
  </si>
  <si>
    <t>cha_indc9_rsl_curr_la_28</t>
  </si>
  <si>
    <t>cha_indc9_rsl_curr_la_29</t>
  </si>
  <si>
    <t>cha_indc9_rsl_curr_la_30</t>
  </si>
  <si>
    <t>cha_indc9_rsl_curr_la_31</t>
  </si>
  <si>
    <t>cha_indc9_rsl_curr_la_32</t>
  </si>
  <si>
    <t>cha_indc9_rsl_curr_la_gt</t>
  </si>
  <si>
    <t>cha_indc9_rsl_next_la_01</t>
  </si>
  <si>
    <t>cha_indc9_rsl_next_la_02</t>
  </si>
  <si>
    <t>cha_indc9_rsl_next_la_03</t>
  </si>
  <si>
    <t>cha_indc9_rsl_next_la_04</t>
  </si>
  <si>
    <t>cha_indc9_rsl_next_la_05</t>
  </si>
  <si>
    <t>cha_indc9_rsl_next_la_06</t>
  </si>
  <si>
    <t>cha_indc9_rsl_next_la_07</t>
  </si>
  <si>
    <t>cha_indc9_rsl_next_la_08</t>
  </si>
  <si>
    <t>cha_indc9_rsl_next_la_09</t>
  </si>
  <si>
    <t>cha_indc9_rsl_next_la_10</t>
  </si>
  <si>
    <t>cha_indc9_rsl_next_la_11</t>
  </si>
  <si>
    <t>cha_indc9_rsl_next_la_12</t>
  </si>
  <si>
    <t>cha_indc9_rsl_next_la_13</t>
  </si>
  <si>
    <t>cha_indc9_rsl_next_la_14</t>
  </si>
  <si>
    <t>cha_indc9_rsl_next_la_15</t>
  </si>
  <si>
    <t>cha_indc9_rsl_next_la_16</t>
  </si>
  <si>
    <t>cha_indc9_rsl_next_la_17</t>
  </si>
  <si>
    <t>cha_indc9_rsl_next_la_18</t>
  </si>
  <si>
    <t>cha_indc9_rsl_next_la_19</t>
  </si>
  <si>
    <t>cha_indc9_rsl_next_la_20</t>
  </si>
  <si>
    <t>cha_indc9_rsl_next_la_21</t>
  </si>
  <si>
    <t>cha_indc9_rsl_next_la_22</t>
  </si>
  <si>
    <t>cha_indc9_rsl_next_la_23</t>
  </si>
  <si>
    <t>cha_indc9_rsl_next_la_24</t>
  </si>
  <si>
    <t>cha_indc9_rsl_next_la_25</t>
  </si>
  <si>
    <t>cha_indc9_rsl_next_la_26</t>
  </si>
  <si>
    <t>cha_indc9_rsl_next_la_27</t>
  </si>
  <si>
    <t>cha_indc9_rsl_next_la_28</t>
  </si>
  <si>
    <t>cha_indc9_rsl_next_la_29</t>
  </si>
  <si>
    <t>cha_indc9_rsl_next_la_30</t>
  </si>
  <si>
    <t>cha_indc9_rsl_next_la_31</t>
  </si>
  <si>
    <t>cha_indc9_rsl_next_la_32</t>
  </si>
  <si>
    <t>cha_indc9_rsl_next_la_gt</t>
  </si>
  <si>
    <t>cha_indc10_1_1</t>
  </si>
  <si>
    <t>cha_indc10_1_2</t>
  </si>
  <si>
    <t>cha_indc10_1_3</t>
  </si>
  <si>
    <t>cha_indc10_1_4</t>
  </si>
  <si>
    <t>cha_indc10_1_5</t>
  </si>
  <si>
    <t>cha_indc10_1_6</t>
  </si>
  <si>
    <t>cha_indc10_1_7</t>
  </si>
  <si>
    <t>cha_indc10_1_8</t>
  </si>
  <si>
    <t>cha_indc10_1_9</t>
  </si>
  <si>
    <t>cha_indc10_1_10</t>
  </si>
  <si>
    <t>cha_indc10_1_11</t>
  </si>
  <si>
    <t>cha_indc10_1_12</t>
  </si>
  <si>
    <t>cha_indc10_1_13</t>
  </si>
  <si>
    <t>cha_indc10_1_14</t>
  </si>
  <si>
    <t>cha_indc10_1_15</t>
  </si>
  <si>
    <t>cha_indc10_1_16</t>
  </si>
  <si>
    <t>cha_indc10_1_17</t>
  </si>
  <si>
    <t>cha_indc10_1_18</t>
  </si>
  <si>
    <t>cha_indc10_1_19</t>
  </si>
  <si>
    <t>cha_indc10_1_20</t>
  </si>
  <si>
    <t>cha_indc10_2_1</t>
  </si>
  <si>
    <t>cha_indc10_2_2</t>
  </si>
  <si>
    <t>cha_indc10_2_3</t>
  </si>
  <si>
    <t>cha_indc10_2_4</t>
  </si>
  <si>
    <t>cha_indc10_2_5</t>
  </si>
  <si>
    <t>cha_indc10_2_6</t>
  </si>
  <si>
    <t>cha_indc10_2_7</t>
  </si>
  <si>
    <t>cha_indc10_2_8</t>
  </si>
  <si>
    <t>cha_indc10_2_9</t>
  </si>
  <si>
    <t>cha_indc10_2_10</t>
  </si>
  <si>
    <t>cha_indc10_2_11</t>
  </si>
  <si>
    <t>cha_indc10_2_12</t>
  </si>
  <si>
    <t>cha_indc10_2_13</t>
  </si>
  <si>
    <t>cha_indc10_2_14</t>
  </si>
  <si>
    <t>cha_indc10_2_15</t>
  </si>
  <si>
    <t>cha_indc10_2_16</t>
  </si>
  <si>
    <t>cha_indc10_2_17</t>
  </si>
  <si>
    <t>cha_indc10_2_18</t>
  </si>
  <si>
    <t>cha_indc10_2_19</t>
  </si>
  <si>
    <t>cha_indc10_2_20</t>
  </si>
  <si>
    <t>cha_indc10_3_1</t>
  </si>
  <si>
    <t>cha_indc10_3_2</t>
  </si>
  <si>
    <t>cha_indc10_3_3</t>
  </si>
  <si>
    <t>cha_indc10_3_4</t>
  </si>
  <si>
    <t>cha_indc10_3_5</t>
  </si>
  <si>
    <t>cha_indc10_3_6</t>
  </si>
  <si>
    <t>cha_indc10_3_7</t>
  </si>
  <si>
    <t>cha_indc10_3_8</t>
  </si>
  <si>
    <t>cha_indc10_3_9</t>
  </si>
  <si>
    <t>cha_indc10_3_10</t>
  </si>
  <si>
    <t>cha_indc10_3_11</t>
  </si>
  <si>
    <t>cha_indc10_3_12</t>
  </si>
  <si>
    <t>cha_indc10_3_13</t>
  </si>
  <si>
    <t>cha_indc10_3_14</t>
  </si>
  <si>
    <t>cha_indc10_3_15</t>
  </si>
  <si>
    <t>cha_indc10_3_16</t>
  </si>
  <si>
    <t>cha_indc10_3_17</t>
  </si>
  <si>
    <t>cha_indc10_3_18</t>
  </si>
  <si>
    <t>cha_indc10_3_19</t>
  </si>
  <si>
    <t>cha_indc10_3_20</t>
  </si>
  <si>
    <t>cha_indc10_4_1</t>
  </si>
  <si>
    <t>cha_indc10_4_2</t>
  </si>
  <si>
    <t>cha_indc10_4_3</t>
  </si>
  <si>
    <t>cha_indc10_4_4</t>
  </si>
  <si>
    <t>cha_indc10_4_5</t>
  </si>
  <si>
    <t>cha_indc10_4_6</t>
  </si>
  <si>
    <t>cha_indc10_4_7</t>
  </si>
  <si>
    <t>cha_indc10_4_8</t>
  </si>
  <si>
    <t>cha_indc10_4_9</t>
  </si>
  <si>
    <t>cha_indc10_4_10</t>
  </si>
  <si>
    <t>cha_indc10_4_11</t>
  </si>
  <si>
    <t>cha_indc10_4_12</t>
  </si>
  <si>
    <t>cha_indc10_4_13</t>
  </si>
  <si>
    <t>cha_indc10_4_14</t>
  </si>
  <si>
    <t>cha_indc10_4_15</t>
  </si>
  <si>
    <t>cha_indc10_4_16</t>
  </si>
  <si>
    <t>cha_indc10_4_17</t>
  </si>
  <si>
    <t>cha_indc10_4_18</t>
  </si>
  <si>
    <t>cha_indc10_4_19</t>
  </si>
  <si>
    <t>cha_indc10_4_20</t>
  </si>
  <si>
    <t>cha_indc10_4_comm</t>
  </si>
  <si>
    <t>cha_indc10_5_1</t>
  </si>
  <si>
    <t>cha_indc10_5_2</t>
  </si>
  <si>
    <t>cha_indc10_5_3</t>
  </si>
  <si>
    <t>cha_indc10_5_4</t>
  </si>
  <si>
    <t>cha_indc10_5_5</t>
  </si>
  <si>
    <t>cha_indc10_5_6</t>
  </si>
  <si>
    <t>cha_indc10_5_7</t>
  </si>
  <si>
    <t>cha_indc10_5_8</t>
  </si>
  <si>
    <t>cha_indc10_5_9</t>
  </si>
  <si>
    <t>cha_indc10_5_10</t>
  </si>
  <si>
    <t>cha_indc10_5_11</t>
  </si>
  <si>
    <t>cha_indc10_5_12</t>
  </si>
  <si>
    <t>cha_indc10_5_13</t>
  </si>
  <si>
    <t>cha_indc10_5_14</t>
  </si>
  <si>
    <t>cha_indc10_5_15</t>
  </si>
  <si>
    <t>cha_indc10_5_16</t>
  </si>
  <si>
    <t>cha_indc10_5_17</t>
  </si>
  <si>
    <t>cha_indc10_5_18</t>
  </si>
  <si>
    <t>cha_indc10_5_19</t>
  </si>
  <si>
    <t>cha_indc10_5_20</t>
  </si>
  <si>
    <t>cha_indc10_6_1</t>
  </si>
  <si>
    <t>cha_indc10_6_2</t>
  </si>
  <si>
    <t>cha_indc10_6_3</t>
  </si>
  <si>
    <t>cha_indc10_6_4</t>
  </si>
  <si>
    <t>cha_indc10_6_5</t>
  </si>
  <si>
    <t>cha_indc10_6_6</t>
  </si>
  <si>
    <t>cha_indc10_6_7</t>
  </si>
  <si>
    <t>cha_indc10_6_8</t>
  </si>
  <si>
    <t>cha_indc10_6_9</t>
  </si>
  <si>
    <t>cha_indc10_6_10</t>
  </si>
  <si>
    <t>cha_indc10_6_11</t>
  </si>
  <si>
    <t>cha_indc10_6_12</t>
  </si>
  <si>
    <t>cha_indc10_6_13</t>
  </si>
  <si>
    <t>cha_indc10_6_14</t>
  </si>
  <si>
    <t>cha_indc10_6_15</t>
  </si>
  <si>
    <t>cha_indc10_6_16</t>
  </si>
  <si>
    <t>cha_indc10_6_17</t>
  </si>
  <si>
    <t>cha_indc10_6_18</t>
  </si>
  <si>
    <t>cha_indc10_6_19</t>
  </si>
  <si>
    <t>cha_indc10_6_20</t>
  </si>
  <si>
    <t>cha_indc10_7_1</t>
  </si>
  <si>
    <t>cha_indc10_7_2</t>
  </si>
  <si>
    <t>cha_indc10_7_3</t>
  </si>
  <si>
    <t>cha_indc10_7_4</t>
  </si>
  <si>
    <t>cha_indc10_7_5</t>
  </si>
  <si>
    <t>cha_indc10_7_6</t>
  </si>
  <si>
    <t>cha_indc10_7_7</t>
  </si>
  <si>
    <t>cha_indc10_7_8</t>
  </si>
  <si>
    <t>cha_indc10_7_9</t>
  </si>
  <si>
    <t>cha_indc10_7_10</t>
  </si>
  <si>
    <t>cha_indc10_7_11</t>
  </si>
  <si>
    <t>cha_indc10_7_12</t>
  </si>
  <si>
    <t>cha_indc10_7_13</t>
  </si>
  <si>
    <t>cha_indc10_7_14</t>
  </si>
  <si>
    <t>cha_indc10_7_15</t>
  </si>
  <si>
    <t>cha_indc10_7_16</t>
  </si>
  <si>
    <t>cha_indc10_7_17</t>
  </si>
  <si>
    <t>cha_indc10_7_18</t>
  </si>
  <si>
    <t>cha_indc10_7_19</t>
  </si>
  <si>
    <t>cha_indc10_7_20</t>
  </si>
  <si>
    <t>cha_indc11_1_1</t>
  </si>
  <si>
    <t>cha_indc11_1_2</t>
  </si>
  <si>
    <t>cha_indc11_1_3</t>
  </si>
  <si>
    <t>cha_indc11_1_4</t>
  </si>
  <si>
    <t>cha_indc11_1_5</t>
  </si>
  <si>
    <t>cha_indc11_1_6</t>
  </si>
  <si>
    <t>cha_indc11_1_7</t>
  </si>
  <si>
    <t>cha_indc11_1_8</t>
  </si>
  <si>
    <t>cha_indc11_1_9</t>
  </si>
  <si>
    <t>cha_indc11_1_10</t>
  </si>
  <si>
    <t>cha_indc11_1_11</t>
  </si>
  <si>
    <t>cha_indc11_1_12</t>
  </si>
  <si>
    <t>cha_indc11_1_13</t>
  </si>
  <si>
    <t>cha_indc11_1_14</t>
  </si>
  <si>
    <t>cha_indc11_1_15</t>
  </si>
  <si>
    <t>cha_indc11_1_16</t>
  </si>
  <si>
    <t>cha_indc11_1_17</t>
  </si>
  <si>
    <t>cha_indc11_1_18</t>
  </si>
  <si>
    <t>cha_indc11_1_19</t>
  </si>
  <si>
    <t>cha_indc11_1_20</t>
  </si>
  <si>
    <t>cha_indc11_2_1</t>
  </si>
  <si>
    <t>cha_indc11_2_2</t>
  </si>
  <si>
    <t>cha_indc11_2_3</t>
  </si>
  <si>
    <t>cha_indc11_2_4</t>
  </si>
  <si>
    <t>cha_indc11_2_5</t>
  </si>
  <si>
    <t>cha_indc11_2_6</t>
  </si>
  <si>
    <t>cha_indc11_2_7</t>
  </si>
  <si>
    <t>cha_indc11_2_8</t>
  </si>
  <si>
    <t>cha_indc11_2_9</t>
  </si>
  <si>
    <t>cha_indc11_2_10</t>
  </si>
  <si>
    <t>cha_indc11_3_comm</t>
  </si>
  <si>
    <t>cha_indc12_2_1</t>
  </si>
  <si>
    <t>cha_indc12_2_2</t>
  </si>
  <si>
    <t>cha_indc12_2_3</t>
  </si>
  <si>
    <t>cha_indc12_2_4</t>
  </si>
  <si>
    <t>cha_indc12_2_5</t>
  </si>
  <si>
    <t>cha_indc12_2_6</t>
  </si>
  <si>
    <t>cha_indc12_3_comm</t>
  </si>
  <si>
    <t>cha_indc13_eessh_prop_num</t>
  </si>
  <si>
    <t>cha_indc13_eessh_subsidy_amt</t>
  </si>
  <si>
    <t>cha_indc13_eessh_fin_source_amt</t>
  </si>
  <si>
    <t>cha_indc13_eessh_other_source_amt</t>
  </si>
  <si>
    <t>cha_indc13_eessh_invest_gt</t>
  </si>
  <si>
    <t>cha_slc_comm</t>
  </si>
  <si>
    <t>cha_os_comm</t>
  </si>
  <si>
    <t>cha_clr_comm</t>
  </si>
  <si>
    <t>cha_hqm_comm</t>
  </si>
  <si>
    <t>cha_nc_comm</t>
  </si>
  <si>
    <t>cha_hs_comm</t>
  </si>
  <si>
    <t>cha_gv_comm</t>
  </si>
  <si>
    <t>cha_oc_comm</t>
  </si>
  <si>
    <t>cha_indc13_3_comm</t>
  </si>
  <si>
    <t>cha_indc1_dirlab_num</t>
  </si>
  <si>
    <t>cha_indc2_la_list_hless</t>
  </si>
  <si>
    <t>C9.5 (at end of the reporting year) must be &gt;= 0</t>
  </si>
  <si>
    <t>Value at C10.7.1 must be greater than or equal to 0</t>
  </si>
  <si>
    <t>Value at C10.7.2 must be greater than or equal to 0</t>
  </si>
  <si>
    <t>Value at C10.7.3 must be greater than or equal to 0</t>
  </si>
  <si>
    <t>Value at C10.7.4 must be greater than or equal to 0</t>
  </si>
  <si>
    <t>Value at C10.7.5 must be greater than or equal to 0</t>
  </si>
  <si>
    <t>Value at C10.7.6 must be greater than or equal to 0</t>
  </si>
  <si>
    <t>Value at C10.7.7 must be greater than or equal to 0</t>
  </si>
  <si>
    <t>Value at C10.7.8 must be greater than or equal to 0</t>
  </si>
  <si>
    <t>Value at C10.7.10 must be greater than or equal to 0</t>
  </si>
  <si>
    <t>Value at C10.7.11 must be greater than or equal to 0</t>
  </si>
  <si>
    <t>Value at C10.7.12 must be greater than or equal to 0</t>
  </si>
  <si>
    <t>Value at C10.7.13 must be greater than or equal to 0</t>
  </si>
  <si>
    <t>Value at C10.7.14 must be greater than or equal to 0</t>
  </si>
  <si>
    <t>Value at C10.7.15 must be greater than or equal to 0</t>
  </si>
  <si>
    <t>Value at C10.7.16 must be greater than or equal to 0</t>
  </si>
  <si>
    <t>Value at C10.7.17 must be greater than or equal to 0</t>
  </si>
  <si>
    <t>Value at C10.7.18 must be greater than or equal to 0</t>
  </si>
  <si>
    <t>Value at C10.7.19 must be greater than or equal to 0</t>
  </si>
  <si>
    <t>Value at C10.7.20 must be greater than or equal to 0</t>
  </si>
  <si>
    <t>19.2 must be &lt;= 19.1</t>
  </si>
  <si>
    <t>We confirm that this organisation has completed the Annual Return on the Charter in accordance with the Technical Guidance and has been reviewed and approved by the Governing Body at its meeting:
Date approved</t>
  </si>
  <si>
    <t>Under exceptional circumstances, if the return is to be approved with validation messages showing on your Validation Summary, you must provide reason(s) why these cannot be cleared. Enter your comments and Save the page before Submitting the form.</t>
  </si>
  <si>
    <t>Submit</t>
  </si>
  <si>
    <r>
      <t>DERIVED
3.1.1 + 3.1</t>
    </r>
    <r>
      <rPr>
        <sz val="10"/>
        <color rgb="FFFF0000"/>
        <rFont val="Tahoma"/>
        <family val="2"/>
      </rPr>
      <t>.2</t>
    </r>
  </si>
  <si>
    <r>
      <t xml:space="preserve">C10 Percentage of </t>
    </r>
    <r>
      <rPr>
        <sz val="10"/>
        <color rgb="FFFF0000"/>
        <rFont val="Arial"/>
        <family val="2"/>
      </rPr>
      <t>homes</t>
    </r>
    <r>
      <rPr>
        <sz val="10"/>
        <rFont val="Arial"/>
        <family val="2"/>
      </rPr>
      <t xml:space="preserve"> meeting EESSH.</t>
    </r>
  </si>
  <si>
    <r>
      <t>C10.4</t>
    </r>
    <r>
      <rPr>
        <sz val="10"/>
        <color rgb="FFFF0000"/>
        <rFont val="Arial"/>
        <family val="2"/>
      </rPr>
      <t>b</t>
    </r>
    <r>
      <rPr>
        <sz val="10"/>
        <rFont val="Arial"/>
        <family val="2"/>
      </rPr>
      <t xml:space="preserve"> Where EESSH compliance is unknown for any properties, please explain why</t>
    </r>
  </si>
  <si>
    <r>
      <t xml:space="preserve">If </t>
    </r>
    <r>
      <rPr>
        <sz val="10"/>
        <color rgb="FFFF0000"/>
        <rFont val="Tahoma"/>
        <family val="2"/>
      </rPr>
      <t xml:space="preserve">C10.4.20 </t>
    </r>
    <r>
      <rPr>
        <sz val="10"/>
        <rFont val="Tahoma"/>
        <family val="2"/>
      </rPr>
      <t xml:space="preserve"> &gt; 0 then 10.4</t>
    </r>
    <r>
      <rPr>
        <sz val="10"/>
        <color rgb="FFFF0000"/>
        <rFont val="Tahoma"/>
        <family val="2"/>
      </rPr>
      <t>b</t>
    </r>
    <r>
      <rPr>
        <sz val="10"/>
        <rFont val="Tahoma"/>
        <family val="2"/>
      </rPr>
      <t xml:space="preserve"> is required</t>
    </r>
  </si>
  <si>
    <r>
      <t>C10.4</t>
    </r>
    <r>
      <rPr>
        <sz val="10"/>
        <color rgb="FFFF0000"/>
        <rFont val="Tahoma"/>
        <family val="2"/>
      </rPr>
      <t>b</t>
    </r>
  </si>
  <si>
    <t>C1.1 'the name of Chief Executive' is non-enterable and is derived from 'Senior Officer' in CRM.</t>
  </si>
  <si>
    <r>
      <t>Homelessness (RSLs only)– the percentage of referrals under Section 5, and other referrals for homeless households made by the local authority, that result in an offer, and the percentage of those offers that result in a let</t>
    </r>
    <r>
      <rPr>
        <sz val="10"/>
        <color rgb="FFFF0000"/>
        <rFont val="Arial"/>
        <family val="2"/>
      </rPr>
      <t xml:space="preserve"> (Indicator 23)</t>
    </r>
    <r>
      <rPr>
        <sz val="10"/>
        <rFont val="Arial"/>
        <family val="2"/>
      </rPr>
      <t>.</t>
    </r>
  </si>
  <si>
    <r>
      <t xml:space="preserve">Homelessness (LAs only) – the percentage of homeless households referred to RSLs under section 5 and through other referral routes </t>
    </r>
    <r>
      <rPr>
        <sz val="10"/>
        <color rgb="FFFF0000"/>
        <rFont val="Arial"/>
        <family val="2"/>
      </rPr>
      <t>(Indicator 24)</t>
    </r>
    <r>
      <rPr>
        <sz val="10"/>
        <rFont val="Arial"/>
        <family val="2"/>
      </rPr>
      <t>.</t>
    </r>
  </si>
  <si>
    <t>If 'Unable to secure funding' &gt; 0  or 'Other reason / unknown' &gt; 0  then 11.3 is required</t>
  </si>
  <si>
    <t>Requires 'Unable to secure funding' &gt; 0 or 'Other reason / unknown' &gt; 0  to activate</t>
  </si>
  <si>
    <t>Welcome to the portal for the Annual Return on the Charter (ARC)</t>
  </si>
  <si>
    <t>The ARC and what you must do
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
About the online ARC
The online ARC has ten sections:
•Introduction (this section)
•Landlord contextual information
•Overall satisfaction
•The customer/landlord relationship
•Housing quality and maintenance
•Neighbourhood and community
•Access to housing and support
•Getting good value from rents and service charges
•Other customers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
Using the online ARC and what to do if you have any problems with it
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shr@scottishhousingregulator.gsi.gov.uk.</t>
  </si>
  <si>
    <t>Landlord name</t>
  </si>
  <si>
    <t>cha_app_date</t>
  </si>
  <si>
    <t>cha_app_name</t>
  </si>
  <si>
    <t>cha_app_comm</t>
  </si>
  <si>
    <t>cha_app_job_title</t>
  </si>
  <si>
    <t>Abbeyfield Scotland Ltd</t>
  </si>
  <si>
    <t>Form data</t>
  </si>
  <si>
    <t>F1</t>
  </si>
  <si>
    <t>RSL Registration Number</t>
  </si>
  <si>
    <t>Varchar2(100)</t>
  </si>
  <si>
    <t>F1.1</t>
  </si>
  <si>
    <t>F1.2</t>
  </si>
  <si>
    <t>F1.3</t>
  </si>
  <si>
    <t>2019/2020</t>
  </si>
  <si>
    <t>Derived from C9.1 (at end of the next reporting year)</t>
  </si>
  <si>
    <t>Derived from C9.5 (at end of the reporting year)</t>
  </si>
  <si>
    <t>Derived from C9.5 (at end of the next reporting year)</t>
  </si>
  <si>
    <t>Derived from 27.2</t>
  </si>
  <si>
    <t>cha_landlord_name</t>
  </si>
  <si>
    <t>cha_rsl_reg_no</t>
  </si>
  <si>
    <t>Financial year</t>
  </si>
  <si>
    <t>cha_fin_year</t>
  </si>
  <si>
    <t>mmm-yyyy</t>
  </si>
  <si>
    <t>Field Status</t>
  </si>
  <si>
    <t>readonly</t>
  </si>
  <si>
    <t>System generated, RSL needs to contact SHR to update changes of Chief Executive position): Could be changed during collection</t>
  </si>
  <si>
    <t>F1.4</t>
  </si>
  <si>
    <t>Form type</t>
  </si>
  <si>
    <t>Varchar2(4)</t>
  </si>
  <si>
    <t>hidden</t>
  </si>
  <si>
    <t>cha_form_type</t>
  </si>
  <si>
    <t>rsl</t>
  </si>
  <si>
    <t>Number of times in the reporting year you did not meet your statutory duty to complete a gas safety check. (Indicator 11)</t>
  </si>
  <si>
    <t>16.1 The number of tenancies which began in the previous reporting year by:
existing tenants</t>
  </si>
  <si>
    <t>Please note: If 28.1 is changed to 0 then all data will be erased from Indicator 29</t>
  </si>
  <si>
    <t>C12.2.1 is required</t>
  </si>
  <si>
    <t>C12.2.2 is required</t>
  </si>
  <si>
    <t>C12.2.3 is required</t>
  </si>
  <si>
    <t>C12.2.4 is required</t>
  </si>
  <si>
    <t>C12.2.5 is required</t>
  </si>
  <si>
    <t>C12.1.9 is required</t>
  </si>
  <si>
    <t>C12.1.10 is required</t>
  </si>
  <si>
    <t>C12.1.11 is required</t>
  </si>
  <si>
    <t>C12.1.12 is required</t>
  </si>
  <si>
    <t>C12.1.13 is required</t>
  </si>
  <si>
    <t>C12.1.14 is required</t>
  </si>
  <si>
    <t>C12.1.15 is required</t>
  </si>
  <si>
    <r>
      <t>Value at C10.</t>
    </r>
    <r>
      <rPr>
        <b/>
        <sz val="10"/>
        <rFont val="Tahoma"/>
        <family val="2"/>
      </rPr>
      <t>7.9</t>
    </r>
    <r>
      <rPr>
        <sz val="10"/>
        <rFont val="Tahoma"/>
        <family val="2"/>
      </rPr>
      <t xml:space="preserve"> must be greater than or equal to 0</t>
    </r>
  </si>
  <si>
    <t>Total = C2.1 + C2.2 + C2.4  + C2.5</t>
  </si>
  <si>
    <t>cha_y6_846</t>
  </si>
  <si>
    <t>cha_y6_847</t>
  </si>
  <si>
    <t>cha_y6_848</t>
  </si>
  <si>
    <t>cha_y6_849</t>
  </si>
  <si>
    <t>Total self-contained stock (at end of the reporting year)</t>
  </si>
  <si>
    <t>Self-contained stock exempt from SHQS (at end of the reporting year)</t>
  </si>
  <si>
    <t>Self-contained stock in abeyance from SHQS (at end of the reporting year)</t>
  </si>
  <si>
    <t>Self-contained stock failing SHQS for one criterion (at end of the reporting year)</t>
  </si>
  <si>
    <t>Self-contained stock failing SHQS for two or more criteria (at end of the reporting year)</t>
  </si>
  <si>
    <t>C9.3</t>
  </si>
  <si>
    <t>C9.4.1</t>
  </si>
  <si>
    <t>C9.4.2</t>
  </si>
  <si>
    <t>C9.4.3</t>
  </si>
  <si>
    <t>C9.5</t>
  </si>
  <si>
    <t>Aberdeen City (at end of the reporting year)</t>
  </si>
  <si>
    <t>Aberdeenshire (at end of the reporting year)</t>
  </si>
  <si>
    <t>Angus (at end of the reporting year)</t>
  </si>
  <si>
    <t>Argyll &amp; Bute (at end of the reporting year)</t>
  </si>
  <si>
    <t>City of Edinburgh (at end of the reporting year)</t>
  </si>
  <si>
    <t>Clackmannanshire (at end of the reporting year)</t>
  </si>
  <si>
    <t>Dumfries &amp; Galloway (at end of the reporting year)</t>
  </si>
  <si>
    <t>Dundee City (at end of the reporting year)</t>
  </si>
  <si>
    <t>East Ayrshire (at end of the reporting year)</t>
  </si>
  <si>
    <t>East Dunbartonshire (at end of the reporting year)</t>
  </si>
  <si>
    <t>East Lothian (at end of the reporting year)</t>
  </si>
  <si>
    <t>East Renfrewshire (at end of the reporting year)</t>
  </si>
  <si>
    <t>Eilean Siar (at end of the reporting year)</t>
  </si>
  <si>
    <t>Falkirk (at end of the reporting year)</t>
  </si>
  <si>
    <t>Fife (at end of the reporting year)</t>
  </si>
  <si>
    <t>Glasgow City (at end of the reporting year)</t>
  </si>
  <si>
    <t>Highland (at end of the reporting year)</t>
  </si>
  <si>
    <t>Inverclyde (at end of the reporting year)</t>
  </si>
  <si>
    <t>Midlothian (at end of the reporting year)</t>
  </si>
  <si>
    <t>Moray (at end of the reporting year)</t>
  </si>
  <si>
    <t>North Ayrshire (at end of the reporting year)</t>
  </si>
  <si>
    <t>North Lanarkshire (at end of the reporting year)</t>
  </si>
  <si>
    <t>Orkney Islands (at end of the reporting year)</t>
  </si>
  <si>
    <t>Perth &amp; Kinross (at end of the reporting year)</t>
  </si>
  <si>
    <t>Renfrewshire (at end of the reporting year)</t>
  </si>
  <si>
    <t>Scottish Borders (at end of the reporting year)</t>
  </si>
  <si>
    <t>Shetland Islands (at end of the reporting year)</t>
  </si>
  <si>
    <t>South Ayrshire (at end of the reporting year)</t>
  </si>
  <si>
    <t>South Lanarkshire (at end of the reporting year)</t>
  </si>
  <si>
    <t>Stirling (at end of the reporting year)</t>
  </si>
  <si>
    <t>West Dunbartonshire (at end of the reporting year)</t>
  </si>
  <si>
    <t>West Lothian (at end of the reporting year)</t>
  </si>
  <si>
    <t>Total (at end of the reporting year)</t>
  </si>
  <si>
    <t>Total self-contained stock (at end of the next reporting year)</t>
  </si>
  <si>
    <t>Self-contained stock exempt from SHQS (at end of the next reporting year)</t>
  </si>
  <si>
    <t>Self-contained stock in abeyance from SHQS (at end of the next reporting year)</t>
  </si>
  <si>
    <t>Self-contained stock failing SHQS for one criterion (at end of the next reporting year)</t>
  </si>
  <si>
    <t>Self-contained stock failing SHQS for two or more criteria (at end of the next reporting year)</t>
  </si>
  <si>
    <t>Aberdeen City (at end of the next reporting year)</t>
  </si>
  <si>
    <t>Aberdeenshire (at end of the next reporting year)</t>
  </si>
  <si>
    <t>Angus (at end of the next reporting year)</t>
  </si>
  <si>
    <t>Argyll &amp; Bute (at end of the next reporting year)</t>
  </si>
  <si>
    <t>City of Edinburgh (at end of the next reporting year)</t>
  </si>
  <si>
    <t>Clackmannanshire (at end of the next reporting year)</t>
  </si>
  <si>
    <t>Dumfries &amp; Galloway (at end of the next reporting year)</t>
  </si>
  <si>
    <t>Dundee City (at end of the next reporting year)</t>
  </si>
  <si>
    <t>East Ayrshire (at end of the next reporting year)</t>
  </si>
  <si>
    <t>East Dunbartonshire (at end of the next reporting year)</t>
  </si>
  <si>
    <t>East Lothian (at end of the next reporting year)</t>
  </si>
  <si>
    <t>East Renfrewshire (at end of the next reporting year)</t>
  </si>
  <si>
    <t>Eilean Siar (at end of the next reporting year)</t>
  </si>
  <si>
    <t>Falkirk (at end of the next reporting year)</t>
  </si>
  <si>
    <t>Fife (at end of the next reporting year)</t>
  </si>
  <si>
    <t>Glasgow City (at end of the next reporting year)</t>
  </si>
  <si>
    <t>Highland (at end of the next reporting year)</t>
  </si>
  <si>
    <t>Inverclyde (at end of the next reporting year)</t>
  </si>
  <si>
    <t>Midlothian (at end of the next reporting year)</t>
  </si>
  <si>
    <t>Moray (at end of the next reporting year)</t>
  </si>
  <si>
    <t>North Ayrshire (at end of the next reporting year)</t>
  </si>
  <si>
    <t>North Lanarkshire (at end of the next reporting year)</t>
  </si>
  <si>
    <t>Orkney Islands (at end of the next reporting year)</t>
  </si>
  <si>
    <t>Perth &amp; Kinross (at end of the next reporting year)</t>
  </si>
  <si>
    <t>Renfrewshire (at end of the next reporting year)</t>
  </si>
  <si>
    <t>Scottish Borders (at end of the next reporting year)</t>
  </si>
  <si>
    <t>Shetland Islands (at end of the next reporting year)</t>
  </si>
  <si>
    <t>South Ayrshire (at end of the next reporting year)</t>
  </si>
  <si>
    <t>South Lanarkshire (at end of the next reporting year)</t>
  </si>
  <si>
    <t>Stirling (at end of the next reporting year)</t>
  </si>
  <si>
    <t>West Dunbartonshire (at end of the next reporting year)</t>
  </si>
  <si>
    <t>West Lothian (at end of the next reporting year)</t>
  </si>
  <si>
    <t>Total (at end of the next reporting year)</t>
  </si>
  <si>
    <t>Total self-contained stock failing SHQS (at end of the next reporting year)</t>
  </si>
  <si>
    <t>Stock meeting the SHQS (at end of the next reporting year)</t>
  </si>
  <si>
    <t>Total self-contained stock failing SHQS (at end of the reporting year)</t>
  </si>
  <si>
    <t>Stock meeting the SHQS (at end of the reporting year)</t>
  </si>
  <si>
    <t>C9.6.1</t>
  </si>
  <si>
    <t>C9.6.2</t>
  </si>
  <si>
    <t>C9.6.3</t>
  </si>
  <si>
    <t>C9.6.4</t>
  </si>
  <si>
    <t>C9.6.5</t>
  </si>
  <si>
    <t>C9.6.6</t>
  </si>
  <si>
    <t>C9.6.7</t>
  </si>
  <si>
    <t>C9.6.8</t>
  </si>
  <si>
    <t>C9.6.9</t>
  </si>
  <si>
    <t>C9.6.10</t>
  </si>
  <si>
    <t>C9.6.11</t>
  </si>
  <si>
    <t>C9.6.12</t>
  </si>
  <si>
    <t>C9.6.13</t>
  </si>
  <si>
    <t>C9.6.14</t>
  </si>
  <si>
    <t>C9.6.15</t>
  </si>
  <si>
    <t>C9.6.16</t>
  </si>
  <si>
    <t>C9.6.17</t>
  </si>
  <si>
    <t>C9.6.18</t>
  </si>
  <si>
    <t>C9.6.19</t>
  </si>
  <si>
    <t>C9.6.20</t>
  </si>
  <si>
    <t>C9.6.21</t>
  </si>
  <si>
    <t>C9.6.22</t>
  </si>
  <si>
    <t>C9.6.23</t>
  </si>
  <si>
    <t>C9.6.24</t>
  </si>
  <si>
    <t>C9.6.25</t>
  </si>
  <si>
    <t>C9.6.26</t>
  </si>
  <si>
    <t>C9.6.27</t>
  </si>
  <si>
    <t>C9.6.28</t>
  </si>
  <si>
    <t>C9.6.29</t>
  </si>
  <si>
    <t>C9.6.30</t>
  </si>
  <si>
    <t>C9.6.31</t>
  </si>
  <si>
    <t>C9.6.32</t>
  </si>
  <si>
    <t>C9.6.33</t>
  </si>
  <si>
    <t>The number of properties with a valid EPC (C12.1.8) cannot be greater than Number of self contained properties not in the EESSH in scope of the EESSH (C10.3.20)</t>
  </si>
  <si>
    <t>Value at C13.1 'The total number of properties brought up to the EESSH during the reporting year' cannot be greater than Number of self contained properties not in the EESSH in scope of the EESSH (C10.3.20)</t>
  </si>
  <si>
    <r>
      <t>C10.6 Number of properties in scope of the EESSH that are exempt</t>
    </r>
    <r>
      <rPr>
        <sz val="10"/>
        <color rgb="FFFF0000"/>
        <rFont val="Arial"/>
        <family val="2"/>
      </rPr>
      <t xml:space="preserve"> from</t>
    </r>
    <r>
      <rPr>
        <sz val="10"/>
        <rFont val="Arial"/>
        <family val="2"/>
      </rPr>
      <t xml:space="preserve"> the standard</t>
    </r>
  </si>
  <si>
    <t>The number of properties with a valid EPC Total</t>
  </si>
  <si>
    <t>The number of EPCs lodged in the reporting year Total</t>
  </si>
  <si>
    <r>
      <t>C12.</t>
    </r>
    <r>
      <rPr>
        <sz val="10"/>
        <color rgb="FFFF0000"/>
        <rFont val="Tahoma"/>
        <family val="2"/>
      </rPr>
      <t>3</t>
    </r>
    <r>
      <rPr>
        <sz val="10"/>
        <rFont val="Tahoma"/>
        <family val="2"/>
      </rPr>
      <t xml:space="preserve"> is required if 'Other procedure / unknown' &gt; 0</t>
    </r>
  </si>
  <si>
    <t>Amount invested in bringing properties up to the EESSH from 'Another source'</t>
  </si>
  <si>
    <t>Amount invested in bringing properties up to the EESSH from 'Subsidy'</t>
  </si>
  <si>
    <t>Amount invested in bringing properties up to the EESSH from 'The landlord’s own financial resource'</t>
  </si>
  <si>
    <t>Please give reasons for any investment which came from 'Another source'</t>
  </si>
  <si>
    <t>C13.3 Please give reasons for any investment which came from 'Another source'</t>
  </si>
  <si>
    <t>C13.3 is required if 'Another source' (C13.2.3)'  &gt; 0</t>
  </si>
  <si>
    <t>2.1.7 Total staff no longer collected in ARC: check no longer required</t>
  </si>
  <si>
    <t xml:space="preserve">Total = C2.1 + C2.2 + C2.4  + C2.5.1 + C2.5.2 + C2.5.3 + C2.6 </t>
  </si>
  <si>
    <t>Either 1.1.3 'Post' or 1.1.4 'Telephone' or 1.1.5 'Face-to-face' or 1.1.6 'Online' must be selected</t>
  </si>
  <si>
    <t>1.2.7</t>
  </si>
  <si>
    <t>Derived from  C9.1 (at end of the reporting year)</t>
  </si>
  <si>
    <t>Constitution</t>
  </si>
  <si>
    <t>Clients</t>
  </si>
  <si>
    <t>Landlord type</t>
  </si>
  <si>
    <t>Settlement</t>
  </si>
  <si>
    <t>National operator</t>
  </si>
  <si>
    <t>I&amp;P - Charitable - Abbeyfield</t>
  </si>
  <si>
    <t>Supported</t>
  </si>
  <si>
    <t>Small</t>
  </si>
  <si>
    <t>Mixed</t>
  </si>
  <si>
    <t>F1.5</t>
  </si>
  <si>
    <t>F1.6</t>
  </si>
  <si>
    <t>F1.7</t>
  </si>
  <si>
    <t>F1.8</t>
  </si>
  <si>
    <t>F1.9</t>
  </si>
  <si>
    <t>cha_constitution</t>
  </si>
  <si>
    <t>cha_clients</t>
  </si>
  <si>
    <t>cha_landlord type</t>
  </si>
  <si>
    <t>cha_settlement</t>
  </si>
  <si>
    <t>cha_national operator</t>
  </si>
  <si>
    <t>Varchar2(160)</t>
  </si>
  <si>
    <t>F1.10</t>
  </si>
  <si>
    <t>ED6CA976-CFA9-E311-93F1-005056B555E6</t>
  </si>
  <si>
    <t>Social Landlord ID</t>
  </si>
  <si>
    <t>cha_landlord_id</t>
  </si>
  <si>
    <t>CSV column name</t>
  </si>
  <si>
    <t>Average calculation</t>
  </si>
  <si>
    <t>1.1.2 Fieldwork dates of survey</t>
  </si>
  <si>
    <t>1.1.3 Administer survey: Post</t>
  </si>
  <si>
    <t>1.1.3 Administer survey: Telephone</t>
  </si>
  <si>
    <t>1.1.3 Administer survey: Face-to-face</t>
  </si>
  <si>
    <t>1.1.3 Administer survey: online</t>
  </si>
  <si>
    <t>1.2.1 Very satisfied</t>
  </si>
  <si>
    <t>1.2.2 Fairly satisfied</t>
  </si>
  <si>
    <t>1.2.3 Neither satisfied nor dissatisfied</t>
  </si>
  <si>
    <t>1.2.4 Fairly dissatisfied</t>
  </si>
  <si>
    <t>1.2.5 Very dissatisfied</t>
  </si>
  <si>
    <t>1.2.6 No opinion</t>
  </si>
  <si>
    <t>1.2.7 Total</t>
  </si>
  <si>
    <t>2.2.1 Very good</t>
  </si>
  <si>
    <t>2.2.2 Fairly good</t>
  </si>
  <si>
    <t>2.2.3 Neither good nor poor</t>
  </si>
  <si>
    <t>2.2.4 Fairly poor</t>
  </si>
  <si>
    <t>2.2.5 Very poor</t>
  </si>
  <si>
    <t>2.2.6 Total</t>
  </si>
  <si>
    <t>5.2.1 Very satisfied</t>
  </si>
  <si>
    <t>5.2.2 Fairly satisfied</t>
  </si>
  <si>
    <t>5.2.3 Neither satisfied nor dissatisfied</t>
  </si>
  <si>
    <t>5.2.4 Fairly dissatisfied</t>
  </si>
  <si>
    <t>5.2.5 Very dissatisfied</t>
  </si>
  <si>
    <t>5.2.6 Total</t>
  </si>
  <si>
    <t>7.2.1 Very satisfied</t>
  </si>
  <si>
    <t>7.2.2 Fairly satisfied</t>
  </si>
  <si>
    <t>7.2.3 Neither satisfied nor dissatisfied</t>
  </si>
  <si>
    <t>7.2.4 Fairly dissatisfied</t>
  </si>
  <si>
    <t>7.2.5 Very dissatisfied</t>
  </si>
  <si>
    <t>7.3 Total</t>
  </si>
  <si>
    <t>7 - Percentage tenants satisfied with quality of home</t>
  </si>
  <si>
    <t>8.1 Emergency repairs completed</t>
  </si>
  <si>
    <t>8.2 Hours to complete all emergency repairs</t>
  </si>
  <si>
    <t>8 - Average hours to complete emergency repairs</t>
  </si>
  <si>
    <t>9 - Average working days to complete non-emergency repairs</t>
  </si>
  <si>
    <t>9.1 Non-emergency repairs completed</t>
  </si>
  <si>
    <t>9.2 Working days to complete non-emergency repairs</t>
  </si>
  <si>
    <t>10 - Percentage reactive repairs completed right first time</t>
  </si>
  <si>
    <t>10.1 Reactive repairs completed right first time</t>
  </si>
  <si>
    <t>10.2 Reactive repairs completed</t>
  </si>
  <si>
    <t>11.2 Reason gas safety check not completed</t>
  </si>
  <si>
    <t>11 - Number of times gas safety check not met</t>
  </si>
  <si>
    <t>11.1 Number of times gas safety check not met</t>
  </si>
  <si>
    <t>12 - Percentage tenants satisfied with repairs service</t>
  </si>
  <si>
    <t>13.2.6 Total</t>
  </si>
  <si>
    <t>13.2.1 Very satisfied</t>
  </si>
  <si>
    <t>13.2.2 Fairly satisfied</t>
  </si>
  <si>
    <t>13.2.3 Neither satisfied nor dissatisfied</t>
  </si>
  <si>
    <t>13.2.4 Fairly dissatisfied</t>
  </si>
  <si>
    <t>13.2.5 Very dissatisfied</t>
  </si>
  <si>
    <t>14 - Percentage tenancy offers refused</t>
  </si>
  <si>
    <t>14.1 Tenancy offers made</t>
  </si>
  <si>
    <t>14.2 Tenancy offers refused</t>
  </si>
  <si>
    <t>15.1 Anti-social behaviour cases reported</t>
  </si>
  <si>
    <t>15.2 Anti-social behaviour cases resolved</t>
  </si>
  <si>
    <t>16 - Percentage new tenancies sustained more than a year - existing tenants</t>
  </si>
  <si>
    <t>16 - Percentage new tenancies sustained more than a year - others</t>
  </si>
  <si>
    <t>16.1.1 Tenancies began in previous year - existing tenants</t>
  </si>
  <si>
    <t>16.1.5 Tenancies began in previous year - others</t>
  </si>
  <si>
    <t>16.2.1 Tenancies began in previous year remained more than a year - existing tenants</t>
  </si>
  <si>
    <t>16.2.5 Tenancies began in previous year remained more than a year - others</t>
  </si>
  <si>
    <t>17 - Percentage lettable self-contained houses that became vacant in year</t>
  </si>
  <si>
    <t>18.1 Rent due in year</t>
  </si>
  <si>
    <t>19.4 Reason 19(iii) does not equal 19(i) minus 19(ii)</t>
  </si>
  <si>
    <t>19.3 Households waiting for applications to be completed at year end</t>
  </si>
  <si>
    <t>20 - Total cost of adaptations completed in year by source of funding (£)</t>
  </si>
  <si>
    <t>The cost(£) that was landlord funded</t>
  </si>
  <si>
    <t>20.1 Cost(£) landlord funded</t>
  </si>
  <si>
    <t>20.2 Cost(£) grant funded</t>
  </si>
  <si>
    <t>20.3 Cost(£) funded by other sources</t>
  </si>
  <si>
    <t>21 - Average time to complete adaptations</t>
  </si>
  <si>
    <t>21.1 Working days to complete all adaptations</t>
  </si>
  <si>
    <t>22 - Percentage of court actions initiated which resulted in eviction for other reasons</t>
  </si>
  <si>
    <t>22.1 Number of court actions initiated</t>
  </si>
  <si>
    <t>22.2.3 Properties recovered for other reasons</t>
  </si>
  <si>
    <t>The percentage of referrals under Section 5, and other referrals for homeless households made by a local authority, that result in an offer (Indicator 23)</t>
  </si>
  <si>
    <t>3.1.5 2nd stage complaints carried forward from previous reporting year</t>
  </si>
  <si>
    <t>19.2 Approved applications completed in year</t>
  </si>
  <si>
    <t>The total number of adaptations completed during the reporting year</t>
  </si>
  <si>
    <t>23.1 Individual homeless households referrals received under section 5</t>
  </si>
  <si>
    <t>23.2 Individual homeless households referrals received under other referral routes</t>
  </si>
  <si>
    <t>The average time in working days for a full response at Stage 1 (Indicators 3 &amp; 4)</t>
  </si>
  <si>
    <t>The average time in working days for a full response at Stage 2 (Indicators 3 &amp; 4)</t>
  </si>
  <si>
    <t>Number of 1st stage complaints received in the reporting year</t>
  </si>
  <si>
    <t>Number of 1st stage complaints carried forward from previous reporting year</t>
  </si>
  <si>
    <t>Number of 2nd stage complaints received in the reporting year</t>
  </si>
  <si>
    <t>Number of 2nd stage complaints carried forward from previous reporting year</t>
  </si>
  <si>
    <t>Number of 1st stage complaints responded to in full by the landlord in the reporting year</t>
  </si>
  <si>
    <t>Number of 2nd stage complaints responded to in full by the landlord in the reporting year</t>
  </si>
  <si>
    <t>Time taken in working days to provide a full response for all stage 1 complaints</t>
  </si>
  <si>
    <t>Time taken in working days to provide a full response for all stage 2 complaints</t>
  </si>
  <si>
    <t>How many times in the reporting year did not meet your statutory duty to complete a gas safety check (Indicator 11)</t>
  </si>
  <si>
    <t>The number of times you did not meet your statutory duty to complete a gas safety check</t>
  </si>
  <si>
    <t>17.2 Empty dwellings that arose during reporting year in self-contained lettable stock</t>
  </si>
  <si>
    <t>17.1 Total of lettable self-contained stock</t>
  </si>
  <si>
    <t>The total number of approved applications on the list for  adaptations as at the start of the reporting year, plus any new approved applications during the reporting year</t>
  </si>
  <si>
    <t>The number of approved applications completed between the start and end of  the reporting year</t>
  </si>
  <si>
    <t>The total number of households waiting for applications to be completed at the end of the reporting year.</t>
  </si>
  <si>
    <t>if 19(iii) does not equal 19(i) minus 19(ii) add a note in the comments field</t>
  </si>
  <si>
    <t>The total number of working days taken to complete all adaptations</t>
  </si>
  <si>
    <t>Homelessness (RSLs only)– the percentage of referrals under Section 5, and other referrals for homeless households made by the local authority, that result in an offer, and the percentage of those offers that result in a let (Indicator 23)</t>
  </si>
  <si>
    <t>The total number of individual homeless households referrals received under section 5</t>
  </si>
  <si>
    <t>24 - Percentage of homeless households referred to RSLs under Section 5 and other referral routes</t>
  </si>
  <si>
    <t>23.3 Individual homeless households referrals received under section 5 and other referral routes</t>
  </si>
  <si>
    <t>23.7 Accepted offers</t>
  </si>
  <si>
    <t>24.1 Individual homeless households referred to RSLs under section 5.</t>
  </si>
  <si>
    <t>24.2 Individual homeless households referred to RSLs under other referral routes</t>
  </si>
  <si>
    <t>24.3 Individual homeless households referred to RSLs under section 5 and other referral routes</t>
  </si>
  <si>
    <t>Homelessness (LAs only) – the percentage of homeless households referred to RSLs under Section 5 and through other referral routes (Indicator 24)</t>
  </si>
  <si>
    <t>The total number of individual homeless households referred to RSLs under section 5</t>
  </si>
  <si>
    <t>The total number of individual homeless households referred to RSLs under other referral routes</t>
  </si>
  <si>
    <t>The total number of individual homeless households referred to RSLs under section 5 and other referral routes</t>
  </si>
  <si>
    <t>The total number of homeless households to whom the local authority has a statutory duty to secure permanent accommodation</t>
  </si>
  <si>
    <t>25.2.1 Very good</t>
  </si>
  <si>
    <t>25.2.2 Fairly good</t>
  </si>
  <si>
    <t>25.2.3 Neither good nor poor</t>
  </si>
  <si>
    <t>25.2.4 Fairly poor</t>
  </si>
  <si>
    <t>25.2.5 Very poor</t>
  </si>
  <si>
    <t>25.3 Total</t>
  </si>
  <si>
    <t>26 - Percentage collected of rent due</t>
  </si>
  <si>
    <t>26.1 Rent collected</t>
  </si>
  <si>
    <t>26.2 Rent due to be collected</t>
  </si>
  <si>
    <t>27 - Percentage gross rent arrears of rent due</t>
  </si>
  <si>
    <t>27.1 Gross rent arrears year end</t>
  </si>
  <si>
    <t>27.2 Rent due in year</t>
  </si>
  <si>
    <t>28 - Average management fee per factored property</t>
  </si>
  <si>
    <t>28.1 Residential properties factored</t>
  </si>
  <si>
    <t>28.2 Management fees invoiced to factored owners</t>
  </si>
  <si>
    <t>29.2.1 Very satisfied</t>
  </si>
  <si>
    <t>29.2.2 Fairly satisfied</t>
  </si>
  <si>
    <t>29.2.3 Neither satisfied nor dissatisfied</t>
  </si>
  <si>
    <t>29.2.4 Fairly dissatisfied</t>
  </si>
  <si>
    <t>29.2.5 Very dissatisfied</t>
  </si>
  <si>
    <t>29.3 Total</t>
  </si>
  <si>
    <t>29 - Percentage factored owners satisfied with factoring service</t>
  </si>
  <si>
    <t>30 - Average calendar days to re-let properties</t>
  </si>
  <si>
    <t>30.1 Properties re-let</t>
  </si>
  <si>
    <t>30.2 Calendar days properties were empty</t>
  </si>
  <si>
    <t>cha_ind31_avg</t>
  </si>
  <si>
    <t>INDICATOR = (31.2/31.1)/52</t>
  </si>
  <si>
    <t>cha_y1_292</t>
  </si>
  <si>
    <t>The total number of pitches</t>
  </si>
  <si>
    <t>cha_ind31_pitches_num</t>
  </si>
  <si>
    <t>31.2 is required</t>
  </si>
  <si>
    <t>If 31.1 &gt; 0  32.1 must be &gt; 0</t>
  </si>
  <si>
    <t>Please note: If 31.1 is changed to 0 then all data will be erased from Indicator 32</t>
  </si>
  <si>
    <t>cha_y1_291</t>
  </si>
  <si>
    <t>The total amount of rent set for all pitches during the reporting year</t>
  </si>
  <si>
    <t>cha_ind31_rent_set_amt</t>
  </si>
  <si>
    <t>31.2 is required if 31.1 &gt; 0</t>
  </si>
  <si>
    <t>31 - Average weekly rent per Gypsies/Travellers pitch</t>
  </si>
  <si>
    <t>31.1 Number of Gypsies/Travellers pitches</t>
  </si>
  <si>
    <t>31.2 Rent due for all Gypsies/Travellers pitches</t>
  </si>
  <si>
    <t>32.2.1 Very satisfied</t>
  </si>
  <si>
    <t>32.2.2 Fairly satisfied</t>
  </si>
  <si>
    <t>32.2.3 Neither satisfied nor dissatisfied</t>
  </si>
  <si>
    <t>32.2.4 Fairly dissatisfied</t>
  </si>
  <si>
    <t>32.2.5 Very dissatisfied</t>
  </si>
  <si>
    <t>32.2.6 Total</t>
  </si>
  <si>
    <t>Social landlord contextual information comment</t>
  </si>
  <si>
    <t>Overall satisfaction comment</t>
  </si>
  <si>
    <t>Customer / landlord relationship comment</t>
  </si>
  <si>
    <t>Housing quality and maintenance comment</t>
  </si>
  <si>
    <t>Neighbourhood &amp; community comment</t>
  </si>
  <si>
    <t>Access to housing and support comment</t>
  </si>
  <si>
    <t>Getting good value from rents and service charges comment</t>
  </si>
  <si>
    <t>Other customers comment</t>
  </si>
  <si>
    <t>2 - Percentage tenants who feel landlord good at keeping them informed about services and decisions</t>
  </si>
  <si>
    <t>3 &amp; 4 - Percentage of all complaints responded to in full Stage 2</t>
  </si>
  <si>
    <t>3 &amp; 4 - Average time in working days for full response Stage 1</t>
  </si>
  <si>
    <t>3.1.2 1st stage complaints carried forward from previous reporting year</t>
  </si>
  <si>
    <t>3.1.1 1st stage complaints received in reporting year</t>
  </si>
  <si>
    <t>3.1.4 2nd stage complaints received in reporting year</t>
  </si>
  <si>
    <t>3.1.7 1st stage complaints responded to in full by the landlord in reporting year</t>
  </si>
  <si>
    <t>3.1.8  2nd stage complaints responded to in full by landlord in reporting year</t>
  </si>
  <si>
    <t>4.1.1 Time taken in working days to provide full response for all stage 1 complaints</t>
  </si>
  <si>
    <t>4.1.2 Time taken in working days to provide full response for all stage 2 complaints</t>
  </si>
  <si>
    <t>5 - Percentage tenants satisfied with opportunities given to participate in landlord decision making</t>
  </si>
  <si>
    <t>5.1 Tenants answered on opportunities given to participate in landlord decision making</t>
  </si>
  <si>
    <t>7.1 Tenants answered on quality of home</t>
  </si>
  <si>
    <t>13 - Percentage tenants satisfied with landlord contribution to management of neighbourhood</t>
  </si>
  <si>
    <t>13.1 Tenants answered on landlord contribution to management of neighbourhood</t>
  </si>
  <si>
    <t>16 - Percentage new tenancies sustained more than a year - applicants assessed as statutory homeless by LA</t>
  </si>
  <si>
    <t>16 - Percentage new tenancies sustained more than a year - applicants from housing list</t>
  </si>
  <si>
    <t>16.1.2 Tenancies began in previous year - applicants assessed as statutory homeless by LA</t>
  </si>
  <si>
    <t>16.1.3 Tenancies began in previous year - applicants from housing list</t>
  </si>
  <si>
    <t>16.2.2 Tenancies began in previous year remained more than a year - applicants assessed as statutory homeless</t>
  </si>
  <si>
    <t>16.2.3 Tenancies began in previous year remained more than a year - applicants from housing list</t>
  </si>
  <si>
    <t>18 - Percentage of rent due lost through empty properties</t>
  </si>
  <si>
    <t>18.2 Rent lost through empty properties</t>
  </si>
  <si>
    <t>19 - Households waiting for adaptations</t>
  </si>
  <si>
    <t>19.1 Approved applications on list at year start plus new approved applications</t>
  </si>
  <si>
    <t>22 - Percentage of court actions initiated resulted in eviction for rent not paid</t>
  </si>
  <si>
    <t>22 - Percentage of court actions initiated resulted in eviction for anti-social behaviour</t>
  </si>
  <si>
    <t>22 - Percentage of court actions initiated resulted in eviction</t>
  </si>
  <si>
    <t>22.2.1 Properties recovered rent not paid</t>
  </si>
  <si>
    <t>22.2.2 Properties recovered for anti-social behaviour</t>
  </si>
  <si>
    <t>23 - Percentage of rSection 5 and other referrals for homeless households by LA result in offer and percentage of offers result in let</t>
  </si>
  <si>
    <t>23 - Percentage of Section 5 and other  referrals for homeless households by LA result in offer</t>
  </si>
  <si>
    <t>23 - Percentage of offers result in let</t>
  </si>
  <si>
    <t>23.4 Individual homeless households section 5 referrals result in permanent home offer</t>
  </si>
  <si>
    <t>23.5 Individual homeless households referrals received under other referral routes result permanent home offer</t>
  </si>
  <si>
    <t>23.6 Individual homeless households referrals received under section 5 and other referral routes result in permanent home offer</t>
  </si>
  <si>
    <t>25 - Percentage tenants who feel rent for property represents good value for money</t>
  </si>
  <si>
    <t>25.1 Tenants answered if accommodation and services landlord provides represent value for money</t>
  </si>
  <si>
    <t>1.1.1 Tenants surveyed on overall satisfaction</t>
  </si>
  <si>
    <t>2.1 Tenants answered if landlord good or poor at informing about services</t>
  </si>
  <si>
    <t>29.1 Factored owners answered on landlord factoring services</t>
  </si>
  <si>
    <t>32 - Percentage Gypsies/Travellers satisfied with landlord management of site</t>
  </si>
  <si>
    <t>32.1 Gypsies/Travellers answered on landlord management of site</t>
  </si>
  <si>
    <t>1 - Percentage of tenants satisfied with the overall service provided landlord</t>
  </si>
  <si>
    <t>C1.2.1 Senior staff employed by the RSL</t>
  </si>
  <si>
    <t>C1.2.2 Office based staff employed by the RSL</t>
  </si>
  <si>
    <t>C1.2.3 Care / support staff employed by the RSL</t>
  </si>
  <si>
    <t>C1.2.4 Concierge staff employed by the RSL</t>
  </si>
  <si>
    <t>C1.2.5 Direct labour staff employed by the RSL</t>
  </si>
  <si>
    <t>C1.2.6 Total staff employed by the RSL</t>
  </si>
  <si>
    <t>C1.3.1 Percentage senior staff turnover</t>
  </si>
  <si>
    <t>C1.3.2 Percentage of total staff turnover</t>
  </si>
  <si>
    <t>C1.3.3 Percentage days lost through staff sickness absence</t>
  </si>
  <si>
    <t>C1.1 Name of Chief Executive</t>
  </si>
  <si>
    <t>C2 - Number of lets during reporting year by source of let</t>
  </si>
  <si>
    <t>C3 All lets</t>
  </si>
  <si>
    <t>C3.1 General needs lets</t>
  </si>
  <si>
    <t>C3.2 Supported housing lets</t>
  </si>
  <si>
    <t>C4 - Abandoned homes</t>
  </si>
  <si>
    <t>C4.1 Properties abandoned</t>
  </si>
  <si>
    <t>C5.1 Percentage average weekly rent increase to be applied next year</t>
  </si>
  <si>
    <t>C6 - Households for which landlords are paid housing costs directly and total value of payments received in year</t>
  </si>
  <si>
    <t>C6.1 Households housing costs received directly in year</t>
  </si>
  <si>
    <t>C6.2 Value of direct housing cost payments received</t>
  </si>
  <si>
    <t>C7 - Percentage former tenant rent arrears written off</t>
  </si>
  <si>
    <t>C7.1 Former tenant arrears</t>
  </si>
  <si>
    <t>C7.2 Former tenant arrears written off</t>
  </si>
  <si>
    <t>C8.1 Date stock last surveyed or assessed for SHQS compliance</t>
  </si>
  <si>
    <t>C8.2 Percentage of stock fully assessed for SHQS compliance in last five years</t>
  </si>
  <si>
    <t>C8.3 Date of next stock survey or assessment for SHQS compliance</t>
  </si>
  <si>
    <t>C8.4 Percentage of stock to be fully assessed for SHQS compliance</t>
  </si>
  <si>
    <t>C8.5 How survey data was used to establish overall SHQS compliance</t>
  </si>
  <si>
    <t>C9 - Scottish Housing Quality Standard (SHQS) – Stock summary (Indicator</t>
  </si>
  <si>
    <t>C9.1 Total self-contained stock (at end of the reporting year)</t>
  </si>
  <si>
    <t>C9.2 Self-contained stock exempt from SHQS (at end of the reporting year)</t>
  </si>
  <si>
    <t>C9.3 Self-contained stock in abeyance from SHQS (at end of the reporting year)</t>
  </si>
  <si>
    <t>C9.4.1 Self-contained stock failing SHQS for one criterion (at end of the reporting year)</t>
  </si>
  <si>
    <t>C9.4.2 Self-contained stock failing SHQS for two or more criteria (at end of the reporting year)</t>
  </si>
  <si>
    <t>C9.4.3 Total self-contained stock failing SHQS (at end of the reporting year)</t>
  </si>
  <si>
    <t>C9.5 Stock meeting the SHQS (at end of the reporting year)</t>
  </si>
  <si>
    <t>C9.6.1 Aberdeen City (at end of the reporting year)</t>
  </si>
  <si>
    <t>C9.6.2 Aberdeenshire (at end of the reporting year)</t>
  </si>
  <si>
    <t>C9.6.3 Angus (at end of the reporting year)</t>
  </si>
  <si>
    <t>C9.6.4 Argyll &amp; Bute (at end of the reporting year)</t>
  </si>
  <si>
    <t>C9.6.5 City of Edinburgh (at end of the reporting year)</t>
  </si>
  <si>
    <t>C9.6.6 Clackmannanshire (at end of the reporting year)</t>
  </si>
  <si>
    <t>C9.6.7 Dumfries &amp; Galloway (at end of the reporting year)</t>
  </si>
  <si>
    <t>C9.6.8 Dundee City (at end of the reporting year)</t>
  </si>
  <si>
    <t>C9.6.9 East Ayrshire (at end of the reporting year)</t>
  </si>
  <si>
    <t>C9.6.10 East Dunbartonshire (at end of the reporting year)</t>
  </si>
  <si>
    <t>C9.6.11 East Lothian (at end of the reporting year)</t>
  </si>
  <si>
    <t>C9.6.12 East Renfrewshire (at end of the reporting year)</t>
  </si>
  <si>
    <t>C9.6.13 Eilean Siar (at end of the reporting year)</t>
  </si>
  <si>
    <t>C9.6.14 Falkirk (at end of the reporting year)</t>
  </si>
  <si>
    <t>C9.6.15 Fife (at end of the reporting year)</t>
  </si>
  <si>
    <t>C9.6.16 Glasgow City (at end of the reporting year)</t>
  </si>
  <si>
    <t>C9.6.17 Highland (at end of the reporting year)</t>
  </si>
  <si>
    <t>C9.6.18 Inverclyde (at end of the reporting year)</t>
  </si>
  <si>
    <t>C9.6.19 Midlothian (at end of the reporting year)</t>
  </si>
  <si>
    <t>C9.6.20 Moray (at end of the reporting year)</t>
  </si>
  <si>
    <t>C9.6.21 North Ayrshire (at end of the reporting year)</t>
  </si>
  <si>
    <t>C9.6.22 North Lanarkshire (at end of the reporting year)</t>
  </si>
  <si>
    <t>C9.6.23 Orkney Islands (at end of the reporting year)</t>
  </si>
  <si>
    <t>C9.6.24 Perth &amp; Kinross (at end of the reporting year)</t>
  </si>
  <si>
    <t>C9.6.25 Renfrewshire (at end of the reporting year)</t>
  </si>
  <si>
    <t>C9.6.26 Scottish Borders (at end of the reporting year)</t>
  </si>
  <si>
    <t>C9.6.27 Shetland Islands (at end of the reporting year)</t>
  </si>
  <si>
    <t>C9.6.28 South Ayrshire (at end of the reporting year)</t>
  </si>
  <si>
    <t>C9.6.29 South Lanarkshire (at end of the reporting year)</t>
  </si>
  <si>
    <t>C9.6.30 Stirling (at end of the reporting year)</t>
  </si>
  <si>
    <t>C9.6.31 West Dunbartonshire (at end of the reporting year)</t>
  </si>
  <si>
    <t>C9.6.32 West Lothian (at end of the reporting year)</t>
  </si>
  <si>
    <t>C9.6.33 Total (at end of the reporting year)</t>
  </si>
  <si>
    <t>C9.1 Total self-contained stock (at end of the next reporting year)</t>
  </si>
  <si>
    <t>C9.2 Self-contained stock exempt from SHQS (at end of the next reporting year)</t>
  </si>
  <si>
    <t>C9.3 Self-contained stock in abeyance from SHQS (at end of the next reporting year)</t>
  </si>
  <si>
    <t>C9.4.1 Self-contained stock failing SHQS for one criterion (at end of the next reporting year)</t>
  </si>
  <si>
    <t>C9.4.2 Self-contained stock failing SHQS for two or more criteria (at end of the next reporting year)</t>
  </si>
  <si>
    <t>C9.4.3 Total self-contained stock failing SHQS (at end of the next reporting year)</t>
  </si>
  <si>
    <t>C9.5 Stock meeting the SHQS (at end of the next reporting year)</t>
  </si>
  <si>
    <t>C9.6.1 Aberdeen City (at end of the next reporting year)</t>
  </si>
  <si>
    <t>C9.6.2 Aberdeenshire (at end of the next reporting year)</t>
  </si>
  <si>
    <t>C9.6.3 Angus (at end of the next reporting year)</t>
  </si>
  <si>
    <t>C9.6.4 Argyll &amp; Bute (at end of the next reporting year)</t>
  </si>
  <si>
    <t>C9.6.5 City of Edinburgh (at end of the next reporting year)</t>
  </si>
  <si>
    <t>C9.6.6 Clackmannanshire (at end of the next reporting year)</t>
  </si>
  <si>
    <t>C9.6.7 Dumfries &amp; Galloway (at end of the next reporting year)</t>
  </si>
  <si>
    <t>C9.6.8 Dundee City (at end of the next reporting year)</t>
  </si>
  <si>
    <t>C9.6.9 East Ayrshire (at end of the next reporting year)</t>
  </si>
  <si>
    <t>C9.6.10 East Dunbartonshire (at end of the next reporting year)</t>
  </si>
  <si>
    <t>C9.6.11 East Lothian (at end of the next reporting year)</t>
  </si>
  <si>
    <t>C9.6.12 East Renfrewshire (at end of the next reporting year)</t>
  </si>
  <si>
    <t>C9.6.13 Eilean Siar (at end of the next reporting year)</t>
  </si>
  <si>
    <t>C9.6.14 Falkirk (at end of the next reporting year)</t>
  </si>
  <si>
    <t>C9.6.15 Fife (at end of the next reporting year)</t>
  </si>
  <si>
    <t>C9.6.16 Glasgow City (at end of the next reporting year)</t>
  </si>
  <si>
    <t>C9.6.17 Highland (at end of the next reporting year)</t>
  </si>
  <si>
    <t>C9.6.18 Inverclyde (at end of the next reporting year)</t>
  </si>
  <si>
    <t>C9.6.19 Midlothian (at end of the next reporting year)</t>
  </si>
  <si>
    <t>C9.6.20 Moray (at end of the next reporting year)</t>
  </si>
  <si>
    <t>C9.6.21 North Ayrshire (at end of the next reporting year)</t>
  </si>
  <si>
    <t>C9.6.22 North Lanarkshire (at end of the next reporting year)</t>
  </si>
  <si>
    <t>C9.6.23 Orkney Islands (at end of the next reporting year)</t>
  </si>
  <si>
    <t>C9.6.24 Perth &amp; Kinross (at end of the next reporting year)</t>
  </si>
  <si>
    <t>C9.6.25 Renfrewshire (at end of the next reporting year)</t>
  </si>
  <si>
    <t>C9.6.26 Scottish Borders (at end of the next reporting year)</t>
  </si>
  <si>
    <t>C9.6.27 Shetland Islands (at end of the next reporting year)</t>
  </si>
  <si>
    <t>C9.6.28 South Ayrshire (at end of the next reporting year)</t>
  </si>
  <si>
    <t>C9.6.29 South Lanarkshire (at end of the next reporting year)</t>
  </si>
  <si>
    <t>C9.6.30 Stirling (at end of the next reporting year)</t>
  </si>
  <si>
    <t>C9.6.31 West Dunbartonshire (at end of the next reporting year)</t>
  </si>
  <si>
    <t>C9.6.32 West Lothian (at end of the next reporting year)</t>
  </si>
  <si>
    <t>C9.6.33 Total (at end of the next reporting year)</t>
  </si>
  <si>
    <t>C10 - Percentage of properties meeting the EESSH</t>
  </si>
  <si>
    <t>C10.4b Where EESSH compliance is unknown for any properties, please explain why</t>
  </si>
  <si>
    <t>Self contained properties Total</t>
  </si>
  <si>
    <t>C10.1.20 Self contained properties Total</t>
  </si>
  <si>
    <t>Self contained properties - Gas Total</t>
  </si>
  <si>
    <t>Self contained properties - Electric Total</t>
  </si>
  <si>
    <t>Self contained properties - Other fuels Total</t>
  </si>
  <si>
    <t>Self contained properties - Flats Total</t>
  </si>
  <si>
    <t>Self contained properties - Four-in-a-block Total</t>
  </si>
  <si>
    <t>Self contained properties - Houses (other than detached) Total</t>
  </si>
  <si>
    <t>Self contained properties - Detached houses Total</t>
  </si>
  <si>
    <t>C10.1.5 Self contained properties - Gas Total</t>
  </si>
  <si>
    <t>C10.1.10 Self contained properties - Electric Total</t>
  </si>
  <si>
    <t>C10.1.15 Self contained properties - Other fuels Total</t>
  </si>
  <si>
    <t>C10.1.16 Self contained properties - Flats Total</t>
  </si>
  <si>
    <t>C10.1.17 Self contained properties - Four-in-a-block Total</t>
  </si>
  <si>
    <t>C10.1.18 Self contained properties - Houses (other than detached) Total</t>
  </si>
  <si>
    <t>C10.1.19 Self contained properties - Detached houses Total</t>
  </si>
  <si>
    <t>Self contained properties - Gas; Flats</t>
  </si>
  <si>
    <t>Self contained properties - Gas; Four-in-a-block</t>
  </si>
  <si>
    <t>Self contained properties - Gas; Houses (other than detached)</t>
  </si>
  <si>
    <t>Self contained properties - Gas; Detached houses</t>
  </si>
  <si>
    <t>Self contained properties - Electric; Flats</t>
  </si>
  <si>
    <t>Self contained properties - Electric; Four-in-a-block</t>
  </si>
  <si>
    <t>Self contained properties - Electric; Houses (other than detached)</t>
  </si>
  <si>
    <t>Self contained properties - Electric; Detached houses</t>
  </si>
  <si>
    <t>Self contained properties - Other fuels; Flats</t>
  </si>
  <si>
    <t>Self contained properties - Other fuels; Four-in-a-block</t>
  </si>
  <si>
    <t>Self contained properties - Other fuels; Houses (other than detached)</t>
  </si>
  <si>
    <t>Self contained properties - Other fuels; Detached houses</t>
  </si>
  <si>
    <t>C10.1.1 Self contained properties - Gas; Flats</t>
  </si>
  <si>
    <t>C10.1.2 Self contained properties - Gas; Four-in-a-block</t>
  </si>
  <si>
    <t>C10.1.3 Self contained properties - Gas; Houses (other than detached)</t>
  </si>
  <si>
    <t>C10.1.4 Self contained properties - Gas; Detached houses</t>
  </si>
  <si>
    <t>C10.1.6 Self contained properties - Electric; Flats</t>
  </si>
  <si>
    <t>C10.1.7 Self contained properties - Electric; Four-in-a-block</t>
  </si>
  <si>
    <t>C10.1.8 Self contained properties - Electric; Houses (other than detached)</t>
  </si>
  <si>
    <t>C10.1.9 Self contained properties - Electric; Detached houses</t>
  </si>
  <si>
    <t>C10.1.11 Self contained properties - Other fuels; Flats</t>
  </si>
  <si>
    <t>C10.1.12 Self contained properties - Other fuels; Four-in-a-block</t>
  </si>
  <si>
    <t>C10.1.13 Self contained properties - Other fuels; Houses (other than detached)</t>
  </si>
  <si>
    <t>C10.1.14 Self contained properties - Other fuels; Detached houses</t>
  </si>
  <si>
    <t>Self-contained properties not in scope of EESSH - Gas Total</t>
  </si>
  <si>
    <t>Self-contained properties not in scope of EESSH - Electric Total</t>
  </si>
  <si>
    <t>Self-contained properties not in scope of EESSH - Other fuels Total</t>
  </si>
  <si>
    <t>Self-contained properties not in scope of EESSH - Flats Total</t>
  </si>
  <si>
    <t>Self-contained properties not in scope of EESSH - Four-in-a-block Total</t>
  </si>
  <si>
    <t>Self-contained properties not in scope of EESSH - Houses (other than detached) Total</t>
  </si>
  <si>
    <t>Self-contained properties not in scope of EESSH - Detached houses Total</t>
  </si>
  <si>
    <t>C10.2.5 Self-contained properties not in scope of EESSH - Gas Total</t>
  </si>
  <si>
    <t>C10.2.10 Self-contained properties not in scope of EESSH - Electric Total</t>
  </si>
  <si>
    <t>C10.2.15 Self-contained properties not in scope of EESSH - Other fuels Total</t>
  </si>
  <si>
    <t>C10.2.16 Self-contained properties not in scope of EESSH - Flats Total</t>
  </si>
  <si>
    <t>C10.2.17 Self-contained properties not in scope of EESSH - Four-in-a-block Total</t>
  </si>
  <si>
    <t>C10.2.18 Self-contained properties not in scope of EESSH - Houses (other than detached) Total</t>
  </si>
  <si>
    <t>C10.2.19 Self-contained properties not in scope of EESSH - Detached houses Total</t>
  </si>
  <si>
    <t>Self-contained properties not in scope of EESSH - Gas; Flats</t>
  </si>
  <si>
    <t>Self-contained properties not in scope of EESSH - Gas; Four-in-a-block</t>
  </si>
  <si>
    <t>Self-contained properties not in scope of EESSH - Gas; Houses (other than detached)</t>
  </si>
  <si>
    <t>Self-contained properties not in scope of EESSH - Gas; Detached houses</t>
  </si>
  <si>
    <t>Self-contained properties not in scope of EESSH - Electric; Flats</t>
  </si>
  <si>
    <t>Self-contained properties not in scope of EESSH - Electric; Four-in-a-block</t>
  </si>
  <si>
    <t>Self-contained properties not in scope of EESSH - Electric; Houses (other than detached)</t>
  </si>
  <si>
    <t>Self-contained properties not in scope of EESSH - Electric; Detached houses</t>
  </si>
  <si>
    <t>Self-contained properties not in scope of EESSH - Other fuels; Flats</t>
  </si>
  <si>
    <t>Self-contained properties not in scope of EESSH - Other fuels; Four-in-a-block</t>
  </si>
  <si>
    <t>Self-contained properties not in scope of EESSH - Other fuels; Houses (other than detached)</t>
  </si>
  <si>
    <t>Self-contained properties not in scope of EESSH - Other fuels; Detached houses</t>
  </si>
  <si>
    <t>C10.2.1 Self-contained properties not in scope of EESSH - Gas; Flats</t>
  </si>
  <si>
    <t>C10.2.2 Self-contained properties not in scope of EESSH - Gas; Four-in-a-block</t>
  </si>
  <si>
    <t>C10.2.3 Self-contained properties not in scope of EESSH - Gas; Houses (other than detached)</t>
  </si>
  <si>
    <t>C10.2.4 Self-contained properties not in scope of EESSH - Gas; Detached houses</t>
  </si>
  <si>
    <t>C10.2.6 Self-contained properties not in scope of EESSH - Electric; Flats</t>
  </si>
  <si>
    <t>C10.2.7 Self-contained properties not in scope of EESSH - Electric; Four-in-a-block</t>
  </si>
  <si>
    <t>C10.2.8 Self-contained properties not in scope of EESSH - Electric; Houses (other than detached)</t>
  </si>
  <si>
    <t>C10.2.9 Self-contained properties not in scope of EESSH - Electric; Detached houses</t>
  </si>
  <si>
    <t>C10.2.11 Self-contained properties not in scope of EESSH - Other fuels; Flats</t>
  </si>
  <si>
    <t>C10.2.12 Self-contained properties not in scope of EESSH - Other fuels; Four-in-a-block</t>
  </si>
  <si>
    <t>C10.2.13 Self-contained properties not in scope of EESSH - Other fuels; Houses (other than detached)</t>
  </si>
  <si>
    <t>C10.2.14 Self-contained properties not in scope of EESSH - Other fuels; Detached houses</t>
  </si>
  <si>
    <t>Self-contained properties in scope of EESSH - Gas Total</t>
  </si>
  <si>
    <t>Self-contained properties in scope of EESSH - Electric Total</t>
  </si>
  <si>
    <t>Self-contained properties in scope of EESSH - Other fuels Total</t>
  </si>
  <si>
    <t>Self-contained properties in scope of EESSH - Flats Total</t>
  </si>
  <si>
    <t>Self-contained properties in scope of EESSH - Four-in-a-block Total</t>
  </si>
  <si>
    <t>Self-contained properties in scope of EESSH - Houses (other than detached) Total</t>
  </si>
  <si>
    <t>Self-contained properties in scope of EESSH - Detached houses Total</t>
  </si>
  <si>
    <t>C10.3.5 Self-contained properties in scope of EESSH - Gas Total</t>
  </si>
  <si>
    <t>C10.3.10 Self-contained properties in scope of EESSH - Electric Total</t>
  </si>
  <si>
    <t>C10.3.15 Self-contained properties in scope of EESSH - Other fuels Total</t>
  </si>
  <si>
    <t>C10.3.16 Self-contained properties in scope of EESSH - Flats Total</t>
  </si>
  <si>
    <t>C10.3.17 Self-contained properties in scope of EESSH - Four-in-a-block Total</t>
  </si>
  <si>
    <t>C10.3.18 Self-contained properties in scope of EESSH - Houses (other than detached) Total</t>
  </si>
  <si>
    <t>C10.3.19 Self-contained properties in scope of EESSH - Detached houses Total</t>
  </si>
  <si>
    <t>Self-contained properties in scope of EESSH - Gas; Flats</t>
  </si>
  <si>
    <t>Self-contained properties in scope of EESSH - Gas; Four-in-a-block</t>
  </si>
  <si>
    <t>Self-contained properties in scope of EESSH - Gas; Houses (other than detached)</t>
  </si>
  <si>
    <t>Self-contained properties in scope of EESSH - Gas; Detached houses</t>
  </si>
  <si>
    <t>Self-contained properties in scope of EESSH - Electric; Flats</t>
  </si>
  <si>
    <t>Self-contained properties in scope of EESSH - Electric; Four-in-a-block</t>
  </si>
  <si>
    <t>Self-contained properties in scope of EESSH - Electric; Houses (other than detached)</t>
  </si>
  <si>
    <t>Self-contained properties in scope of EESSH - Electric; Detached houses</t>
  </si>
  <si>
    <t>Self-contained properties in scope of EESSH - Other fuels; Flats</t>
  </si>
  <si>
    <t>Self-contained properties in scope of EESSH - Other fuels; Four-in-a-block</t>
  </si>
  <si>
    <t>Self-contained properties in scope of EESSH - Other fuels; Houses (other than detached)</t>
  </si>
  <si>
    <t>Self-contained properties in scope of EESSH - Other fuels; Detached houses</t>
  </si>
  <si>
    <t>C10.3.1 Self-contained properties in scope of EESSH - Gas; Flats</t>
  </si>
  <si>
    <t>C10.3.2 Self-contained properties in scope of EESSH - Gas; Four-in-a-block</t>
  </si>
  <si>
    <t>C10.3.3 Self-contained properties in scope of EESSH - Gas; Houses (other than detached)</t>
  </si>
  <si>
    <t>C10.3.4 Self-contained properties in scope of EESSH - Gas; Detached houses</t>
  </si>
  <si>
    <t>C10.3.6 Self-contained properties in scope of EESSH - Electric; Flats</t>
  </si>
  <si>
    <t>C10.3.7 Self-contained properties in scope of EESSH - Electric; Four-in-a-block</t>
  </si>
  <si>
    <t>C10.3.8 Self-contained properties in scope of EESSH - Electric; Houses (other than detached)</t>
  </si>
  <si>
    <t>C10.3.9 Self-contained properties in scope of EESSH - Electric; Detached houses</t>
  </si>
  <si>
    <t>C10.3.11 Self-contained properties in scope of EESSH - Other fuels; Flats</t>
  </si>
  <si>
    <t>C10.3.12 Self-contained properties in scope of EESSH - Other fuels; Four-in-a-block</t>
  </si>
  <si>
    <t>C10.3.13 Self-contained properties in scope of EESSH - Other fuels; Houses (other than detached)</t>
  </si>
  <si>
    <t>C10.3.14 Self-contained properties in scope of EESSH - Other fuels; Detached houses</t>
  </si>
  <si>
    <t>Self-contained properties not in scope of EESSH Total</t>
  </si>
  <si>
    <t>C10.2.20 Self-contained properties not in scope of EESSH Total</t>
  </si>
  <si>
    <t>Self-contained properties in scope of EESSH Total</t>
  </si>
  <si>
    <t>C10.3.20 Self-contained properties in scope of EESSH Total</t>
  </si>
  <si>
    <t>Self-contained properties EESSH compliance unknown Total</t>
  </si>
  <si>
    <t>C10.4.20 Self-contained properties EESSH compliance unknown Total</t>
  </si>
  <si>
    <t>Self-contained properties EESSH compliance unknown -  Gas Total</t>
  </si>
  <si>
    <t>Self-contained properties EESSH compliance unknown -  Electric Total</t>
  </si>
  <si>
    <t>Self-contained properties EESSH compliance unknown -  Other fuels Total</t>
  </si>
  <si>
    <t>Self-contained properties EESSH compliance unknown -  Flats Total</t>
  </si>
  <si>
    <t>Self-contained properties EESSH compliance unknown -  Four-in-a-block Total</t>
  </si>
  <si>
    <t>Self-contained properties EESSH compliance unknown -  Houses (other than detached) Total</t>
  </si>
  <si>
    <t>Self-contained properties EESSH compliance unknown -  Detached houses Total</t>
  </si>
  <si>
    <t>C10.4.5 Self-contained properties EESSH compliance unknown -  Gas Total</t>
  </si>
  <si>
    <t>C10.4.10 Self-contained properties EESSH compliance unknown -  Electric Total</t>
  </si>
  <si>
    <t>C10.4.15 Self-contained properties EESSH compliance unknown -  Other fuels Total</t>
  </si>
  <si>
    <t>C10.4.16 Self-contained properties EESSH compliance unknown -  Flats Total</t>
  </si>
  <si>
    <t>C10.4.17 Self-contained properties EESSH compliance unknown -  Four-in-a-block Total</t>
  </si>
  <si>
    <t>C10.4.18 Self-contained properties EESSH compliance unknown -  Houses (other than detached) Total</t>
  </si>
  <si>
    <t>C10.4.19 Self-contained properties EESSH compliance unknown -  Detached houses Total</t>
  </si>
  <si>
    <t>Self-contained properties EESSH compliance unknown -  Gas; Flats</t>
  </si>
  <si>
    <t>Self-contained properties EESSH compliance unknown -  Gas; Four-in-a-block</t>
  </si>
  <si>
    <t>Self-contained properties EESSH compliance unknown -  Gas; Houses (other than detached)</t>
  </si>
  <si>
    <t>Self-contained properties EESSH compliance unknown -  Gas; Detached houses</t>
  </si>
  <si>
    <t>Self-contained properties EESSH compliance unknown -  Electric; Flats</t>
  </si>
  <si>
    <t>Self-contained properties EESSH compliance unknown -  Electric; Four-in-a-block</t>
  </si>
  <si>
    <t>Self-contained properties EESSH compliance unknown -  Electric; Houses (other than detached)</t>
  </si>
  <si>
    <t>Self-contained properties EESSH compliance unknown -  Electric; Detached houses</t>
  </si>
  <si>
    <t>Self-contained properties EESSH compliance unknown -  Other fuels; Flats</t>
  </si>
  <si>
    <t>Self-contained properties EESSH compliance unknown -  Other fuels; Four-in-a-block</t>
  </si>
  <si>
    <t>Self-contained properties EESSH compliance unknown -  Other fuels; Houses (other than detached)</t>
  </si>
  <si>
    <t>Self-contained properties EESSH compliance unknown -  Other fuels; Detached houses</t>
  </si>
  <si>
    <t>C10.4.1 Self-contained properties EESSH compliance unknown -  Gas; Flats</t>
  </si>
  <si>
    <t>C10.4.2 Self-contained properties EESSH compliance unknown -  Gas; Four-in-a-block</t>
  </si>
  <si>
    <t>C10.4.3 Self-contained properties EESSH compliance unknown -  Gas; Houses (other than detached)</t>
  </si>
  <si>
    <t>C10.4.4 Self-contained properties EESSH compliance unknown -  Gas; Detached houses</t>
  </si>
  <si>
    <t>C10.4.6 Self-contained properties EESSH compliance unknown -  Electric; Flats</t>
  </si>
  <si>
    <t>C10.4.7 Self-contained properties EESSH compliance unknown -  Electric; Four-in-a-block</t>
  </si>
  <si>
    <t>C10.4.8 Self-contained properties EESSH compliance unknown -  Electric; Houses (other than detached)</t>
  </si>
  <si>
    <t>C10.4.9 Self-contained properties EESSH compliance unknown -  Electric; Detached houses</t>
  </si>
  <si>
    <t>C10.4.11 Self-contained properties EESSH compliance unknown -  Other fuels; Flats</t>
  </si>
  <si>
    <t>C10.4.12 Self-contained properties EESSH compliance unknown -  Other fuels; Four-in-a-block</t>
  </si>
  <si>
    <t>C10.4.13 Self-contained properties EESSH compliance unknown -  Other fuels; Houses (other than detached)</t>
  </si>
  <si>
    <t>C10.4.14 Self-contained properties EESSH compliance unknown -  Other fuels; Detached houses</t>
  </si>
  <si>
    <t>Self-contained properties that do not meet EESSH Total</t>
  </si>
  <si>
    <t>C10.5.20 Self-contained properties that do not meet EESSH Total</t>
  </si>
  <si>
    <t>Self-contained properties that do not meet EESSH -  Gas Total</t>
  </si>
  <si>
    <t>Self-contained properties that do not meet EESSH -  Electric Total</t>
  </si>
  <si>
    <t>Self-contained properties that do not meet EESSH -  Other fuels Total</t>
  </si>
  <si>
    <t>Self-contained properties that do not meet EESSH -  Flats Total</t>
  </si>
  <si>
    <t>Self-contained properties that do not meet EESSH -  Four-in-a-block Total</t>
  </si>
  <si>
    <t>Self-contained properties that do not meet EESSH -  Houses (other than detached) Total</t>
  </si>
  <si>
    <t>Self-contained properties that do not meet EESSH -  Detached houses Total</t>
  </si>
  <si>
    <t>C10.5.5 Self-contained properties that do not meet EESSH -  Gas Total</t>
  </si>
  <si>
    <t>C10.5.10 Self-contained properties that do not meet EESSH -  Electric Total</t>
  </si>
  <si>
    <t>C10.5.15 Self-contained properties that do not meet EESSH -  Other fuels Total</t>
  </si>
  <si>
    <t>C10.5.16 Self-contained properties that do not meet EESSH -  Flats Total</t>
  </si>
  <si>
    <t>C10.5.17 Self-contained properties that do not meet EESSH -  Four-in-a-block Total</t>
  </si>
  <si>
    <t>C10.5.18 Self-contained properties that do not meet EESSH -  Houses (other than detached) Total</t>
  </si>
  <si>
    <t>C10.5.19 Self-contained properties that do not meet EESSH -  Detached houses Total</t>
  </si>
  <si>
    <t>Self-contained properties that do not meet EESSH -  Gas; Flats</t>
  </si>
  <si>
    <t>Self-contained properties that do not meet EESSH -  Gas; Four-in-a-block</t>
  </si>
  <si>
    <t>Self-contained properties that do not meet EESSH -  Gas; Houses (other than detached)</t>
  </si>
  <si>
    <t>Self-contained properties that do not meet EESSH -  Gas; Detached houses</t>
  </si>
  <si>
    <t>Self-contained properties that do not meet EESSH -  Electric; Flats</t>
  </si>
  <si>
    <t>Self-contained properties that do not meet EESSH -  Electric; Four-in-a-block</t>
  </si>
  <si>
    <t>Self-contained properties that do not meet EESSH -  Electric; Houses (other than detached)</t>
  </si>
  <si>
    <t>Self-contained properties that do not meet EESSH -  Electric; Detached houses</t>
  </si>
  <si>
    <t>Self-contained properties that do not meet EESSH -  Other fuels; Flats</t>
  </si>
  <si>
    <t>Self-contained properties that do not meet EESSH -  Other fuels; Four-in-a-block</t>
  </si>
  <si>
    <t>Self-contained properties that do not meet EESSH -  Other fuels; Houses (other than detached)</t>
  </si>
  <si>
    <t>Self-contained properties that do not meet EESSH -  Other fuels; Detached houses</t>
  </si>
  <si>
    <t>C10.5.1 Self-contained properties that do not meet EESSH -  Gas; Flats</t>
  </si>
  <si>
    <t>C10.5.2 Self-contained properties that do not meet EESSH -  Gas; Four-in-a-block</t>
  </si>
  <si>
    <t>C10.5.3 Self-contained properties that do not meet EESSH -  Gas; Houses (other than detached)</t>
  </si>
  <si>
    <t>C10.5.4 Self-contained properties that do not meet EESSH -  Gas; Detached houses</t>
  </si>
  <si>
    <t>C10.5.6 Self-contained properties that do not meet EESSH -  Electric; Flats</t>
  </si>
  <si>
    <t>C10.5.7 Self-contained properties that do not meet EESSH -  Electric; Four-in-a-block</t>
  </si>
  <si>
    <t>C10.5.8 Self-contained properties that do not meet EESSH -  Electric; Houses (other than detached)</t>
  </si>
  <si>
    <t>C10.5.9 Self-contained properties that do not meet EESSH -  Electric; Detached houses</t>
  </si>
  <si>
    <t>C10.5.11 Self-contained properties that do not meet EESSH -  Other fuels; Flats</t>
  </si>
  <si>
    <t>C10.5.12 Self-contained properties that do not meet EESSH -  Other fuels; Four-in-a-block</t>
  </si>
  <si>
    <t>C10.5.13 Self-contained properties that do not meet EESSH -  Other fuels; Houses (other than detached)</t>
  </si>
  <si>
    <t>C10.5.14 Self-contained properties that do not meet EESSH -  Other fuels; Detached houses</t>
  </si>
  <si>
    <t>Self-contained properties exempt EESSH Total</t>
  </si>
  <si>
    <t>C10.6.20 Self-contained properties exempt EESSH Total</t>
  </si>
  <si>
    <t>Self-contained properties exempt EESSH -  Gas Total</t>
  </si>
  <si>
    <t>Self-contained properties exempt EESSH -  Electric Total</t>
  </si>
  <si>
    <t>Self-contained properties exempt EESSH -  Other fuels Total</t>
  </si>
  <si>
    <t>Self-contained properties exempt EESSH -  Flats Total</t>
  </si>
  <si>
    <t>Self-contained properties exempt EESSH -  Four-in-a-block Total</t>
  </si>
  <si>
    <t>Self-contained properties exempt EESSH -  Houses (other than detached) Total</t>
  </si>
  <si>
    <t>Self-contained properties exempt EESSH -  Detached houses Total</t>
  </si>
  <si>
    <t>C10.6.5 Self-contained properties exempt EESSH -  Gas Total</t>
  </si>
  <si>
    <t>C10.6.10 Self-contained properties exempt EESSH -  Electric Total</t>
  </si>
  <si>
    <t>C10.6.15 Self-contained properties exempt EESSH -  Other fuels Total</t>
  </si>
  <si>
    <t>C10.6.16 Self-contained properties exempt EESSH -  Flats Total</t>
  </si>
  <si>
    <t>C10.6.17 Self-contained properties exempt EESSH -  Four-in-a-block Total</t>
  </si>
  <si>
    <t>C10.6.18 Self-contained properties exempt EESSH -  Houses (other than detached) Total</t>
  </si>
  <si>
    <t>C10.6.19 Self-contained properties exempt EESSH -  Detached houses Total</t>
  </si>
  <si>
    <t>Self-contained properties exempt EESSH -  Gas; Flats</t>
  </si>
  <si>
    <t>Self-contained properties exempt EESSH -  Gas; Four-in-a-block</t>
  </si>
  <si>
    <t>Self-contained properties exempt EESSH -  Gas; Houses (other than detached)</t>
  </si>
  <si>
    <t>Self-contained properties exempt EESSH -  Gas; Detached houses</t>
  </si>
  <si>
    <t>Self-contained properties exempt EESSH -  Electric; Flats</t>
  </si>
  <si>
    <t>Self-contained properties exempt EESSH -  Electric; Four-in-a-block</t>
  </si>
  <si>
    <t>Self-contained properties exempt EESSH -  Electric; Houses (other than detached)</t>
  </si>
  <si>
    <t>Self-contained properties exempt EESSH -  Electric; Detached houses</t>
  </si>
  <si>
    <t>Self-contained properties exempt EESSH -  Other fuels; Flats</t>
  </si>
  <si>
    <t>Self-contained properties exempt EESSH -  Other fuels; Four-in-a-block</t>
  </si>
  <si>
    <t>Self-contained properties exempt EESSH -  Other fuels; Houses (other than detached)</t>
  </si>
  <si>
    <t>Self-contained properties exempt EESSH -  Other fuels; Detached houses</t>
  </si>
  <si>
    <t>C10.6.1 Self-contained properties exempt EESSH -  Gas; Flats</t>
  </si>
  <si>
    <t>C10.6.2 Self-contained properties exempt EESSH -  Gas; Four-in-a-block</t>
  </si>
  <si>
    <t>C10.6.3 Self-contained properties exempt EESSH -  Gas; Houses (other than detached)</t>
  </si>
  <si>
    <t>C10.6.4 Self-contained properties exempt EESSH -  Gas; Detached houses</t>
  </si>
  <si>
    <t>C10.6.6 Self-contained properties exempt EESSH -  Electric; Flats</t>
  </si>
  <si>
    <t>C10.6.7 Self-contained properties exempt EESSH -  Electric; Four-in-a-block</t>
  </si>
  <si>
    <t>C10.6.8 Self-contained properties exempt EESSH -  Electric; Houses (other than detached)</t>
  </si>
  <si>
    <t>C10.6.9 Self-contained properties exempt EESSH -  Electric; Detached houses</t>
  </si>
  <si>
    <t>C10.6.11 Self-contained properties exempt EESSH -  Other fuels; Flats</t>
  </si>
  <si>
    <t>C10.6.12 Self-contained properties exempt EESSH -  Other fuels; Four-in-a-block</t>
  </si>
  <si>
    <t>C10.6.13 Self-contained properties exempt EESSH -  Other fuels; Houses (other than detached)</t>
  </si>
  <si>
    <t>C10.6.14 Self-contained properties exempt EESSH -  Other fuels; Detached houses</t>
  </si>
  <si>
    <t>Self-contained properties that meet EESSH Total</t>
  </si>
  <si>
    <t>C10.7.20 Self-contained properties that meet EESSH Total</t>
  </si>
  <si>
    <t>Self-contained properties that meet EESSH -  Gas Total</t>
  </si>
  <si>
    <t>Self-contained properties that meet EESSH -  Electric Total</t>
  </si>
  <si>
    <t>Self-contained properties that meet EESSH -  Other fuels Total</t>
  </si>
  <si>
    <t>Self-contained properties that meet EESSH -  Flats Total</t>
  </si>
  <si>
    <t>Self-contained properties that meet EESSH -  Four-in-a-block Total</t>
  </si>
  <si>
    <t>Self-contained properties that meet EESSH -  Houses (other than detached) Total</t>
  </si>
  <si>
    <t>Self-contained properties that meet EESSH -  Detached houses Total</t>
  </si>
  <si>
    <t>C10.7.5 Self-contained properties that meet EESSH -  Gas Total</t>
  </si>
  <si>
    <t>C10.7.10 Self-contained properties that meet EESSH -  Electric Total</t>
  </si>
  <si>
    <t>C10.7.15 Self-contained properties that meet EESSH -  Other fuels Total</t>
  </si>
  <si>
    <t>C10.7.16 Self-contained properties that meet EESSH -  Flats Total</t>
  </si>
  <si>
    <t>C10.7.17 Self-contained properties that meet EESSH -  Four-in-a-block Total</t>
  </si>
  <si>
    <t>C10.7.18 Self-contained properties that meet EESSH -  Houses (other than detached) Total</t>
  </si>
  <si>
    <t>C10.7.19 Self-contained properties that meet EESSH -  Detached houses Total</t>
  </si>
  <si>
    <t>Self-contained properties that meet EESSH -  Gas; Flats</t>
  </si>
  <si>
    <t>Self-contained properties that meet EESSH -  Gas; Four-in-a-block</t>
  </si>
  <si>
    <t>Self-contained properties that meet EESSH -  Gas; Houses (other than detached)</t>
  </si>
  <si>
    <t>Self-contained properties that meet EESSH -  Gas; Detached houses</t>
  </si>
  <si>
    <t>Self-contained properties that meet EESSH -  Electric; Flats</t>
  </si>
  <si>
    <t>Self-contained properties that meet EESSH -  Electric; Four-in-a-block</t>
  </si>
  <si>
    <t>Self-contained properties that meet EESSH -  Electric; Houses (other than detached)</t>
  </si>
  <si>
    <t>Self-contained properties that meet EESSH -  Electric; Detached houses</t>
  </si>
  <si>
    <t>Self-contained properties that meet EESSH -  Other fuels; Flats</t>
  </si>
  <si>
    <t>Self-contained properties that meet EESSH -  Other fuels; Four-in-a-block</t>
  </si>
  <si>
    <t>Self-contained properties that meet EESSH -  Other fuels; Houses (other than detached)</t>
  </si>
  <si>
    <t>Self-contained properties that meet EESSH -  Other fuels; Detached houses</t>
  </si>
  <si>
    <t>C10.7.1 Self-contained properties that meet EESSH -  Gas; Flats</t>
  </si>
  <si>
    <t>C10.7.2 Self-contained properties that meet EESSH -  Gas; Four-in-a-block</t>
  </si>
  <si>
    <t>C10.7.3 Self-contained properties that meet EESSH -  Gas; Houses (other than detached)</t>
  </si>
  <si>
    <t>C10.7.4 Self-contained properties that meet EESSH -  Gas; Detached houses</t>
  </si>
  <si>
    <t>C10.7.6 Self-contained properties that meet EESSH -  Electric; Flats</t>
  </si>
  <si>
    <t>C10.7.7 Self-contained properties that meet EESSH -  Electric; Four-in-a-block</t>
  </si>
  <si>
    <t>C10.7.8 Self-contained properties that meet EESSH -  Electric; Houses (other than detached)</t>
  </si>
  <si>
    <t>C10.7.9 Self-contained properties that meet EESSH -  Electric; Detached houses</t>
  </si>
  <si>
    <t>C10.7.11 Self-contained properties that meet EESSH -  Other fuels; Flats</t>
  </si>
  <si>
    <t>C10.7.12 Self-contained properties that meet EESSH -  Other fuels; Four-in-a-block</t>
  </si>
  <si>
    <t>C10.7.13 Self-contained properties that meet EESSH -  Other fuels; Houses (other than detached)</t>
  </si>
  <si>
    <t>C10.7.14 Self-contained properties that meet EESSH -  Other fuels; Detached houses</t>
  </si>
  <si>
    <t>Anticipated exemptions from the EESSH</t>
  </si>
  <si>
    <t>C11 - Anticipated exemptions from the EESSH</t>
  </si>
  <si>
    <r>
      <t xml:space="preserve">C11.1 Number of properties you anticipate will require an exemption from the first EESSH milestone in </t>
    </r>
    <r>
      <rPr>
        <sz val="10"/>
        <color rgb="FFFF0000"/>
        <rFont val="Arial"/>
        <family val="2"/>
      </rPr>
      <t>December</t>
    </r>
    <r>
      <rPr>
        <sz val="10"/>
        <rFont val="Arial"/>
        <family val="2"/>
      </rPr>
      <t xml:space="preserve"> 2020</t>
    </r>
  </si>
  <si>
    <t>Properties anticipated to be exempt EESSH in December 2020 Total</t>
  </si>
  <si>
    <t>C11.1.20 Properties anticipated to be exempt EESSH in December 2020 Total</t>
  </si>
  <si>
    <t>Properties anticipated to be exempt EESSH in December 2020 - Flats; Gas</t>
  </si>
  <si>
    <t>Properties anticipated to be exempt EESSH in December 2020 -  Gas Total</t>
  </si>
  <si>
    <t>Properties anticipated to be exempt EESSH in December 2020 -  Electric Total</t>
  </si>
  <si>
    <t>Properties anticipated to be exempt EESSH in December 2020 -  Other fuels Total</t>
  </si>
  <si>
    <t>Properties anticipated to be exempt EESSH in December 2020 -  Flats Total</t>
  </si>
  <si>
    <t>Properties anticipated to be exempt EESSH in December 2020 -  Four-in-a-block Total</t>
  </si>
  <si>
    <t>Properties anticipated to be exempt EESSH in December 2020 -  Houses (other than detached) Total</t>
  </si>
  <si>
    <t>Properties anticipated to be exempt EESSH in December 2020 -  Detached houses Total</t>
  </si>
  <si>
    <t>C11.1.5 Properties anticipated to be exempt EESSH in December 2020 -  Gas Total</t>
  </si>
  <si>
    <t>C11.1.10 Properties anticipated to be exempt EESSH in December 2020 -  Electric Total</t>
  </si>
  <si>
    <t>C11.1.15 Properties anticipated to be exempt EESSH in December 2020 -  Other fuels Total</t>
  </si>
  <si>
    <t>C11.1.16 Properties anticipated to be exempt EESSH in December 2020 -  Flats Total</t>
  </si>
  <si>
    <t>C11.1.17 Properties anticipated to be exempt EESSH in December 2020 -  Four-in-a-block Total</t>
  </si>
  <si>
    <t>C11.1.18 Properties anticipated to be exempt EESSH in December 2020 -  Houses (other than detached) Total</t>
  </si>
  <si>
    <t>C11.1.19 Properties anticipated to be exempt EESSH in December 2020 -  Detached houses Total</t>
  </si>
  <si>
    <t>Properties anticipated to be exempt EESSH in December 2020 -  Gas; Four-in-a-block</t>
  </si>
  <si>
    <t>Properties anticipated to be exempt EESSH in December 2020 -  Gas; Houses (other than detached)</t>
  </si>
  <si>
    <t>Properties anticipated to be exempt EESSH in December 2020 -  Gas; Detached houses</t>
  </si>
  <si>
    <t>Properties anticipated to be exempt EESSH in December 2020 -  Electric; Flats</t>
  </si>
  <si>
    <t>Properties anticipated to be exempt EESSH in December 2020 -  Electric; Four-in-a-block</t>
  </si>
  <si>
    <t>Properties anticipated to be exempt EESSH in December 2020 -  Electric; Houses (other than detached)</t>
  </si>
  <si>
    <t>Properties anticipated to be exempt EESSH in December 2020 -  Electric; Detached houses</t>
  </si>
  <si>
    <t>Properties anticipated to be exempt EESSH in December 2020 -  Other fuels; Flats</t>
  </si>
  <si>
    <t>Properties anticipated to be exempt EESSH in December 2020 -  Other fuels; Four-in-a-block</t>
  </si>
  <si>
    <t>Properties anticipated to be exempt EESSH in December 2020 -  Other fuels; Houses (other than detached)</t>
  </si>
  <si>
    <t>Properties anticipated to be exempt EESSH in December 2020 -  Other fuels; Detached houses</t>
  </si>
  <si>
    <t>C11.1.1 Properties anticipated to be exempt EESSH in December 2020 -  Gas; Flats</t>
  </si>
  <si>
    <t>C11.1.2 Properties anticipated to be exempt EESSH in December 2020 -  Gas; Four-in-a-block</t>
  </si>
  <si>
    <t>C11.1.3 Properties anticipated to be exempt EESSH in December 2020 -  Gas; Houses (other than detached)</t>
  </si>
  <si>
    <t>C11.1.4 Properties anticipated to be exempt EESSH in December 2020 -  Gas; Detached houses</t>
  </si>
  <si>
    <t>C11.1.6 Properties anticipated to be exempt EESSH in December 2020 -  Electric; Flats</t>
  </si>
  <si>
    <t>C11.1.7 Properties anticipated to be exempt EESSH in December 2020 -  Electric; Four-in-a-block</t>
  </si>
  <si>
    <t>C11.1.8 Properties anticipated to be exempt EESSH in December 2020 -  Electric; Houses (other than detached)</t>
  </si>
  <si>
    <t>C11.1.9 Properties anticipated to be exempt EESSH in December 2020 -  Electric; Detached houses</t>
  </si>
  <si>
    <t>C11.1.11 Properties anticipated to be exempt EESSH in December 2020 -  Other fuels; Flats</t>
  </si>
  <si>
    <t>C11.1.12 Properties anticipated to be exempt EESSH in December 2020 -  Other fuels; Four-in-a-block</t>
  </si>
  <si>
    <t>C11.1.13 Properties anticipated to be exempt EESSH in December 2020 -  Other fuels; Houses (other than detached)</t>
  </si>
  <si>
    <t>C11.1.14 Properties anticipated to be exempt EESSH in December 2020 -  Other fuels; Detached houses</t>
  </si>
  <si>
    <t>Reasons for anticipated exemptions Total</t>
  </si>
  <si>
    <t>C11.2.10 Reasons for anticipated exemptions Total</t>
  </si>
  <si>
    <t>Reasons for anticipated exemptions - Technical</t>
  </si>
  <si>
    <t>Reasons for anticipated exemptions - Social</t>
  </si>
  <si>
    <t>Reasons for anticipated exemptions - Excessive cost</t>
  </si>
  <si>
    <t>Reasons for anticipated exemptions - New technology</t>
  </si>
  <si>
    <t>Reasons for anticipated exemptions - Legal</t>
  </si>
  <si>
    <t>Reasons for anticipated exemptions - Disposal</t>
  </si>
  <si>
    <t>Reasons for anticipated exemptions - Long term voids</t>
  </si>
  <si>
    <t>Reasons for anticipated exemptions - Unable to secure funding</t>
  </si>
  <si>
    <t>Reasons for anticipated exemptions - Other reason / unknown</t>
  </si>
  <si>
    <t>C11.2.1 Reasons for anticipated exemptions - Technical</t>
  </si>
  <si>
    <t>C11.2.2 Reasons for anticipated exemptions - Social</t>
  </si>
  <si>
    <t>C11.2.3 Reasons for anticipated exemptions - Excessive cost</t>
  </si>
  <si>
    <t>C11.2.4 Reasons for anticipated exemptions - New technology</t>
  </si>
  <si>
    <t>C11.2.5 Reasons for anticipated exemptions - Legal</t>
  </si>
  <si>
    <t>C11.2.6 Reasons for anticipated exemptions - Disposal</t>
  </si>
  <si>
    <t>C11.2.7 Reasons for anticipated exemptions - Long term voids</t>
  </si>
  <si>
    <t>C11.2.8 Reasons for anticipated exemptions - Unable to secure funding</t>
  </si>
  <si>
    <t>C11.2.9 Reasons for anticipated exemptions - Other reason / unknown</t>
  </si>
  <si>
    <t>If 'Unable to secure funding' or 'Other reason' or 'Unknown', please explain</t>
  </si>
  <si>
    <t>C11.3 If 'Unable to secure funding' or 'Other reason' or 'Unknown', please explain</t>
  </si>
  <si>
    <t>C12 - Energy Performance Certificates (EPCs)</t>
  </si>
  <si>
    <t>Energy Performance Certificates (EPCs)</t>
  </si>
  <si>
    <t>The number of properties with a valid EPC - A</t>
  </si>
  <si>
    <t>The number of properties with a valid EPC - B</t>
  </si>
  <si>
    <t>The number of properties with a valid EPC - C</t>
  </si>
  <si>
    <t>The number of properties with a valid EPC - D</t>
  </si>
  <si>
    <t>The number of properties with a valid EPC - E</t>
  </si>
  <si>
    <t>The number of properties with a valid EPC - F</t>
  </si>
  <si>
    <t>The number of properties with a valid EPC - G</t>
  </si>
  <si>
    <t>The number of EPCs lodged in the reporting year - A</t>
  </si>
  <si>
    <t>The number of EPCs lodged in the reporting year - B</t>
  </si>
  <si>
    <t>The number of EPCs lodged in the reporting year - C</t>
  </si>
  <si>
    <t>The number of EPCs lodged in the reporting year - D</t>
  </si>
  <si>
    <t>The number of EPCs lodged in the reporting year - E</t>
  </si>
  <si>
    <t>The number of EPCs lodged in the reporting year - F</t>
  </si>
  <si>
    <t>The number of EPCs lodged in the reporting year - G</t>
  </si>
  <si>
    <t>Version of SAP used for generating EPCs - SAP 2001</t>
  </si>
  <si>
    <t>Version of SAP used for generating EPCs - SAP 2005</t>
  </si>
  <si>
    <t>Version of SAP used for generating EPCs - SAP 2009</t>
  </si>
  <si>
    <t>Version of SAP used for generating EPCs - SAP 2012</t>
  </si>
  <si>
    <t>Version of SAP used for generating EPCs - Other procedure / unknown</t>
  </si>
  <si>
    <t>If 'Other procedure' or 'Unknown', please explain</t>
  </si>
  <si>
    <t>Total number of properties</t>
  </si>
  <si>
    <t>C12.2.1 Version of SAP used for generating EPCs - SAP 2001</t>
  </si>
  <si>
    <t>C12.2.2 Version of SAP used for generating EPCs - SAP 2005</t>
  </si>
  <si>
    <t>C12.2.3 Version of SAP used for generating EPCs - SAP 2009</t>
  </si>
  <si>
    <t>C12.2.4 Version of SAP used for generating EPCs - SAP 2012</t>
  </si>
  <si>
    <t>C12.2.5 Version of SAP used for generating EPCs - Other procedure / unknown</t>
  </si>
  <si>
    <t>C12.2.6 Total number of properties</t>
  </si>
  <si>
    <t>C12.3 If 'Other procedure' or 'Unknown', please explain</t>
  </si>
  <si>
    <t>C13 - Investment in the EESSH</t>
  </si>
  <si>
    <t>Investment in the EESSH</t>
  </si>
  <si>
    <t>C13.2.1 Amount invested in bringing properties up to the EESSH from 'Subsidy'</t>
  </si>
  <si>
    <t>C13.2.2 Amount invested in bringing properties up to the EESSH from 'The landlord’s own financial resource'</t>
  </si>
  <si>
    <t>C13.2.3 Amount invested in bringing properties up to the EESSH from 'Another source'</t>
  </si>
  <si>
    <t>A1.1 Date approved</t>
  </si>
  <si>
    <t>A1.2 Approver</t>
  </si>
  <si>
    <t>A1.3 Approver job title</t>
  </si>
  <si>
    <t>A1.4 Approval comments</t>
  </si>
  <si>
    <t>F1.1 Form type</t>
  </si>
  <si>
    <t>F1.2 Financial year</t>
  </si>
  <si>
    <t>F1.3 Landlord name</t>
  </si>
  <si>
    <t>F1.4 RSL Registration Number</t>
  </si>
  <si>
    <t>F1.5 Social Landlord ID</t>
  </si>
  <si>
    <t>F1.6 Constitution</t>
  </si>
  <si>
    <t>F1.7 Clients</t>
  </si>
  <si>
    <t>F1.8 Landlord type</t>
  </si>
  <si>
    <t>F1.9 Settlement</t>
  </si>
  <si>
    <t>F1.10 National operator</t>
  </si>
  <si>
    <t>cha_y6_850</t>
  </si>
  <si>
    <t>cha_y6_851</t>
  </si>
  <si>
    <t>cha_y6_852</t>
  </si>
  <si>
    <t>cha_y6_853</t>
  </si>
  <si>
    <t>cha_y6_858</t>
  </si>
  <si>
    <t>cha_y6_859</t>
  </si>
  <si>
    <t>cha_y6_860</t>
  </si>
  <si>
    <t>cha_y6_861</t>
  </si>
  <si>
    <t>cha_y6_862</t>
  </si>
  <si>
    <t>cha_y6_863</t>
  </si>
  <si>
    <t>Total = 3.1.1 + 3.1.2</t>
  </si>
  <si>
    <t>Requires C10.4.20  &gt; 0 to activate</t>
  </si>
  <si>
    <t>Requires 'Another source (C13.2.3)'  &gt; 0 to activate</t>
  </si>
  <si>
    <t>Average calculation type</t>
  </si>
  <si>
    <t>Percentage of aggregated numerator and denominator</t>
  </si>
  <si>
    <t>Mean of calculated percentages</t>
  </si>
  <si>
    <t>Average of aggregated numerator and denominator</t>
  </si>
  <si>
    <t>Mean of [((1.2.1 + 1.2.2)/(sum of 1.2.1 to 1.2.6))*100 for each landlord]</t>
  </si>
  <si>
    <t>Mean of [((2.2.1 + 2.2.2)/2.1)*100 for each landlord]</t>
  </si>
  <si>
    <t>Mean of [((5.2.1 + 5.2.2)/5.1)*100 for each landlord]</t>
  </si>
  <si>
    <t>((sum of 6.2.1 for all landlords)/(sum of 6.1.1 for all landlords))*100</t>
  </si>
  <si>
    <t>((sum of 3.1.7 for all landlords)/(sum of 3.1.3 for all landlords))*100</t>
  </si>
  <si>
    <t>((sum of 3.1.8 for all landlords)/(sum of 3.1.6 for all landlords))*100</t>
  </si>
  <si>
    <t>((sum of 6.2.2 for all landlords)/(sum of 6.1.2 for all landlords))*100</t>
  </si>
  <si>
    <t>Mean of [((7.2.1 + 7.2.2)/7.1)*100 for each landlord]</t>
  </si>
  <si>
    <t>(sum of 8.2 for all landlords)/(sum of 8.1 for all landlords)</t>
  </si>
  <si>
    <t>(sum of 9.2 for all landlords)/(sum of 9.1 for all landlords)</t>
  </si>
  <si>
    <t>Mean of [(10.1/10.2)*100 for each landlord]</t>
  </si>
  <si>
    <t>Mean of [((12.3.1 + 12.3.2)/12.2)*100 for each landlord]</t>
  </si>
  <si>
    <t>-</t>
  </si>
  <si>
    <t>Sum of 11.1 for all landlords</t>
  </si>
  <si>
    <t>Mean of [((13.2.1 + 13.2.2)/13.1)*100 for each landlord]</t>
  </si>
  <si>
    <t>((sum of 14.2 for all landlords)/(sum of 14.1 for all landlords))*100</t>
  </si>
  <si>
    <t>((sum of 15.2 for all landlords)/(sum of 15.1 for all landlords))*100</t>
  </si>
  <si>
    <t>((sum of 16.2.1 for all landlords)/(sum of 16.1.1 for all landlords))*100</t>
  </si>
  <si>
    <t>((sum of 16.2.2 for all landlords)/(sum of 16.1.2 for all landlords))*100</t>
  </si>
  <si>
    <t>((sum of 16.2.3 for all landlords)/(sum of 16.1.3 for all landlords))*100</t>
  </si>
  <si>
    <t>((sum of 16.2.4 for all landlords)/(sum of 16.1.4 for all landlords))*100</t>
  </si>
  <si>
    <t>((sum of 16.2.5 for all landlords)/(sum of 16.1.5 for all landlords))*100</t>
  </si>
  <si>
    <t>((sum of 17.2 for all landlords)/(sum of 17.1 for all landlords))*100</t>
  </si>
  <si>
    <t>((sum of 18.2 for all landlords)/(sum of 18.1 for all landlords))*100</t>
  </si>
  <si>
    <t>sum of 20.1 + 20.2 + 20.3 for all landlords</t>
  </si>
  <si>
    <t>sum of 19.1 - 19.2 for all landlords</t>
  </si>
  <si>
    <t>(sum of 21.1 for all landlords)/(sum of 21.2 for all landlords)</t>
  </si>
  <si>
    <t>((sum of 22.2.1 for all landlords)/(sum of 22.1 for all landlords))*100</t>
  </si>
  <si>
    <t>((sum of 22.2.2 for all landlords)/(sum of 22.1 for all landlords))*100</t>
  </si>
  <si>
    <t>((sum of 22.2.3 for all landlords)/(sum of 22.1 for all landlords))*100</t>
  </si>
  <si>
    <t>((sum of 22.2.1+22.2.2+22.2.3 for all landlords)/(sum of 22.1 for all landlords))*100</t>
  </si>
  <si>
    <t>((sum of 23.6 for all landlords)/(sum of 23.1 + 23.2 for all landlords))*100</t>
  </si>
  <si>
    <t>((sum of 24.1 + 24.2 for all landlords)/(sum of 24.4 for all landlords))*100</t>
  </si>
  <si>
    <t>Mean of [((25.2.1 + 25.2.2)/25.1)*100 for each landlord]</t>
  </si>
  <si>
    <t>((sum of 23.7 for all landlords)/(sum of 23.6 for all landlords))*100</t>
  </si>
  <si>
    <t>((sum of 26.1 for all landlords)/(sum of 26.2 for all landlords))*100</t>
  </si>
  <si>
    <t>((sum of 27.1 for all landlords)/(sum of 27.2 for all landlords))*100</t>
  </si>
  <si>
    <t>Mean of [((29.2.1 + 29.2.2)/29.1)*100 for each landlord]</t>
  </si>
  <si>
    <t>(sum of 30.2 for all landlords)/(sum of 30.1 for all landlords)</t>
  </si>
  <si>
    <t>((sum of 31.2 for all landlords)/(sum of 31.1 for all landlords))/52</t>
  </si>
  <si>
    <t>Mean of [((32.2.1 + 32.2.2)/32.1)*100 for each landlord]</t>
  </si>
  <si>
    <t>Mean</t>
  </si>
  <si>
    <t>Mean of [C5.1]</t>
  </si>
  <si>
    <t>3.1.3 All 1st stage complaints received and carried forward</t>
  </si>
  <si>
    <t>3.1.6 All 2nd stage All complaints received and carried forward</t>
  </si>
  <si>
    <t>Derived from C9.1 (at end of the reporting year)</t>
  </si>
  <si>
    <t>Static</t>
  </si>
  <si>
    <t>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t>
  </si>
  <si>
    <t>Welcome</t>
  </si>
  <si>
    <t>Validation Summary</t>
  </si>
  <si>
    <t>Buttons</t>
  </si>
  <si>
    <t>cha_y6_864</t>
  </si>
  <si>
    <t>cha_y6_865</t>
  </si>
  <si>
    <t>cha_y6_866</t>
  </si>
  <si>
    <t>cha_y6_867</t>
  </si>
  <si>
    <t>Craig Holmes / Robert Stokes</t>
  </si>
  <si>
    <t>Add columns for CSV and Intro Page</t>
  </si>
  <si>
    <t>About the online ARC</t>
  </si>
  <si>
    <t>DERIVED
C10.3.5 - C10.4.5 - C10.5.5 - C10.6.5</t>
  </si>
  <si>
    <t>DERIVED
C10.3.10 - C10.4.10 - C10.5.10 - C10.6.10</t>
  </si>
  <si>
    <t>DERIVED
C10.3.15 - C10.4.15 - C10.5.15 - C10.6.15</t>
  </si>
  <si>
    <t>DERIVED
C10.3.20 - C10.4.20 - C10.5.20 - C10.6.20</t>
  </si>
  <si>
    <t>Total = C10.3.5 - C10.4.5 - C10.5.5 - C10.6.5</t>
  </si>
  <si>
    <t>Total = C10.3.10 - C10.4.10 - C10.5.10 - C10.6.10</t>
  </si>
  <si>
    <t>Total = C10.3.15 - C10.4.15 - C10.5.15 - C10.6.15</t>
  </si>
  <si>
    <t>Total = C10.3.20 - C10.4.20 - C10.5.20 - C10.6.20</t>
  </si>
  <si>
    <t>F1.11</t>
  </si>
  <si>
    <t>F1.12</t>
  </si>
  <si>
    <t>The online ARC has ten sections:
* Introduction (this section)
* Landlord contextual information
* Overall satisfaction
* The customer/landlord relationship
* Housing quality and maintenance
* Neighbourhood and community
* Access to housing and support
* Getting good value from rents and service charges
* Other customers
*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t>
  </si>
  <si>
    <t>F1.13</t>
  </si>
  <si>
    <t>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[shr@shr.gov.scot](mailto:shr@shr.gov.scot)</t>
  </si>
  <si>
    <t>F1.14</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</si>
  <si>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</si>
  <si>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cha_y1_156</t>
  </si>
  <si>
    <t>cha_y1_157</t>
  </si>
  <si>
    <t>cha_y1_159</t>
  </si>
  <si>
    <t>cha_y1_160</t>
  </si>
  <si>
    <t>cha_indc10_pct</t>
  </si>
  <si>
    <t>(sum of 4.1.1 for all landlords)/(sum of 3.1.7 for all landlords)</t>
  </si>
  <si>
    <t>Aggregated numerator and denominator</t>
  </si>
  <si>
    <t>(sum of 4.1.2 for all landlords)/(sum of 3.1.8 for all landlords)</t>
  </si>
  <si>
    <t>(sum of 28.2 for all landlords)/(sum of 28.1 for all landlords)</t>
  </si>
  <si>
    <t>Set LAHO comment HS to Yes</t>
  </si>
  <si>
    <t>22.2 The number of properties recovered:
because rent had not been paid</t>
  </si>
  <si>
    <t>13.2 Of the tenants who answered, how many said that they were:
very satisfied</t>
  </si>
  <si>
    <t>cha_ind16_rsl_hless_num</t>
  </si>
  <si>
    <t>cha_ind16_rsl_list_num</t>
  </si>
  <si>
    <t>cha_ind16_rsl_lanom_num</t>
  </si>
  <si>
    <t>cha_ind16_rsl_other_num</t>
  </si>
  <si>
    <t>cha_ind16_rsl_hless_remain</t>
  </si>
  <si>
    <t>cha_ind16_rsl_list_remain</t>
  </si>
  <si>
    <t>cha_ind16_rsl_lanom_remain</t>
  </si>
  <si>
    <t>cha_ind16_rsl_other_remain</t>
  </si>
  <si>
    <t>3 &amp; 4 - Percentage of all complaints responded to in full Stage 1</t>
  </si>
  <si>
    <t>3 &amp; 4 - Average time in working days for full response Stage 2</t>
  </si>
  <si>
    <t>cha_ind16_la_other_num</t>
  </si>
  <si>
    <t>cha_ind16_la_other_remain</t>
  </si>
  <si>
    <t>Staff information, staff turnover and sickness rates (RSLs only) (Indicator C1)</t>
  </si>
  <si>
    <t>C12.1.1 The number of properties with a valid EPC - A</t>
  </si>
  <si>
    <t>C12.1.2 The number of properties with a valid EPC - B</t>
  </si>
  <si>
    <t>C12.1.3 The number of properties with a valid EPC - C</t>
  </si>
  <si>
    <t>C12.1.4 The number of properties with a valid EPC - D</t>
  </si>
  <si>
    <t>C12.1.5 The number of properties with a valid EPC - E</t>
  </si>
  <si>
    <t>C12.1.6 The number of properties with a valid EPC - F</t>
  </si>
  <si>
    <t>C12.1.7 The number of properties with a valid EPC - G</t>
  </si>
  <si>
    <t>C12.1.8 The number of properties with a valid EPC Total</t>
  </si>
  <si>
    <t>C12.1.9 The number of EPCs lodged in the reporting year - A</t>
  </si>
  <si>
    <t>C12.1.10 The number of EPCs lodged in the reporting year - B</t>
  </si>
  <si>
    <t>C12.1.11 The number of EPCs lodged in the reporting year - C</t>
  </si>
  <si>
    <t>C12.1.12 The number of EPCs lodged in the reporting year - D</t>
  </si>
  <si>
    <t>C12.1.13 The number of EPCs lodged in the reporting year - E</t>
  </si>
  <si>
    <t>C12.1.14 The number of EPCs lodged in the reporting year - F</t>
  </si>
  <si>
    <t>C12.1.15 The number of EPCs lodged in the reporting year - G</t>
  </si>
  <si>
    <t>C12.1.16 The number of EPCs lodged in the reporting year Total</t>
  </si>
  <si>
    <t>Fix CSV and Ind 16 IDs</t>
  </si>
  <si>
    <t>cha_ind6_rsl_curr_year_pct</t>
  </si>
  <si>
    <t>cha_ind6_rsl_next_year_pct</t>
  </si>
  <si>
    <t>cha_ind6_rsl_scope_curr_num</t>
  </si>
  <si>
    <t>cha_ind6_rsl_scope_next_num</t>
  </si>
  <si>
    <t>cha_ind6_rsl_shqs_curr_num</t>
  </si>
  <si>
    <t>cha_ind6_rsl_shqs_next_num</t>
  </si>
  <si>
    <t>cha_ind6_la_curr_year_pct</t>
  </si>
  <si>
    <t>cha_ind6_la_next_year_pct</t>
  </si>
  <si>
    <t>cha_ind6_la_scope_curr_num</t>
  </si>
  <si>
    <t>cha_ind6_la_scope_next_num</t>
  </si>
  <si>
    <t>cha_ind6_la_shqs_curr_num</t>
  </si>
  <si>
    <t>cha_ind6_la_shqs_next_num</t>
  </si>
  <si>
    <t>15 - Percentage Anti-social behaviour cases resolved</t>
  </si>
  <si>
    <t>24.4 Homeless households LA has statutory duty to secure permanent accommodation</t>
  </si>
  <si>
    <t>21.2 Adaptations completed during reporting year</t>
  </si>
  <si>
    <t>12.2.1</t>
  </si>
  <si>
    <t>12.2 Of the tenants who answered, how many said that they were:
very satisfied</t>
  </si>
  <si>
    <t>12.2.2</t>
  </si>
  <si>
    <t>12.2.3</t>
  </si>
  <si>
    <t>12.2.4</t>
  </si>
  <si>
    <t>12.2.5</t>
  </si>
  <si>
    <t>12.2.6</t>
  </si>
  <si>
    <t>Total = 12.2.1 + 12.2.2 + 12.2.3 + 12.2.4 + 12.2.5</t>
  </si>
  <si>
    <t>12.2.1 is required</t>
  </si>
  <si>
    <t>12.2.2 is required</t>
  </si>
  <si>
    <t>12.2.3 is required</t>
  </si>
  <si>
    <t>12.2.4 is required</t>
  </si>
  <si>
    <t>12.2.5 is required</t>
  </si>
  <si>
    <t>Total of all responses (12.2) must be &lt;= 12.1</t>
  </si>
  <si>
    <t>12.1 Tenants answered on last time repairs carried out by landlord</t>
  </si>
  <si>
    <t>12.2.1 Very satisfied</t>
  </si>
  <si>
    <t>12.2.2 Fairly satisfied</t>
  </si>
  <si>
    <t>12.2.3 Neither satisfied nor dissatisfied</t>
  </si>
  <si>
    <t>12.2.4 Fairly dissatisfied</t>
  </si>
  <si>
    <t>12.2.5 Very dissatisfied</t>
  </si>
  <si>
    <t>12.2.6 Total</t>
  </si>
  <si>
    <t>16 - Percentage new tenancies sustained more than a year - nominations from LA (RSLs only)</t>
  </si>
  <si>
    <t>16.1.4 Tenancies began in previous year - nominations from LA (RSLs only)</t>
  </si>
  <si>
    <r>
      <t>16.2.4 Tenancies began in previous year remained more than a year - nominations from LA</t>
    </r>
    <r>
      <rPr>
        <sz val="11"/>
        <rFont val="Calibri"/>
        <family val="2"/>
      </rPr>
      <t xml:space="preserve"> </t>
    </r>
    <r>
      <rPr>
        <sz val="11"/>
        <color rgb="FF000000"/>
        <rFont val="Calibri"/>
        <family val="2"/>
      </rPr>
      <t>(RSLs only)</t>
    </r>
  </si>
  <si>
    <t>6 - Percentage properties meeting SHQS year end (RSL)</t>
  </si>
  <si>
    <t>6 - Percentage properties meeting SHQS next year (RSL)</t>
  </si>
  <si>
    <t>6.1.1 Properties within scope of SHQS year end (RSL)</t>
  </si>
  <si>
    <t>6.1.2 Properties within scope of SHQS next year (RSL)</t>
  </si>
  <si>
    <t>6.2.1 Properties meeting SHQS year end (RSL)</t>
  </si>
  <si>
    <t>6.2.2 Properties meeting SHQS next year (RSL)</t>
  </si>
  <si>
    <t>6 - Percentage properties meeting SHQS year end (LA)</t>
  </si>
  <si>
    <t>6 - Percentage properties meeting SHQS next year (LA)</t>
  </si>
  <si>
    <t>6.1.1 Properties within scope of SHQS year end (LA)</t>
  </si>
  <si>
    <t>6.1.2 Properties within scope of SHQS next year (LA)</t>
  </si>
  <si>
    <t>6.2.1 Properties meeting SHQS year end (LA)</t>
  </si>
  <si>
    <t>6.2.2 Properties meeting SHQS next year (LA)</t>
  </si>
  <si>
    <t>C2.1 Number of lets to existing tenants (RSL)</t>
  </si>
  <si>
    <t>C2.2 Number of lets to housing list applicants (RSL)</t>
  </si>
  <si>
    <t>C2.3 Number of mutual exchanges (RSL)</t>
  </si>
  <si>
    <t>C2.4 Number of lets from other sources (RSL)</t>
  </si>
  <si>
    <t>C2.5.2 Number of applicants assessed as statutorily homeless by LA - nominations from LA (RSL)</t>
  </si>
  <si>
    <t>C2.5.3 Number of applicants assessed as statutorily homeless by LA - other (RSL)</t>
  </si>
  <si>
    <t>C2.6 Number of other nominations from local authorities (RSL)</t>
  </si>
  <si>
    <t>C2.7 Total number of lets excluding exchanges (RSL)</t>
  </si>
  <si>
    <t>C2.1 Number of lets to existing tenants (LA)</t>
  </si>
  <si>
    <t>C2.2 Number of lets to housing list applicants (LA)</t>
  </si>
  <si>
    <t>C2.3 Number of mutual exchanges (LA)</t>
  </si>
  <si>
    <t>C2.4 Number of lets from other sources (LA)</t>
  </si>
  <si>
    <t>C2.5 Number of lets to homeless applicants (LA)</t>
  </si>
  <si>
    <t>C2.6 Total number of lets excluding exchanges (LA)</t>
  </si>
  <si>
    <t>C2.5.1 Number of applicants assessed as statutorily homeless by LA - section 5 referrals (RSL)</t>
  </si>
  <si>
    <t>Amend column headings</t>
  </si>
  <si>
    <t>Number(9)</t>
  </si>
  <si>
    <t>Amend 18.1 to Number(9)</t>
  </si>
  <si>
    <t>CONTEXTUAL and EESSH INDICATORS [RSL, LA, LAHO] v7.0</t>
  </si>
  <si>
    <t>Baseline version created for Charter Y7 changes.</t>
  </si>
  <si>
    <t>Charter Data Specification [RSL, LA, LAHO] v7.0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</si>
</sst>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yyyy"/>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trike/>
      <sz val="10"/>
      <name val="Tahoma"/>
      <family val="2"/>
    </font>
    <font>
      <sz val="10"/>
      <name val="Arial"/>
      <family val="2"/>
    </font>
    <font>
      <b/>
      <sz val="10"/>
      <name val="Arial"/>
      <family val="2"/>
    </font>
    <font>
      <sz val="10"/>
      <color theme="0"/>
      <name val="Tahoma"/>
      <family val="2"/>
    </font>
    <font>
      <sz val="10"/>
      <color rgb="FFFF0000"/>
      <name val="Tahoma"/>
      <family val="2"/>
    </font>
    <font>
      <b/>
      <sz val="10"/>
      <color rgb="FFFF0000"/>
      <name val="Tahoma"/>
      <family val="2"/>
    </font>
    <font>
      <b/>
      <sz val="10"/>
      <color rgb="FFB7274B"/>
      <name val="Arial"/>
      <family val="2"/>
    </font>
    <font>
      <b/>
      <sz val="10"/>
      <color theme="1"/>
      <name val="Arial"/>
      <family val="2"/>
    </font>
    <font>
      <sz val="10"/>
      <color theme="0"/>
      <name val="Arial"/>
      <family val="2"/>
    </font>
    <font>
      <b/>
      <sz val="11"/>
      <color theme="1"/>
      <name val="Calibri"/>
      <family val="2"/>
      <scheme val="minor"/>
    </font>
    <font>
      <sz val="11"/>
      <name val="Arial"/>
      <family val="2"/>
    </font>
    <font>
      <sz val="10"/>
      <color rgb="FFFF0000"/>
      <name val="Arial"/>
      <family val="2"/>
    </font>
    <font>
      <sz val="11"/>
      <color indexed="9"/>
      <name val="Arial"/>
      <family val="2"/>
    </font>
    <font>
      <sz val="11"/>
      <name val="Calibri"/>
      <family val="2"/>
    </font>
    <font>
      <sz val="11"/>
      <color rgb="FF000000"/>
      <name val="Calibri"/>
      <family val="2"/>
    </font>
  </fonts>
  <fills count="1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14996795556505021"/>
        <bgColor indexed="64"/>
      </patternFill>
    </fill>
    <fill>
      <patternFill patternType="solid">
        <fgColor rgb="FFFF0000"/>
        <bgColor indexed="64"/>
      </patternFill>
    </fill>
    <fill>
      <patternFill patternType="solid">
        <fgColor indexed="43"/>
        <bgColor indexed="26"/>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14">
    <xf numFmtId="0" fontId="0" fillId="0" borderId="0"/>
    <xf numFmtId="0" fontId="16"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7" fillId="0" borderId="0"/>
    <xf numFmtId="0" fontId="3" fillId="0" borderId="0"/>
    <xf numFmtId="0" fontId="3" fillId="0" borderId="0"/>
    <xf numFmtId="0" fontId="16" fillId="0" borderId="0"/>
    <xf numFmtId="0" fontId="16" fillId="0" borderId="0"/>
  </cellStyleXfs>
  <cellXfs count="223">
    <xf numFmtId="0" fontId="0" fillId="0" borderId="0" xfId="0"/>
    <xf numFmtId="0" fontId="11" fillId="0" borderId="0" xfId="0" applyFont="1" applyFill="1" applyAlignment="1">
      <alignment vertical="top" wrapText="1"/>
    </xf>
    <xf numFmtId="0" fontId="12" fillId="0" borderId="0" xfId="0" applyFont="1"/>
    <xf numFmtId="0" fontId="13" fillId="2" borderId="1" xfId="0" applyFont="1" applyFill="1" applyBorder="1" applyAlignment="1">
      <alignment vertical="top" wrapText="1"/>
    </xf>
    <xf numFmtId="0" fontId="13" fillId="2" borderId="1" xfId="0" applyFont="1" applyFill="1" applyBorder="1" applyAlignment="1">
      <alignment horizontal="left" vertical="top" wrapText="1"/>
    </xf>
    <xf numFmtId="0" fontId="12" fillId="0" borderId="1" xfId="0" applyFont="1" applyBorder="1" applyAlignment="1">
      <alignment vertical="top" wrapText="1"/>
    </xf>
    <xf numFmtId="0" fontId="12" fillId="0" borderId="1" xfId="0" applyFont="1" applyBorder="1" applyAlignment="1">
      <alignment horizontal="center" vertical="top"/>
    </xf>
    <xf numFmtId="0" fontId="12" fillId="0" borderId="0" xfId="0" applyFont="1" applyAlignment="1">
      <alignment horizontal="center" vertical="top"/>
    </xf>
    <xf numFmtId="0" fontId="12" fillId="0" borderId="0" xfId="0" applyFont="1" applyAlignment="1">
      <alignment vertical="top" wrapText="1"/>
    </xf>
    <xf numFmtId="0" fontId="12" fillId="0" borderId="1" xfId="0" applyFont="1" applyFill="1" applyBorder="1" applyAlignment="1">
      <alignment horizontal="center" vertical="top"/>
    </xf>
    <xf numFmtId="0" fontId="12" fillId="0" borderId="1" xfId="0" applyFont="1" applyFill="1" applyBorder="1" applyAlignment="1">
      <alignment vertical="top" wrapText="1"/>
    </xf>
    <xf numFmtId="0" fontId="13" fillId="2" borderId="1" xfId="0" applyFont="1" applyFill="1" applyBorder="1" applyAlignment="1">
      <alignment horizontal="center" vertical="top" wrapText="1"/>
    </xf>
    <xf numFmtId="0" fontId="12"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12" fillId="3" borderId="1" xfId="0" applyFont="1" applyFill="1" applyBorder="1" applyAlignment="1">
      <alignment horizontal="center" vertical="top"/>
    </xf>
    <xf numFmtId="0" fontId="12" fillId="0" borderId="1" xfId="0" applyFont="1" applyBorder="1" applyAlignment="1">
      <alignment vertical="top"/>
    </xf>
    <xf numFmtId="0" fontId="12" fillId="0" borderId="0" xfId="0" applyFont="1" applyAlignment="1">
      <alignment vertical="top"/>
    </xf>
    <xf numFmtId="0" fontId="12" fillId="0" borderId="0" xfId="0" applyFont="1" applyAlignment="1">
      <alignment horizontal="left" vertical="top"/>
    </xf>
    <xf numFmtId="0" fontId="12" fillId="3" borderId="1" xfId="0" applyFont="1" applyFill="1" applyBorder="1" applyAlignment="1">
      <alignment vertical="top" wrapText="1"/>
    </xf>
    <xf numFmtId="0" fontId="12" fillId="0" borderId="3" xfId="0" applyFont="1" applyBorder="1" applyAlignment="1">
      <alignment horizontal="center" vertical="top"/>
    </xf>
    <xf numFmtId="0" fontId="13" fillId="2" borderId="1" xfId="0" applyFont="1" applyFill="1" applyBorder="1" applyAlignment="1">
      <alignment horizontal="right" vertical="top"/>
    </xf>
    <xf numFmtId="0" fontId="12" fillId="5" borderId="1" xfId="0" applyFont="1" applyFill="1" applyBorder="1" applyAlignment="1">
      <alignment horizontal="center" vertical="top"/>
    </xf>
    <xf numFmtId="0" fontId="12" fillId="5" borderId="1" xfId="0" applyFont="1" applyFill="1" applyBorder="1" applyAlignment="1">
      <alignment vertical="top" wrapText="1"/>
    </xf>
    <xf numFmtId="0" fontId="12" fillId="5" borderId="1" xfId="0" applyFont="1" applyFill="1" applyBorder="1" applyAlignment="1">
      <alignment horizontal="left" vertical="top" wrapText="1"/>
    </xf>
    <xf numFmtId="0" fontId="12" fillId="0" borderId="0" xfId="0" applyFont="1" applyFill="1" applyAlignment="1">
      <alignment horizontal="left" vertical="top"/>
    </xf>
    <xf numFmtId="0" fontId="12" fillId="0" borderId="0" xfId="0" applyFont="1" applyFill="1" applyAlignment="1">
      <alignment horizontal="right" vertical="top"/>
    </xf>
    <xf numFmtId="0" fontId="16" fillId="0" borderId="0" xfId="1" applyFont="1" applyFill="1" applyBorder="1" applyAlignment="1">
      <alignment horizontal="left"/>
    </xf>
    <xf numFmtId="0" fontId="16" fillId="0" borderId="0" xfId="1" applyFont="1" applyFill="1" applyBorder="1" applyAlignment="1">
      <alignment horizontal="left" wrapText="1"/>
    </xf>
    <xf numFmtId="0" fontId="16" fillId="7" borderId="0" xfId="1" applyFill="1" applyAlignment="1">
      <alignment wrapText="1"/>
    </xf>
    <xf numFmtId="0" fontId="16" fillId="7" borderId="0" xfId="1" applyFill="1"/>
    <xf numFmtId="0" fontId="16" fillId="0" borderId="0" xfId="1"/>
    <xf numFmtId="0" fontId="16" fillId="7" borderId="0" xfId="1" applyFont="1" applyFill="1" applyAlignment="1">
      <alignment wrapText="1"/>
    </xf>
    <xf numFmtId="0" fontId="16" fillId="7" borderId="1" xfId="1" applyFill="1" applyBorder="1" applyAlignment="1">
      <alignment wrapText="1"/>
    </xf>
    <xf numFmtId="0" fontId="16" fillId="7" borderId="1" xfId="1" applyFont="1" applyFill="1" applyBorder="1" applyAlignment="1">
      <alignment wrapText="1"/>
    </xf>
    <xf numFmtId="0" fontId="16" fillId="5" borderId="1" xfId="1" applyFont="1" applyFill="1" applyBorder="1" applyAlignment="1">
      <alignment wrapText="1"/>
    </xf>
    <xf numFmtId="0" fontId="16" fillId="7" borderId="0" xfId="1" applyFill="1" applyBorder="1" applyAlignment="1">
      <alignment wrapText="1"/>
    </xf>
    <xf numFmtId="0" fontId="16" fillId="7" borderId="5" xfId="1" applyFont="1" applyFill="1" applyBorder="1" applyAlignment="1">
      <alignment horizontal="left" wrapText="1"/>
    </xf>
    <xf numFmtId="0" fontId="16" fillId="7" borderId="5" xfId="1" applyFill="1" applyBorder="1" applyAlignment="1">
      <alignment wrapText="1"/>
    </xf>
    <xf numFmtId="0" fontId="17" fillId="6" borderId="0" xfId="1" applyFont="1" applyFill="1" applyBorder="1" applyAlignment="1">
      <alignment horizontal="left" wrapText="1"/>
    </xf>
    <xf numFmtId="0" fontId="16" fillId="0" borderId="0" xfId="1" quotePrefix="1" applyFont="1" applyFill="1" applyBorder="1" applyAlignment="1">
      <alignment horizontal="left"/>
    </xf>
    <xf numFmtId="0" fontId="16" fillId="0" borderId="0" xfId="0" applyFont="1"/>
    <xf numFmtId="0" fontId="12" fillId="3" borderId="1" xfId="0" applyFont="1" applyFill="1" applyBorder="1" applyAlignment="1">
      <alignment horizontal="center" vertical="top" wrapText="1"/>
    </xf>
    <xf numFmtId="0" fontId="18" fillId="0" borderId="0" xfId="0" applyFont="1" applyAlignment="1">
      <alignment vertical="top"/>
    </xf>
    <xf numFmtId="0" fontId="16" fillId="5" borderId="2" xfId="1" applyFill="1" applyBorder="1" applyAlignment="1">
      <alignment wrapText="1"/>
    </xf>
    <xf numFmtId="0" fontId="12" fillId="7" borderId="1" xfId="0" applyFont="1" applyFill="1" applyBorder="1" applyAlignment="1">
      <alignment horizontal="left" vertical="top" wrapText="1"/>
    </xf>
    <xf numFmtId="0" fontId="12" fillId="7" borderId="1" xfId="0" applyFont="1" applyFill="1" applyBorder="1" applyAlignment="1">
      <alignment horizontal="center" vertical="top"/>
    </xf>
    <xf numFmtId="0" fontId="12" fillId="7" borderId="1" xfId="0" applyFont="1" applyFill="1" applyBorder="1" applyAlignment="1">
      <alignment vertical="top" wrapText="1"/>
    </xf>
    <xf numFmtId="0" fontId="12" fillId="3" borderId="2" xfId="0" applyFont="1" applyFill="1" applyBorder="1" applyAlignment="1">
      <alignment vertical="top" wrapText="1"/>
    </xf>
    <xf numFmtId="0" fontId="12" fillId="4" borderId="1" xfId="0" applyFont="1" applyFill="1" applyBorder="1" applyAlignment="1">
      <alignment vertical="top" wrapText="1"/>
    </xf>
    <xf numFmtId="0" fontId="12" fillId="0" borderId="1" xfId="0" applyFont="1" applyBorder="1" applyAlignment="1">
      <alignment horizontal="center" vertical="top" wrapText="1"/>
    </xf>
    <xf numFmtId="0" fontId="12" fillId="7" borderId="1" xfId="0" applyFont="1" applyFill="1" applyBorder="1" applyAlignment="1">
      <alignment horizontal="center" vertical="top" wrapText="1"/>
    </xf>
    <xf numFmtId="0" fontId="12" fillId="0" borderId="1" xfId="0" quotePrefix="1" applyFont="1" applyBorder="1" applyAlignment="1">
      <alignment horizontal="center" vertical="top" wrapText="1"/>
    </xf>
    <xf numFmtId="0" fontId="12" fillId="5" borderId="1" xfId="0" applyFont="1" applyFill="1" applyBorder="1" applyAlignment="1">
      <alignment horizontal="center" vertical="top" wrapText="1"/>
    </xf>
    <xf numFmtId="0" fontId="12" fillId="3" borderId="2" xfId="0" applyFont="1" applyFill="1" applyBorder="1" applyAlignment="1">
      <alignment horizontal="center" vertical="top" wrapText="1"/>
    </xf>
    <xf numFmtId="0" fontId="12" fillId="0" borderId="1" xfId="0" applyFont="1" applyFill="1" applyBorder="1" applyAlignment="1">
      <alignment horizontal="center" vertical="top" wrapText="1"/>
    </xf>
    <xf numFmtId="0" fontId="12" fillId="7" borderId="3" xfId="0" applyFont="1" applyFill="1" applyBorder="1" applyAlignment="1">
      <alignment horizontal="center" vertical="top"/>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2" fillId="0" borderId="1" xfId="0" applyFont="1" applyBorder="1" applyAlignment="1">
      <alignment horizontal="right" vertical="top" wrapText="1"/>
    </xf>
    <xf numFmtId="0" fontId="12" fillId="7" borderId="3" xfId="0" applyFont="1" applyFill="1" applyBorder="1" applyAlignment="1">
      <alignment horizontal="left" vertical="top" wrapText="1"/>
    </xf>
    <xf numFmtId="0" fontId="16" fillId="7" borderId="0" xfId="1" applyFont="1" applyFill="1" applyAlignment="1">
      <alignment horizontal="left" wrapText="1"/>
    </xf>
    <xf numFmtId="0" fontId="12" fillId="0" borderId="6" xfId="0" applyFont="1" applyBorder="1" applyAlignment="1">
      <alignment horizontal="center" vertical="top"/>
    </xf>
    <xf numFmtId="0" fontId="12" fillId="0" borderId="6" xfId="0" applyFont="1" applyBorder="1" applyAlignment="1">
      <alignment horizontal="left" vertical="top" wrapText="1"/>
    </xf>
    <xf numFmtId="0" fontId="12" fillId="7" borderId="6"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7" borderId="2" xfId="0" applyFont="1" applyFill="1" applyBorder="1" applyAlignment="1">
      <alignment vertical="top" wrapText="1"/>
    </xf>
    <xf numFmtId="0" fontId="19" fillId="3" borderId="1" xfId="0" applyFont="1" applyFill="1" applyBorder="1" applyAlignment="1">
      <alignment horizontal="left" vertical="top" wrapText="1"/>
    </xf>
    <xf numFmtId="0" fontId="19" fillId="3" borderId="1" xfId="0" applyFont="1" applyFill="1" applyBorder="1" applyAlignment="1">
      <alignment horizontal="center" vertical="top"/>
    </xf>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19" fillId="3" borderId="1" xfId="0" applyFont="1" applyFill="1" applyBorder="1" applyAlignment="1">
      <alignment horizontal="center" vertical="top" wrapText="1"/>
    </xf>
    <xf numFmtId="0" fontId="19" fillId="0" borderId="1" xfId="0" applyFont="1" applyBorder="1" applyAlignment="1">
      <alignment vertical="top" wrapText="1"/>
    </xf>
    <xf numFmtId="0" fontId="20" fillId="3" borderId="1" xfId="0" applyFont="1" applyFill="1" applyBorder="1" applyAlignment="1">
      <alignment horizontal="center" vertical="top" wrapText="1"/>
    </xf>
    <xf numFmtId="0" fontId="21" fillId="7" borderId="0" xfId="5" applyFont="1" applyFill="1"/>
    <xf numFmtId="0" fontId="7" fillId="7" borderId="0" xfId="5" applyFill="1"/>
    <xf numFmtId="0" fontId="0" fillId="7" borderId="0" xfId="5" applyFont="1" applyFill="1"/>
    <xf numFmtId="3" fontId="7" fillId="7" borderId="3" xfId="5" applyNumberFormat="1" applyFill="1" applyBorder="1" applyAlignment="1"/>
    <xf numFmtId="3" fontId="0" fillId="7" borderId="1" xfId="5" applyNumberFormat="1" applyFont="1" applyFill="1" applyBorder="1" applyProtection="1">
      <protection locked="0"/>
    </xf>
    <xf numFmtId="3" fontId="22" fillId="5" borderId="1" xfId="5" applyNumberFormat="1" applyFont="1" applyFill="1" applyBorder="1"/>
    <xf numFmtId="3" fontId="22" fillId="7" borderId="3" xfId="5" applyNumberFormat="1" applyFont="1" applyFill="1" applyBorder="1" applyAlignment="1"/>
    <xf numFmtId="3" fontId="7" fillId="5" borderId="1" xfId="5" applyNumberFormat="1" applyFill="1" applyBorder="1"/>
    <xf numFmtId="0" fontId="16" fillId="7" borderId="0" xfId="1" applyFont="1" applyFill="1"/>
    <xf numFmtId="3" fontId="7" fillId="7" borderId="0" xfId="5" applyNumberFormat="1" applyFill="1" applyBorder="1"/>
    <xf numFmtId="0" fontId="23" fillId="7" borderId="0" xfId="5" applyFont="1" applyFill="1" applyProtection="1">
      <protection hidden="1"/>
    </xf>
    <xf numFmtId="3" fontId="23" fillId="7" borderId="0" xfId="5" applyNumberFormat="1" applyFont="1" applyFill="1" applyProtection="1">
      <protection hidden="1"/>
    </xf>
    <xf numFmtId="0" fontId="21" fillId="7" borderId="0" xfId="5" applyFont="1" applyFill="1" applyProtection="1"/>
    <xf numFmtId="0" fontId="7" fillId="7" borderId="0" xfId="5" applyFill="1" applyProtection="1"/>
    <xf numFmtId="0" fontId="0" fillId="0" borderId="0" xfId="5" applyFont="1" applyProtection="1"/>
    <xf numFmtId="3" fontId="7" fillId="7" borderId="3" xfId="5" applyNumberFormat="1" applyFill="1" applyBorder="1" applyAlignment="1" applyProtection="1">
      <alignment horizontal="center"/>
    </xf>
    <xf numFmtId="3" fontId="7" fillId="7" borderId="3" xfId="5" applyNumberFormat="1" applyFont="1" applyFill="1" applyBorder="1" applyAlignment="1" applyProtection="1">
      <alignment horizontal="center"/>
    </xf>
    <xf numFmtId="0" fontId="7" fillId="7" borderId="1" xfId="5" applyFill="1" applyBorder="1" applyAlignment="1" applyProtection="1">
      <alignment horizontal="center"/>
    </xf>
    <xf numFmtId="0" fontId="22" fillId="7" borderId="1" xfId="5" applyFont="1" applyFill="1" applyBorder="1" applyAlignment="1" applyProtection="1">
      <alignment horizontal="center"/>
    </xf>
    <xf numFmtId="0" fontId="16" fillId="7" borderId="0" xfId="1" applyFont="1" applyFill="1" applyProtection="1"/>
    <xf numFmtId="0" fontId="16" fillId="7" borderId="0" xfId="1" applyFill="1" applyProtection="1"/>
    <xf numFmtId="3" fontId="7" fillId="5" borderId="1" xfId="5" applyNumberFormat="1" applyFill="1" applyBorder="1" applyProtection="1"/>
    <xf numFmtId="0" fontId="12" fillId="0" borderId="4" xfId="0" applyFont="1" applyFill="1" applyBorder="1" applyAlignment="1">
      <alignment horizontal="center" vertical="top" wrapText="1"/>
    </xf>
    <xf numFmtId="0" fontId="0" fillId="0" borderId="1" xfId="0" applyBorder="1"/>
    <xf numFmtId="3" fontId="22" fillId="5" borderId="1" xfId="5" applyNumberFormat="1" applyFont="1" applyFill="1" applyBorder="1" applyAlignment="1" applyProtection="1"/>
    <xf numFmtId="3" fontId="0" fillId="7" borderId="1" xfId="5" applyNumberFormat="1" applyFont="1" applyFill="1" applyBorder="1" applyAlignment="1" applyProtection="1">
      <protection locked="0"/>
    </xf>
    <xf numFmtId="3" fontId="7" fillId="7" borderId="1" xfId="5" applyNumberFormat="1" applyFont="1" applyFill="1" applyBorder="1" applyAlignment="1" applyProtection="1">
      <alignment horizontal="center" wrapText="1"/>
    </xf>
    <xf numFmtId="0" fontId="7" fillId="7" borderId="1" xfId="5" applyFont="1" applyFill="1" applyBorder="1" applyAlignment="1" applyProtection="1">
      <alignment horizontal="center" wrapText="1"/>
    </xf>
    <xf numFmtId="3" fontId="7" fillId="7" borderId="1" xfId="5" applyNumberFormat="1" applyFill="1" applyBorder="1" applyAlignment="1">
      <alignment horizontal="center"/>
    </xf>
    <xf numFmtId="3" fontId="22" fillId="7" borderId="1" xfId="5" applyNumberFormat="1" applyFont="1" applyFill="1" applyBorder="1" applyAlignment="1">
      <alignment horizontal="center"/>
    </xf>
    <xf numFmtId="0" fontId="24" fillId="0" borderId="1" xfId="8" applyFont="1" applyBorder="1" applyAlignment="1">
      <alignment horizontal="center" wrapText="1"/>
    </xf>
    <xf numFmtId="0" fontId="4" fillId="0" borderId="0" xfId="8" applyAlignment="1">
      <alignment wrapText="1"/>
    </xf>
    <xf numFmtId="0" fontId="19" fillId="3" borderId="1" xfId="0" applyFont="1" applyFill="1" applyBorder="1" applyAlignment="1">
      <alignment vertical="top" wrapText="1"/>
    </xf>
    <xf numFmtId="0" fontId="17" fillId="0" borderId="1" xfId="1" applyFont="1" applyFill="1" applyBorder="1" applyAlignment="1">
      <alignment horizontal="center" wrapText="1"/>
    </xf>
    <xf numFmtId="0" fontId="12" fillId="6" borderId="1"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3" borderId="3" xfId="0" applyFont="1" applyFill="1" applyBorder="1" applyAlignment="1">
      <alignment vertical="top" wrapText="1"/>
    </xf>
    <xf numFmtId="0" fontId="12" fillId="5" borderId="3" xfId="0" applyFont="1" applyFill="1" applyBorder="1" applyAlignment="1">
      <alignment horizontal="center" vertical="top" wrapText="1"/>
    </xf>
    <xf numFmtId="0" fontId="0" fillId="0" borderId="3" xfId="0" applyBorder="1"/>
    <xf numFmtId="0" fontId="0" fillId="0" borderId="1" xfId="0" applyBorder="1" applyAlignment="1">
      <alignment wrapText="1"/>
    </xf>
    <xf numFmtId="0" fontId="12" fillId="0" borderId="1" xfId="0" applyFont="1" applyFill="1" applyBorder="1" applyAlignment="1">
      <alignment horizontal="left" vertical="top"/>
    </xf>
    <xf numFmtId="17" fontId="12" fillId="6" borderId="1" xfId="0" applyNumberFormat="1" applyFont="1" applyFill="1" applyBorder="1" applyAlignment="1">
      <alignment horizontal="left" vertical="top" wrapText="1"/>
    </xf>
    <xf numFmtId="1" fontId="0" fillId="0" borderId="0" xfId="0" applyNumberFormat="1"/>
    <xf numFmtId="3" fontId="7" fillId="7" borderId="1" xfId="5" applyNumberFormat="1" applyFill="1" applyBorder="1" applyAlignment="1">
      <alignment horizontal="right"/>
    </xf>
    <xf numFmtId="0" fontId="12" fillId="5" borderId="1" xfId="0" applyFont="1" applyFill="1" applyBorder="1" applyAlignment="1">
      <alignment horizontal="left" vertical="top"/>
    </xf>
    <xf numFmtId="1" fontId="12" fillId="6" borderId="1" xfId="0" applyNumberFormat="1" applyFont="1" applyFill="1" applyBorder="1" applyAlignment="1">
      <alignment horizontal="right" vertical="top" wrapText="1"/>
    </xf>
    <xf numFmtId="164" fontId="12" fillId="6" borderId="1" xfId="0" applyNumberFormat="1" applyFont="1" applyFill="1" applyBorder="1" applyAlignment="1">
      <alignment horizontal="right" vertical="top" wrapText="1"/>
    </xf>
    <xf numFmtId="0" fontId="12" fillId="6" borderId="1" xfId="0" applyFont="1" applyFill="1" applyBorder="1" applyAlignment="1">
      <alignment horizontal="right" vertical="top" wrapText="1"/>
    </xf>
    <xf numFmtId="164" fontId="0" fillId="0" borderId="0" xfId="0" applyNumberFormat="1"/>
    <xf numFmtId="2" fontId="12" fillId="6" borderId="1" xfId="0" applyNumberFormat="1" applyFont="1" applyFill="1" applyBorder="1" applyAlignment="1">
      <alignment horizontal="right" vertical="top" wrapText="1"/>
    </xf>
    <xf numFmtId="0" fontId="12" fillId="5" borderId="3" xfId="0" applyFont="1" applyFill="1" applyBorder="1" applyAlignment="1">
      <alignment horizontal="center" vertical="top"/>
    </xf>
    <xf numFmtId="0" fontId="12" fillId="6" borderId="1" xfId="0" applyFont="1" applyFill="1" applyBorder="1" applyAlignment="1">
      <alignment horizontal="right" vertical="top" wrapText="1" indent="1"/>
    </xf>
    <xf numFmtId="0" fontId="16" fillId="0" borderId="0" xfId="9" applyFont="1" applyFill="1" applyBorder="1" applyAlignment="1">
      <alignment horizontal="left"/>
    </xf>
    <xf numFmtId="0" fontId="16" fillId="0" borderId="0" xfId="9" applyFont="1" applyFill="1" applyBorder="1" applyAlignment="1">
      <alignment horizontal="left" wrapText="1"/>
    </xf>
    <xf numFmtId="0" fontId="12" fillId="3" borderId="1" xfId="0" applyFont="1" applyFill="1" applyBorder="1" applyAlignment="1">
      <alignment horizontal="left" vertical="top"/>
    </xf>
    <xf numFmtId="0" fontId="7" fillId="7" borderId="0" xfId="5" applyFont="1" applyFill="1" applyProtection="1"/>
    <xf numFmtId="3" fontId="0" fillId="7" borderId="1" xfId="5" applyNumberFormat="1" applyFont="1" applyFill="1" applyBorder="1" applyAlignment="1" applyProtection="1">
      <alignment horizontal="left" vertical="top"/>
      <protection locked="0"/>
    </xf>
    <xf numFmtId="3" fontId="7" fillId="7" borderId="1" xfId="5" applyNumberFormat="1" applyFont="1" applyFill="1" applyBorder="1" applyAlignment="1">
      <alignment horizontal="center" wrapText="1"/>
    </xf>
    <xf numFmtId="0" fontId="13" fillId="9" borderId="1" xfId="0" applyFont="1" applyFill="1" applyBorder="1" applyAlignment="1">
      <alignment horizontal="center" vertical="top" wrapText="1"/>
    </xf>
    <xf numFmtId="0" fontId="19" fillId="0" borderId="1" xfId="0" applyFont="1" applyFill="1" applyBorder="1" applyAlignment="1">
      <alignment vertical="top" wrapText="1"/>
    </xf>
    <xf numFmtId="0" fontId="19" fillId="5" borderId="1" xfId="0" applyFont="1" applyFill="1" applyBorder="1" applyAlignment="1">
      <alignment horizontal="left" vertical="top" wrapText="1"/>
    </xf>
    <xf numFmtId="0" fontId="12" fillId="3" borderId="1" xfId="1" applyFont="1" applyFill="1" applyBorder="1" applyAlignment="1">
      <alignment vertical="top" wrapText="1"/>
    </xf>
    <xf numFmtId="0" fontId="12" fillId="3" borderId="1" xfId="1" applyFont="1" applyFill="1" applyBorder="1" applyAlignment="1">
      <alignment horizontal="center" vertical="top" wrapText="1"/>
    </xf>
    <xf numFmtId="0" fontId="12" fillId="6" borderId="1" xfId="1" applyFont="1" applyFill="1" applyBorder="1" applyAlignment="1">
      <alignment horizontal="left" vertical="top" wrapText="1"/>
    </xf>
    <xf numFmtId="0" fontId="12" fillId="0" borderId="1" xfId="1" applyFont="1" applyFill="1" applyBorder="1" applyAlignment="1">
      <alignment horizontal="left" vertical="top" wrapText="1"/>
    </xf>
    <xf numFmtId="0" fontId="12" fillId="0" borderId="1" xfId="1" applyFont="1" applyBorder="1" applyAlignment="1">
      <alignment horizontal="center" vertical="top"/>
    </xf>
    <xf numFmtId="0" fontId="12" fillId="0" borderId="1" xfId="1" applyFont="1" applyFill="1" applyBorder="1" applyAlignment="1">
      <alignment horizontal="center" vertical="top"/>
    </xf>
    <xf numFmtId="0" fontId="19" fillId="6" borderId="1" xfId="0" applyFont="1" applyFill="1" applyBorder="1" applyAlignment="1">
      <alignment horizontal="left" vertical="top" wrapText="1"/>
    </xf>
    <xf numFmtId="0" fontId="25" fillId="0" borderId="0" xfId="0" applyFont="1"/>
    <xf numFmtId="0" fontId="0" fillId="0" borderId="0" xfId="0" applyBorder="1" applyAlignment="1">
      <alignment wrapText="1"/>
    </xf>
    <xf numFmtId="0" fontId="12" fillId="0" borderId="1" xfId="10" applyFont="1" applyBorder="1" applyAlignment="1">
      <alignment horizontal="left" vertical="top" wrapText="1"/>
    </xf>
    <xf numFmtId="0" fontId="12" fillId="0" borderId="1" xfId="10" applyFont="1" applyBorder="1" applyAlignment="1">
      <alignment horizontal="center" vertical="top" wrapText="1"/>
    </xf>
    <xf numFmtId="0" fontId="2" fillId="0" borderId="0" xfId="8" applyFont="1" applyBorder="1" applyAlignment="1">
      <alignment wrapText="1"/>
    </xf>
    <xf numFmtId="0" fontId="18" fillId="0" borderId="0" xfId="12" applyFont="1" applyAlignment="1">
      <alignment vertical="top"/>
    </xf>
    <xf numFmtId="0" fontId="12" fillId="0" borderId="1" xfId="12" applyFont="1" applyBorder="1" applyAlignment="1">
      <alignment horizontal="center" vertical="top"/>
    </xf>
    <xf numFmtId="0" fontId="12" fillId="0" borderId="1" xfId="12" applyFont="1" applyBorder="1" applyAlignment="1">
      <alignment horizontal="center" vertical="top" wrapText="1"/>
    </xf>
    <xf numFmtId="0" fontId="12" fillId="0" borderId="1" xfId="12" applyFont="1" applyBorder="1" applyAlignment="1">
      <alignment horizontal="left" vertical="top" wrapText="1"/>
    </xf>
    <xf numFmtId="0" fontId="12" fillId="6" borderId="1" xfId="12" applyFont="1" applyFill="1" applyBorder="1" applyAlignment="1">
      <alignment horizontal="right" vertical="top" wrapText="1"/>
    </xf>
    <xf numFmtId="0" fontId="12" fillId="6" borderId="1" xfId="12" applyFont="1" applyFill="1" applyBorder="1" applyAlignment="1">
      <alignment horizontal="left" vertical="top" wrapText="1"/>
    </xf>
    <xf numFmtId="0" fontId="12" fillId="0" borderId="1" xfId="12" applyFont="1" applyBorder="1" applyAlignment="1">
      <alignment vertical="top"/>
    </xf>
    <xf numFmtId="0" fontId="12" fillId="0" borderId="1" xfId="12" applyFont="1" applyFill="1" applyBorder="1" applyAlignment="1">
      <alignment horizontal="left" vertical="top" wrapText="1"/>
    </xf>
    <xf numFmtId="0" fontId="12" fillId="0" borderId="1" xfId="12" applyFont="1" applyBorder="1" applyAlignment="1">
      <alignment vertical="top" wrapText="1"/>
    </xf>
    <xf numFmtId="0" fontId="12" fillId="0" borderId="0" xfId="12" applyFont="1" applyAlignment="1">
      <alignment vertical="top"/>
    </xf>
    <xf numFmtId="0" fontId="12" fillId="7" borderId="1" xfId="12" applyFont="1" applyFill="1" applyBorder="1" applyAlignment="1">
      <alignment horizontal="center" vertical="top" wrapText="1"/>
    </xf>
    <xf numFmtId="0" fontId="12" fillId="7" borderId="1" xfId="12" applyFont="1" applyFill="1" applyBorder="1" applyAlignment="1">
      <alignment horizontal="left" vertical="top" wrapText="1"/>
    </xf>
    <xf numFmtId="0" fontId="12" fillId="7" borderId="1" xfId="12" applyFont="1" applyFill="1" applyBorder="1" applyAlignment="1">
      <alignment horizontal="center" vertical="top"/>
    </xf>
    <xf numFmtId="0" fontId="12" fillId="5" borderId="1" xfId="12" applyFont="1" applyFill="1" applyBorder="1" applyAlignment="1">
      <alignment horizontal="left" vertical="top" wrapText="1"/>
    </xf>
    <xf numFmtId="0" fontId="26" fillId="0" borderId="0" xfId="1" applyFont="1" applyFill="1" applyBorder="1" applyAlignment="1">
      <alignment horizontal="left"/>
    </xf>
    <xf numFmtId="0" fontId="1" fillId="0" borderId="0" xfId="8" applyFont="1" applyBorder="1" applyAlignment="1">
      <alignment wrapText="1"/>
    </xf>
    <xf numFmtId="0" fontId="19" fillId="0" borderId="1" xfId="0" applyFont="1" applyBorder="1" applyAlignment="1">
      <alignment vertical="top"/>
    </xf>
    <xf numFmtId="0" fontId="19" fillId="0" borderId="1" xfId="1" applyFont="1" applyFill="1" applyBorder="1" applyAlignment="1">
      <alignment horizontal="left" vertical="top" wrapText="1"/>
    </xf>
    <xf numFmtId="2" fontId="19" fillId="8" borderId="1" xfId="12" applyNumberFormat="1" applyFont="1" applyFill="1" applyBorder="1" applyAlignment="1">
      <alignment horizontal="right" vertical="top" wrapText="1"/>
    </xf>
    <xf numFmtId="0" fontId="19" fillId="7" borderId="1" xfId="12" applyFont="1" applyFill="1" applyBorder="1" applyAlignment="1">
      <alignment horizontal="left" vertical="top" wrapText="1"/>
    </xf>
    <xf numFmtId="0" fontId="19" fillId="6" borderId="1" xfId="12" applyFont="1" applyFill="1" applyBorder="1" applyAlignment="1">
      <alignment horizontal="left" vertical="top" wrapText="1"/>
    </xf>
    <xf numFmtId="0" fontId="19" fillId="0" borderId="1" xfId="12" applyFont="1" applyBorder="1" applyAlignment="1">
      <alignment vertical="top"/>
    </xf>
    <xf numFmtId="0" fontId="19" fillId="0" borderId="1" xfId="12" applyFont="1" applyBorder="1" applyAlignment="1">
      <alignment horizontal="left" vertical="top" wrapText="1"/>
    </xf>
    <xf numFmtId="0" fontId="19" fillId="0" borderId="1" xfId="12" applyFont="1" applyBorder="1" applyAlignment="1">
      <alignment vertical="top" wrapText="1"/>
    </xf>
    <xf numFmtId="0" fontId="19" fillId="5" borderId="1" xfId="12" applyFont="1" applyFill="1" applyBorder="1" applyAlignment="1">
      <alignment horizontal="left" vertical="top" wrapText="1"/>
    </xf>
    <xf numFmtId="0" fontId="12" fillId="10" borderId="8" xfId="1" applyFont="1" applyFill="1" applyBorder="1" applyAlignment="1">
      <alignment horizontal="center" vertical="top" wrapText="1"/>
    </xf>
    <xf numFmtId="0" fontId="11" fillId="10" borderId="8" xfId="1" applyFont="1" applyFill="1" applyBorder="1" applyAlignment="1">
      <alignment vertical="top" wrapText="1"/>
    </xf>
    <xf numFmtId="0" fontId="12" fillId="10" borderId="8" xfId="1" applyFont="1" applyFill="1" applyBorder="1" applyAlignment="1">
      <alignment vertical="top" wrapText="1"/>
    </xf>
    <xf numFmtId="0" fontId="12" fillId="0" borderId="1" xfId="13" applyFont="1" applyFill="1" applyBorder="1" applyAlignment="1">
      <alignment horizontal="left" vertical="top" wrapText="1"/>
    </xf>
    <xf numFmtId="0" fontId="12" fillId="0" borderId="1" xfId="13" applyFont="1" applyFill="1" applyBorder="1" applyAlignment="1">
      <alignment horizontal="center" vertical="top"/>
    </xf>
    <xf numFmtId="0" fontId="16" fillId="0" borderId="1" xfId="1" applyFont="1" applyFill="1" applyBorder="1"/>
    <xf numFmtId="0" fontId="12" fillId="0" borderId="1" xfId="13" applyFont="1" applyFill="1" applyBorder="1" applyAlignment="1">
      <alignment vertical="top" wrapText="1"/>
    </xf>
    <xf numFmtId="0" fontId="12" fillId="0" borderId="1" xfId="13" applyFont="1" applyFill="1" applyBorder="1" applyAlignment="1">
      <alignment horizontal="left" vertical="top"/>
    </xf>
    <xf numFmtId="14" fontId="12" fillId="6" borderId="1" xfId="0" applyNumberFormat="1" applyFont="1" applyFill="1" applyBorder="1" applyAlignment="1">
      <alignment horizontal="left" vertical="top" wrapText="1"/>
    </xf>
    <xf numFmtId="0" fontId="12" fillId="6" borderId="1" xfId="0" quotePrefix="1" applyFont="1" applyFill="1" applyBorder="1" applyAlignment="1">
      <alignment horizontal="left" vertical="top" wrapText="1"/>
    </xf>
    <xf numFmtId="0" fontId="19" fillId="6" borderId="1" xfId="0" applyFont="1" applyFill="1" applyBorder="1" applyAlignment="1">
      <alignment horizontal="right" vertical="top" wrapText="1"/>
    </xf>
    <xf numFmtId="0" fontId="12" fillId="0" borderId="3" xfId="0" applyFont="1" applyBorder="1" applyAlignment="1">
      <alignment vertical="top" wrapText="1"/>
    </xf>
    <xf numFmtId="0" fontId="12" fillId="0" borderId="3" xfId="0" applyFont="1" applyBorder="1" applyAlignment="1">
      <alignment horizontal="left" vertical="top" wrapText="1"/>
    </xf>
    <xf numFmtId="0" fontId="12" fillId="5" borderId="1" xfId="12" applyFont="1" applyFill="1" applyBorder="1" applyAlignment="1">
      <alignment horizontal="center" vertical="top" wrapText="1"/>
    </xf>
    <xf numFmtId="0" fontId="19" fillId="5" borderId="1" xfId="0" applyFont="1" applyFill="1" applyBorder="1" applyAlignment="1">
      <alignment horizontal="center" vertical="top"/>
    </xf>
    <xf numFmtId="0" fontId="16" fillId="0" borderId="1" xfId="0" applyFont="1" applyBorder="1" applyAlignment="1">
      <alignment wrapText="1"/>
    </xf>
    <xf numFmtId="1" fontId="16" fillId="5" borderId="1" xfId="1" applyNumberFormat="1" applyFont="1" applyFill="1" applyBorder="1" applyAlignment="1">
      <alignment wrapText="1"/>
    </xf>
    <xf numFmtId="2" fontId="16" fillId="5" borderId="1" xfId="1" applyNumberFormat="1" applyFont="1" applyFill="1" applyBorder="1" applyAlignment="1">
      <alignment wrapText="1"/>
    </xf>
    <xf numFmtId="0" fontId="19" fillId="5" borderId="3" xfId="0" applyFont="1" applyFill="1" applyBorder="1" applyAlignment="1">
      <alignment horizontal="left" vertical="top" wrapText="1"/>
    </xf>
    <xf numFmtId="0" fontId="12" fillId="0" borderId="1" xfId="0" applyFont="1" applyBorder="1" applyAlignment="1">
      <alignment horizontal="left" vertical="top"/>
    </xf>
    <xf numFmtId="0" fontId="12" fillId="7" borderId="1" xfId="0" applyFont="1" applyFill="1" applyBorder="1" applyAlignment="1">
      <alignment horizontal="left" vertical="top"/>
    </xf>
    <xf numFmtId="0" fontId="12" fillId="0" borderId="6" xfId="0" applyFont="1" applyBorder="1" applyAlignment="1">
      <alignment horizontal="left" vertical="top"/>
    </xf>
    <xf numFmtId="0" fontId="12" fillId="7" borderId="3" xfId="0" applyFont="1" applyFill="1" applyBorder="1" applyAlignment="1">
      <alignment horizontal="left" vertical="top"/>
    </xf>
    <xf numFmtId="0" fontId="19" fillId="3" borderId="1" xfId="0" applyFont="1" applyFill="1" applyBorder="1" applyAlignment="1">
      <alignment horizontal="left" vertical="top"/>
    </xf>
    <xf numFmtId="0" fontId="16" fillId="7" borderId="0" xfId="5" applyFont="1" applyFill="1"/>
    <xf numFmtId="0" fontId="27" fillId="2" borderId="1" xfId="0" applyFont="1" applyFill="1" applyBorder="1" applyAlignment="1">
      <alignment horizontal="center"/>
    </xf>
    <xf numFmtId="0" fontId="27" fillId="2" borderId="1" xfId="0" applyFont="1" applyFill="1" applyBorder="1"/>
    <xf numFmtId="14" fontId="25" fillId="0" borderId="1" xfId="0" applyNumberFormat="1" applyFont="1" applyBorder="1" applyAlignment="1">
      <alignment horizontal="center" vertical="top"/>
    </xf>
    <xf numFmtId="164" fontId="25" fillId="0" borderId="1" xfId="0" applyNumberFormat="1" applyFont="1" applyBorder="1" applyAlignment="1">
      <alignment horizontal="center" vertical="top"/>
    </xf>
    <xf numFmtId="0" fontId="25" fillId="0" borderId="1" xfId="0" applyFont="1" applyBorder="1" applyAlignment="1">
      <alignment horizontal="center" vertical="top"/>
    </xf>
    <xf numFmtId="0" fontId="25" fillId="0" borderId="1" xfId="0" applyFont="1" applyBorder="1" applyAlignment="1">
      <alignment vertical="top" wrapText="1"/>
    </xf>
    <xf numFmtId="0" fontId="12" fillId="10" borderId="9" xfId="1" applyFont="1" applyFill="1" applyBorder="1" applyAlignment="1">
      <alignment horizontal="center" vertical="top" wrapText="1"/>
    </xf>
    <xf numFmtId="165" fontId="12" fillId="6" borderId="1" xfId="0" applyNumberFormat="1" applyFont="1" applyFill="1" applyBorder="1" applyAlignment="1">
      <alignment horizontal="left" vertical="top" wrapText="1"/>
    </xf>
    <xf numFmtId="0" fontId="19" fillId="7" borderId="1" xfId="0" applyFont="1" applyFill="1" applyBorder="1" applyAlignment="1">
      <alignment horizontal="center" vertical="top"/>
    </xf>
    <xf numFmtId="164" fontId="16" fillId="0" borderId="0" xfId="0" applyNumberFormat="1" applyFont="1"/>
    <xf numFmtId="0" fontId="12" fillId="7" borderId="1" xfId="13" applyFont="1" applyFill="1" applyBorder="1" applyAlignment="1">
      <alignment horizontal="left" vertical="top" wrapText="1"/>
    </xf>
    <xf numFmtId="0" fontId="19" fillId="0" borderId="1" xfId="0" applyFont="1" applyBorder="1" applyAlignment="1">
      <alignment horizontal="center" vertical="top"/>
    </xf>
    <xf numFmtId="165" fontId="19" fillId="6" borderId="1" xfId="0" applyNumberFormat="1" applyFont="1" applyFill="1" applyBorder="1" applyAlignment="1">
      <alignment horizontal="left" vertical="top" wrapText="1"/>
    </xf>
    <xf numFmtId="0" fontId="12" fillId="5" borderId="1" xfId="0" quotePrefix="1" applyFont="1" applyFill="1" applyBorder="1" applyAlignment="1">
      <alignment horizontal="center" vertical="top" wrapText="1"/>
    </xf>
    <xf numFmtId="3" fontId="7" fillId="7" borderId="3" xfId="5" applyNumberFormat="1" applyFill="1" applyBorder="1" applyAlignment="1">
      <alignment vertical="top" wrapText="1"/>
    </xf>
    <xf numFmtId="0" fontId="19" fillId="5" borderId="1" xfId="0" applyFont="1" applyFill="1" applyBorder="1" applyAlignment="1">
      <alignment horizontal="center" vertical="top" wrapText="1"/>
    </xf>
    <xf numFmtId="0" fontId="24" fillId="0" borderId="0" xfId="0" applyFont="1" applyAlignment="1">
      <alignment horizontal="center" wrapText="1"/>
    </xf>
    <xf numFmtId="0" fontId="0" fillId="0" borderId="0" xfId="0" applyAlignment="1">
      <alignment vertical="top" wrapText="1"/>
    </xf>
    <xf numFmtId="0" fontId="0" fillId="0" borderId="0" xfId="0" applyAlignment="1">
      <alignment vertical="top"/>
    </xf>
    <xf numFmtId="0" fontId="19" fillId="5" borderId="3" xfId="0" applyFont="1" applyFill="1" applyBorder="1" applyAlignment="1">
      <alignment horizontal="center" vertical="top"/>
    </xf>
    <xf numFmtId="0" fontId="12" fillId="0" borderId="1" xfId="0" applyFont="1" applyBorder="1" applyAlignment="1">
      <alignment wrapText="1"/>
    </xf>
    <xf numFmtId="0" fontId="0" fillId="0" borderId="0" xfId="0" applyProtection="1">
      <protection locked="0"/>
    </xf>
    <xf numFmtId="1" fontId="19" fillId="6" borderId="1" xfId="0" applyNumberFormat="1" applyFont="1" applyFill="1" applyBorder="1" applyAlignment="1">
      <alignment horizontal="right" vertical="top" wrapText="1"/>
    </xf>
    <xf numFmtId="0" fontId="16" fillId="0" borderId="0" xfId="1" applyAlignment="1">
      <alignment horizontal="left"/>
    </xf>
    <xf numFmtId="0" fontId="16" fillId="7" borderId="3" xfId="1" applyFill="1" applyBorder="1" applyAlignment="1" applyProtection="1">
      <alignment horizontal="left" vertical="top"/>
      <protection locked="0"/>
    </xf>
    <xf numFmtId="0" fontId="16" fillId="7" borderId="7" xfId="1" applyFill="1" applyBorder="1" applyAlignment="1" applyProtection="1">
      <alignment horizontal="left" vertical="top"/>
      <protection locked="0"/>
    </xf>
    <xf numFmtId="0" fontId="16" fillId="7" borderId="2" xfId="1" applyFill="1" applyBorder="1" applyAlignment="1" applyProtection="1">
      <alignment horizontal="left" vertical="top"/>
      <protection locked="0"/>
    </xf>
  </cellXfs>
  <cellStyles count="14">
    <cellStyle name="Normal" xfId="0" builtinId="0"/>
    <cellStyle name="Normal 2" xfId="1" xr:uid="{00000000-0005-0000-0000-000001000000}"/>
    <cellStyle name="Normal 3" xfId="2" xr:uid="{00000000-0005-0000-0000-000002000000}"/>
    <cellStyle name="Normal 3 2" xfId="3" xr:uid="{00000000-0005-0000-0000-000003000000}"/>
    <cellStyle name="Normal 3 3" xfId="9" xr:uid="{00000000-0005-0000-0000-000004000000}"/>
    <cellStyle name="Normal 3 4" xfId="12" xr:uid="{00000000-0005-0000-0000-000005000000}"/>
    <cellStyle name="Normal 4" xfId="4" xr:uid="{00000000-0005-0000-0000-000006000000}"/>
    <cellStyle name="Normal 4 2" xfId="5" xr:uid="{00000000-0005-0000-0000-000007000000}"/>
    <cellStyle name="Normal 4 3" xfId="13" xr:uid="{00000000-0005-0000-0000-000008000000}"/>
    <cellStyle name="Normal 5" xfId="6" xr:uid="{00000000-0005-0000-0000-000009000000}"/>
    <cellStyle name="Normal 6" xfId="7" xr:uid="{00000000-0005-0000-0000-00000A000000}"/>
    <cellStyle name="Normal 6 2" xfId="8" xr:uid="{00000000-0005-0000-0000-00000B000000}"/>
    <cellStyle name="Normal 6 2 2" xfId="11" xr:uid="{00000000-0005-0000-0000-00000C000000}"/>
    <cellStyle name="Normal 7" xfId="10" xr:uid="{00000000-0005-0000-0000-00000D000000}"/>
  </cellStyles>
  <dxfs count="48">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
  <sheetViews>
    <sheetView showGridLines="0" zoomScale="80" workbookViewId="0">
      <selection activeCell="B13" sqref="B13"/>
    </sheetView>
  </sheetViews>
  <sheetFormatPr defaultColWidth="9.140625" defaultRowHeight="12.75" x14ac:dyDescent="0.2"/>
  <cols>
    <col min="1" max="1" width="1.7109375" style="2" customWidth="1"/>
    <col min="2" max="2" width="15.5703125" style="2" customWidth="1"/>
    <col min="3" max="3" width="22.140625" style="2" customWidth="1"/>
    <col min="4" max="4" width="32.28515625" style="2" customWidth="1"/>
    <col min="5" max="5" width="64" style="2" customWidth="1"/>
    <col min="6" max="16384" width="9.140625" style="2"/>
  </cols>
  <sheetData>
    <row r="2" spans="2:5" ht="14.25" x14ac:dyDescent="0.2">
      <c r="B2" s="196" t="s">
        <v>4</v>
      </c>
      <c r="C2" s="196" t="s">
        <v>5</v>
      </c>
      <c r="D2" s="196" t="s">
        <v>6</v>
      </c>
      <c r="E2" s="197" t="s">
        <v>7</v>
      </c>
    </row>
    <row r="3" spans="2:5" ht="14.25" x14ac:dyDescent="0.2">
      <c r="B3" s="198">
        <v>42793</v>
      </c>
      <c r="C3" s="199">
        <v>4</v>
      </c>
      <c r="D3" s="200" t="s">
        <v>264</v>
      </c>
      <c r="E3" s="201" t="s">
        <v>265</v>
      </c>
    </row>
    <row r="4" spans="2:5" ht="14.25" x14ac:dyDescent="0.2">
      <c r="B4" s="198">
        <v>42793</v>
      </c>
      <c r="C4" s="199">
        <v>4.0999999999999996</v>
      </c>
      <c r="D4" s="200" t="s">
        <v>264</v>
      </c>
      <c r="E4" s="201" t="s">
        <v>266</v>
      </c>
    </row>
    <row r="5" spans="2:5" ht="14.25" x14ac:dyDescent="0.2">
      <c r="B5" s="198">
        <v>43119</v>
      </c>
      <c r="C5" s="199">
        <v>5</v>
      </c>
      <c r="D5" s="200" t="s">
        <v>264</v>
      </c>
      <c r="E5" s="201" t="s">
        <v>268</v>
      </c>
    </row>
    <row r="6" spans="2:5" ht="14.25" x14ac:dyDescent="0.2">
      <c r="B6" s="198">
        <v>43684</v>
      </c>
      <c r="C6" s="199">
        <v>6</v>
      </c>
      <c r="D6" s="200" t="s">
        <v>269</v>
      </c>
      <c r="E6" s="201" t="s">
        <v>270</v>
      </c>
    </row>
    <row r="7" spans="2:5" ht="14.25" x14ac:dyDescent="0.2">
      <c r="B7" s="198">
        <v>43836</v>
      </c>
      <c r="C7" s="199">
        <v>6.1</v>
      </c>
      <c r="D7" s="200" t="s">
        <v>269</v>
      </c>
      <c r="E7" s="201" t="s">
        <v>1782</v>
      </c>
    </row>
    <row r="8" spans="2:5" ht="14.25" x14ac:dyDescent="0.2">
      <c r="B8" s="198">
        <v>43866</v>
      </c>
      <c r="C8" s="199">
        <v>6.2</v>
      </c>
      <c r="D8" s="200" t="s">
        <v>269</v>
      </c>
      <c r="E8" s="201" t="s">
        <v>2013</v>
      </c>
    </row>
    <row r="9" spans="2:5" ht="14.25" x14ac:dyDescent="0.2">
      <c r="B9" s="198">
        <v>43881</v>
      </c>
      <c r="C9" s="199">
        <v>6.3</v>
      </c>
      <c r="D9" s="200" t="s">
        <v>269</v>
      </c>
      <c r="E9" s="201" t="s">
        <v>2013</v>
      </c>
    </row>
    <row r="10" spans="2:5" ht="14.25" x14ac:dyDescent="0.2">
      <c r="B10" s="198">
        <v>43889</v>
      </c>
      <c r="C10" s="199">
        <v>6.4</v>
      </c>
      <c r="D10" s="200" t="s">
        <v>269</v>
      </c>
      <c r="E10" s="201" t="s">
        <v>2013</v>
      </c>
    </row>
    <row r="11" spans="2:5" ht="14.25" x14ac:dyDescent="0.2">
      <c r="B11" s="198">
        <v>43899</v>
      </c>
      <c r="C11" s="199">
        <v>6.5</v>
      </c>
      <c r="D11" s="200" t="s">
        <v>269</v>
      </c>
      <c r="E11" s="201" t="s">
        <v>2013</v>
      </c>
    </row>
    <row r="12" spans="2:5" ht="14.25" x14ac:dyDescent="0.2">
      <c r="B12" s="198">
        <v>43901</v>
      </c>
      <c r="C12" s="199">
        <v>6.6</v>
      </c>
      <c r="D12" s="200" t="s">
        <v>3550</v>
      </c>
      <c r="E12" s="201" t="s">
        <v>3551</v>
      </c>
    </row>
    <row r="13" spans="2:5" ht="14.25" x14ac:dyDescent="0.2">
      <c r="B13" s="198">
        <v>43920</v>
      </c>
      <c r="C13" s="199">
        <v>6.7</v>
      </c>
      <c r="D13" s="200" t="s">
        <v>269</v>
      </c>
      <c r="E13" s="201" t="s">
        <v>3577</v>
      </c>
    </row>
    <row r="14" spans="2:5" ht="14.25" x14ac:dyDescent="0.2">
      <c r="B14" s="198">
        <v>43928</v>
      </c>
      <c r="C14" s="199">
        <v>6.8</v>
      </c>
      <c r="D14" s="200" t="s">
        <v>269</v>
      </c>
      <c r="E14" s="201" t="s">
        <v>3609</v>
      </c>
    </row>
    <row r="15" spans="2:5" ht="14.25" x14ac:dyDescent="0.2">
      <c r="B15" s="198">
        <v>44120</v>
      </c>
      <c r="C15" s="199">
        <v>7.2</v>
      </c>
      <c r="D15" s="200" t="s">
        <v>269</v>
      </c>
      <c r="E15" s="201" t="s">
        <v>3676</v>
      </c>
    </row>
    <row r="16" spans="2:5" ht="14.25" x14ac:dyDescent="0.2">
      <c r="B16" s="198">
        <v>44160</v>
      </c>
      <c r="C16" s="199">
        <v>7.3</v>
      </c>
      <c r="D16" s="200" t="s">
        <v>269</v>
      </c>
      <c r="E16" s="201" t="s">
        <v>3678</v>
      </c>
    </row>
    <row r="17" spans="2:5" ht="14.25" x14ac:dyDescent="0.2">
      <c r="B17" s="198">
        <v>44264</v>
      </c>
      <c r="C17" s="199">
        <v>8</v>
      </c>
      <c r="D17" s="200" t="s">
        <v>269</v>
      </c>
      <c r="E17" s="201" t="s">
        <v>3680</v>
      </c>
    </row>
  </sheetData>
  <phoneticPr fontId="14"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M27"/>
  <sheetViews>
    <sheetView workbookViewId="0"/>
  </sheetViews>
  <sheetFormatPr defaultRowHeight="12.75" x14ac:dyDescent="0.2"/>
  <cols>
    <col min="1" max="1" width="36.28515625" customWidth="1"/>
    <col min="2" max="2" width="17.85546875" customWidth="1"/>
    <col min="3" max="3" width="16.7109375" customWidth="1"/>
  </cols>
  <sheetData>
    <row r="1" spans="1:13" x14ac:dyDescent="0.2">
      <c r="A1" s="85" t="s">
        <v>538</v>
      </c>
      <c r="B1" s="85"/>
      <c r="C1" s="85"/>
    </row>
    <row r="2" spans="1:13" x14ac:dyDescent="0.2">
      <c r="A2" s="86"/>
      <c r="B2" s="86"/>
      <c r="C2" s="86"/>
    </row>
    <row r="3" spans="1:13" x14ac:dyDescent="0.2">
      <c r="A3" s="87" t="s">
        <v>539</v>
      </c>
      <c r="B3" s="86"/>
      <c r="C3" s="86"/>
    </row>
    <row r="4" spans="1:13" ht="37.5" customHeight="1" x14ac:dyDescent="0.2">
      <c r="A4" s="88"/>
      <c r="B4" s="99" t="s">
        <v>556</v>
      </c>
      <c r="C4" s="100" t="s">
        <v>557</v>
      </c>
    </row>
    <row r="5" spans="1:13" x14ac:dyDescent="0.2">
      <c r="A5" s="88" t="s">
        <v>517</v>
      </c>
      <c r="B5" s="98">
        <f>'Contextual and EESSH'!I327</f>
        <v>8</v>
      </c>
      <c r="C5" s="98">
        <f>'Contextual and EESSH'!I335</f>
        <v>1</v>
      </c>
      <c r="J5" s="115"/>
      <c r="L5" s="115"/>
    </row>
    <row r="6" spans="1:13" x14ac:dyDescent="0.2">
      <c r="A6" s="88" t="s">
        <v>518</v>
      </c>
      <c r="B6" s="98">
        <f>'Contextual and EESSH'!I328</f>
        <v>245</v>
      </c>
      <c r="C6" s="98">
        <f>'Contextual and EESSH'!I336</f>
        <v>28</v>
      </c>
      <c r="J6" s="115"/>
      <c r="L6" s="115"/>
    </row>
    <row r="7" spans="1:13" x14ac:dyDescent="0.2">
      <c r="A7" s="88" t="s">
        <v>519</v>
      </c>
      <c r="B7" s="98">
        <f>'Contextual and EESSH'!I329</f>
        <v>1273</v>
      </c>
      <c r="C7" s="98">
        <f>'Contextual and EESSH'!I337</f>
        <v>151</v>
      </c>
      <c r="J7" s="115"/>
      <c r="L7" s="115"/>
    </row>
    <row r="8" spans="1:13" x14ac:dyDescent="0.2">
      <c r="A8" s="88" t="s">
        <v>520</v>
      </c>
      <c r="B8" s="98">
        <f>'Contextual and EESSH'!I330</f>
        <v>514</v>
      </c>
      <c r="C8" s="98">
        <f>'Contextual and EESSH'!I338</f>
        <v>48</v>
      </c>
      <c r="J8" s="115"/>
      <c r="L8" s="115"/>
    </row>
    <row r="9" spans="1:13" x14ac:dyDescent="0.2">
      <c r="A9" s="89" t="s">
        <v>521</v>
      </c>
      <c r="B9" s="98">
        <f>'Contextual and EESSH'!I331</f>
        <v>87</v>
      </c>
      <c r="C9" s="98">
        <f>'Contextual and EESSH'!I339</f>
        <v>5</v>
      </c>
      <c r="J9" s="115"/>
      <c r="L9" s="115"/>
    </row>
    <row r="10" spans="1:13" x14ac:dyDescent="0.2">
      <c r="A10" s="90" t="s">
        <v>522</v>
      </c>
      <c r="B10" s="98">
        <f>'Contextual and EESSH'!I332</f>
        <v>17</v>
      </c>
      <c r="C10" s="98">
        <f>'Contextual and EESSH'!I340</f>
        <v>1</v>
      </c>
      <c r="J10" s="115"/>
    </row>
    <row r="11" spans="1:13" x14ac:dyDescent="0.2">
      <c r="A11" s="90" t="s">
        <v>523</v>
      </c>
      <c r="B11" s="98">
        <f>'Contextual and EESSH'!I333</f>
        <v>2</v>
      </c>
      <c r="C11" s="98">
        <f>'Contextual and EESSH'!I341</f>
        <v>0</v>
      </c>
      <c r="J11" s="115"/>
    </row>
    <row r="12" spans="1:13" x14ac:dyDescent="0.2">
      <c r="A12" s="91" t="s">
        <v>92</v>
      </c>
      <c r="B12" s="97">
        <f>'Contextual and EESSH'!J334</f>
        <v>2146</v>
      </c>
      <c r="C12" s="97">
        <f>'Contextual and EESSH'!J342</f>
        <v>234</v>
      </c>
      <c r="H12" s="115"/>
      <c r="J12" s="115"/>
    </row>
    <row r="13" spans="1:13" x14ac:dyDescent="0.2">
      <c r="A13" s="86"/>
      <c r="B13" s="86"/>
      <c r="C13" s="86"/>
    </row>
    <row r="14" spans="1:13" x14ac:dyDescent="0.2">
      <c r="A14" s="92" t="s">
        <v>540</v>
      </c>
      <c r="B14" s="93"/>
      <c r="C14" s="93"/>
    </row>
    <row r="15" spans="1:13" ht="25.5" x14ac:dyDescent="0.2">
      <c r="A15" s="130"/>
      <c r="B15" s="130" t="s">
        <v>1640</v>
      </c>
      <c r="C15" s="93"/>
    </row>
    <row r="16" spans="1:13" x14ac:dyDescent="0.2">
      <c r="A16" s="89" t="s">
        <v>524</v>
      </c>
      <c r="B16" s="98">
        <f>'Contextual and EESSH'!I343</f>
        <v>1</v>
      </c>
      <c r="M16" s="121"/>
    </row>
    <row r="17" spans="1:3" x14ac:dyDescent="0.2">
      <c r="A17" s="89" t="s">
        <v>525</v>
      </c>
      <c r="B17" s="98">
        <f>'Contextual and EESSH'!I344</f>
        <v>286</v>
      </c>
    </row>
    <row r="18" spans="1:3" x14ac:dyDescent="0.2">
      <c r="A18" s="89" t="s">
        <v>526</v>
      </c>
      <c r="B18" s="98">
        <f>'Contextual and EESSH'!I345</f>
        <v>699</v>
      </c>
    </row>
    <row r="19" spans="1:3" x14ac:dyDescent="0.2">
      <c r="A19" s="89" t="s">
        <v>527</v>
      </c>
      <c r="B19" s="98">
        <f>'Contextual and EESSH'!I346</f>
        <v>1149</v>
      </c>
    </row>
    <row r="20" spans="1:3" x14ac:dyDescent="0.2">
      <c r="A20" s="89" t="s">
        <v>528</v>
      </c>
      <c r="B20" s="98">
        <f>'Contextual and EESSH'!I347</f>
        <v>16</v>
      </c>
    </row>
    <row r="21" spans="1:3" x14ac:dyDescent="0.2">
      <c r="A21" s="91" t="s">
        <v>92</v>
      </c>
      <c r="B21" s="97">
        <f>'Contextual and EESSH'!J348</f>
        <v>2151</v>
      </c>
    </row>
    <row r="23" spans="1:3" x14ac:dyDescent="0.2">
      <c r="A23" t="s">
        <v>1625</v>
      </c>
    </row>
    <row r="24" spans="1:3" x14ac:dyDescent="0.2">
      <c r="A24" s="220" t="str">
        <f>'Contextual and EESSH'!I349</f>
        <v>Energy Performance Certificates (EPCs) (Indicator C12) comment</v>
      </c>
      <c r="B24" s="221"/>
      <c r="C24" s="222"/>
    </row>
    <row r="26" spans="1:3" x14ac:dyDescent="0.2">
      <c r="A26" s="217" t="s">
        <v>484</v>
      </c>
      <c r="B26" s="217"/>
      <c r="C26" s="217"/>
    </row>
    <row r="27" spans="1:3" x14ac:dyDescent="0.2">
      <c r="A27" s="205">
        <f>'Contextual and EESSH'!J326</f>
        <v>65.406888143858581</v>
      </c>
    </row>
  </sheetData>
  <mergeCells count="1">
    <mergeCell ref="A24:C24"/>
  </mergeCells>
  <conditionalFormatting sqref="A13:C14 A16:A20 C15">
    <cfRule type="expression" dxfId="12" priority="12">
      <formula>AA13="Y"</formula>
    </cfRule>
  </conditionalFormatting>
  <conditionalFormatting sqref="A5:B12">
    <cfRule type="expression" dxfId="11" priority="35">
      <formula>Y5="Y"</formula>
    </cfRule>
  </conditionalFormatting>
  <conditionalFormatting sqref="C5:C12">
    <cfRule type="expression" dxfId="10" priority="36">
      <formula>AB5="Y"</formula>
    </cfRule>
  </conditionalFormatting>
  <conditionalFormatting sqref="B16:B20">
    <cfRule type="expression" dxfId="9" priority="8">
      <formula>AA16="Y"</formula>
    </cfRule>
  </conditionalFormatting>
  <conditionalFormatting sqref="A21:B21">
    <cfRule type="expression" dxfId="8" priority="4">
      <formula>Y21="Y"</formula>
    </cfRule>
  </conditionalFormatting>
  <conditionalFormatting sqref="A24">
    <cfRule type="expression" dxfId="7" priority="3">
      <formula>AA24="Y"</formula>
    </cfRule>
  </conditionalFormatting>
  <dataValidations count="1">
    <dataValidation type="whole" allowBlank="1" showErrorMessage="1" errorTitle="Validation" error="You can only enter a whole number in this cell." sqref="B5:C11 B16:B21" xr:uid="{00000000-0002-0000-0900-000000000000}">
      <formula1>0</formula1>
      <formula2>999999999</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B16"/>
  <sheetViews>
    <sheetView workbookViewId="0"/>
  </sheetViews>
  <sheetFormatPr defaultRowHeight="12.75" x14ac:dyDescent="0.2"/>
  <cols>
    <col min="1" max="1" width="91.85546875" customWidth="1"/>
  </cols>
  <sheetData>
    <row r="1" spans="1:2" x14ac:dyDescent="0.2">
      <c r="A1" s="85" t="s">
        <v>541</v>
      </c>
    </row>
    <row r="3" spans="1:2" x14ac:dyDescent="0.2">
      <c r="A3" t="s">
        <v>542</v>
      </c>
      <c r="B3" s="77">
        <f>'Contextual and EESSH'!I351</f>
        <v>176</v>
      </c>
    </row>
    <row r="5" spans="1:2" x14ac:dyDescent="0.2">
      <c r="A5" t="s">
        <v>543</v>
      </c>
    </row>
    <row r="7" spans="1:2" x14ac:dyDescent="0.2">
      <c r="A7" t="s">
        <v>544</v>
      </c>
      <c r="B7" s="77">
        <f>'Contextual and EESSH'!I352</f>
        <v>53386</v>
      </c>
    </row>
    <row r="9" spans="1:2" x14ac:dyDescent="0.2">
      <c r="A9" t="s">
        <v>545</v>
      </c>
      <c r="B9" s="77">
        <f>'Contextual and EESSH'!I353</f>
        <v>551097</v>
      </c>
    </row>
    <row r="11" spans="1:2" x14ac:dyDescent="0.2">
      <c r="A11" t="s">
        <v>546</v>
      </c>
      <c r="B11" s="77">
        <f>'Contextual and EESSH'!I354</f>
        <v>13599</v>
      </c>
    </row>
    <row r="13" spans="1:2" x14ac:dyDescent="0.2">
      <c r="A13" t="s">
        <v>547</v>
      </c>
      <c r="B13" s="94">
        <f>'Contextual and EESSH'!J355</f>
        <v>618082</v>
      </c>
    </row>
    <row r="15" spans="1:2" x14ac:dyDescent="0.2">
      <c r="A15" s="128" t="s">
        <v>2729</v>
      </c>
    </row>
    <row r="16" spans="1:2" x14ac:dyDescent="0.2">
      <c r="A16" s="129" t="str">
        <f>'Contextual and EESSH'!I356</f>
        <v>Investment in the EESSH (Indicator C13) comment</v>
      </c>
    </row>
  </sheetData>
  <conditionalFormatting sqref="D14:E16 C4:E13">
    <cfRule type="expression" dxfId="6" priority="8">
      <formula>AC4="Y"</formula>
    </cfRule>
  </conditionalFormatting>
  <conditionalFormatting sqref="B7">
    <cfRule type="expression" dxfId="5" priority="10">
      <formula>Z8="Y"</formula>
    </cfRule>
  </conditionalFormatting>
  <conditionalFormatting sqref="B4:B6 B10 B12">
    <cfRule type="expression" dxfId="4" priority="16">
      <formula>AB5="Y"</formula>
    </cfRule>
  </conditionalFormatting>
  <conditionalFormatting sqref="B9 B11 B13">
    <cfRule type="expression" dxfId="3" priority="18">
      <formula>#REF!="Y"</formula>
    </cfRule>
  </conditionalFormatting>
  <conditionalFormatting sqref="B8">
    <cfRule type="expression" dxfId="2" priority="22">
      <formula>#REF!="Y"</formula>
    </cfRule>
  </conditionalFormatting>
  <conditionalFormatting sqref="B3">
    <cfRule type="expression" dxfId="1" priority="2">
      <formula>Z4="Y"</formula>
    </cfRule>
  </conditionalFormatting>
  <conditionalFormatting sqref="A15:A16">
    <cfRule type="expression" dxfId="0" priority="1">
      <formula>Z15="Y"</formula>
    </cfRule>
  </conditionalFormatting>
  <dataValidations count="1">
    <dataValidation type="whole" allowBlank="1" showErrorMessage="1" errorTitle="Validation" error="You can only enter a whole number in this cell." sqref="B7 B9 B11" xr:uid="{00000000-0002-0000-0A00-000000000000}">
      <formula1>0</formula1>
      <formula2>999999999</formula2>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dimension ref="A1:A3"/>
  <sheetViews>
    <sheetView workbookViewId="0">
      <selection activeCell="N39" sqref="N39"/>
    </sheetView>
  </sheetViews>
  <sheetFormatPr defaultRowHeight="12.75" x14ac:dyDescent="0.2"/>
  <sheetData>
    <row r="1" spans="1:1" x14ac:dyDescent="0.2">
      <c r="A1" s="40" t="s">
        <v>986</v>
      </c>
    </row>
    <row r="2" spans="1:1" x14ac:dyDescent="0.2">
      <c r="A2" s="40" t="s">
        <v>988</v>
      </c>
    </row>
    <row r="3" spans="1:1" x14ac:dyDescent="0.2">
      <c r="A3" s="40" t="s">
        <v>987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57"/>
  <sheetViews>
    <sheetView zoomScaleNormal="100" zoomScaleSheetLayoutView="150" workbookViewId="0">
      <pane ySplit="1" topLeftCell="A2" activePane="bottomLeft" state="frozen"/>
      <selection pane="bottomLeft"/>
    </sheetView>
  </sheetViews>
  <sheetFormatPr defaultRowHeight="13.5" customHeight="1" x14ac:dyDescent="0.2"/>
  <cols>
    <col min="1" max="1" width="42.7109375" style="26" customWidth="1"/>
    <col min="2" max="2" width="29.42578125" style="27" hidden="1" customWidth="1"/>
    <col min="3" max="3" width="42.7109375" style="26" customWidth="1"/>
    <col min="4" max="4" width="11.7109375" style="26" customWidth="1"/>
    <col min="5" max="5" width="15.7109375" style="26" customWidth="1"/>
    <col min="6" max="6" width="107.5703125" style="26" customWidth="1"/>
    <col min="7" max="7" width="91.85546875" style="26" customWidth="1"/>
    <col min="8" max="257" width="9.140625" style="26"/>
    <col min="258" max="258" width="26.7109375" style="26" customWidth="1"/>
    <col min="259" max="259" width="10.140625" style="26" customWidth="1"/>
    <col min="260" max="260" width="91.85546875" style="26" customWidth="1"/>
    <col min="261" max="513" width="9.140625" style="26"/>
    <col min="514" max="514" width="26.7109375" style="26" customWidth="1"/>
    <col min="515" max="515" width="10.140625" style="26" customWidth="1"/>
    <col min="516" max="516" width="91.85546875" style="26" customWidth="1"/>
    <col min="517" max="769" width="9.140625" style="26"/>
    <col min="770" max="770" width="26.7109375" style="26" customWidth="1"/>
    <col min="771" max="771" width="10.140625" style="26" customWidth="1"/>
    <col min="772" max="772" width="91.85546875" style="26" customWidth="1"/>
    <col min="773" max="1025" width="9.140625" style="26"/>
    <col min="1026" max="1026" width="26.7109375" style="26" customWidth="1"/>
    <col min="1027" max="1027" width="10.140625" style="26" customWidth="1"/>
    <col min="1028" max="1028" width="91.85546875" style="26" customWidth="1"/>
    <col min="1029" max="1281" width="9.140625" style="26"/>
    <col min="1282" max="1282" width="26.7109375" style="26" customWidth="1"/>
    <col min="1283" max="1283" width="10.140625" style="26" customWidth="1"/>
    <col min="1284" max="1284" width="91.85546875" style="26" customWidth="1"/>
    <col min="1285" max="1537" width="9.140625" style="26"/>
    <col min="1538" max="1538" width="26.7109375" style="26" customWidth="1"/>
    <col min="1539" max="1539" width="10.140625" style="26" customWidth="1"/>
    <col min="1540" max="1540" width="91.85546875" style="26" customWidth="1"/>
    <col min="1541" max="1793" width="9.140625" style="26"/>
    <col min="1794" max="1794" width="26.7109375" style="26" customWidth="1"/>
    <col min="1795" max="1795" width="10.140625" style="26" customWidth="1"/>
    <col min="1796" max="1796" width="91.85546875" style="26" customWidth="1"/>
    <col min="1797" max="2049" width="9.140625" style="26"/>
    <col min="2050" max="2050" width="26.7109375" style="26" customWidth="1"/>
    <col min="2051" max="2051" width="10.140625" style="26" customWidth="1"/>
    <col min="2052" max="2052" width="91.85546875" style="26" customWidth="1"/>
    <col min="2053" max="2305" width="9.140625" style="26"/>
    <col min="2306" max="2306" width="26.7109375" style="26" customWidth="1"/>
    <col min="2307" max="2307" width="10.140625" style="26" customWidth="1"/>
    <col min="2308" max="2308" width="91.85546875" style="26" customWidth="1"/>
    <col min="2309" max="2561" width="9.140625" style="26"/>
    <col min="2562" max="2562" width="26.7109375" style="26" customWidth="1"/>
    <col min="2563" max="2563" width="10.140625" style="26" customWidth="1"/>
    <col min="2564" max="2564" width="91.85546875" style="26" customWidth="1"/>
    <col min="2565" max="2817" width="9.140625" style="26"/>
    <col min="2818" max="2818" width="26.7109375" style="26" customWidth="1"/>
    <col min="2819" max="2819" width="10.140625" style="26" customWidth="1"/>
    <col min="2820" max="2820" width="91.85546875" style="26" customWidth="1"/>
    <col min="2821" max="3073" width="9.140625" style="26"/>
    <col min="3074" max="3074" width="26.7109375" style="26" customWidth="1"/>
    <col min="3075" max="3075" width="10.140625" style="26" customWidth="1"/>
    <col min="3076" max="3076" width="91.85546875" style="26" customWidth="1"/>
    <col min="3077" max="3329" width="9.140625" style="26"/>
    <col min="3330" max="3330" width="26.7109375" style="26" customWidth="1"/>
    <col min="3331" max="3331" width="10.140625" style="26" customWidth="1"/>
    <col min="3332" max="3332" width="91.85546875" style="26" customWidth="1"/>
    <col min="3333" max="3585" width="9.140625" style="26"/>
    <col min="3586" max="3586" width="26.7109375" style="26" customWidth="1"/>
    <col min="3587" max="3587" width="10.140625" style="26" customWidth="1"/>
    <col min="3588" max="3588" width="91.85546875" style="26" customWidth="1"/>
    <col min="3589" max="3841" width="9.140625" style="26"/>
    <col min="3842" max="3842" width="26.7109375" style="26" customWidth="1"/>
    <col min="3843" max="3843" width="10.140625" style="26" customWidth="1"/>
    <col min="3844" max="3844" width="91.85546875" style="26" customWidth="1"/>
    <col min="3845" max="4097" width="9.140625" style="26"/>
    <col min="4098" max="4098" width="26.7109375" style="26" customWidth="1"/>
    <col min="4099" max="4099" width="10.140625" style="26" customWidth="1"/>
    <col min="4100" max="4100" width="91.85546875" style="26" customWidth="1"/>
    <col min="4101" max="4353" width="9.140625" style="26"/>
    <col min="4354" max="4354" width="26.7109375" style="26" customWidth="1"/>
    <col min="4355" max="4355" width="10.140625" style="26" customWidth="1"/>
    <col min="4356" max="4356" width="91.85546875" style="26" customWidth="1"/>
    <col min="4357" max="4609" width="9.140625" style="26"/>
    <col min="4610" max="4610" width="26.7109375" style="26" customWidth="1"/>
    <col min="4611" max="4611" width="10.140625" style="26" customWidth="1"/>
    <col min="4612" max="4612" width="91.85546875" style="26" customWidth="1"/>
    <col min="4613" max="4865" width="9.140625" style="26"/>
    <col min="4866" max="4866" width="26.7109375" style="26" customWidth="1"/>
    <col min="4867" max="4867" width="10.140625" style="26" customWidth="1"/>
    <col min="4868" max="4868" width="91.85546875" style="26" customWidth="1"/>
    <col min="4869" max="5121" width="9.140625" style="26"/>
    <col min="5122" max="5122" width="26.7109375" style="26" customWidth="1"/>
    <col min="5123" max="5123" width="10.140625" style="26" customWidth="1"/>
    <col min="5124" max="5124" width="91.85546875" style="26" customWidth="1"/>
    <col min="5125" max="5377" width="9.140625" style="26"/>
    <col min="5378" max="5378" width="26.7109375" style="26" customWidth="1"/>
    <col min="5379" max="5379" width="10.140625" style="26" customWidth="1"/>
    <col min="5380" max="5380" width="91.85546875" style="26" customWidth="1"/>
    <col min="5381" max="5633" width="9.140625" style="26"/>
    <col min="5634" max="5634" width="26.7109375" style="26" customWidth="1"/>
    <col min="5635" max="5635" width="10.140625" style="26" customWidth="1"/>
    <col min="5636" max="5636" width="91.85546875" style="26" customWidth="1"/>
    <col min="5637" max="5889" width="9.140625" style="26"/>
    <col min="5890" max="5890" width="26.7109375" style="26" customWidth="1"/>
    <col min="5891" max="5891" width="10.140625" style="26" customWidth="1"/>
    <col min="5892" max="5892" width="91.85546875" style="26" customWidth="1"/>
    <col min="5893" max="6145" width="9.140625" style="26"/>
    <col min="6146" max="6146" width="26.7109375" style="26" customWidth="1"/>
    <col min="6147" max="6147" width="10.140625" style="26" customWidth="1"/>
    <col min="6148" max="6148" width="91.85546875" style="26" customWidth="1"/>
    <col min="6149" max="6401" width="9.140625" style="26"/>
    <col min="6402" max="6402" width="26.7109375" style="26" customWidth="1"/>
    <col min="6403" max="6403" width="10.140625" style="26" customWidth="1"/>
    <col min="6404" max="6404" width="91.85546875" style="26" customWidth="1"/>
    <col min="6405" max="6657" width="9.140625" style="26"/>
    <col min="6658" max="6658" width="26.7109375" style="26" customWidth="1"/>
    <col min="6659" max="6659" width="10.140625" style="26" customWidth="1"/>
    <col min="6660" max="6660" width="91.85546875" style="26" customWidth="1"/>
    <col min="6661" max="6913" width="9.140625" style="26"/>
    <col min="6914" max="6914" width="26.7109375" style="26" customWidth="1"/>
    <col min="6915" max="6915" width="10.140625" style="26" customWidth="1"/>
    <col min="6916" max="6916" width="91.85546875" style="26" customWidth="1"/>
    <col min="6917" max="7169" width="9.140625" style="26"/>
    <col min="7170" max="7170" width="26.7109375" style="26" customWidth="1"/>
    <col min="7171" max="7171" width="10.140625" style="26" customWidth="1"/>
    <col min="7172" max="7172" width="91.85546875" style="26" customWidth="1"/>
    <col min="7173" max="7425" width="9.140625" style="26"/>
    <col min="7426" max="7426" width="26.7109375" style="26" customWidth="1"/>
    <col min="7427" max="7427" width="10.140625" style="26" customWidth="1"/>
    <col min="7428" max="7428" width="91.85546875" style="26" customWidth="1"/>
    <col min="7429" max="7681" width="9.140625" style="26"/>
    <col min="7682" max="7682" width="26.7109375" style="26" customWidth="1"/>
    <col min="7683" max="7683" width="10.140625" style="26" customWidth="1"/>
    <col min="7684" max="7684" width="91.85546875" style="26" customWidth="1"/>
    <col min="7685" max="7937" width="9.140625" style="26"/>
    <col min="7938" max="7938" width="26.7109375" style="26" customWidth="1"/>
    <col min="7939" max="7939" width="10.140625" style="26" customWidth="1"/>
    <col min="7940" max="7940" width="91.85546875" style="26" customWidth="1"/>
    <col min="7941" max="8193" width="9.140625" style="26"/>
    <col min="8194" max="8194" width="26.7109375" style="26" customWidth="1"/>
    <col min="8195" max="8195" width="10.140625" style="26" customWidth="1"/>
    <col min="8196" max="8196" width="91.85546875" style="26" customWidth="1"/>
    <col min="8197" max="8449" width="9.140625" style="26"/>
    <col min="8450" max="8450" width="26.7109375" style="26" customWidth="1"/>
    <col min="8451" max="8451" width="10.140625" style="26" customWidth="1"/>
    <col min="8452" max="8452" width="91.85546875" style="26" customWidth="1"/>
    <col min="8453" max="8705" width="9.140625" style="26"/>
    <col min="8706" max="8706" width="26.7109375" style="26" customWidth="1"/>
    <col min="8707" max="8707" width="10.140625" style="26" customWidth="1"/>
    <col min="8708" max="8708" width="91.85546875" style="26" customWidth="1"/>
    <col min="8709" max="8961" width="9.140625" style="26"/>
    <col min="8962" max="8962" width="26.7109375" style="26" customWidth="1"/>
    <col min="8963" max="8963" width="10.140625" style="26" customWidth="1"/>
    <col min="8964" max="8964" width="91.85546875" style="26" customWidth="1"/>
    <col min="8965" max="9217" width="9.140625" style="26"/>
    <col min="9218" max="9218" width="26.7109375" style="26" customWidth="1"/>
    <col min="9219" max="9219" width="10.140625" style="26" customWidth="1"/>
    <col min="9220" max="9220" width="91.85546875" style="26" customWidth="1"/>
    <col min="9221" max="9473" width="9.140625" style="26"/>
    <col min="9474" max="9474" width="26.7109375" style="26" customWidth="1"/>
    <col min="9475" max="9475" width="10.140625" style="26" customWidth="1"/>
    <col min="9476" max="9476" width="91.85546875" style="26" customWidth="1"/>
    <col min="9477" max="9729" width="9.140625" style="26"/>
    <col min="9730" max="9730" width="26.7109375" style="26" customWidth="1"/>
    <col min="9731" max="9731" width="10.140625" style="26" customWidth="1"/>
    <col min="9732" max="9732" width="91.85546875" style="26" customWidth="1"/>
    <col min="9733" max="9985" width="9.140625" style="26"/>
    <col min="9986" max="9986" width="26.7109375" style="26" customWidth="1"/>
    <col min="9987" max="9987" width="10.140625" style="26" customWidth="1"/>
    <col min="9988" max="9988" width="91.85546875" style="26" customWidth="1"/>
    <col min="9989" max="10241" width="9.140625" style="26"/>
    <col min="10242" max="10242" width="26.7109375" style="26" customWidth="1"/>
    <col min="10243" max="10243" width="10.140625" style="26" customWidth="1"/>
    <col min="10244" max="10244" width="91.85546875" style="26" customWidth="1"/>
    <col min="10245" max="10497" width="9.140625" style="26"/>
    <col min="10498" max="10498" width="26.7109375" style="26" customWidth="1"/>
    <col min="10499" max="10499" width="10.140625" style="26" customWidth="1"/>
    <col min="10500" max="10500" width="91.85546875" style="26" customWidth="1"/>
    <col min="10501" max="10753" width="9.140625" style="26"/>
    <col min="10754" max="10754" width="26.7109375" style="26" customWidth="1"/>
    <col min="10755" max="10755" width="10.140625" style="26" customWidth="1"/>
    <col min="10756" max="10756" width="91.85546875" style="26" customWidth="1"/>
    <col min="10757" max="11009" width="9.140625" style="26"/>
    <col min="11010" max="11010" width="26.7109375" style="26" customWidth="1"/>
    <col min="11011" max="11011" width="10.140625" style="26" customWidth="1"/>
    <col min="11012" max="11012" width="91.85546875" style="26" customWidth="1"/>
    <col min="11013" max="11265" width="9.140625" style="26"/>
    <col min="11266" max="11266" width="26.7109375" style="26" customWidth="1"/>
    <col min="11267" max="11267" width="10.140625" style="26" customWidth="1"/>
    <col min="11268" max="11268" width="91.85546875" style="26" customWidth="1"/>
    <col min="11269" max="11521" width="9.140625" style="26"/>
    <col min="11522" max="11522" width="26.7109375" style="26" customWidth="1"/>
    <col min="11523" max="11523" width="10.140625" style="26" customWidth="1"/>
    <col min="11524" max="11524" width="91.85546875" style="26" customWidth="1"/>
    <col min="11525" max="11777" width="9.140625" style="26"/>
    <col min="11778" max="11778" width="26.7109375" style="26" customWidth="1"/>
    <col min="11779" max="11779" width="10.140625" style="26" customWidth="1"/>
    <col min="11780" max="11780" width="91.85546875" style="26" customWidth="1"/>
    <col min="11781" max="12033" width="9.140625" style="26"/>
    <col min="12034" max="12034" width="26.7109375" style="26" customWidth="1"/>
    <col min="12035" max="12035" width="10.140625" style="26" customWidth="1"/>
    <col min="12036" max="12036" width="91.85546875" style="26" customWidth="1"/>
    <col min="12037" max="12289" width="9.140625" style="26"/>
    <col min="12290" max="12290" width="26.7109375" style="26" customWidth="1"/>
    <col min="12291" max="12291" width="10.140625" style="26" customWidth="1"/>
    <col min="12292" max="12292" width="91.85546875" style="26" customWidth="1"/>
    <col min="12293" max="12545" width="9.140625" style="26"/>
    <col min="12546" max="12546" width="26.7109375" style="26" customWidth="1"/>
    <col min="12547" max="12547" width="10.140625" style="26" customWidth="1"/>
    <col min="12548" max="12548" width="91.85546875" style="26" customWidth="1"/>
    <col min="12549" max="12801" width="9.140625" style="26"/>
    <col min="12802" max="12802" width="26.7109375" style="26" customWidth="1"/>
    <col min="12803" max="12803" width="10.140625" style="26" customWidth="1"/>
    <col min="12804" max="12804" width="91.85546875" style="26" customWidth="1"/>
    <col min="12805" max="13057" width="9.140625" style="26"/>
    <col min="13058" max="13058" width="26.7109375" style="26" customWidth="1"/>
    <col min="13059" max="13059" width="10.140625" style="26" customWidth="1"/>
    <col min="13060" max="13060" width="91.85546875" style="26" customWidth="1"/>
    <col min="13061" max="13313" width="9.140625" style="26"/>
    <col min="13314" max="13314" width="26.7109375" style="26" customWidth="1"/>
    <col min="13315" max="13315" width="10.140625" style="26" customWidth="1"/>
    <col min="13316" max="13316" width="91.85546875" style="26" customWidth="1"/>
    <col min="13317" max="13569" width="9.140625" style="26"/>
    <col min="13570" max="13570" width="26.7109375" style="26" customWidth="1"/>
    <col min="13571" max="13571" width="10.140625" style="26" customWidth="1"/>
    <col min="13572" max="13572" width="91.85546875" style="26" customWidth="1"/>
    <col min="13573" max="13825" width="9.140625" style="26"/>
    <col min="13826" max="13826" width="26.7109375" style="26" customWidth="1"/>
    <col min="13827" max="13827" width="10.140625" style="26" customWidth="1"/>
    <col min="13828" max="13828" width="91.85546875" style="26" customWidth="1"/>
    <col min="13829" max="14081" width="9.140625" style="26"/>
    <col min="14082" max="14082" width="26.7109375" style="26" customWidth="1"/>
    <col min="14083" max="14083" width="10.140625" style="26" customWidth="1"/>
    <col min="14084" max="14084" width="91.85546875" style="26" customWidth="1"/>
    <col min="14085" max="14337" width="9.140625" style="26"/>
    <col min="14338" max="14338" width="26.7109375" style="26" customWidth="1"/>
    <col min="14339" max="14339" width="10.140625" style="26" customWidth="1"/>
    <col min="14340" max="14340" width="91.85546875" style="26" customWidth="1"/>
    <col min="14341" max="14593" width="9.140625" style="26"/>
    <col min="14594" max="14594" width="26.7109375" style="26" customWidth="1"/>
    <col min="14595" max="14595" width="10.140625" style="26" customWidth="1"/>
    <col min="14596" max="14596" width="91.85546875" style="26" customWidth="1"/>
    <col min="14597" max="14849" width="9.140625" style="26"/>
    <col min="14850" max="14850" width="26.7109375" style="26" customWidth="1"/>
    <col min="14851" max="14851" width="10.140625" style="26" customWidth="1"/>
    <col min="14852" max="14852" width="91.85546875" style="26" customWidth="1"/>
    <col min="14853" max="15105" width="9.140625" style="26"/>
    <col min="15106" max="15106" width="26.7109375" style="26" customWidth="1"/>
    <col min="15107" max="15107" width="10.140625" style="26" customWidth="1"/>
    <col min="15108" max="15108" width="91.85546875" style="26" customWidth="1"/>
    <col min="15109" max="15361" width="9.140625" style="26"/>
    <col min="15362" max="15362" width="26.7109375" style="26" customWidth="1"/>
    <col min="15363" max="15363" width="10.140625" style="26" customWidth="1"/>
    <col min="15364" max="15364" width="91.85546875" style="26" customWidth="1"/>
    <col min="15365" max="15617" width="9.140625" style="26"/>
    <col min="15618" max="15618" width="26.7109375" style="26" customWidth="1"/>
    <col min="15619" max="15619" width="10.140625" style="26" customWidth="1"/>
    <col min="15620" max="15620" width="91.85546875" style="26" customWidth="1"/>
    <col min="15621" max="15873" width="9.140625" style="26"/>
    <col min="15874" max="15874" width="26.7109375" style="26" customWidth="1"/>
    <col min="15875" max="15875" width="10.140625" style="26" customWidth="1"/>
    <col min="15876" max="15876" width="91.85546875" style="26" customWidth="1"/>
    <col min="15877" max="16129" width="9.140625" style="26"/>
    <col min="16130" max="16130" width="26.7109375" style="26" customWidth="1"/>
    <col min="16131" max="16131" width="10.140625" style="26" customWidth="1"/>
    <col min="16132" max="16132" width="91.85546875" style="26" customWidth="1"/>
    <col min="16133" max="16384" width="9.140625" style="26"/>
  </cols>
  <sheetData>
    <row r="1" spans="1:7" s="27" customFormat="1" ht="27" customHeight="1" x14ac:dyDescent="0.2">
      <c r="A1" s="38" t="s">
        <v>74</v>
      </c>
      <c r="B1" s="38" t="s">
        <v>89</v>
      </c>
      <c r="C1" s="38" t="s">
        <v>73</v>
      </c>
      <c r="D1" s="38" t="s">
        <v>88</v>
      </c>
      <c r="E1" s="38" t="s">
        <v>72</v>
      </c>
      <c r="F1" s="38" t="s">
        <v>130</v>
      </c>
      <c r="G1" s="38" t="s">
        <v>131</v>
      </c>
    </row>
    <row r="2" spans="1:7" ht="13.5" customHeight="1" x14ac:dyDescent="0.2">
      <c r="A2" s="125" t="s">
        <v>127</v>
      </c>
      <c r="B2" s="27" t="s">
        <v>247</v>
      </c>
      <c r="C2" s="125" t="s">
        <v>2546</v>
      </c>
      <c r="D2" s="27" t="s">
        <v>2547</v>
      </c>
      <c r="E2" s="219" t="s">
        <v>2555</v>
      </c>
      <c r="F2" s="26" t="s">
        <v>127</v>
      </c>
    </row>
    <row r="3" spans="1:7" ht="13.5" customHeight="1" x14ac:dyDescent="0.2">
      <c r="A3" s="125" t="s">
        <v>87</v>
      </c>
      <c r="B3" s="126" t="s">
        <v>86</v>
      </c>
      <c r="C3" s="125" t="s">
        <v>71</v>
      </c>
      <c r="D3" s="125"/>
      <c r="E3" s="26" t="s">
        <v>22</v>
      </c>
      <c r="F3" s="26" t="s">
        <v>128</v>
      </c>
      <c r="G3" s="26" t="s">
        <v>132</v>
      </c>
    </row>
    <row r="4" spans="1:7" ht="13.5" customHeight="1" x14ac:dyDescent="0.2">
      <c r="A4" s="125" t="s">
        <v>87</v>
      </c>
      <c r="B4" s="126" t="s">
        <v>146</v>
      </c>
      <c r="C4" s="125" t="s">
        <v>70</v>
      </c>
      <c r="D4" s="126" t="s">
        <v>152</v>
      </c>
      <c r="E4" s="26" t="s">
        <v>33</v>
      </c>
      <c r="F4" s="26" t="s">
        <v>444</v>
      </c>
      <c r="G4" s="26" t="s">
        <v>267</v>
      </c>
    </row>
    <row r="5" spans="1:7" ht="13.5" customHeight="1" x14ac:dyDescent="0.2">
      <c r="A5" s="125" t="s">
        <v>87</v>
      </c>
      <c r="B5" s="126" t="s">
        <v>146</v>
      </c>
      <c r="C5" s="125" t="s">
        <v>70</v>
      </c>
      <c r="D5" s="126" t="s">
        <v>152</v>
      </c>
      <c r="E5" s="26" t="s">
        <v>24</v>
      </c>
      <c r="F5" s="26" t="s">
        <v>443</v>
      </c>
      <c r="G5" s="26" t="s">
        <v>132</v>
      </c>
    </row>
    <row r="6" spans="1:7" ht="13.5" customHeight="1" x14ac:dyDescent="0.2">
      <c r="A6" s="125" t="s">
        <v>87</v>
      </c>
      <c r="B6" s="126" t="s">
        <v>146</v>
      </c>
      <c r="C6" s="26" t="s">
        <v>7</v>
      </c>
      <c r="D6" s="125"/>
      <c r="E6" s="26" t="s">
        <v>1734</v>
      </c>
      <c r="F6" s="26" t="s">
        <v>239</v>
      </c>
      <c r="G6" s="26" t="s">
        <v>157</v>
      </c>
    </row>
    <row r="7" spans="1:7" ht="13.5" customHeight="1" x14ac:dyDescent="0.2">
      <c r="A7" s="125" t="s">
        <v>68</v>
      </c>
      <c r="B7" s="126" t="s">
        <v>147</v>
      </c>
      <c r="C7" s="125" t="s">
        <v>67</v>
      </c>
      <c r="D7" s="125"/>
      <c r="E7" s="26">
        <v>1</v>
      </c>
      <c r="F7" s="26" t="s">
        <v>129</v>
      </c>
      <c r="G7" s="39"/>
    </row>
    <row r="8" spans="1:7" ht="13.5" customHeight="1" x14ac:dyDescent="0.2">
      <c r="A8" s="125" t="s">
        <v>68</v>
      </c>
      <c r="B8" s="126" t="s">
        <v>147</v>
      </c>
      <c r="C8" s="26" t="s">
        <v>7</v>
      </c>
      <c r="D8" s="125"/>
      <c r="E8" s="26" t="s">
        <v>1733</v>
      </c>
      <c r="F8" s="26" t="s">
        <v>240</v>
      </c>
      <c r="G8" s="26" t="s">
        <v>158</v>
      </c>
    </row>
    <row r="9" spans="1:7" ht="13.5" customHeight="1" x14ac:dyDescent="0.2">
      <c r="A9" s="125" t="s">
        <v>85</v>
      </c>
      <c r="B9" s="126" t="s">
        <v>148</v>
      </c>
      <c r="C9" s="125" t="s">
        <v>66</v>
      </c>
      <c r="D9" s="125"/>
      <c r="E9" s="26">
        <v>2</v>
      </c>
      <c r="F9" s="26" t="s">
        <v>415</v>
      </c>
      <c r="G9" s="26" t="s">
        <v>144</v>
      </c>
    </row>
    <row r="10" spans="1:7" ht="13.5" customHeight="1" x14ac:dyDescent="0.2">
      <c r="A10" s="125" t="s">
        <v>85</v>
      </c>
      <c r="B10" s="126" t="s">
        <v>148</v>
      </c>
      <c r="C10" s="125" t="s">
        <v>65</v>
      </c>
      <c r="D10" s="125"/>
      <c r="E10" s="26">
        <v>5</v>
      </c>
      <c r="F10" s="26" t="s">
        <v>284</v>
      </c>
      <c r="G10" s="26" t="s">
        <v>145</v>
      </c>
    </row>
    <row r="11" spans="1:7" ht="13.5" customHeight="1" x14ac:dyDescent="0.2">
      <c r="A11" s="125" t="s">
        <v>85</v>
      </c>
      <c r="B11" s="126" t="s">
        <v>148</v>
      </c>
      <c r="C11" s="26" t="s">
        <v>7</v>
      </c>
      <c r="D11" s="125"/>
      <c r="E11" s="26" t="s">
        <v>1732</v>
      </c>
      <c r="F11" s="26" t="s">
        <v>241</v>
      </c>
      <c r="G11" s="26" t="s">
        <v>159</v>
      </c>
    </row>
    <row r="12" spans="1:7" ht="13.5" customHeight="1" x14ac:dyDescent="0.2">
      <c r="A12" s="125" t="s">
        <v>83</v>
      </c>
      <c r="B12" s="126" t="s">
        <v>263</v>
      </c>
      <c r="C12" s="125" t="s">
        <v>84</v>
      </c>
      <c r="D12" s="125" t="s">
        <v>236</v>
      </c>
      <c r="E12" s="26" t="s">
        <v>45</v>
      </c>
      <c r="F12" s="26" t="s">
        <v>457</v>
      </c>
      <c r="G12" s="27" t="s">
        <v>132</v>
      </c>
    </row>
    <row r="13" spans="1:7" ht="13.5" customHeight="1" x14ac:dyDescent="0.2">
      <c r="A13" s="125" t="s">
        <v>83</v>
      </c>
      <c r="B13" s="126" t="s">
        <v>263</v>
      </c>
      <c r="C13" s="125" t="s">
        <v>84</v>
      </c>
      <c r="D13" s="125" t="s">
        <v>236</v>
      </c>
      <c r="E13" s="26" t="s">
        <v>69</v>
      </c>
      <c r="F13" s="26" t="s">
        <v>459</v>
      </c>
      <c r="G13" s="27" t="s">
        <v>132</v>
      </c>
    </row>
    <row r="14" spans="1:7" ht="13.5" customHeight="1" x14ac:dyDescent="0.2">
      <c r="A14" s="125" t="s">
        <v>83</v>
      </c>
      <c r="B14" s="126" t="s">
        <v>263</v>
      </c>
      <c r="C14" s="125" t="s">
        <v>84</v>
      </c>
      <c r="D14" s="125" t="s">
        <v>236</v>
      </c>
      <c r="E14" s="26">
        <v>6</v>
      </c>
      <c r="F14" s="26" t="s">
        <v>297</v>
      </c>
      <c r="G14" s="27" t="s">
        <v>136</v>
      </c>
    </row>
    <row r="15" spans="1:7" ht="13.5" customHeight="1" x14ac:dyDescent="0.2">
      <c r="A15" s="125" t="s">
        <v>83</v>
      </c>
      <c r="B15" s="126" t="s">
        <v>263</v>
      </c>
      <c r="C15" s="125" t="s">
        <v>84</v>
      </c>
      <c r="D15" s="125" t="s">
        <v>236</v>
      </c>
      <c r="E15" s="26">
        <v>7</v>
      </c>
      <c r="F15" s="26" t="s">
        <v>312</v>
      </c>
      <c r="G15" s="27" t="s">
        <v>137</v>
      </c>
    </row>
    <row r="16" spans="1:7" ht="13.5" customHeight="1" x14ac:dyDescent="0.2">
      <c r="A16" s="125" t="s">
        <v>83</v>
      </c>
      <c r="B16" s="126" t="s">
        <v>263</v>
      </c>
      <c r="C16" s="125" t="s">
        <v>82</v>
      </c>
      <c r="D16" s="125" t="s">
        <v>153</v>
      </c>
      <c r="E16" s="26">
        <v>8</v>
      </c>
      <c r="F16" s="26" t="s">
        <v>313</v>
      </c>
      <c r="G16" s="27" t="s">
        <v>139</v>
      </c>
    </row>
    <row r="17" spans="1:7" ht="13.5" customHeight="1" x14ac:dyDescent="0.2">
      <c r="A17" s="125" t="s">
        <v>83</v>
      </c>
      <c r="B17" s="126" t="s">
        <v>263</v>
      </c>
      <c r="C17" s="125" t="s">
        <v>82</v>
      </c>
      <c r="D17" s="125" t="s">
        <v>153</v>
      </c>
      <c r="E17" s="26">
        <v>9</v>
      </c>
      <c r="F17" s="26" t="s">
        <v>316</v>
      </c>
      <c r="G17" s="27" t="s">
        <v>140</v>
      </c>
    </row>
    <row r="18" spans="1:7" ht="13.5" customHeight="1" x14ac:dyDescent="0.2">
      <c r="A18" s="125" t="s">
        <v>83</v>
      </c>
      <c r="B18" s="126" t="s">
        <v>263</v>
      </c>
      <c r="C18" s="125" t="s">
        <v>82</v>
      </c>
      <c r="D18" s="125" t="s">
        <v>153</v>
      </c>
      <c r="E18" s="26">
        <v>10</v>
      </c>
      <c r="F18" s="26" t="s">
        <v>318</v>
      </c>
      <c r="G18" s="27" t="s">
        <v>132</v>
      </c>
    </row>
    <row r="19" spans="1:7" ht="13.5" customHeight="1" x14ac:dyDescent="0.2">
      <c r="A19" s="125" t="s">
        <v>83</v>
      </c>
      <c r="B19" s="126" t="s">
        <v>263</v>
      </c>
      <c r="C19" s="125" t="s">
        <v>82</v>
      </c>
      <c r="D19" s="125" t="s">
        <v>153</v>
      </c>
      <c r="E19" s="26">
        <v>11</v>
      </c>
      <c r="F19" s="26" t="s">
        <v>2580</v>
      </c>
      <c r="G19" s="27" t="s">
        <v>132</v>
      </c>
    </row>
    <row r="20" spans="1:7" ht="13.5" customHeight="1" x14ac:dyDescent="0.2">
      <c r="A20" s="125" t="s">
        <v>83</v>
      </c>
      <c r="B20" s="126" t="s">
        <v>263</v>
      </c>
      <c r="C20" s="125" t="s">
        <v>82</v>
      </c>
      <c r="D20" s="125" t="s">
        <v>153</v>
      </c>
      <c r="E20" s="26">
        <v>12</v>
      </c>
      <c r="F20" s="26" t="s">
        <v>322</v>
      </c>
      <c r="G20" s="27" t="s">
        <v>138</v>
      </c>
    </row>
    <row r="21" spans="1:7" s="160" customFormat="1" ht="13.5" customHeight="1" x14ac:dyDescent="0.2">
      <c r="A21" s="125" t="s">
        <v>83</v>
      </c>
      <c r="B21" s="125" t="s">
        <v>263</v>
      </c>
      <c r="C21" s="125" t="s">
        <v>1757</v>
      </c>
      <c r="D21" s="125" t="s">
        <v>236</v>
      </c>
      <c r="E21" s="125" t="s">
        <v>53</v>
      </c>
      <c r="F21" s="125" t="s">
        <v>1603</v>
      </c>
      <c r="G21" s="27" t="s">
        <v>1621</v>
      </c>
    </row>
    <row r="22" spans="1:7" s="160" customFormat="1" ht="13.5" customHeight="1" x14ac:dyDescent="0.2">
      <c r="A22" s="125" t="s">
        <v>83</v>
      </c>
      <c r="B22" s="125" t="s">
        <v>263</v>
      </c>
      <c r="C22" s="125" t="s">
        <v>1757</v>
      </c>
      <c r="D22" s="125" t="s">
        <v>236</v>
      </c>
      <c r="E22" s="125" t="s">
        <v>54</v>
      </c>
      <c r="F22" s="125" t="s">
        <v>1604</v>
      </c>
      <c r="G22" s="27" t="s">
        <v>1622</v>
      </c>
    </row>
    <row r="23" spans="1:7" s="160" customFormat="1" ht="13.5" customHeight="1" x14ac:dyDescent="0.2">
      <c r="A23" s="125" t="s">
        <v>83</v>
      </c>
      <c r="B23" s="125" t="s">
        <v>263</v>
      </c>
      <c r="C23" s="125" t="s">
        <v>1757</v>
      </c>
      <c r="D23" s="125" t="s">
        <v>236</v>
      </c>
      <c r="E23" s="125" t="s">
        <v>55</v>
      </c>
      <c r="F23" s="125" t="s">
        <v>1793</v>
      </c>
      <c r="G23" s="27" t="s">
        <v>132</v>
      </c>
    </row>
    <row r="24" spans="1:7" s="160" customFormat="1" ht="13.5" customHeight="1" x14ac:dyDescent="0.2">
      <c r="A24" s="125" t="s">
        <v>83</v>
      </c>
      <c r="B24" s="125" t="s">
        <v>263</v>
      </c>
      <c r="C24" s="125" t="s">
        <v>1757</v>
      </c>
      <c r="D24" s="125" t="s">
        <v>236</v>
      </c>
      <c r="E24" s="125" t="s">
        <v>56</v>
      </c>
      <c r="F24" s="125" t="s">
        <v>1605</v>
      </c>
    </row>
    <row r="25" spans="1:7" ht="13.5" customHeight="1" x14ac:dyDescent="0.2">
      <c r="A25" s="125" t="s">
        <v>83</v>
      </c>
      <c r="B25" s="125" t="s">
        <v>263</v>
      </c>
      <c r="C25" s="125" t="s">
        <v>7</v>
      </c>
      <c r="D25" s="125"/>
      <c r="E25" s="125" t="s">
        <v>1756</v>
      </c>
      <c r="F25" s="125" t="s">
        <v>242</v>
      </c>
      <c r="G25" s="27" t="s">
        <v>160</v>
      </c>
    </row>
    <row r="26" spans="1:7" ht="13.5" customHeight="1" x14ac:dyDescent="0.2">
      <c r="A26" s="125" t="s">
        <v>81</v>
      </c>
      <c r="B26" s="126" t="s">
        <v>149</v>
      </c>
      <c r="C26" s="125" t="s">
        <v>80</v>
      </c>
      <c r="D26" s="125" t="s">
        <v>149</v>
      </c>
      <c r="E26" s="26" t="s">
        <v>283</v>
      </c>
      <c r="F26" s="26" t="s">
        <v>1601</v>
      </c>
      <c r="G26" s="27" t="s">
        <v>234</v>
      </c>
    </row>
    <row r="27" spans="1:7" ht="13.5" customHeight="1" x14ac:dyDescent="0.2">
      <c r="A27" s="125" t="s">
        <v>81</v>
      </c>
      <c r="B27" s="126" t="s">
        <v>149</v>
      </c>
      <c r="C27" s="125" t="s">
        <v>80</v>
      </c>
      <c r="D27" s="125" t="s">
        <v>149</v>
      </c>
      <c r="E27" s="26">
        <v>13</v>
      </c>
      <c r="F27" s="26" t="s">
        <v>421</v>
      </c>
      <c r="G27" s="27" t="s">
        <v>142</v>
      </c>
    </row>
    <row r="28" spans="1:7" ht="13.5" customHeight="1" x14ac:dyDescent="0.2">
      <c r="A28" s="125" t="s">
        <v>81</v>
      </c>
      <c r="B28" s="126" t="s">
        <v>149</v>
      </c>
      <c r="C28" s="125" t="s">
        <v>80</v>
      </c>
      <c r="D28" s="125" t="s">
        <v>149</v>
      </c>
      <c r="E28" s="26">
        <v>14</v>
      </c>
      <c r="F28" s="26" t="s">
        <v>334</v>
      </c>
      <c r="G28" s="27" t="s">
        <v>132</v>
      </c>
    </row>
    <row r="29" spans="1:7" ht="13.5" customHeight="1" x14ac:dyDescent="0.2">
      <c r="A29" s="125" t="s">
        <v>81</v>
      </c>
      <c r="B29" s="126" t="s">
        <v>149</v>
      </c>
      <c r="C29" s="125" t="s">
        <v>80</v>
      </c>
      <c r="D29" s="125" t="s">
        <v>149</v>
      </c>
      <c r="E29" s="26">
        <v>15</v>
      </c>
      <c r="F29" s="26" t="s">
        <v>339</v>
      </c>
      <c r="G29" s="27" t="s">
        <v>132</v>
      </c>
    </row>
    <row r="30" spans="1:7" ht="13.5" customHeight="1" x14ac:dyDescent="0.2">
      <c r="A30" s="125" t="s">
        <v>81</v>
      </c>
      <c r="B30" s="126" t="s">
        <v>149</v>
      </c>
      <c r="C30" s="125" t="s">
        <v>80</v>
      </c>
      <c r="D30" s="126" t="s">
        <v>149</v>
      </c>
      <c r="E30" s="26" t="s">
        <v>32</v>
      </c>
      <c r="F30" s="26" t="s">
        <v>482</v>
      </c>
      <c r="G30" s="27" t="s">
        <v>141</v>
      </c>
    </row>
    <row r="31" spans="1:7" ht="13.5" customHeight="1" x14ac:dyDescent="0.2">
      <c r="A31" s="125" t="s">
        <v>81</v>
      </c>
      <c r="B31" s="126" t="s">
        <v>149</v>
      </c>
      <c r="C31" s="125" t="s">
        <v>80</v>
      </c>
      <c r="D31" s="126" t="s">
        <v>149</v>
      </c>
      <c r="E31" s="26">
        <v>22</v>
      </c>
      <c r="F31" s="26" t="s">
        <v>368</v>
      </c>
      <c r="G31" s="27" t="s">
        <v>235</v>
      </c>
    </row>
    <row r="32" spans="1:7" ht="13.5" customHeight="1" x14ac:dyDescent="0.2">
      <c r="A32" s="125" t="s">
        <v>81</v>
      </c>
      <c r="B32" s="126" t="s">
        <v>149</v>
      </c>
      <c r="C32" s="26" t="s">
        <v>7</v>
      </c>
      <c r="D32" s="125"/>
      <c r="E32" s="26" t="s">
        <v>1731</v>
      </c>
      <c r="F32" s="26" t="s">
        <v>243</v>
      </c>
      <c r="G32" s="26" t="s">
        <v>161</v>
      </c>
    </row>
    <row r="33" spans="1:7" ht="13.5" customHeight="1" x14ac:dyDescent="0.2">
      <c r="A33" s="125" t="s">
        <v>64</v>
      </c>
      <c r="B33" s="126" t="s">
        <v>154</v>
      </c>
      <c r="C33" s="125" t="s">
        <v>79</v>
      </c>
      <c r="D33" s="125" t="s">
        <v>237</v>
      </c>
      <c r="E33" s="26">
        <v>17</v>
      </c>
      <c r="F33" s="26" t="s">
        <v>366</v>
      </c>
      <c r="G33" s="26" t="s">
        <v>132</v>
      </c>
    </row>
    <row r="34" spans="1:7" ht="13.5" customHeight="1" x14ac:dyDescent="0.2">
      <c r="A34" s="125" t="s">
        <v>64</v>
      </c>
      <c r="B34" s="126" t="s">
        <v>154</v>
      </c>
      <c r="C34" s="125" t="s">
        <v>79</v>
      </c>
      <c r="D34" s="125" t="s">
        <v>237</v>
      </c>
      <c r="E34" s="26">
        <v>19</v>
      </c>
      <c r="F34" s="26" t="s">
        <v>416</v>
      </c>
      <c r="G34" s="27"/>
    </row>
    <row r="35" spans="1:7" ht="13.5" customHeight="1" x14ac:dyDescent="0.2">
      <c r="A35" s="125" t="s">
        <v>64</v>
      </c>
      <c r="B35" s="126" t="s">
        <v>154</v>
      </c>
      <c r="C35" s="125" t="s">
        <v>79</v>
      </c>
      <c r="D35" s="125" t="s">
        <v>237</v>
      </c>
      <c r="E35" s="26">
        <v>20</v>
      </c>
      <c r="F35" s="26" t="s">
        <v>417</v>
      </c>
      <c r="G35" s="27"/>
    </row>
    <row r="36" spans="1:7" ht="13.5" customHeight="1" x14ac:dyDescent="0.2">
      <c r="A36" s="125" t="s">
        <v>64</v>
      </c>
      <c r="B36" s="126" t="s">
        <v>154</v>
      </c>
      <c r="C36" s="125" t="s">
        <v>79</v>
      </c>
      <c r="D36" s="125" t="s">
        <v>237</v>
      </c>
      <c r="E36" s="26">
        <v>21</v>
      </c>
      <c r="F36" s="26" t="s">
        <v>423</v>
      </c>
      <c r="G36" s="27"/>
    </row>
    <row r="37" spans="1:7" ht="13.5" customHeight="1" x14ac:dyDescent="0.2">
      <c r="A37" s="125" t="s">
        <v>64</v>
      </c>
      <c r="B37" s="126" t="s">
        <v>154</v>
      </c>
      <c r="C37" s="125" t="s">
        <v>79</v>
      </c>
      <c r="D37" s="125" t="s">
        <v>237</v>
      </c>
      <c r="E37" s="26">
        <v>23</v>
      </c>
      <c r="F37" s="26" t="s">
        <v>2542</v>
      </c>
      <c r="G37" s="26" t="s">
        <v>132</v>
      </c>
    </row>
    <row r="38" spans="1:7" ht="13.5" customHeight="1" x14ac:dyDescent="0.2">
      <c r="A38" s="125" t="s">
        <v>64</v>
      </c>
      <c r="B38" s="126" t="s">
        <v>154</v>
      </c>
      <c r="C38" s="125" t="s">
        <v>79</v>
      </c>
      <c r="D38" s="125" t="s">
        <v>237</v>
      </c>
      <c r="E38" s="26">
        <v>24</v>
      </c>
      <c r="F38" s="26" t="s">
        <v>2543</v>
      </c>
      <c r="G38" s="26" t="s">
        <v>132</v>
      </c>
    </row>
    <row r="39" spans="1:7" s="160" customFormat="1" ht="13.5" customHeight="1" x14ac:dyDescent="0.2">
      <c r="A39" s="125" t="s">
        <v>64</v>
      </c>
      <c r="B39" s="126" t="s">
        <v>154</v>
      </c>
      <c r="C39" s="125" t="s">
        <v>79</v>
      </c>
      <c r="D39" s="125" t="s">
        <v>237</v>
      </c>
      <c r="E39" s="126">
        <v>30</v>
      </c>
      <c r="F39" s="26" t="s">
        <v>409</v>
      </c>
      <c r="G39" s="26" t="s">
        <v>132</v>
      </c>
    </row>
    <row r="40" spans="1:7" ht="13.5" customHeight="1" x14ac:dyDescent="0.2">
      <c r="A40" s="125" t="s">
        <v>64</v>
      </c>
      <c r="B40" s="126" t="s">
        <v>154</v>
      </c>
      <c r="C40" s="125" t="s">
        <v>78</v>
      </c>
      <c r="D40" s="125"/>
      <c r="E40" s="26">
        <v>16</v>
      </c>
      <c r="F40" s="26" t="s">
        <v>340</v>
      </c>
      <c r="G40" s="26" t="s">
        <v>132</v>
      </c>
    </row>
    <row r="41" spans="1:7" ht="13.5" customHeight="1" x14ac:dyDescent="0.2">
      <c r="A41" s="125" t="s">
        <v>64</v>
      </c>
      <c r="B41" s="126" t="s">
        <v>154</v>
      </c>
      <c r="C41" s="26" t="s">
        <v>7</v>
      </c>
      <c r="D41" s="125"/>
      <c r="E41" s="26" t="s">
        <v>1730</v>
      </c>
      <c r="F41" s="26" t="s">
        <v>244</v>
      </c>
      <c r="G41" s="26" t="s">
        <v>162</v>
      </c>
    </row>
    <row r="42" spans="1:7" ht="13.5" customHeight="1" x14ac:dyDescent="0.2">
      <c r="A42" s="125" t="s">
        <v>62</v>
      </c>
      <c r="B42" s="126" t="s">
        <v>150</v>
      </c>
      <c r="C42" s="125" t="s">
        <v>61</v>
      </c>
      <c r="D42" s="126" t="s">
        <v>156</v>
      </c>
      <c r="E42" s="26">
        <v>26</v>
      </c>
      <c r="F42" s="26" t="s">
        <v>396</v>
      </c>
      <c r="G42" s="26" t="s">
        <v>132</v>
      </c>
    </row>
    <row r="43" spans="1:7" ht="13.5" customHeight="1" x14ac:dyDescent="0.2">
      <c r="A43" s="125" t="s">
        <v>62</v>
      </c>
      <c r="B43" s="126" t="s">
        <v>150</v>
      </c>
      <c r="C43" s="125" t="s">
        <v>61</v>
      </c>
      <c r="D43" s="126" t="s">
        <v>156</v>
      </c>
      <c r="E43" s="26">
        <v>27</v>
      </c>
      <c r="F43" s="26" t="s">
        <v>403</v>
      </c>
      <c r="G43" s="26" t="s">
        <v>132</v>
      </c>
    </row>
    <row r="44" spans="1:7" ht="13.5" customHeight="1" x14ac:dyDescent="0.2">
      <c r="A44" s="125" t="s">
        <v>62</v>
      </c>
      <c r="B44" s="126" t="s">
        <v>150</v>
      </c>
      <c r="C44" s="125" t="s">
        <v>61</v>
      </c>
      <c r="D44" s="126" t="s">
        <v>156</v>
      </c>
      <c r="E44" s="26">
        <v>28</v>
      </c>
      <c r="F44" s="26" t="s">
        <v>404</v>
      </c>
      <c r="G44" s="27" t="s">
        <v>135</v>
      </c>
    </row>
    <row r="45" spans="1:7" ht="13.5" customHeight="1" x14ac:dyDescent="0.2">
      <c r="A45" s="125" t="s">
        <v>62</v>
      </c>
      <c r="B45" s="126" t="s">
        <v>150</v>
      </c>
      <c r="C45" s="125" t="s">
        <v>61</v>
      </c>
      <c r="D45" s="126" t="s">
        <v>156</v>
      </c>
      <c r="E45" s="26">
        <v>18</v>
      </c>
      <c r="F45" s="26" t="s">
        <v>367</v>
      </c>
      <c r="G45" s="26" t="s">
        <v>132</v>
      </c>
    </row>
    <row r="46" spans="1:7" ht="13.5" customHeight="1" x14ac:dyDescent="0.2">
      <c r="A46" s="125" t="s">
        <v>62</v>
      </c>
      <c r="B46" s="126" t="s">
        <v>150</v>
      </c>
      <c r="C46" s="125" t="s">
        <v>61</v>
      </c>
      <c r="D46" s="126" t="s">
        <v>156</v>
      </c>
      <c r="E46" s="26" t="s">
        <v>37</v>
      </c>
      <c r="F46" s="26" t="s">
        <v>449</v>
      </c>
      <c r="G46" s="26" t="s">
        <v>132</v>
      </c>
    </row>
    <row r="47" spans="1:7" ht="13.5" customHeight="1" x14ac:dyDescent="0.2">
      <c r="A47" s="125" t="s">
        <v>62</v>
      </c>
      <c r="B47" s="126" t="s">
        <v>150</v>
      </c>
      <c r="C47" s="125" t="s">
        <v>61</v>
      </c>
      <c r="D47" s="126" t="s">
        <v>156</v>
      </c>
      <c r="E47" s="26" t="s">
        <v>39</v>
      </c>
      <c r="F47" s="26" t="s">
        <v>451</v>
      </c>
      <c r="G47" s="26" t="s">
        <v>132</v>
      </c>
    </row>
    <row r="48" spans="1:7" ht="13.5" customHeight="1" x14ac:dyDescent="0.2">
      <c r="A48" s="125" t="s">
        <v>62</v>
      </c>
      <c r="B48" s="126" t="s">
        <v>150</v>
      </c>
      <c r="C48" s="125" t="s">
        <v>61</v>
      </c>
      <c r="D48" s="126" t="s">
        <v>156</v>
      </c>
      <c r="E48" s="26" t="s">
        <v>42</v>
      </c>
      <c r="F48" s="26" t="s">
        <v>454</v>
      </c>
      <c r="G48" s="26" t="s">
        <v>132</v>
      </c>
    </row>
    <row r="49" spans="1:7" ht="13.5" customHeight="1" x14ac:dyDescent="0.2">
      <c r="A49" s="125" t="s">
        <v>62</v>
      </c>
      <c r="B49" s="126" t="s">
        <v>150</v>
      </c>
      <c r="C49" s="125" t="s">
        <v>63</v>
      </c>
      <c r="D49" s="126" t="s">
        <v>155</v>
      </c>
      <c r="E49" s="26">
        <v>25</v>
      </c>
      <c r="F49" s="26" t="s">
        <v>383</v>
      </c>
      <c r="G49" s="26" t="s">
        <v>133</v>
      </c>
    </row>
    <row r="50" spans="1:7" ht="13.5" customHeight="1" x14ac:dyDescent="0.2">
      <c r="A50" s="125" t="s">
        <v>62</v>
      </c>
      <c r="B50" s="126" t="s">
        <v>150</v>
      </c>
      <c r="C50" s="125" t="s">
        <v>63</v>
      </c>
      <c r="D50" s="126" t="s">
        <v>155</v>
      </c>
      <c r="E50" s="26">
        <v>29</v>
      </c>
      <c r="F50" s="26" t="s">
        <v>407</v>
      </c>
      <c r="G50" s="26" t="s">
        <v>134</v>
      </c>
    </row>
    <row r="51" spans="1:7" ht="13.5" customHeight="1" x14ac:dyDescent="0.2">
      <c r="A51" s="125" t="s">
        <v>62</v>
      </c>
      <c r="B51" s="126" t="s">
        <v>150</v>
      </c>
      <c r="C51" s="26" t="s">
        <v>7</v>
      </c>
      <c r="D51" s="125"/>
      <c r="E51" s="26" t="s">
        <v>1729</v>
      </c>
      <c r="F51" s="26" t="s">
        <v>245</v>
      </c>
      <c r="G51" s="26" t="s">
        <v>163</v>
      </c>
    </row>
    <row r="52" spans="1:7" ht="13.5" customHeight="1" x14ac:dyDescent="0.2">
      <c r="A52" s="125" t="s">
        <v>77</v>
      </c>
      <c r="B52" s="126" t="s">
        <v>151</v>
      </c>
      <c r="C52" s="125" t="s">
        <v>76</v>
      </c>
      <c r="D52" s="126" t="s">
        <v>151</v>
      </c>
      <c r="E52" s="26">
        <v>31</v>
      </c>
      <c r="F52" s="26" t="s">
        <v>495</v>
      </c>
      <c r="G52" s="27" t="s">
        <v>238</v>
      </c>
    </row>
    <row r="53" spans="1:7" ht="13.5" customHeight="1" x14ac:dyDescent="0.2">
      <c r="A53" s="125" t="s">
        <v>77</v>
      </c>
      <c r="B53" s="126" t="s">
        <v>151</v>
      </c>
      <c r="C53" s="125" t="s">
        <v>76</v>
      </c>
      <c r="D53" s="126" t="s">
        <v>151</v>
      </c>
      <c r="E53" s="26">
        <v>32</v>
      </c>
      <c r="F53" s="26" t="s">
        <v>1602</v>
      </c>
      <c r="G53" s="26" t="s">
        <v>143</v>
      </c>
    </row>
    <row r="54" spans="1:7" ht="13.5" customHeight="1" x14ac:dyDescent="0.2">
      <c r="A54" s="125" t="s">
        <v>77</v>
      </c>
      <c r="B54" s="126" t="s">
        <v>151</v>
      </c>
      <c r="C54" s="26" t="s">
        <v>7</v>
      </c>
      <c r="D54" s="125"/>
      <c r="E54" s="26" t="s">
        <v>1728</v>
      </c>
      <c r="F54" s="26" t="s">
        <v>246</v>
      </c>
      <c r="G54" s="26" t="s">
        <v>164</v>
      </c>
    </row>
    <row r="55" spans="1:7" ht="13.5" customHeight="1" x14ac:dyDescent="0.2">
      <c r="A55" s="26" t="s">
        <v>1623</v>
      </c>
      <c r="C55" s="27"/>
      <c r="E55" s="26" t="s">
        <v>1792</v>
      </c>
      <c r="F55" s="26" t="s">
        <v>1623</v>
      </c>
    </row>
    <row r="56" spans="1:7" ht="13.5" customHeight="1" x14ac:dyDescent="0.2">
      <c r="A56" s="26" t="s">
        <v>75</v>
      </c>
      <c r="B56" s="26"/>
    </row>
    <row r="57" spans="1:7" ht="13.5" customHeight="1" x14ac:dyDescent="0.2">
      <c r="C57" s="27"/>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I368"/>
  <sheetViews>
    <sheetView showGridLines="0" zoomScaleNormal="100" workbookViewId="0">
      <pane xSplit="4" ySplit="8" topLeftCell="N9" activePane="bottomRight" state="frozen"/>
      <selection pane="topRight" activeCell="E1" sqref="E1"/>
      <selection pane="bottomLeft" activeCell="A9" sqref="A9"/>
      <selection pane="bottomRight" activeCell="O9" sqref="O9"/>
    </sheetView>
  </sheetViews>
  <sheetFormatPr defaultColWidth="9.140625" defaultRowHeight="12.75" x14ac:dyDescent="0.2"/>
  <cols>
    <col min="1" max="1" width="1.5703125" style="16" customWidth="1"/>
    <col min="2" max="2" width="14.42578125" style="7" customWidth="1"/>
    <col min="3" max="3" width="17.140625" style="8" customWidth="1"/>
    <col min="4" max="4" width="52.42578125" style="17" customWidth="1"/>
    <col min="5" max="6" width="14" style="7" customWidth="1"/>
    <col min="7" max="7" width="26.140625" style="8" customWidth="1"/>
    <col min="8" max="8" width="31.28515625" style="8" customWidth="1"/>
    <col min="9" max="9" width="19.42578125" style="8" customWidth="1"/>
    <col min="10" max="11" width="17" style="8" customWidth="1"/>
    <col min="12" max="12" width="23.85546875" style="16" customWidth="1"/>
    <col min="13" max="13" width="13.42578125" style="7" customWidth="1"/>
    <col min="14" max="14" width="19.42578125" style="8" customWidth="1"/>
    <col min="15" max="15" width="21" style="8" customWidth="1"/>
    <col min="16" max="16" width="26.140625" style="8" customWidth="1"/>
    <col min="17" max="17" width="21" style="8" customWidth="1"/>
    <col min="18" max="18" width="27.140625" style="8" customWidth="1"/>
    <col min="19" max="19" width="21" style="8" customWidth="1"/>
    <col min="20" max="20" width="19.42578125" style="8" customWidth="1"/>
    <col min="21" max="22" width="21" style="8" customWidth="1"/>
    <col min="23" max="23" width="25.5703125" style="16" customWidth="1"/>
    <col min="24" max="24" width="23.85546875" style="16" customWidth="1"/>
    <col min="25" max="25" width="29.5703125" style="16" customWidth="1"/>
    <col min="26" max="26" width="23" style="16" customWidth="1"/>
    <col min="27" max="27" width="18.42578125" style="16" customWidth="1"/>
    <col min="28" max="28" width="18" style="16" customWidth="1"/>
    <col min="29" max="31" width="15.7109375" style="16" customWidth="1"/>
    <col min="32" max="32" width="45.7109375" customWidth="1"/>
    <col min="33" max="34" width="16.5703125" customWidth="1"/>
    <col min="35" max="16384" width="9.140625" style="16"/>
  </cols>
  <sheetData>
    <row r="1" spans="1:34" x14ac:dyDescent="0.2">
      <c r="D1" s="24" t="s">
        <v>3681</v>
      </c>
      <c r="AF1" s="16"/>
      <c r="AG1" s="16"/>
      <c r="AH1" s="16"/>
    </row>
    <row r="2" spans="1:34" x14ac:dyDescent="0.2">
      <c r="B2" s="20" t="s">
        <v>48</v>
      </c>
      <c r="D2" s="24"/>
      <c r="AF2" s="16"/>
      <c r="AG2" s="16"/>
      <c r="AH2" s="16"/>
    </row>
    <row r="3" spans="1:34" ht="26.25" customHeight="1" x14ac:dyDescent="0.2">
      <c r="B3" s="58" t="s">
        <v>254</v>
      </c>
      <c r="C3" s="18"/>
      <c r="D3" s="24"/>
      <c r="AF3" s="16"/>
      <c r="AG3" s="16"/>
      <c r="AH3" s="16"/>
    </row>
    <row r="4" spans="1:34" ht="25.5" customHeight="1" x14ac:dyDescent="0.2">
      <c r="B4" s="58" t="s">
        <v>253</v>
      </c>
      <c r="C4" s="46"/>
      <c r="D4" s="24"/>
      <c r="AF4" s="16"/>
      <c r="AG4" s="16"/>
      <c r="AH4" s="16"/>
    </row>
    <row r="5" spans="1:34" ht="25.5" customHeight="1" x14ac:dyDescent="0.2">
      <c r="B5" s="58" t="s">
        <v>49</v>
      </c>
      <c r="C5" s="48"/>
      <c r="D5" s="24"/>
      <c r="AF5" s="16"/>
      <c r="AG5" s="16"/>
      <c r="AH5" s="16"/>
    </row>
    <row r="6" spans="1:34" ht="9.75" customHeight="1" x14ac:dyDescent="0.2">
      <c r="D6" s="25"/>
      <c r="AF6" s="16"/>
      <c r="AG6" s="16"/>
      <c r="AH6" s="16"/>
    </row>
    <row r="7" spans="1:34" ht="25.5" x14ac:dyDescent="0.2">
      <c r="C7" s="7"/>
      <c r="D7" s="24"/>
      <c r="N7" s="131" t="s">
        <v>1644</v>
      </c>
      <c r="O7" s="131" t="s">
        <v>1647</v>
      </c>
      <c r="P7" s="131" t="s">
        <v>1643</v>
      </c>
      <c r="R7" s="131" t="s">
        <v>1641</v>
      </c>
      <c r="T7" s="131" t="s">
        <v>1642</v>
      </c>
      <c r="AF7" s="16"/>
      <c r="AG7" s="16"/>
      <c r="AH7" s="16"/>
    </row>
    <row r="8" spans="1:34" s="1" customFormat="1" ht="25.5" x14ac:dyDescent="0.2">
      <c r="B8" s="11" t="s">
        <v>2</v>
      </c>
      <c r="C8" s="3" t="s">
        <v>8</v>
      </c>
      <c r="D8" s="4" t="s">
        <v>93</v>
      </c>
      <c r="E8" s="11" t="s">
        <v>3</v>
      </c>
      <c r="F8" s="11" t="s">
        <v>2571</v>
      </c>
      <c r="G8" s="11" t="s">
        <v>1948</v>
      </c>
      <c r="H8" s="11" t="s">
        <v>249</v>
      </c>
      <c r="I8" s="11" t="s">
        <v>976</v>
      </c>
      <c r="J8" s="11" t="s">
        <v>977</v>
      </c>
      <c r="K8" s="11" t="s">
        <v>1802</v>
      </c>
      <c r="L8" s="3" t="s">
        <v>1670</v>
      </c>
      <c r="M8" s="11" t="s">
        <v>20</v>
      </c>
      <c r="N8" s="11" t="s">
        <v>58</v>
      </c>
      <c r="O8" s="11" t="s">
        <v>1647</v>
      </c>
      <c r="P8" s="11" t="s">
        <v>59</v>
      </c>
      <c r="Q8" s="11" t="s">
        <v>1646</v>
      </c>
      <c r="R8" s="11" t="s">
        <v>60</v>
      </c>
      <c r="S8" s="11" t="s">
        <v>1645</v>
      </c>
      <c r="T8" s="11" t="s">
        <v>257</v>
      </c>
      <c r="U8" s="11" t="s">
        <v>1654</v>
      </c>
      <c r="V8" s="11" t="s">
        <v>1794</v>
      </c>
      <c r="W8" s="3" t="s">
        <v>21</v>
      </c>
      <c r="X8" s="3" t="s">
        <v>978</v>
      </c>
      <c r="Y8" s="3" t="s">
        <v>979</v>
      </c>
      <c r="Z8" s="3" t="s">
        <v>980</v>
      </c>
      <c r="AA8" s="3" t="s">
        <v>981</v>
      </c>
      <c r="AB8" s="3" t="s">
        <v>982</v>
      </c>
      <c r="AC8" s="11" t="s">
        <v>983</v>
      </c>
      <c r="AD8" s="11" t="s">
        <v>984</v>
      </c>
      <c r="AE8" s="11" t="s">
        <v>985</v>
      </c>
      <c r="AF8" s="11" t="s">
        <v>2760</v>
      </c>
      <c r="AG8" s="11" t="s">
        <v>2761</v>
      </c>
      <c r="AH8" s="11" t="s">
        <v>3491</v>
      </c>
    </row>
    <row r="9" spans="1:34" ht="51.75" customHeight="1" x14ac:dyDescent="0.2">
      <c r="A9" s="42"/>
      <c r="B9" s="41"/>
      <c r="C9" s="41">
        <v>1</v>
      </c>
      <c r="D9" s="13" t="s">
        <v>129</v>
      </c>
      <c r="E9" s="41" t="s">
        <v>1691</v>
      </c>
      <c r="F9" s="41"/>
      <c r="G9" s="13" t="s">
        <v>1949</v>
      </c>
      <c r="H9" s="13" t="s">
        <v>1498</v>
      </c>
      <c r="I9" s="107"/>
      <c r="J9" s="122">
        <f>(SUM(I16:I17)/SUM(I16:I21))*100</f>
        <v>77.166666666666657</v>
      </c>
      <c r="K9" s="122"/>
      <c r="L9" s="18" t="s">
        <v>90</v>
      </c>
      <c r="M9" s="13"/>
      <c r="N9" s="18"/>
      <c r="O9" s="107"/>
      <c r="P9" s="18"/>
      <c r="Q9" s="107"/>
      <c r="R9" s="18"/>
      <c r="S9" s="107"/>
      <c r="T9" s="18"/>
      <c r="U9" s="107"/>
      <c r="V9" s="107"/>
      <c r="W9" s="18"/>
      <c r="X9" s="18"/>
      <c r="Y9" s="18"/>
      <c r="Z9" s="18"/>
      <c r="AA9" s="18"/>
      <c r="AB9" s="18"/>
      <c r="AC9" s="41" t="s">
        <v>987</v>
      </c>
      <c r="AD9" s="41" t="s">
        <v>987</v>
      </c>
      <c r="AE9" s="41" t="s">
        <v>988</v>
      </c>
      <c r="AF9" s="5" t="s">
        <v>2972</v>
      </c>
      <c r="AG9" s="5" t="s">
        <v>3495</v>
      </c>
      <c r="AH9" s="5" t="s">
        <v>3493</v>
      </c>
    </row>
    <row r="10" spans="1:34" ht="65.25" customHeight="1" x14ac:dyDescent="0.2">
      <c r="A10" s="42"/>
      <c r="B10" s="19" t="s">
        <v>1005</v>
      </c>
      <c r="C10" s="49" t="s">
        <v>204</v>
      </c>
      <c r="D10" s="56" t="s">
        <v>1637</v>
      </c>
      <c r="E10" s="6" t="s">
        <v>9</v>
      </c>
      <c r="F10" s="6"/>
      <c r="G10" s="12" t="s">
        <v>1950</v>
      </c>
      <c r="H10" s="12"/>
      <c r="I10" s="120">
        <v>1491</v>
      </c>
      <c r="J10" s="107"/>
      <c r="K10" s="107"/>
      <c r="L10" s="15"/>
      <c r="M10" s="6" t="s">
        <v>0</v>
      </c>
      <c r="N10" s="56" t="s">
        <v>168</v>
      </c>
      <c r="O10" s="107"/>
      <c r="P10" s="56"/>
      <c r="Q10" s="107"/>
      <c r="R10" s="12"/>
      <c r="S10" s="107"/>
      <c r="T10" s="12"/>
      <c r="U10" s="107"/>
      <c r="V10" s="107"/>
      <c r="W10" s="5"/>
      <c r="X10" s="15"/>
      <c r="Y10" s="15"/>
      <c r="Z10" s="15"/>
      <c r="AA10" s="15"/>
      <c r="AB10" s="15"/>
      <c r="AC10" s="15"/>
      <c r="AD10" s="15"/>
      <c r="AE10" s="15"/>
      <c r="AF10" s="5" t="s">
        <v>2967</v>
      </c>
      <c r="AG10" s="5"/>
      <c r="AH10" s="5"/>
    </row>
    <row r="11" spans="1:34" ht="51.75" customHeight="1" x14ac:dyDescent="0.2">
      <c r="A11" s="42"/>
      <c r="B11" s="19" t="s">
        <v>1006</v>
      </c>
      <c r="C11" s="49" t="s">
        <v>205</v>
      </c>
      <c r="D11" s="12" t="s">
        <v>1492</v>
      </c>
      <c r="E11" s="45" t="s">
        <v>2570</v>
      </c>
      <c r="F11" s="45"/>
      <c r="G11" s="12" t="s">
        <v>1951</v>
      </c>
      <c r="H11" s="12"/>
      <c r="I11" s="203">
        <v>43497</v>
      </c>
      <c r="J11" s="107"/>
      <c r="K11" s="107"/>
      <c r="L11" s="15"/>
      <c r="M11" s="6" t="s">
        <v>0</v>
      </c>
      <c r="N11" s="56" t="s">
        <v>1521</v>
      </c>
      <c r="O11" s="107"/>
      <c r="P11" s="56" t="s">
        <v>1986</v>
      </c>
      <c r="Q11" s="114"/>
      <c r="R11" s="12"/>
      <c r="S11" s="114"/>
      <c r="T11" s="12"/>
      <c r="U11" s="114"/>
      <c r="V11" s="114"/>
      <c r="W11" s="5"/>
      <c r="X11" s="15"/>
      <c r="Y11" s="15"/>
      <c r="Z11" s="15"/>
      <c r="AA11" s="15"/>
      <c r="AB11" s="15"/>
      <c r="AC11" s="15"/>
      <c r="AD11" s="15"/>
      <c r="AE11" s="15"/>
      <c r="AF11" s="5" t="s">
        <v>2762</v>
      </c>
      <c r="AG11" s="5"/>
      <c r="AH11" s="5"/>
    </row>
    <row r="12" spans="1:34" ht="48.75" customHeight="1" x14ac:dyDescent="0.2">
      <c r="A12" s="42"/>
      <c r="B12" s="19" t="s">
        <v>1007</v>
      </c>
      <c r="C12" s="49" t="s">
        <v>206</v>
      </c>
      <c r="D12" s="12" t="s">
        <v>1981</v>
      </c>
      <c r="E12" s="6" t="s">
        <v>1736</v>
      </c>
      <c r="F12" s="6"/>
      <c r="G12" s="12" t="s">
        <v>1952</v>
      </c>
      <c r="H12" s="12"/>
      <c r="I12" s="107" t="b">
        <v>0</v>
      </c>
      <c r="J12" s="107"/>
      <c r="K12" s="107"/>
      <c r="L12" s="15"/>
      <c r="M12" s="207" t="s">
        <v>1727</v>
      </c>
      <c r="N12" s="56"/>
      <c r="O12" s="107" t="b">
        <f>OR($I$12:$I$15)</f>
        <v>1</v>
      </c>
      <c r="P12" s="216" t="s">
        <v>2733</v>
      </c>
      <c r="Q12" s="107"/>
      <c r="R12" s="12"/>
      <c r="S12" s="107"/>
      <c r="T12" s="12"/>
      <c r="U12" s="107"/>
      <c r="V12" s="107"/>
      <c r="W12" s="5" t="s">
        <v>1657</v>
      </c>
      <c r="X12" s="15"/>
      <c r="Y12" s="15"/>
      <c r="Z12" s="15"/>
      <c r="AA12" s="15"/>
      <c r="AB12" s="15"/>
      <c r="AC12" s="15"/>
      <c r="AD12" s="15"/>
      <c r="AE12" s="15"/>
      <c r="AF12" s="5" t="s">
        <v>2763</v>
      </c>
      <c r="AG12" s="5"/>
      <c r="AH12" s="5"/>
    </row>
    <row r="13" spans="1:34" ht="49.5" customHeight="1" x14ac:dyDescent="0.2">
      <c r="A13" s="42"/>
      <c r="B13" s="19" t="s">
        <v>1724</v>
      </c>
      <c r="C13" s="49" t="s">
        <v>1742</v>
      </c>
      <c r="D13" s="12" t="s">
        <v>1741</v>
      </c>
      <c r="E13" s="6" t="s">
        <v>1736</v>
      </c>
      <c r="F13" s="6"/>
      <c r="G13" s="12" t="s">
        <v>1953</v>
      </c>
      <c r="H13" s="12"/>
      <c r="I13" s="107" t="b">
        <v>1</v>
      </c>
      <c r="J13" s="107"/>
      <c r="K13" s="107"/>
      <c r="L13" s="15"/>
      <c r="M13" s="207" t="s">
        <v>1727</v>
      </c>
      <c r="N13" s="56"/>
      <c r="O13" s="107" t="b">
        <f>OR($I$12:$I$15)</f>
        <v>1</v>
      </c>
      <c r="P13" s="216" t="s">
        <v>2733</v>
      </c>
      <c r="Q13" s="107"/>
      <c r="R13" s="12"/>
      <c r="S13" s="107"/>
      <c r="T13" s="12"/>
      <c r="U13" s="107"/>
      <c r="V13" s="107"/>
      <c r="W13" s="5"/>
      <c r="X13" s="15"/>
      <c r="Y13" s="15"/>
      <c r="Z13" s="15"/>
      <c r="AA13" s="15"/>
      <c r="AB13" s="15"/>
      <c r="AC13" s="15"/>
      <c r="AD13" s="15"/>
      <c r="AE13" s="15"/>
      <c r="AF13" s="5" t="s">
        <v>2764</v>
      </c>
      <c r="AG13" s="5"/>
      <c r="AH13" s="5"/>
    </row>
    <row r="14" spans="1:34" ht="50.25" customHeight="1" x14ac:dyDescent="0.2">
      <c r="A14" s="42"/>
      <c r="B14" s="19" t="s">
        <v>1725</v>
      </c>
      <c r="C14" s="49" t="s">
        <v>1740</v>
      </c>
      <c r="D14" s="12" t="s">
        <v>1739</v>
      </c>
      <c r="E14" s="6" t="s">
        <v>1736</v>
      </c>
      <c r="F14" s="6"/>
      <c r="G14" s="12" t="s">
        <v>1954</v>
      </c>
      <c r="H14" s="12"/>
      <c r="I14" s="107" t="b">
        <v>0</v>
      </c>
      <c r="J14" s="107"/>
      <c r="K14" s="107"/>
      <c r="L14" s="15"/>
      <c r="M14" s="207" t="s">
        <v>1727</v>
      </c>
      <c r="N14" s="56"/>
      <c r="O14" s="107" t="b">
        <f>OR($I$12:$I$15)</f>
        <v>1</v>
      </c>
      <c r="P14" s="216" t="s">
        <v>2733</v>
      </c>
      <c r="Q14" s="107"/>
      <c r="R14" s="12"/>
      <c r="S14" s="107"/>
      <c r="T14" s="12"/>
      <c r="U14" s="107"/>
      <c r="V14" s="107"/>
      <c r="W14" s="5"/>
      <c r="X14" s="15"/>
      <c r="Y14" s="15"/>
      <c r="Z14" s="15"/>
      <c r="AA14" s="15"/>
      <c r="AB14" s="15"/>
      <c r="AC14" s="15"/>
      <c r="AD14" s="15"/>
      <c r="AE14" s="15"/>
      <c r="AF14" s="5" t="s">
        <v>2765</v>
      </c>
      <c r="AG14" s="5"/>
      <c r="AH14" s="5"/>
    </row>
    <row r="15" spans="1:34" ht="49.5" customHeight="1" x14ac:dyDescent="0.2">
      <c r="A15" s="42"/>
      <c r="B15" s="19" t="s">
        <v>1726</v>
      </c>
      <c r="C15" s="49" t="s">
        <v>1738</v>
      </c>
      <c r="D15" s="12" t="s">
        <v>1737</v>
      </c>
      <c r="E15" s="6" t="s">
        <v>1736</v>
      </c>
      <c r="F15" s="6"/>
      <c r="G15" s="12" t="s">
        <v>1955</v>
      </c>
      <c r="H15" s="12"/>
      <c r="I15" s="107" t="b">
        <v>0</v>
      </c>
      <c r="J15" s="107"/>
      <c r="K15" s="107"/>
      <c r="L15" s="15"/>
      <c r="M15" s="207" t="s">
        <v>1727</v>
      </c>
      <c r="N15" s="56"/>
      <c r="O15" s="107" t="b">
        <f>OR($I$12:$I$15)</f>
        <v>1</v>
      </c>
      <c r="P15" s="216" t="s">
        <v>2733</v>
      </c>
      <c r="Q15" s="107"/>
      <c r="R15" s="12"/>
      <c r="S15" s="107"/>
      <c r="T15" s="12"/>
      <c r="U15" s="107"/>
      <c r="V15" s="107"/>
      <c r="W15" s="5"/>
      <c r="X15" s="15"/>
      <c r="Y15" s="15"/>
      <c r="Z15" s="15"/>
      <c r="AA15" s="15"/>
      <c r="AB15" s="15"/>
      <c r="AC15" s="15"/>
      <c r="AD15" s="15"/>
      <c r="AE15" s="15"/>
      <c r="AF15" s="5" t="s">
        <v>2766</v>
      </c>
      <c r="AG15" s="5"/>
      <c r="AH15" s="5"/>
    </row>
    <row r="16" spans="1:34" ht="51.75" customHeight="1" x14ac:dyDescent="0.2">
      <c r="A16" s="42"/>
      <c r="B16" s="19" t="s">
        <v>1008</v>
      </c>
      <c r="C16" s="49" t="s">
        <v>207</v>
      </c>
      <c r="D16" s="12" t="s">
        <v>1638</v>
      </c>
      <c r="E16" s="6" t="s">
        <v>9</v>
      </c>
      <c r="F16" s="6"/>
      <c r="G16" s="12" t="s">
        <v>1956</v>
      </c>
      <c r="H16" s="12"/>
      <c r="I16" s="120">
        <v>251</v>
      </c>
      <c r="J16" s="107"/>
      <c r="K16" s="107"/>
      <c r="L16" s="15"/>
      <c r="M16" s="6" t="s">
        <v>0</v>
      </c>
      <c r="N16" s="56" t="s">
        <v>169</v>
      </c>
      <c r="O16" s="107"/>
      <c r="P16" s="56"/>
      <c r="Q16" s="107"/>
      <c r="R16" s="12"/>
      <c r="S16" s="107"/>
      <c r="T16" s="12"/>
      <c r="U16" s="107"/>
      <c r="V16" s="107"/>
      <c r="W16" s="5"/>
      <c r="X16" s="15"/>
      <c r="Y16" s="15"/>
      <c r="Z16" s="15"/>
      <c r="AA16" s="15"/>
      <c r="AB16" s="15"/>
      <c r="AC16" s="15"/>
      <c r="AD16" s="15"/>
      <c r="AE16" s="15"/>
      <c r="AF16" s="5" t="s">
        <v>2767</v>
      </c>
      <c r="AG16" s="5"/>
      <c r="AH16" s="5"/>
    </row>
    <row r="17" spans="1:34" ht="51.75" customHeight="1" x14ac:dyDescent="0.2">
      <c r="A17" s="42"/>
      <c r="B17" s="19" t="s">
        <v>1009</v>
      </c>
      <c r="C17" s="49" t="s">
        <v>208</v>
      </c>
      <c r="D17" s="12" t="s">
        <v>1493</v>
      </c>
      <c r="E17" s="6" t="s">
        <v>9</v>
      </c>
      <c r="F17" s="6"/>
      <c r="G17" s="12" t="s">
        <v>1957</v>
      </c>
      <c r="H17" s="12"/>
      <c r="I17" s="120">
        <v>212</v>
      </c>
      <c r="J17" s="107"/>
      <c r="K17" s="107"/>
      <c r="L17" s="15"/>
      <c r="M17" s="6" t="s">
        <v>0</v>
      </c>
      <c r="N17" s="56" t="s">
        <v>170</v>
      </c>
      <c r="O17" s="107"/>
      <c r="P17" s="56"/>
      <c r="Q17" s="107"/>
      <c r="R17" s="12"/>
      <c r="S17" s="107"/>
      <c r="T17" s="12"/>
      <c r="U17" s="107"/>
      <c r="V17" s="107"/>
      <c r="W17" s="5"/>
      <c r="X17" s="15"/>
      <c r="Y17" s="15"/>
      <c r="Z17" s="15"/>
      <c r="AA17" s="15"/>
      <c r="AB17" s="15"/>
      <c r="AC17" s="15"/>
      <c r="AD17" s="15"/>
      <c r="AE17" s="15"/>
      <c r="AF17" s="5" t="s">
        <v>2768</v>
      </c>
      <c r="AG17" s="5"/>
      <c r="AH17" s="5"/>
    </row>
    <row r="18" spans="1:34" ht="51.75" customHeight="1" x14ac:dyDescent="0.2">
      <c r="A18" s="42"/>
      <c r="B18" s="19" t="s">
        <v>1010</v>
      </c>
      <c r="C18" s="49" t="s">
        <v>209</v>
      </c>
      <c r="D18" s="12" t="s">
        <v>1494</v>
      </c>
      <c r="E18" s="6" t="s">
        <v>9</v>
      </c>
      <c r="F18" s="6"/>
      <c r="G18" s="12" t="s">
        <v>1958</v>
      </c>
      <c r="H18" s="12"/>
      <c r="I18" s="120">
        <v>65</v>
      </c>
      <c r="J18" s="107"/>
      <c r="K18" s="107"/>
      <c r="L18" s="15"/>
      <c r="M18" s="6" t="s">
        <v>0</v>
      </c>
      <c r="N18" s="56" t="s">
        <v>171</v>
      </c>
      <c r="O18" s="107"/>
      <c r="P18" s="56"/>
      <c r="Q18" s="107"/>
      <c r="R18" s="12"/>
      <c r="S18" s="107"/>
      <c r="T18" s="12"/>
      <c r="U18" s="107"/>
      <c r="V18" s="107"/>
      <c r="W18" s="5"/>
      <c r="X18" s="15"/>
      <c r="Y18" s="15"/>
      <c r="Z18" s="15"/>
      <c r="AA18" s="15"/>
      <c r="AB18" s="15"/>
      <c r="AC18" s="15"/>
      <c r="AD18" s="15"/>
      <c r="AE18" s="15"/>
      <c r="AF18" s="5" t="s">
        <v>2769</v>
      </c>
      <c r="AG18" s="5"/>
      <c r="AH18" s="5"/>
    </row>
    <row r="19" spans="1:34" ht="51.75" customHeight="1" x14ac:dyDescent="0.2">
      <c r="A19" s="42"/>
      <c r="B19" s="19" t="s">
        <v>1011</v>
      </c>
      <c r="C19" s="49" t="s">
        <v>210</v>
      </c>
      <c r="D19" s="12" t="s">
        <v>1495</v>
      </c>
      <c r="E19" s="6" t="s">
        <v>9</v>
      </c>
      <c r="F19" s="6"/>
      <c r="G19" s="12" t="s">
        <v>1959</v>
      </c>
      <c r="H19" s="12"/>
      <c r="I19" s="120">
        <v>42</v>
      </c>
      <c r="J19" s="107"/>
      <c r="K19" s="107"/>
      <c r="L19" s="15"/>
      <c r="M19" s="6" t="s">
        <v>0</v>
      </c>
      <c r="N19" s="56" t="s">
        <v>172</v>
      </c>
      <c r="O19" s="107"/>
      <c r="P19" s="56"/>
      <c r="Q19" s="107"/>
      <c r="R19" s="12"/>
      <c r="S19" s="107"/>
      <c r="T19" s="12"/>
      <c r="U19" s="107"/>
      <c r="V19" s="107"/>
      <c r="W19" s="5"/>
      <c r="X19" s="15"/>
      <c r="Y19" s="15"/>
      <c r="Z19" s="15"/>
      <c r="AA19" s="15"/>
      <c r="AB19" s="15"/>
      <c r="AC19" s="15"/>
      <c r="AD19" s="15"/>
      <c r="AE19" s="15"/>
      <c r="AF19" s="5" t="s">
        <v>2770</v>
      </c>
      <c r="AG19" s="5"/>
      <c r="AH19" s="5"/>
    </row>
    <row r="20" spans="1:34" ht="51.75" customHeight="1" x14ac:dyDescent="0.2">
      <c r="A20" s="42"/>
      <c r="B20" s="19" t="s">
        <v>1012</v>
      </c>
      <c r="C20" s="49" t="s">
        <v>211</v>
      </c>
      <c r="D20" s="12" t="s">
        <v>1496</v>
      </c>
      <c r="E20" s="6" t="s">
        <v>9</v>
      </c>
      <c r="F20" s="6"/>
      <c r="G20" s="12" t="s">
        <v>1960</v>
      </c>
      <c r="H20" s="12"/>
      <c r="I20" s="120">
        <v>27</v>
      </c>
      <c r="J20" s="107"/>
      <c r="K20" s="107"/>
      <c r="L20" s="15"/>
      <c r="M20" s="6" t="s">
        <v>0</v>
      </c>
      <c r="N20" s="56" t="s">
        <v>173</v>
      </c>
      <c r="O20" s="107"/>
      <c r="P20" s="56"/>
      <c r="Q20" s="107"/>
      <c r="R20" s="12"/>
      <c r="S20" s="107"/>
      <c r="T20" s="12"/>
      <c r="U20" s="107"/>
      <c r="V20" s="107"/>
      <c r="W20" s="5"/>
      <c r="X20" s="15"/>
      <c r="Y20" s="15"/>
      <c r="Z20" s="15"/>
      <c r="AA20" s="15"/>
      <c r="AB20" s="15"/>
      <c r="AC20" s="15"/>
      <c r="AD20" s="15"/>
      <c r="AE20" s="15"/>
      <c r="AF20" s="5" t="s">
        <v>2771</v>
      </c>
      <c r="AG20" s="5"/>
      <c r="AH20" s="5"/>
    </row>
    <row r="21" spans="1:34" ht="51.75" customHeight="1" x14ac:dyDescent="0.2">
      <c r="A21" s="42"/>
      <c r="B21" s="19" t="s">
        <v>1013</v>
      </c>
      <c r="C21" s="49" t="s">
        <v>212</v>
      </c>
      <c r="D21" s="12" t="s">
        <v>1497</v>
      </c>
      <c r="E21" s="6" t="s">
        <v>9</v>
      </c>
      <c r="F21" s="6"/>
      <c r="G21" s="12" t="s">
        <v>1961</v>
      </c>
      <c r="H21" s="12"/>
      <c r="I21" s="120">
        <v>3</v>
      </c>
      <c r="J21" s="107"/>
      <c r="K21" s="107"/>
      <c r="L21" s="15"/>
      <c r="M21" s="6" t="s">
        <v>0</v>
      </c>
      <c r="N21" s="56" t="s">
        <v>174</v>
      </c>
      <c r="O21" s="107"/>
      <c r="P21" s="56"/>
      <c r="Q21" s="107"/>
      <c r="R21" s="12"/>
      <c r="S21" s="107"/>
      <c r="T21" s="12"/>
      <c r="U21" s="107"/>
      <c r="V21" s="107"/>
      <c r="W21" s="5"/>
      <c r="X21" s="15"/>
      <c r="Y21" s="15"/>
      <c r="Z21" s="15"/>
      <c r="AA21" s="15"/>
      <c r="AB21" s="15"/>
      <c r="AC21" s="15"/>
      <c r="AD21" s="15"/>
      <c r="AE21" s="15"/>
      <c r="AF21" s="5" t="s">
        <v>2772</v>
      </c>
      <c r="AG21" s="5"/>
      <c r="AH21" s="5"/>
    </row>
    <row r="22" spans="1:34" ht="51.75" customHeight="1" x14ac:dyDescent="0.2">
      <c r="A22" s="42"/>
      <c r="B22" s="21" t="s">
        <v>1686</v>
      </c>
      <c r="C22" s="209" t="s">
        <v>2734</v>
      </c>
      <c r="D22" s="23" t="s">
        <v>92</v>
      </c>
      <c r="E22" s="21" t="s">
        <v>9</v>
      </c>
      <c r="F22" s="21"/>
      <c r="G22" s="23" t="s">
        <v>1962</v>
      </c>
      <c r="H22" s="23"/>
      <c r="I22" s="120"/>
      <c r="J22" s="120">
        <f>SUM(I16:I21)</f>
        <v>600</v>
      </c>
      <c r="K22" s="107" t="s">
        <v>1804</v>
      </c>
      <c r="L22" s="22"/>
      <c r="M22" s="21"/>
      <c r="N22" s="23"/>
      <c r="O22" s="107" t="b">
        <f>J22&lt;=I10</f>
        <v>1</v>
      </c>
      <c r="P22" s="22" t="s">
        <v>165</v>
      </c>
      <c r="Q22" s="208"/>
      <c r="R22" s="69"/>
      <c r="S22" s="107"/>
      <c r="T22" s="22"/>
      <c r="U22" s="107"/>
      <c r="V22" s="107"/>
      <c r="W22" s="22"/>
      <c r="X22" s="22"/>
      <c r="Y22" s="22"/>
      <c r="Z22" s="22"/>
      <c r="AA22" s="22"/>
      <c r="AB22" s="22"/>
      <c r="AC22" s="22"/>
      <c r="AD22" s="22"/>
      <c r="AE22" s="22"/>
      <c r="AF22" s="5" t="s">
        <v>2773</v>
      </c>
      <c r="AG22" s="5"/>
      <c r="AH22" s="5"/>
    </row>
    <row r="23" spans="1:34" ht="42.6" customHeight="1" x14ac:dyDescent="0.2">
      <c r="A23" s="42"/>
      <c r="B23" s="41"/>
      <c r="C23" s="41">
        <v>2</v>
      </c>
      <c r="D23" s="13" t="s">
        <v>415</v>
      </c>
      <c r="E23" s="41" t="s">
        <v>1691</v>
      </c>
      <c r="F23" s="41"/>
      <c r="G23" s="13" t="s">
        <v>1963</v>
      </c>
      <c r="H23" s="13" t="s">
        <v>1499</v>
      </c>
      <c r="I23" s="107"/>
      <c r="J23" s="122">
        <f>(SUM(I25:I26) / I24) * 100</f>
        <v>82.823129251700678</v>
      </c>
      <c r="K23" s="122" t="e">
        <f>(SUM(J25:J26) / J24) * 100</f>
        <v>#DIV/0!</v>
      </c>
      <c r="L23" s="127" t="s">
        <v>90</v>
      </c>
      <c r="M23" s="13"/>
      <c r="N23" s="41"/>
      <c r="O23" s="107"/>
      <c r="P23" s="41"/>
      <c r="Q23" s="107"/>
      <c r="R23" s="41"/>
      <c r="S23" s="107"/>
      <c r="T23" s="41"/>
      <c r="U23" s="107"/>
      <c r="V23" s="107"/>
      <c r="W23" s="18"/>
      <c r="X23" s="127"/>
      <c r="Y23" s="14"/>
      <c r="Z23" s="14"/>
      <c r="AA23" s="14"/>
      <c r="AB23" s="14"/>
      <c r="AC23" s="18" t="s">
        <v>987</v>
      </c>
      <c r="AD23" s="18" t="s">
        <v>987</v>
      </c>
      <c r="AE23" s="18" t="s">
        <v>988</v>
      </c>
      <c r="AF23" s="5" t="s">
        <v>2929</v>
      </c>
      <c r="AG23" s="5" t="s">
        <v>3496</v>
      </c>
      <c r="AH23" s="5" t="s">
        <v>3493</v>
      </c>
    </row>
    <row r="24" spans="1:34" ht="51.75" customHeight="1" x14ac:dyDescent="0.2">
      <c r="A24" s="42"/>
      <c r="B24" s="6" t="s">
        <v>1014</v>
      </c>
      <c r="C24" s="49">
        <v>2.1</v>
      </c>
      <c r="D24" s="56" t="s">
        <v>1500</v>
      </c>
      <c r="E24" s="6" t="s">
        <v>9</v>
      </c>
      <c r="F24" s="6"/>
      <c r="G24" s="12" t="s">
        <v>1964</v>
      </c>
      <c r="H24" s="12"/>
      <c r="I24" s="120">
        <v>588</v>
      </c>
      <c r="J24" s="107"/>
      <c r="K24" s="107"/>
      <c r="L24" s="15"/>
      <c r="M24" s="6" t="s">
        <v>0</v>
      </c>
      <c r="N24" s="56" t="s">
        <v>276</v>
      </c>
      <c r="O24" s="107"/>
      <c r="P24" s="56"/>
      <c r="Q24" s="107"/>
      <c r="R24" s="12"/>
      <c r="S24" s="107"/>
      <c r="T24" s="12"/>
      <c r="U24" s="107"/>
      <c r="V24" s="107"/>
      <c r="W24" s="5"/>
      <c r="X24" s="15"/>
      <c r="Y24" s="15"/>
      <c r="Z24" s="15"/>
      <c r="AA24" s="15"/>
      <c r="AB24" s="15"/>
      <c r="AC24" s="15"/>
      <c r="AD24" s="15"/>
      <c r="AE24" s="15"/>
      <c r="AF24" s="5" t="s">
        <v>2968</v>
      </c>
      <c r="AG24" s="5"/>
      <c r="AH24" s="5"/>
    </row>
    <row r="25" spans="1:34" ht="51.75" customHeight="1" x14ac:dyDescent="0.2">
      <c r="A25" s="42"/>
      <c r="B25" s="6" t="s">
        <v>1015</v>
      </c>
      <c r="C25" s="49" t="s">
        <v>271</v>
      </c>
      <c r="D25" s="56" t="s">
        <v>1639</v>
      </c>
      <c r="E25" s="6" t="s">
        <v>9</v>
      </c>
      <c r="F25" s="6"/>
      <c r="G25" s="12" t="s">
        <v>1967</v>
      </c>
      <c r="H25" s="12"/>
      <c r="I25" s="120">
        <v>286</v>
      </c>
      <c r="J25" s="107"/>
      <c r="K25" s="107"/>
      <c r="L25" s="15"/>
      <c r="M25" s="6" t="s">
        <v>0</v>
      </c>
      <c r="N25" s="56" t="s">
        <v>277</v>
      </c>
      <c r="O25" s="107"/>
      <c r="P25" s="56"/>
      <c r="Q25" s="107"/>
      <c r="R25" s="12"/>
      <c r="S25" s="107"/>
      <c r="T25" s="12"/>
      <c r="U25" s="107"/>
      <c r="V25" s="107"/>
      <c r="W25" s="5"/>
      <c r="X25" s="15"/>
      <c r="Y25" s="15"/>
      <c r="Z25" s="15"/>
      <c r="AA25" s="15"/>
      <c r="AB25" s="15"/>
      <c r="AC25" s="15"/>
      <c r="AD25" s="15"/>
      <c r="AE25" s="15"/>
      <c r="AF25" s="5" t="s">
        <v>2774</v>
      </c>
      <c r="AG25" s="5"/>
      <c r="AH25" s="5"/>
    </row>
    <row r="26" spans="1:34" ht="51.75" customHeight="1" x14ac:dyDescent="0.2">
      <c r="A26" s="42"/>
      <c r="B26" s="6" t="s">
        <v>1016</v>
      </c>
      <c r="C26" s="49" t="s">
        <v>272</v>
      </c>
      <c r="D26" s="56" t="s">
        <v>1501</v>
      </c>
      <c r="E26" s="6" t="s">
        <v>9</v>
      </c>
      <c r="F26" s="6"/>
      <c r="G26" s="12" t="s">
        <v>1968</v>
      </c>
      <c r="H26" s="12"/>
      <c r="I26" s="120">
        <v>201</v>
      </c>
      <c r="J26" s="107"/>
      <c r="K26" s="107"/>
      <c r="L26" s="15"/>
      <c r="M26" s="6" t="s">
        <v>0</v>
      </c>
      <c r="N26" s="56" t="s">
        <v>279</v>
      </c>
      <c r="O26" s="107"/>
      <c r="P26" s="56"/>
      <c r="Q26" s="107"/>
      <c r="R26" s="12"/>
      <c r="S26" s="107"/>
      <c r="T26" s="12"/>
      <c r="U26" s="107"/>
      <c r="V26" s="107"/>
      <c r="W26" s="5"/>
      <c r="X26" s="15"/>
      <c r="Y26" s="15"/>
      <c r="Z26" s="15"/>
      <c r="AA26" s="15"/>
      <c r="AB26" s="15"/>
      <c r="AC26" s="15"/>
      <c r="AD26" s="15"/>
      <c r="AE26" s="15"/>
      <c r="AF26" s="5" t="s">
        <v>2775</v>
      </c>
      <c r="AG26" s="5"/>
      <c r="AH26" s="5"/>
    </row>
    <row r="27" spans="1:34" ht="51.75" customHeight="1" x14ac:dyDescent="0.2">
      <c r="A27" s="42"/>
      <c r="B27" s="6" t="s">
        <v>1017</v>
      </c>
      <c r="C27" s="49" t="s">
        <v>273</v>
      </c>
      <c r="D27" s="56" t="s">
        <v>1502</v>
      </c>
      <c r="E27" s="6" t="s">
        <v>9</v>
      </c>
      <c r="F27" s="6"/>
      <c r="G27" s="12" t="s">
        <v>1965</v>
      </c>
      <c r="H27" s="12"/>
      <c r="I27" s="120">
        <v>56</v>
      </c>
      <c r="J27" s="107"/>
      <c r="K27" s="107"/>
      <c r="L27" s="15"/>
      <c r="M27" s="6" t="s">
        <v>0</v>
      </c>
      <c r="N27" s="56" t="s">
        <v>280</v>
      </c>
      <c r="O27" s="107"/>
      <c r="P27" s="56"/>
      <c r="Q27" s="107"/>
      <c r="R27" s="12"/>
      <c r="S27" s="107"/>
      <c r="T27" s="12"/>
      <c r="U27" s="107"/>
      <c r="V27" s="107"/>
      <c r="W27" s="5"/>
      <c r="X27" s="15"/>
      <c r="Y27" s="15"/>
      <c r="Z27" s="15"/>
      <c r="AA27" s="15"/>
      <c r="AB27" s="15"/>
      <c r="AC27" s="15"/>
      <c r="AD27" s="15"/>
      <c r="AE27" s="15"/>
      <c r="AF27" s="5" t="s">
        <v>2776</v>
      </c>
      <c r="AG27" s="5"/>
      <c r="AH27" s="5"/>
    </row>
    <row r="28" spans="1:34" ht="51.75" customHeight="1" x14ac:dyDescent="0.2">
      <c r="A28" s="42"/>
      <c r="B28" s="6" t="s">
        <v>1018</v>
      </c>
      <c r="C28" s="49" t="s">
        <v>274</v>
      </c>
      <c r="D28" s="56" t="s">
        <v>1503</v>
      </c>
      <c r="E28" s="6" t="s">
        <v>9</v>
      </c>
      <c r="F28" s="6"/>
      <c r="G28" s="12" t="s">
        <v>1969</v>
      </c>
      <c r="H28" s="12"/>
      <c r="I28" s="120">
        <v>30</v>
      </c>
      <c r="J28" s="107"/>
      <c r="K28" s="107"/>
      <c r="L28" s="15"/>
      <c r="M28" s="6" t="s">
        <v>0</v>
      </c>
      <c r="N28" s="56" t="s">
        <v>281</v>
      </c>
      <c r="O28" s="107"/>
      <c r="P28" s="56"/>
      <c r="Q28" s="107"/>
      <c r="R28" s="12"/>
      <c r="S28" s="107"/>
      <c r="T28" s="12"/>
      <c r="U28" s="107"/>
      <c r="V28" s="107"/>
      <c r="W28" s="5"/>
      <c r="X28" s="15"/>
      <c r="Y28" s="15"/>
      <c r="Z28" s="15"/>
      <c r="AA28" s="15"/>
      <c r="AB28" s="15"/>
      <c r="AC28" s="15"/>
      <c r="AD28" s="15"/>
      <c r="AE28" s="15"/>
      <c r="AF28" s="5" t="s">
        <v>2777</v>
      </c>
      <c r="AG28" s="5"/>
      <c r="AH28" s="5"/>
    </row>
    <row r="29" spans="1:34" ht="51.75" customHeight="1" x14ac:dyDescent="0.2">
      <c r="A29" s="42"/>
      <c r="B29" s="19" t="s">
        <v>1019</v>
      </c>
      <c r="C29" s="49" t="s">
        <v>275</v>
      </c>
      <c r="D29" s="56" t="s">
        <v>1504</v>
      </c>
      <c r="E29" s="6" t="s">
        <v>9</v>
      </c>
      <c r="F29" s="6"/>
      <c r="G29" s="12" t="s">
        <v>1970</v>
      </c>
      <c r="H29" s="12"/>
      <c r="I29" s="120">
        <v>15</v>
      </c>
      <c r="J29" s="107"/>
      <c r="K29" s="107"/>
      <c r="L29" s="15"/>
      <c r="M29" s="6" t="s">
        <v>0</v>
      </c>
      <c r="N29" s="56" t="s">
        <v>282</v>
      </c>
      <c r="O29" s="107"/>
      <c r="P29" s="56"/>
      <c r="Q29" s="107"/>
      <c r="R29" s="12"/>
      <c r="S29" s="107"/>
      <c r="T29" s="12"/>
      <c r="U29" s="107"/>
      <c r="V29" s="107"/>
      <c r="W29" s="5"/>
      <c r="X29" s="15"/>
      <c r="Y29" s="15"/>
      <c r="Z29" s="15"/>
      <c r="AA29" s="15"/>
      <c r="AB29" s="15"/>
      <c r="AC29" s="15"/>
      <c r="AD29" s="15"/>
      <c r="AE29" s="15"/>
      <c r="AF29" s="5" t="s">
        <v>2778</v>
      </c>
      <c r="AG29" s="5"/>
      <c r="AH29" s="5"/>
    </row>
    <row r="30" spans="1:34" ht="51.75" customHeight="1" x14ac:dyDescent="0.2">
      <c r="A30" s="42"/>
      <c r="B30" s="21" t="s">
        <v>1687</v>
      </c>
      <c r="C30" s="52" t="s">
        <v>1688</v>
      </c>
      <c r="D30" s="23" t="s">
        <v>92</v>
      </c>
      <c r="E30" s="21" t="s">
        <v>9</v>
      </c>
      <c r="F30" s="21"/>
      <c r="G30" s="23" t="s">
        <v>1966</v>
      </c>
      <c r="H30" s="23"/>
      <c r="I30" s="120"/>
      <c r="J30" s="120">
        <f>SUM(I25:I29)</f>
        <v>588</v>
      </c>
      <c r="K30" s="107" t="s">
        <v>1803</v>
      </c>
      <c r="L30" s="22"/>
      <c r="M30" s="21"/>
      <c r="N30" s="23"/>
      <c r="O30" s="107" t="b">
        <f>J30&lt;=I24</f>
        <v>1</v>
      </c>
      <c r="P30" s="22" t="s">
        <v>278</v>
      </c>
      <c r="Q30" s="107"/>
      <c r="R30" s="22"/>
      <c r="S30" s="107"/>
      <c r="T30" s="22"/>
      <c r="U30" s="107"/>
      <c r="V30" s="107"/>
      <c r="W30" s="22"/>
      <c r="X30" s="22"/>
      <c r="Y30" s="22"/>
      <c r="Z30" s="22"/>
      <c r="AA30" s="22"/>
      <c r="AB30" s="22"/>
      <c r="AC30" s="22"/>
      <c r="AD30" s="22"/>
      <c r="AE30" s="22"/>
      <c r="AF30" s="5" t="s">
        <v>2779</v>
      </c>
      <c r="AG30" s="5"/>
      <c r="AH30" s="5"/>
    </row>
    <row r="31" spans="1:34" ht="67.5" customHeight="1" x14ac:dyDescent="0.2">
      <c r="A31" s="42"/>
      <c r="B31" s="41"/>
      <c r="C31" s="41" t="s">
        <v>283</v>
      </c>
      <c r="D31" s="13" t="s">
        <v>1608</v>
      </c>
      <c r="E31" s="13" t="s">
        <v>1691</v>
      </c>
      <c r="F31" s="13"/>
      <c r="G31" s="13" t="s">
        <v>1971</v>
      </c>
      <c r="H31" s="13" t="s">
        <v>1746</v>
      </c>
      <c r="I31" s="107"/>
      <c r="J31" s="122">
        <f>(I41/J37)*100</f>
        <v>95.035460992907801</v>
      </c>
      <c r="K31" s="164"/>
      <c r="L31" s="127" t="s">
        <v>90</v>
      </c>
      <c r="M31" s="14"/>
      <c r="N31" s="41"/>
      <c r="O31" s="107"/>
      <c r="P31" s="41"/>
      <c r="Q31" s="107"/>
      <c r="R31" s="41"/>
      <c r="S31" s="107"/>
      <c r="T31" s="41"/>
      <c r="U31" s="107"/>
      <c r="V31" s="107"/>
      <c r="W31" s="18"/>
      <c r="X31" s="127"/>
      <c r="Y31" s="13" t="s">
        <v>425</v>
      </c>
      <c r="Z31" s="14"/>
      <c r="AA31" s="14"/>
      <c r="AB31" s="14"/>
      <c r="AC31" s="14" t="s">
        <v>987</v>
      </c>
      <c r="AD31" s="14" t="s">
        <v>987</v>
      </c>
      <c r="AE31" s="14" t="s">
        <v>987</v>
      </c>
      <c r="AF31" s="5" t="s">
        <v>3588</v>
      </c>
      <c r="AG31" s="5" t="s">
        <v>3499</v>
      </c>
      <c r="AH31" s="5" t="s">
        <v>3492</v>
      </c>
    </row>
    <row r="32" spans="1:34" ht="63.75" customHeight="1" x14ac:dyDescent="0.2">
      <c r="A32" s="42"/>
      <c r="B32" s="41"/>
      <c r="C32" s="41" t="s">
        <v>283</v>
      </c>
      <c r="D32" s="13" t="s">
        <v>1609</v>
      </c>
      <c r="E32" s="13" t="s">
        <v>1691</v>
      </c>
      <c r="F32" s="13"/>
      <c r="G32" s="13" t="s">
        <v>1972</v>
      </c>
      <c r="H32" s="13" t="s">
        <v>1771</v>
      </c>
      <c r="I32" s="107"/>
      <c r="J32" s="122">
        <f>(I42/J40)*100</f>
        <v>94.117647058823522</v>
      </c>
      <c r="K32" s="164"/>
      <c r="L32" s="127" t="s">
        <v>90</v>
      </c>
      <c r="M32" s="14"/>
      <c r="N32" s="41"/>
      <c r="O32" s="107"/>
      <c r="P32" s="41"/>
      <c r="Q32" s="107"/>
      <c r="R32" s="41"/>
      <c r="S32" s="107"/>
      <c r="T32" s="41"/>
      <c r="U32" s="107"/>
      <c r="V32" s="107"/>
      <c r="W32" s="18"/>
      <c r="X32" s="127"/>
      <c r="Y32" s="13" t="s">
        <v>426</v>
      </c>
      <c r="Z32" s="14"/>
      <c r="AA32" s="14"/>
      <c r="AB32" s="14"/>
      <c r="AC32" s="14" t="s">
        <v>987</v>
      </c>
      <c r="AD32" s="14" t="s">
        <v>987</v>
      </c>
      <c r="AE32" s="14" t="s">
        <v>987</v>
      </c>
      <c r="AF32" s="5" t="s">
        <v>2930</v>
      </c>
      <c r="AG32" s="5" t="s">
        <v>3500</v>
      </c>
      <c r="AH32" s="5" t="s">
        <v>3492</v>
      </c>
    </row>
    <row r="33" spans="1:35" ht="64.5" customHeight="1" x14ac:dyDescent="0.2">
      <c r="A33" s="42"/>
      <c r="B33" s="41"/>
      <c r="C33" s="41" t="s">
        <v>283</v>
      </c>
      <c r="D33" s="13" t="s">
        <v>2843</v>
      </c>
      <c r="E33" s="41" t="s">
        <v>1</v>
      </c>
      <c r="F33" s="41"/>
      <c r="G33" s="13" t="s">
        <v>1977</v>
      </c>
      <c r="H33" s="13" t="s">
        <v>1747</v>
      </c>
      <c r="I33" s="107"/>
      <c r="J33" s="122">
        <f>I43 / I41</f>
        <v>0.33582089552238809</v>
      </c>
      <c r="K33" s="164"/>
      <c r="L33" s="127" t="s">
        <v>1612</v>
      </c>
      <c r="M33" s="14"/>
      <c r="N33" s="41"/>
      <c r="O33" s="107"/>
      <c r="P33" s="41"/>
      <c r="Q33" s="107"/>
      <c r="R33" s="41"/>
      <c r="S33" s="107"/>
      <c r="T33" s="41"/>
      <c r="U33" s="107"/>
      <c r="V33" s="107"/>
      <c r="W33" s="18"/>
      <c r="X33" s="127"/>
      <c r="Y33" s="13" t="s">
        <v>427</v>
      </c>
      <c r="Z33" s="14"/>
      <c r="AA33" s="14"/>
      <c r="AB33" s="14"/>
      <c r="AC33" s="14" t="s">
        <v>987</v>
      </c>
      <c r="AD33" s="14" t="s">
        <v>987</v>
      </c>
      <c r="AE33" s="14" t="s">
        <v>987</v>
      </c>
      <c r="AF33" s="5" t="s">
        <v>2931</v>
      </c>
      <c r="AG33" s="5" t="s">
        <v>3573</v>
      </c>
      <c r="AH33" s="5" t="s">
        <v>3574</v>
      </c>
    </row>
    <row r="34" spans="1:35" ht="66.75" customHeight="1" x14ac:dyDescent="0.2">
      <c r="A34" s="42"/>
      <c r="B34" s="41"/>
      <c r="C34" s="41" t="s">
        <v>283</v>
      </c>
      <c r="D34" s="13" t="s">
        <v>2844</v>
      </c>
      <c r="E34" s="41" t="s">
        <v>1</v>
      </c>
      <c r="F34" s="41"/>
      <c r="G34" s="13" t="s">
        <v>1978</v>
      </c>
      <c r="H34" s="13" t="s">
        <v>1772</v>
      </c>
      <c r="I34" s="107"/>
      <c r="J34" s="122">
        <f>I44 / I42</f>
        <v>3.28125</v>
      </c>
      <c r="K34" s="164"/>
      <c r="L34" s="127" t="s">
        <v>1612</v>
      </c>
      <c r="M34" s="14"/>
      <c r="N34" s="41"/>
      <c r="O34" s="107"/>
      <c r="P34" s="41"/>
      <c r="Q34" s="107"/>
      <c r="R34" s="41"/>
      <c r="S34" s="107"/>
      <c r="T34" s="41"/>
      <c r="U34" s="107"/>
      <c r="V34" s="107"/>
      <c r="W34" s="105"/>
      <c r="X34" s="127"/>
      <c r="Y34" s="13" t="s">
        <v>1002</v>
      </c>
      <c r="Z34" s="14"/>
      <c r="AA34" s="14"/>
      <c r="AB34" s="14"/>
      <c r="AC34" s="14" t="s">
        <v>987</v>
      </c>
      <c r="AD34" s="14" t="s">
        <v>987</v>
      </c>
      <c r="AE34" s="14" t="s">
        <v>987</v>
      </c>
      <c r="AF34" s="5" t="s">
        <v>3589</v>
      </c>
      <c r="AG34" s="5" t="s">
        <v>3575</v>
      </c>
      <c r="AH34" s="5" t="s">
        <v>3574</v>
      </c>
    </row>
    <row r="35" spans="1:35" s="155" customFormat="1" ht="51.75" customHeight="1" x14ac:dyDescent="0.2">
      <c r="A35" s="146"/>
      <c r="B35" s="147" t="s">
        <v>1020</v>
      </c>
      <c r="C35" s="148" t="s">
        <v>430</v>
      </c>
      <c r="D35" s="149" t="s">
        <v>2845</v>
      </c>
      <c r="E35" s="147" t="s">
        <v>9</v>
      </c>
      <c r="F35" s="147"/>
      <c r="G35" s="149" t="s">
        <v>1973</v>
      </c>
      <c r="H35" s="149"/>
      <c r="I35" s="150">
        <v>136</v>
      </c>
      <c r="J35" s="151"/>
      <c r="K35" s="151"/>
      <c r="L35" s="152"/>
      <c r="M35" s="147" t="s">
        <v>0</v>
      </c>
      <c r="N35" s="153" t="s">
        <v>428</v>
      </c>
      <c r="O35" s="151"/>
      <c r="P35" s="153"/>
      <c r="Q35" s="151"/>
      <c r="R35" s="149"/>
      <c r="S35" s="151"/>
      <c r="T35" s="149"/>
      <c r="U35" s="151"/>
      <c r="V35" s="151"/>
      <c r="W35" s="154"/>
      <c r="X35" s="152"/>
      <c r="Y35" s="152"/>
      <c r="Z35" s="152"/>
      <c r="AA35" s="152"/>
      <c r="AB35" s="152"/>
      <c r="AC35" s="152"/>
      <c r="AD35" s="152"/>
      <c r="AE35" s="152"/>
      <c r="AF35" s="149" t="s">
        <v>2933</v>
      </c>
      <c r="AG35" s="5"/>
      <c r="AH35" s="5"/>
      <c r="AI35" s="16"/>
    </row>
    <row r="36" spans="1:35" s="155" customFormat="1" ht="45" customHeight="1" x14ac:dyDescent="0.2">
      <c r="A36" s="146"/>
      <c r="B36" s="147" t="s">
        <v>1021</v>
      </c>
      <c r="C36" s="148" t="s">
        <v>1748</v>
      </c>
      <c r="D36" s="149" t="s">
        <v>2846</v>
      </c>
      <c r="E36" s="147" t="s">
        <v>9</v>
      </c>
      <c r="F36" s="147"/>
      <c r="G36" s="149" t="s">
        <v>1974</v>
      </c>
      <c r="H36" s="165"/>
      <c r="I36" s="150">
        <v>5</v>
      </c>
      <c r="J36" s="166"/>
      <c r="K36" s="166"/>
      <c r="L36" s="167"/>
      <c r="M36" s="147" t="s">
        <v>0</v>
      </c>
      <c r="N36" s="153" t="s">
        <v>935</v>
      </c>
      <c r="O36" s="166"/>
      <c r="P36" s="165"/>
      <c r="Q36" s="166"/>
      <c r="R36" s="168"/>
      <c r="S36" s="166"/>
      <c r="T36" s="168"/>
      <c r="U36" s="166"/>
      <c r="V36" s="166"/>
      <c r="W36" s="169"/>
      <c r="X36" s="167"/>
      <c r="Y36" s="167"/>
      <c r="Z36" s="167"/>
      <c r="AA36" s="167"/>
      <c r="AB36" s="167"/>
      <c r="AC36" s="167"/>
      <c r="AD36" s="167"/>
      <c r="AE36" s="167"/>
      <c r="AF36" s="149" t="s">
        <v>2932</v>
      </c>
      <c r="AG36" s="5"/>
      <c r="AH36" s="5"/>
      <c r="AI36" s="16"/>
    </row>
    <row r="37" spans="1:35" s="155" customFormat="1" ht="42.75" customHeight="1" x14ac:dyDescent="0.2">
      <c r="A37" s="146"/>
      <c r="B37" s="21" t="s">
        <v>1022</v>
      </c>
      <c r="C37" s="52" t="s">
        <v>1001</v>
      </c>
      <c r="D37" s="23" t="s">
        <v>1749</v>
      </c>
      <c r="E37" s="21" t="s">
        <v>9</v>
      </c>
      <c r="F37" s="21"/>
      <c r="G37" s="23" t="s">
        <v>2126</v>
      </c>
      <c r="H37" s="23" t="s">
        <v>2536</v>
      </c>
      <c r="I37" s="166"/>
      <c r="J37" s="150">
        <f>SUM(I35,I36)</f>
        <v>141</v>
      </c>
      <c r="K37" s="166"/>
      <c r="L37" s="170"/>
      <c r="M37" s="184" t="s">
        <v>0</v>
      </c>
      <c r="N37" s="170"/>
      <c r="O37" s="166"/>
      <c r="P37" s="170"/>
      <c r="Q37" s="166"/>
      <c r="R37" s="170"/>
      <c r="S37" s="166"/>
      <c r="T37" s="170"/>
      <c r="U37" s="166"/>
      <c r="V37" s="107" t="s">
        <v>3488</v>
      </c>
      <c r="W37" s="170"/>
      <c r="X37" s="170"/>
      <c r="Y37" s="170"/>
      <c r="Z37" s="170"/>
      <c r="AA37" s="170"/>
      <c r="AB37" s="170"/>
      <c r="AC37" s="170"/>
      <c r="AD37" s="170"/>
      <c r="AE37" s="170"/>
      <c r="AF37" s="149" t="s">
        <v>3538</v>
      </c>
      <c r="AG37" s="5"/>
      <c r="AH37" s="5"/>
      <c r="AI37" s="16"/>
    </row>
    <row r="38" spans="1:35" s="155" customFormat="1" ht="42.75" customHeight="1" x14ac:dyDescent="0.2">
      <c r="A38" s="146"/>
      <c r="B38" s="147" t="s">
        <v>1023</v>
      </c>
      <c r="C38" s="148" t="s">
        <v>1750</v>
      </c>
      <c r="D38" s="149" t="s">
        <v>2847</v>
      </c>
      <c r="E38" s="147" t="s">
        <v>9</v>
      </c>
      <c r="F38" s="147"/>
      <c r="G38" s="149" t="s">
        <v>1975</v>
      </c>
      <c r="H38" s="149"/>
      <c r="I38" s="150">
        <v>32</v>
      </c>
      <c r="J38" s="151"/>
      <c r="K38" s="166"/>
      <c r="L38" s="152"/>
      <c r="M38" s="147" t="s">
        <v>0</v>
      </c>
      <c r="N38" s="153" t="s">
        <v>429</v>
      </c>
      <c r="O38" s="151"/>
      <c r="P38" s="153"/>
      <c r="Q38" s="151"/>
      <c r="R38" s="149"/>
      <c r="S38" s="151"/>
      <c r="T38" s="149"/>
      <c r="U38" s="151"/>
      <c r="V38" s="151"/>
      <c r="W38" s="154"/>
      <c r="X38" s="152"/>
      <c r="Y38" s="152"/>
      <c r="Z38" s="152"/>
      <c r="AA38" s="152"/>
      <c r="AB38" s="152"/>
      <c r="AC38" s="152"/>
      <c r="AD38" s="152"/>
      <c r="AE38" s="152"/>
      <c r="AF38" s="149" t="s">
        <v>2934</v>
      </c>
      <c r="AG38" s="5"/>
      <c r="AH38" s="5"/>
      <c r="AI38" s="16"/>
    </row>
    <row r="39" spans="1:35" s="155" customFormat="1" ht="45" customHeight="1" x14ac:dyDescent="0.2">
      <c r="A39" s="146"/>
      <c r="B39" s="147" t="s">
        <v>1024</v>
      </c>
      <c r="C39" s="148" t="s">
        <v>1751</v>
      </c>
      <c r="D39" s="149" t="s">
        <v>2848</v>
      </c>
      <c r="E39" s="147" t="s">
        <v>9</v>
      </c>
      <c r="F39" s="147"/>
      <c r="G39" s="149" t="s">
        <v>1976</v>
      </c>
      <c r="H39" s="165"/>
      <c r="I39" s="150">
        <v>2</v>
      </c>
      <c r="J39" s="166"/>
      <c r="K39" s="166"/>
      <c r="L39" s="167"/>
      <c r="M39" s="147" t="s">
        <v>0</v>
      </c>
      <c r="N39" s="153" t="s">
        <v>935</v>
      </c>
      <c r="O39" s="166"/>
      <c r="P39" s="165"/>
      <c r="Q39" s="166"/>
      <c r="R39" s="168"/>
      <c r="S39" s="166"/>
      <c r="T39" s="168"/>
      <c r="U39" s="166"/>
      <c r="V39" s="166"/>
      <c r="W39" s="169"/>
      <c r="X39" s="167"/>
      <c r="Y39" s="167"/>
      <c r="Z39" s="167"/>
      <c r="AA39" s="167"/>
      <c r="AB39" s="167"/>
      <c r="AC39" s="167"/>
      <c r="AD39" s="167"/>
      <c r="AE39" s="167"/>
      <c r="AF39" s="149" t="s">
        <v>2838</v>
      </c>
      <c r="AG39" s="5"/>
      <c r="AH39" s="5"/>
      <c r="AI39" s="16"/>
    </row>
    <row r="40" spans="1:35" s="155" customFormat="1" ht="42.75" customHeight="1" x14ac:dyDescent="0.2">
      <c r="A40" s="146"/>
      <c r="B40" s="21" t="s">
        <v>1025</v>
      </c>
      <c r="C40" s="52" t="s">
        <v>431</v>
      </c>
      <c r="D40" s="23" t="s">
        <v>1752</v>
      </c>
      <c r="E40" s="21" t="s">
        <v>9</v>
      </c>
      <c r="F40" s="21"/>
      <c r="G40" s="23" t="s">
        <v>2127</v>
      </c>
      <c r="H40" s="23" t="s">
        <v>1753</v>
      </c>
      <c r="I40" s="166"/>
      <c r="J40" s="150">
        <f>SUM(I38,I39)</f>
        <v>34</v>
      </c>
      <c r="K40" s="166"/>
      <c r="L40" s="170"/>
      <c r="M40" s="184" t="s">
        <v>0</v>
      </c>
      <c r="N40" s="170"/>
      <c r="O40" s="166"/>
      <c r="P40" s="170"/>
      <c r="Q40" s="166"/>
      <c r="R40" s="170"/>
      <c r="S40" s="166"/>
      <c r="T40" s="170"/>
      <c r="U40" s="166"/>
      <c r="V40" s="107" t="s">
        <v>1805</v>
      </c>
      <c r="W40" s="170"/>
      <c r="X40" s="170"/>
      <c r="Y40" s="170"/>
      <c r="Z40" s="170"/>
      <c r="AA40" s="170"/>
      <c r="AB40" s="170"/>
      <c r="AC40" s="170"/>
      <c r="AD40" s="159"/>
      <c r="AE40" s="159"/>
      <c r="AF40" s="149" t="s">
        <v>3539</v>
      </c>
      <c r="AG40" s="5"/>
      <c r="AH40" s="5"/>
      <c r="AI40" s="16"/>
    </row>
    <row r="41" spans="1:35" s="155" customFormat="1" ht="66" customHeight="1" x14ac:dyDescent="0.2">
      <c r="A41" s="146"/>
      <c r="B41" s="147" t="s">
        <v>1026</v>
      </c>
      <c r="C41" s="156" t="s">
        <v>1003</v>
      </c>
      <c r="D41" s="157" t="s">
        <v>2849</v>
      </c>
      <c r="E41" s="158" t="s">
        <v>9</v>
      </c>
      <c r="F41" s="158"/>
      <c r="G41" s="157" t="s">
        <v>1979</v>
      </c>
      <c r="H41" s="165"/>
      <c r="I41" s="150">
        <v>134</v>
      </c>
      <c r="J41" s="166"/>
      <c r="K41" s="166"/>
      <c r="L41" s="167"/>
      <c r="M41" s="147" t="s">
        <v>0</v>
      </c>
      <c r="N41" s="153" t="s">
        <v>1754</v>
      </c>
      <c r="O41" s="151" t="b">
        <f>I41&lt;=J37</f>
        <v>1</v>
      </c>
      <c r="P41" s="157" t="s">
        <v>2006</v>
      </c>
      <c r="Q41" s="166"/>
      <c r="R41" s="168"/>
      <c r="S41" s="166"/>
      <c r="T41" s="168"/>
      <c r="U41" s="166"/>
      <c r="V41" s="166"/>
      <c r="W41" s="169"/>
      <c r="X41" s="167"/>
      <c r="Y41" s="167"/>
      <c r="Z41" s="167"/>
      <c r="AA41" s="167"/>
      <c r="AB41" s="167"/>
      <c r="AC41" s="167"/>
      <c r="AD41" s="167"/>
      <c r="AE41" s="167"/>
      <c r="AF41" s="157" t="s">
        <v>2935</v>
      </c>
      <c r="AG41" s="5"/>
      <c r="AH41" s="5"/>
      <c r="AI41" s="16"/>
    </row>
    <row r="42" spans="1:35" s="155" customFormat="1" ht="64.5" customHeight="1" x14ac:dyDescent="0.2">
      <c r="A42" s="146"/>
      <c r="B42" s="147" t="s">
        <v>1027</v>
      </c>
      <c r="C42" s="156" t="s">
        <v>1004</v>
      </c>
      <c r="D42" s="157" t="s">
        <v>2850</v>
      </c>
      <c r="E42" s="158" t="s">
        <v>9</v>
      </c>
      <c r="F42" s="158"/>
      <c r="G42" s="157" t="s">
        <v>1980</v>
      </c>
      <c r="H42" s="165"/>
      <c r="I42" s="150">
        <v>32</v>
      </c>
      <c r="J42" s="166"/>
      <c r="K42" s="166"/>
      <c r="L42" s="167"/>
      <c r="M42" s="147" t="s">
        <v>0</v>
      </c>
      <c r="N42" s="153" t="s">
        <v>1755</v>
      </c>
      <c r="O42" s="151" t="b">
        <f>I42&lt;=J40</f>
        <v>1</v>
      </c>
      <c r="P42" s="157" t="s">
        <v>2007</v>
      </c>
      <c r="Q42" s="166"/>
      <c r="R42" s="168"/>
      <c r="S42" s="166"/>
      <c r="T42" s="168"/>
      <c r="U42" s="166"/>
      <c r="V42" s="166"/>
      <c r="W42" s="169"/>
      <c r="X42" s="167"/>
      <c r="Y42" s="167"/>
      <c r="Z42" s="167"/>
      <c r="AA42" s="167"/>
      <c r="AB42" s="167"/>
      <c r="AC42" s="167"/>
      <c r="AD42" s="167"/>
      <c r="AE42" s="167"/>
      <c r="AF42" s="157" t="s">
        <v>2936</v>
      </c>
      <c r="AG42" s="5"/>
      <c r="AH42" s="5"/>
      <c r="AI42" s="16"/>
    </row>
    <row r="43" spans="1:35" s="155" customFormat="1" ht="51.75" customHeight="1" x14ac:dyDescent="0.2">
      <c r="A43" s="146"/>
      <c r="B43" s="147" t="s">
        <v>1028</v>
      </c>
      <c r="C43" s="156" t="s">
        <v>432</v>
      </c>
      <c r="D43" s="157" t="s">
        <v>2851</v>
      </c>
      <c r="E43" s="158" t="s">
        <v>9</v>
      </c>
      <c r="F43" s="158"/>
      <c r="G43" s="157" t="s">
        <v>2128</v>
      </c>
      <c r="H43" s="157"/>
      <c r="I43" s="150">
        <v>45</v>
      </c>
      <c r="J43" s="151"/>
      <c r="K43" s="151"/>
      <c r="L43" s="152"/>
      <c r="M43" s="158" t="s">
        <v>0</v>
      </c>
      <c r="N43" s="157" t="s">
        <v>434</v>
      </c>
      <c r="O43" s="151"/>
      <c r="P43" s="157"/>
      <c r="Q43" s="151"/>
      <c r="R43" s="149"/>
      <c r="S43" s="151"/>
      <c r="T43" s="149"/>
      <c r="U43" s="151"/>
      <c r="V43" s="151"/>
      <c r="W43" s="154"/>
      <c r="X43" s="152"/>
      <c r="Y43" s="152"/>
      <c r="Z43" s="152"/>
      <c r="AA43" s="152"/>
      <c r="AB43" s="152"/>
      <c r="AC43" s="152"/>
      <c r="AD43" s="152"/>
      <c r="AE43" s="152"/>
      <c r="AF43" s="5" t="s">
        <v>2937</v>
      </c>
      <c r="AG43" s="5"/>
      <c r="AH43" s="5"/>
      <c r="AI43" s="16"/>
    </row>
    <row r="44" spans="1:35" s="155" customFormat="1" ht="51.75" customHeight="1" x14ac:dyDescent="0.2">
      <c r="A44" s="146"/>
      <c r="B44" s="147" t="s">
        <v>1029</v>
      </c>
      <c r="C44" s="156" t="s">
        <v>433</v>
      </c>
      <c r="D44" s="157" t="s">
        <v>2852</v>
      </c>
      <c r="E44" s="158" t="s">
        <v>9</v>
      </c>
      <c r="F44" s="158"/>
      <c r="G44" s="157" t="s">
        <v>2129</v>
      </c>
      <c r="H44" s="157"/>
      <c r="I44" s="150">
        <v>105</v>
      </c>
      <c r="J44" s="151"/>
      <c r="K44" s="151"/>
      <c r="L44" s="152"/>
      <c r="M44" s="158" t="s">
        <v>0</v>
      </c>
      <c r="N44" s="157" t="s">
        <v>435</v>
      </c>
      <c r="O44" s="151"/>
      <c r="P44" s="157"/>
      <c r="Q44" s="151"/>
      <c r="R44" s="149"/>
      <c r="S44" s="151"/>
      <c r="T44" s="149"/>
      <c r="U44" s="151"/>
      <c r="V44" s="151"/>
      <c r="W44" s="154"/>
      <c r="X44" s="152"/>
      <c r="Y44" s="152"/>
      <c r="Z44" s="152"/>
      <c r="AA44" s="152"/>
      <c r="AB44" s="152"/>
      <c r="AC44" s="152"/>
      <c r="AD44" s="152"/>
      <c r="AE44" s="152"/>
      <c r="AF44" s="5" t="s">
        <v>2938</v>
      </c>
      <c r="AG44" s="5"/>
      <c r="AH44" s="5"/>
      <c r="AI44" s="16"/>
    </row>
    <row r="45" spans="1:35" ht="51.75" customHeight="1" x14ac:dyDescent="0.2">
      <c r="A45" s="42"/>
      <c r="B45" s="41"/>
      <c r="C45" s="41">
        <v>5</v>
      </c>
      <c r="D45" s="13" t="s">
        <v>284</v>
      </c>
      <c r="E45" s="41" t="s">
        <v>1691</v>
      </c>
      <c r="F45" s="41"/>
      <c r="G45" s="13" t="s">
        <v>2014</v>
      </c>
      <c r="H45" s="13" t="s">
        <v>1505</v>
      </c>
      <c r="I45" s="107"/>
      <c r="J45" s="122">
        <f>(SUM(I47:I48) / I46) * 100</f>
        <v>71.628721541155869</v>
      </c>
      <c r="K45" s="122"/>
      <c r="L45" s="127" t="s">
        <v>90</v>
      </c>
      <c r="M45" s="13"/>
      <c r="N45" s="41"/>
      <c r="O45" s="107"/>
      <c r="P45" s="41"/>
      <c r="Q45" s="107"/>
      <c r="R45" s="41"/>
      <c r="S45" s="107"/>
      <c r="T45" s="41"/>
      <c r="U45" s="107"/>
      <c r="V45" s="107"/>
      <c r="W45" s="18"/>
      <c r="X45" s="127"/>
      <c r="Y45" s="14"/>
      <c r="Z45" s="14"/>
      <c r="AA45" s="14"/>
      <c r="AB45" s="14"/>
      <c r="AC45" s="18" t="s">
        <v>987</v>
      </c>
      <c r="AD45" s="18" t="s">
        <v>987</v>
      </c>
      <c r="AE45" s="18" t="s">
        <v>988</v>
      </c>
      <c r="AF45" s="5" t="s">
        <v>2939</v>
      </c>
      <c r="AG45" s="5" t="s">
        <v>3497</v>
      </c>
      <c r="AH45" s="5" t="s">
        <v>3493</v>
      </c>
    </row>
    <row r="46" spans="1:35" ht="38.25" x14ac:dyDescent="0.2">
      <c r="A46" s="42"/>
      <c r="B46" s="6" t="s">
        <v>1030</v>
      </c>
      <c r="C46" s="49">
        <v>5.0999999999999996</v>
      </c>
      <c r="D46" s="56" t="s">
        <v>1506</v>
      </c>
      <c r="E46" s="6" t="s">
        <v>9</v>
      </c>
      <c r="F46" s="6"/>
      <c r="G46" s="56" t="s">
        <v>2015</v>
      </c>
      <c r="H46" s="12"/>
      <c r="I46" s="120">
        <v>571</v>
      </c>
      <c r="J46" s="107"/>
      <c r="K46" s="107"/>
      <c r="L46" s="15"/>
      <c r="M46" s="6" t="s">
        <v>0</v>
      </c>
      <c r="N46" s="56" t="s">
        <v>285</v>
      </c>
      <c r="O46" s="107"/>
      <c r="P46" s="56"/>
      <c r="Q46" s="107"/>
      <c r="R46" s="12"/>
      <c r="S46" s="107"/>
      <c r="T46" s="12"/>
      <c r="U46" s="107"/>
      <c r="V46" s="107"/>
      <c r="W46" s="5"/>
      <c r="X46" s="15"/>
      <c r="Y46" s="15"/>
      <c r="Z46" s="15"/>
      <c r="AA46" s="15"/>
      <c r="AB46" s="15"/>
      <c r="AC46" s="15"/>
      <c r="AD46" s="15"/>
      <c r="AE46" s="15"/>
      <c r="AF46" s="149" t="s">
        <v>2940</v>
      </c>
      <c r="AG46" s="5"/>
      <c r="AH46" s="5"/>
    </row>
    <row r="47" spans="1:35" ht="54.75" customHeight="1" x14ac:dyDescent="0.2">
      <c r="A47" s="42"/>
      <c r="B47" s="6" t="s">
        <v>1031</v>
      </c>
      <c r="C47" s="49" t="s">
        <v>292</v>
      </c>
      <c r="D47" s="56" t="s">
        <v>1648</v>
      </c>
      <c r="E47" s="6" t="s">
        <v>9</v>
      </c>
      <c r="F47" s="6"/>
      <c r="G47" s="56" t="s">
        <v>2018</v>
      </c>
      <c r="H47" s="12"/>
      <c r="I47" s="120">
        <v>264</v>
      </c>
      <c r="J47" s="107"/>
      <c r="K47" s="107"/>
      <c r="L47" s="15"/>
      <c r="M47" s="6" t="s">
        <v>0</v>
      </c>
      <c r="N47" s="56" t="s">
        <v>286</v>
      </c>
      <c r="O47" s="107"/>
      <c r="P47" s="56"/>
      <c r="Q47" s="107"/>
      <c r="R47" s="12"/>
      <c r="S47" s="107"/>
      <c r="T47" s="12"/>
      <c r="U47" s="107"/>
      <c r="V47" s="107"/>
      <c r="W47" s="5"/>
      <c r="X47" s="15"/>
      <c r="Y47" s="15"/>
      <c r="Z47" s="15"/>
      <c r="AA47" s="15"/>
      <c r="AB47" s="15"/>
      <c r="AC47" s="15"/>
      <c r="AD47" s="15"/>
      <c r="AE47" s="15"/>
      <c r="AF47" s="149" t="s">
        <v>2780</v>
      </c>
      <c r="AG47" s="5"/>
      <c r="AH47" s="5"/>
    </row>
    <row r="48" spans="1:35" ht="34.5" customHeight="1" x14ac:dyDescent="0.2">
      <c r="A48" s="42"/>
      <c r="B48" s="6" t="s">
        <v>1032</v>
      </c>
      <c r="C48" s="49" t="s">
        <v>293</v>
      </c>
      <c r="D48" s="12" t="s">
        <v>1493</v>
      </c>
      <c r="E48" s="6" t="s">
        <v>9</v>
      </c>
      <c r="F48" s="6"/>
      <c r="G48" s="56" t="s">
        <v>2019</v>
      </c>
      <c r="H48" s="12"/>
      <c r="I48" s="120">
        <v>145</v>
      </c>
      <c r="J48" s="107"/>
      <c r="K48" s="107"/>
      <c r="L48" s="15"/>
      <c r="M48" s="6" t="s">
        <v>0</v>
      </c>
      <c r="N48" s="56" t="s">
        <v>288</v>
      </c>
      <c r="O48" s="107"/>
      <c r="P48" s="56"/>
      <c r="Q48" s="107"/>
      <c r="R48" s="12"/>
      <c r="S48" s="107"/>
      <c r="T48" s="12"/>
      <c r="U48" s="107"/>
      <c r="V48" s="107"/>
      <c r="W48" s="5"/>
      <c r="X48" s="15"/>
      <c r="Y48" s="15"/>
      <c r="Z48" s="15"/>
      <c r="AA48" s="15"/>
      <c r="AB48" s="15"/>
      <c r="AC48" s="15"/>
      <c r="AD48" s="15"/>
      <c r="AE48" s="15"/>
      <c r="AF48" s="149" t="s">
        <v>2781</v>
      </c>
      <c r="AG48" s="5"/>
      <c r="AH48" s="5"/>
    </row>
    <row r="49" spans="1:34" ht="33.75" customHeight="1" x14ac:dyDescent="0.2">
      <c r="A49" s="42"/>
      <c r="B49" s="6" t="s">
        <v>1033</v>
      </c>
      <c r="C49" s="49" t="s">
        <v>294</v>
      </c>
      <c r="D49" s="12" t="s">
        <v>1494</v>
      </c>
      <c r="E49" s="6" t="s">
        <v>9</v>
      </c>
      <c r="F49" s="6"/>
      <c r="G49" s="56" t="s">
        <v>2016</v>
      </c>
      <c r="H49" s="12"/>
      <c r="I49" s="120">
        <v>109</v>
      </c>
      <c r="J49" s="107"/>
      <c r="K49" s="107"/>
      <c r="L49" s="15"/>
      <c r="M49" s="6" t="s">
        <v>0</v>
      </c>
      <c r="N49" s="56" t="s">
        <v>289</v>
      </c>
      <c r="O49" s="107"/>
      <c r="P49" s="56"/>
      <c r="Q49" s="107"/>
      <c r="R49" s="12"/>
      <c r="S49" s="107"/>
      <c r="T49" s="12"/>
      <c r="U49" s="107"/>
      <c r="V49" s="107"/>
      <c r="W49" s="5"/>
      <c r="X49" s="15"/>
      <c r="Y49" s="15"/>
      <c r="Z49" s="15"/>
      <c r="AA49" s="15"/>
      <c r="AB49" s="15"/>
      <c r="AC49" s="15"/>
      <c r="AD49" s="15"/>
      <c r="AE49" s="15"/>
      <c r="AF49" s="149" t="s">
        <v>2782</v>
      </c>
      <c r="AG49" s="5"/>
      <c r="AH49" s="5"/>
    </row>
    <row r="50" spans="1:34" ht="36" customHeight="1" x14ac:dyDescent="0.2">
      <c r="A50" s="42"/>
      <c r="B50" s="6" t="s">
        <v>1034</v>
      </c>
      <c r="C50" s="49" t="s">
        <v>295</v>
      </c>
      <c r="D50" s="12" t="s">
        <v>1495</v>
      </c>
      <c r="E50" s="6" t="s">
        <v>9</v>
      </c>
      <c r="F50" s="6"/>
      <c r="G50" s="56" t="s">
        <v>2020</v>
      </c>
      <c r="H50" s="12"/>
      <c r="I50" s="120">
        <v>31</v>
      </c>
      <c r="J50" s="107"/>
      <c r="K50" s="107"/>
      <c r="L50" s="15"/>
      <c r="M50" s="6" t="s">
        <v>0</v>
      </c>
      <c r="N50" s="56" t="s">
        <v>290</v>
      </c>
      <c r="O50" s="107"/>
      <c r="P50" s="56"/>
      <c r="Q50" s="107"/>
      <c r="R50" s="12"/>
      <c r="S50" s="107"/>
      <c r="T50" s="12"/>
      <c r="U50" s="107"/>
      <c r="V50" s="107"/>
      <c r="W50" s="5"/>
      <c r="X50" s="15"/>
      <c r="Y50" s="15"/>
      <c r="Z50" s="15"/>
      <c r="AA50" s="15"/>
      <c r="AB50" s="15"/>
      <c r="AC50" s="15"/>
      <c r="AD50" s="15"/>
      <c r="AE50" s="15"/>
      <c r="AF50" s="149" t="s">
        <v>2783</v>
      </c>
      <c r="AG50" s="5"/>
      <c r="AH50" s="5"/>
    </row>
    <row r="51" spans="1:34" ht="39" customHeight="1" x14ac:dyDescent="0.2">
      <c r="A51" s="42"/>
      <c r="B51" s="19" t="s">
        <v>1035</v>
      </c>
      <c r="C51" s="49" t="s">
        <v>296</v>
      </c>
      <c r="D51" s="12" t="s">
        <v>1496</v>
      </c>
      <c r="E51" s="6" t="s">
        <v>9</v>
      </c>
      <c r="F51" s="6"/>
      <c r="G51" s="56" t="s">
        <v>2021</v>
      </c>
      <c r="H51" s="12"/>
      <c r="I51" s="120">
        <v>22</v>
      </c>
      <c r="J51" s="107"/>
      <c r="K51" s="107"/>
      <c r="L51" s="15"/>
      <c r="M51" s="6" t="s">
        <v>0</v>
      </c>
      <c r="N51" s="56" t="s">
        <v>291</v>
      </c>
      <c r="O51" s="107"/>
      <c r="P51" s="56"/>
      <c r="Q51" s="107"/>
      <c r="R51" s="12"/>
      <c r="S51" s="107"/>
      <c r="T51" s="12"/>
      <c r="U51" s="107"/>
      <c r="V51" s="107"/>
      <c r="W51" s="5"/>
      <c r="X51" s="15"/>
      <c r="Y51" s="15"/>
      <c r="Z51" s="15"/>
      <c r="AA51" s="15"/>
      <c r="AB51" s="15"/>
      <c r="AC51" s="15"/>
      <c r="AD51" s="15"/>
      <c r="AE51" s="15"/>
      <c r="AF51" s="149" t="s">
        <v>2784</v>
      </c>
      <c r="AG51" s="5"/>
      <c r="AH51" s="5"/>
    </row>
    <row r="52" spans="1:34" ht="39" customHeight="1" x14ac:dyDescent="0.2">
      <c r="A52" s="42"/>
      <c r="B52" s="21" t="s">
        <v>1689</v>
      </c>
      <c r="C52" s="21" t="s">
        <v>1939</v>
      </c>
      <c r="D52" s="23" t="s">
        <v>92</v>
      </c>
      <c r="E52" s="21" t="s">
        <v>9</v>
      </c>
      <c r="F52" s="21"/>
      <c r="G52" s="23" t="s">
        <v>2017</v>
      </c>
      <c r="H52" s="23"/>
      <c r="I52" s="120"/>
      <c r="J52" s="120">
        <f>SUM(I47:I51)</f>
        <v>571</v>
      </c>
      <c r="K52" s="107" t="s">
        <v>1806</v>
      </c>
      <c r="L52" s="22"/>
      <c r="M52" s="21"/>
      <c r="N52" s="23"/>
      <c r="O52" s="107" t="b">
        <f>J52&lt;=I46</f>
        <v>1</v>
      </c>
      <c r="P52" s="22" t="s">
        <v>287</v>
      </c>
      <c r="Q52" s="107"/>
      <c r="R52" s="22"/>
      <c r="S52" s="107"/>
      <c r="T52" s="22"/>
      <c r="U52" s="107"/>
      <c r="V52" s="107"/>
      <c r="W52" s="22"/>
      <c r="X52" s="22"/>
      <c r="Y52" s="22"/>
      <c r="Z52" s="22"/>
      <c r="AA52" s="22"/>
      <c r="AB52" s="22"/>
      <c r="AC52" s="22"/>
      <c r="AD52" s="22"/>
      <c r="AE52" s="22"/>
      <c r="AF52" s="149" t="s">
        <v>2785</v>
      </c>
      <c r="AG52" s="5"/>
      <c r="AH52" s="5"/>
    </row>
    <row r="53" spans="1:34" ht="30" customHeight="1" x14ac:dyDescent="0.2">
      <c r="A53" s="42"/>
      <c r="B53" s="41"/>
      <c r="C53" s="41">
        <v>6</v>
      </c>
      <c r="D53" s="13" t="s">
        <v>298</v>
      </c>
      <c r="E53" s="41" t="s">
        <v>1691</v>
      </c>
      <c r="F53" s="41"/>
      <c r="G53" s="13" t="s">
        <v>3610</v>
      </c>
      <c r="H53" s="13" t="s">
        <v>299</v>
      </c>
      <c r="I53" s="120"/>
      <c r="J53" s="122">
        <f>(J57/J55) * 100</f>
        <v>100</v>
      </c>
      <c r="K53" s="122"/>
      <c r="L53" s="127" t="s">
        <v>90</v>
      </c>
      <c r="M53" s="13"/>
      <c r="N53" s="41"/>
      <c r="O53" s="107"/>
      <c r="P53" s="41"/>
      <c r="Q53" s="107"/>
      <c r="R53" s="41"/>
      <c r="S53" s="107"/>
      <c r="T53" s="41"/>
      <c r="U53" s="107"/>
      <c r="V53" s="107"/>
      <c r="W53" s="18"/>
      <c r="X53" s="127"/>
      <c r="Y53" s="127"/>
      <c r="Z53" s="14"/>
      <c r="AA53" s="14"/>
      <c r="AB53" s="14"/>
      <c r="AC53" s="14" t="s">
        <v>987</v>
      </c>
      <c r="AD53" s="14" t="s">
        <v>988</v>
      </c>
      <c r="AE53" s="14" t="s">
        <v>988</v>
      </c>
      <c r="AF53" s="149" t="s">
        <v>3649</v>
      </c>
      <c r="AG53" s="5" t="s">
        <v>3498</v>
      </c>
      <c r="AH53" s="5" t="s">
        <v>3492</v>
      </c>
    </row>
    <row r="54" spans="1:34" ht="33" customHeight="1" x14ac:dyDescent="0.2">
      <c r="A54" s="42"/>
      <c r="B54" s="41"/>
      <c r="C54" s="41">
        <v>6</v>
      </c>
      <c r="D54" s="13" t="s">
        <v>300</v>
      </c>
      <c r="E54" s="41" t="s">
        <v>1691</v>
      </c>
      <c r="F54" s="41"/>
      <c r="G54" s="13" t="s">
        <v>3611</v>
      </c>
      <c r="H54" s="13" t="s">
        <v>301</v>
      </c>
      <c r="I54" s="120"/>
      <c r="J54" s="122">
        <f>(J58/J56) * 100</f>
        <v>100</v>
      </c>
      <c r="K54" s="122"/>
      <c r="L54" s="127" t="s">
        <v>90</v>
      </c>
      <c r="M54" s="13"/>
      <c r="N54" s="41"/>
      <c r="O54" s="107"/>
      <c r="P54" s="41"/>
      <c r="Q54" s="107"/>
      <c r="R54" s="41"/>
      <c r="S54" s="107"/>
      <c r="T54" s="41"/>
      <c r="U54" s="107"/>
      <c r="V54" s="107"/>
      <c r="W54" s="18"/>
      <c r="X54" s="127"/>
      <c r="Y54" s="127"/>
      <c r="Z54" s="14"/>
      <c r="AA54" s="14"/>
      <c r="AB54" s="14"/>
      <c r="AC54" s="14" t="s">
        <v>987</v>
      </c>
      <c r="AD54" s="14" t="s">
        <v>988</v>
      </c>
      <c r="AE54" s="14" t="s">
        <v>988</v>
      </c>
      <c r="AF54" s="149" t="s">
        <v>3650</v>
      </c>
      <c r="AG54" s="5" t="s">
        <v>3501</v>
      </c>
      <c r="AH54" s="5" t="s">
        <v>3492</v>
      </c>
    </row>
    <row r="55" spans="1:34" ht="51.75" customHeight="1" x14ac:dyDescent="0.2">
      <c r="A55" s="42"/>
      <c r="B55" s="21" t="s">
        <v>3568</v>
      </c>
      <c r="C55" s="52" t="s">
        <v>302</v>
      </c>
      <c r="D55" s="23" t="s">
        <v>1940</v>
      </c>
      <c r="E55" s="21" t="s">
        <v>9</v>
      </c>
      <c r="F55" s="21"/>
      <c r="G55" s="23" t="s">
        <v>3612</v>
      </c>
      <c r="H55" s="23" t="s">
        <v>1597</v>
      </c>
      <c r="I55" s="120"/>
      <c r="J55" s="120">
        <f>'Contextual and EESSH'!I57</f>
        <v>1498</v>
      </c>
      <c r="K55" s="180" t="s">
        <v>3540</v>
      </c>
      <c r="L55" s="22"/>
      <c r="M55" s="21" t="s">
        <v>0</v>
      </c>
      <c r="N55" s="23"/>
      <c r="O55" s="107"/>
      <c r="P55" s="22"/>
      <c r="Q55" s="107"/>
      <c r="R55" s="22"/>
      <c r="S55" s="107"/>
      <c r="T55" s="22"/>
      <c r="U55" s="107"/>
      <c r="V55" s="107"/>
      <c r="W55" s="22"/>
      <c r="X55" s="22"/>
      <c r="Y55" s="22"/>
      <c r="Z55" s="22"/>
      <c r="AA55" s="22"/>
      <c r="AB55" s="22"/>
      <c r="AC55" s="22"/>
      <c r="AD55" s="22"/>
      <c r="AE55" s="22"/>
      <c r="AF55" s="149" t="s">
        <v>3651</v>
      </c>
      <c r="AG55" s="5"/>
      <c r="AH55" s="5"/>
    </row>
    <row r="56" spans="1:34" ht="51.75" customHeight="1" x14ac:dyDescent="0.2">
      <c r="A56" s="42"/>
      <c r="B56" s="21" t="s">
        <v>3569</v>
      </c>
      <c r="C56" s="52" t="s">
        <v>1507</v>
      </c>
      <c r="D56" s="23" t="s">
        <v>1509</v>
      </c>
      <c r="E56" s="21" t="s">
        <v>9</v>
      </c>
      <c r="F56" s="21"/>
      <c r="G56" s="23" t="s">
        <v>3613</v>
      </c>
      <c r="H56" s="23" t="s">
        <v>1598</v>
      </c>
      <c r="I56" s="120"/>
      <c r="J56" s="120">
        <f>'Contextual and EESSH'!I97</f>
        <v>1498</v>
      </c>
      <c r="K56" s="180" t="s">
        <v>2562</v>
      </c>
      <c r="L56" s="22"/>
      <c r="M56" s="21" t="s">
        <v>0</v>
      </c>
      <c r="N56" s="23"/>
      <c r="O56" s="107"/>
      <c r="P56" s="22"/>
      <c r="Q56" s="107"/>
      <c r="R56" s="22"/>
      <c r="S56" s="107"/>
      <c r="T56" s="22"/>
      <c r="U56" s="107"/>
      <c r="V56" s="107"/>
      <c r="W56" s="22"/>
      <c r="X56" s="22"/>
      <c r="Y56" s="22"/>
      <c r="Z56" s="22"/>
      <c r="AA56" s="22"/>
      <c r="AB56" s="22"/>
      <c r="AC56" s="22"/>
      <c r="AD56" s="22"/>
      <c r="AE56" s="22"/>
      <c r="AF56" s="149" t="s">
        <v>3652</v>
      </c>
      <c r="AG56" s="5"/>
      <c r="AH56" s="5"/>
    </row>
    <row r="57" spans="1:34" ht="51.75" customHeight="1" x14ac:dyDescent="0.2">
      <c r="A57" s="42"/>
      <c r="B57" s="21" t="s">
        <v>3570</v>
      </c>
      <c r="C57" s="52" t="s">
        <v>213</v>
      </c>
      <c r="D57" s="23" t="s">
        <v>1510</v>
      </c>
      <c r="E57" s="21" t="s">
        <v>9</v>
      </c>
      <c r="F57" s="21"/>
      <c r="G57" s="23" t="s">
        <v>3614</v>
      </c>
      <c r="H57" s="23" t="s">
        <v>1599</v>
      </c>
      <c r="I57" s="120"/>
      <c r="J57" s="120">
        <f>'Contextual and EESSH'!J63</f>
        <v>1498</v>
      </c>
      <c r="K57" s="180" t="s">
        <v>2563</v>
      </c>
      <c r="L57" s="22"/>
      <c r="M57" s="21" t="s">
        <v>0</v>
      </c>
      <c r="N57" s="23"/>
      <c r="O57" s="107"/>
      <c r="P57" s="22"/>
      <c r="Q57" s="107"/>
      <c r="R57" s="22"/>
      <c r="S57" s="107"/>
      <c r="T57" s="22"/>
      <c r="U57" s="107"/>
      <c r="V57" s="107"/>
      <c r="W57" s="22"/>
      <c r="X57" s="22"/>
      <c r="Y57" s="22"/>
      <c r="Z57" s="22"/>
      <c r="AA57" s="22"/>
      <c r="AB57" s="22"/>
      <c r="AC57" s="22"/>
      <c r="AD57" s="22"/>
      <c r="AE57" s="22"/>
      <c r="AF57" s="149" t="s">
        <v>3653</v>
      </c>
      <c r="AG57" s="5"/>
      <c r="AH57" s="5"/>
    </row>
    <row r="58" spans="1:34" ht="51.75" customHeight="1" x14ac:dyDescent="0.2">
      <c r="A58" s="42"/>
      <c r="B58" s="123" t="s">
        <v>3571</v>
      </c>
      <c r="C58" s="52" t="s">
        <v>1508</v>
      </c>
      <c r="D58" s="23" t="s">
        <v>1509</v>
      </c>
      <c r="E58" s="21" t="s">
        <v>9</v>
      </c>
      <c r="F58" s="21"/>
      <c r="G58" s="23" t="s">
        <v>3615</v>
      </c>
      <c r="H58" s="23" t="s">
        <v>1600</v>
      </c>
      <c r="I58" s="120"/>
      <c r="J58" s="120">
        <f>'Contextual and EESSH'!J103</f>
        <v>1498</v>
      </c>
      <c r="K58" s="180" t="s">
        <v>2564</v>
      </c>
      <c r="L58" s="22"/>
      <c r="M58" s="21" t="s">
        <v>0</v>
      </c>
      <c r="N58" s="23"/>
      <c r="O58" s="107"/>
      <c r="P58" s="22"/>
      <c r="Q58" s="107"/>
      <c r="R58" s="22"/>
      <c r="S58" s="107"/>
      <c r="T58" s="22"/>
      <c r="U58" s="107"/>
      <c r="V58" s="107"/>
      <c r="W58" s="22"/>
      <c r="X58" s="22"/>
      <c r="Y58" s="22"/>
      <c r="Z58" s="22"/>
      <c r="AA58" s="22"/>
      <c r="AB58" s="22"/>
      <c r="AC58" s="22"/>
      <c r="AD58" s="22"/>
      <c r="AE58" s="22"/>
      <c r="AF58" s="149" t="s">
        <v>3654</v>
      </c>
      <c r="AG58" s="5"/>
      <c r="AH58" s="5"/>
    </row>
    <row r="59" spans="1:34" ht="30" customHeight="1" x14ac:dyDescent="0.2">
      <c r="A59" s="42"/>
      <c r="B59" s="41"/>
      <c r="C59" s="41">
        <v>6</v>
      </c>
      <c r="D59" s="13" t="s">
        <v>298</v>
      </c>
      <c r="E59" s="41" t="s">
        <v>1691</v>
      </c>
      <c r="F59" s="41"/>
      <c r="G59" s="13" t="s">
        <v>3616</v>
      </c>
      <c r="H59" s="13" t="s">
        <v>299</v>
      </c>
      <c r="I59" s="120"/>
      <c r="J59" s="122">
        <f>(J63/J61) * 100</f>
        <v>98.29396325459318</v>
      </c>
      <c r="K59" s="122"/>
      <c r="L59" s="127" t="s">
        <v>90</v>
      </c>
      <c r="M59" s="13"/>
      <c r="N59" s="41"/>
      <c r="O59" s="107"/>
      <c r="P59" s="41"/>
      <c r="Q59" s="107"/>
      <c r="R59" s="41"/>
      <c r="S59" s="107"/>
      <c r="T59" s="41"/>
      <c r="U59" s="107"/>
      <c r="V59" s="107"/>
      <c r="W59" s="18"/>
      <c r="X59" s="127"/>
      <c r="Y59" s="127"/>
      <c r="Z59" s="14"/>
      <c r="AA59" s="14"/>
      <c r="AB59" s="14"/>
      <c r="AC59" s="14" t="s">
        <v>988</v>
      </c>
      <c r="AD59" s="14" t="s">
        <v>987</v>
      </c>
      <c r="AE59" s="14" t="s">
        <v>988</v>
      </c>
      <c r="AF59" s="149" t="s">
        <v>3655</v>
      </c>
      <c r="AG59" s="5" t="s">
        <v>3498</v>
      </c>
      <c r="AH59" s="5" t="s">
        <v>3492</v>
      </c>
    </row>
    <row r="60" spans="1:34" ht="33" customHeight="1" x14ac:dyDescent="0.2">
      <c r="A60" s="42"/>
      <c r="B60" s="41"/>
      <c r="C60" s="41">
        <v>6</v>
      </c>
      <c r="D60" s="13" t="s">
        <v>300</v>
      </c>
      <c r="E60" s="41" t="s">
        <v>1691</v>
      </c>
      <c r="F60" s="41"/>
      <c r="G60" s="13" t="s">
        <v>3617</v>
      </c>
      <c r="H60" s="13" t="s">
        <v>301</v>
      </c>
      <c r="I60" s="120"/>
      <c r="J60" s="122">
        <f>(J64/J62) * 100</f>
        <v>97.337662337662337</v>
      </c>
      <c r="K60" s="122"/>
      <c r="L60" s="127" t="s">
        <v>90</v>
      </c>
      <c r="M60" s="13"/>
      <c r="N60" s="41"/>
      <c r="O60" s="107"/>
      <c r="P60" s="41"/>
      <c r="Q60" s="107"/>
      <c r="R60" s="41"/>
      <c r="S60" s="107"/>
      <c r="T60" s="41"/>
      <c r="U60" s="107"/>
      <c r="V60" s="107"/>
      <c r="W60" s="18"/>
      <c r="X60" s="127"/>
      <c r="Y60" s="127"/>
      <c r="Z60" s="14"/>
      <c r="AA60" s="14"/>
      <c r="AB60" s="14"/>
      <c r="AC60" s="14" t="s">
        <v>988</v>
      </c>
      <c r="AD60" s="14" t="s">
        <v>987</v>
      </c>
      <c r="AE60" s="14" t="s">
        <v>988</v>
      </c>
      <c r="AF60" s="149" t="s">
        <v>3656</v>
      </c>
      <c r="AG60" s="5" t="s">
        <v>3501</v>
      </c>
      <c r="AH60" s="5" t="s">
        <v>3492</v>
      </c>
    </row>
    <row r="61" spans="1:34" ht="51.75" customHeight="1" x14ac:dyDescent="0.2">
      <c r="A61" s="42"/>
      <c r="B61" s="215" t="s">
        <v>3478</v>
      </c>
      <c r="C61" s="52" t="s">
        <v>302</v>
      </c>
      <c r="D61" s="23" t="s">
        <v>1940</v>
      </c>
      <c r="E61" s="21" t="s">
        <v>9</v>
      </c>
      <c r="F61" s="21"/>
      <c r="G61" s="23" t="s">
        <v>3618</v>
      </c>
      <c r="H61" s="23" t="s">
        <v>1597</v>
      </c>
      <c r="I61" s="120"/>
      <c r="J61" s="120">
        <f>'Contextual and EESSH'!I138</f>
        <v>1524</v>
      </c>
      <c r="K61" s="180" t="s">
        <v>2735</v>
      </c>
      <c r="L61" s="22"/>
      <c r="M61" s="21" t="s">
        <v>0</v>
      </c>
      <c r="N61" s="23"/>
      <c r="O61" s="107"/>
      <c r="P61" s="22"/>
      <c r="Q61" s="107"/>
      <c r="R61" s="22"/>
      <c r="S61" s="107"/>
      <c r="T61" s="22"/>
      <c r="U61" s="107"/>
      <c r="V61" s="107"/>
      <c r="W61" s="22"/>
      <c r="X61" s="22"/>
      <c r="Y61" s="22"/>
      <c r="Z61" s="22"/>
      <c r="AA61" s="22"/>
      <c r="AB61" s="22"/>
      <c r="AC61" s="22"/>
      <c r="AD61" s="22"/>
      <c r="AE61" s="22"/>
      <c r="AF61" s="149" t="s">
        <v>3657</v>
      </c>
      <c r="AG61" s="5"/>
      <c r="AH61" s="5"/>
    </row>
    <row r="62" spans="1:34" ht="51.75" customHeight="1" x14ac:dyDescent="0.2">
      <c r="A62" s="42"/>
      <c r="B62" s="215" t="s">
        <v>3479</v>
      </c>
      <c r="C62" s="52" t="s">
        <v>1507</v>
      </c>
      <c r="D62" s="23" t="s">
        <v>1509</v>
      </c>
      <c r="E62" s="21" t="s">
        <v>9</v>
      </c>
      <c r="F62" s="21"/>
      <c r="G62" s="23" t="s">
        <v>3619</v>
      </c>
      <c r="H62" s="23" t="s">
        <v>1598</v>
      </c>
      <c r="I62" s="120"/>
      <c r="J62" s="181">
        <f>'Contextual and EESSH'!I145</f>
        <v>1540</v>
      </c>
      <c r="K62" s="180" t="s">
        <v>2562</v>
      </c>
      <c r="L62" s="22"/>
      <c r="M62" s="21" t="s">
        <v>0</v>
      </c>
      <c r="N62" s="23"/>
      <c r="O62" s="107"/>
      <c r="P62" s="22"/>
      <c r="Q62" s="107"/>
      <c r="R62" s="22"/>
      <c r="S62" s="107"/>
      <c r="T62" s="22"/>
      <c r="U62" s="107"/>
      <c r="V62" s="107"/>
      <c r="W62" s="22"/>
      <c r="X62" s="22"/>
      <c r="Y62" s="22"/>
      <c r="Z62" s="22"/>
      <c r="AA62" s="22"/>
      <c r="AB62" s="22"/>
      <c r="AC62" s="22"/>
      <c r="AD62" s="22"/>
      <c r="AE62" s="22"/>
      <c r="AF62" s="149" t="s">
        <v>3658</v>
      </c>
      <c r="AG62" s="5"/>
      <c r="AH62" s="5"/>
    </row>
    <row r="63" spans="1:34" ht="51.75" customHeight="1" x14ac:dyDescent="0.2">
      <c r="A63" s="42"/>
      <c r="B63" s="215" t="s">
        <v>3480</v>
      </c>
      <c r="C63" s="52" t="s">
        <v>213</v>
      </c>
      <c r="D63" s="23" t="s">
        <v>1510</v>
      </c>
      <c r="E63" s="21" t="s">
        <v>9</v>
      </c>
      <c r="F63" s="21"/>
      <c r="G63" s="23" t="s">
        <v>3620</v>
      </c>
      <c r="H63" s="23" t="s">
        <v>1599</v>
      </c>
      <c r="I63" s="120"/>
      <c r="J63" s="181">
        <f>'Contextual and EESSH'!J144</f>
        <v>1498</v>
      </c>
      <c r="K63" s="180" t="s">
        <v>2563</v>
      </c>
      <c r="L63" s="22"/>
      <c r="M63" s="21" t="s">
        <v>0</v>
      </c>
      <c r="N63" s="23"/>
      <c r="O63" s="107"/>
      <c r="P63" s="22"/>
      <c r="Q63" s="107"/>
      <c r="R63" s="22"/>
      <c r="S63" s="107"/>
      <c r="T63" s="22"/>
      <c r="U63" s="107"/>
      <c r="V63" s="107"/>
      <c r="W63" s="22"/>
      <c r="X63" s="22"/>
      <c r="Y63" s="22"/>
      <c r="Z63" s="22"/>
      <c r="AA63" s="22"/>
      <c r="AB63" s="22"/>
      <c r="AC63" s="22"/>
      <c r="AD63" s="22"/>
      <c r="AE63" s="22"/>
      <c r="AF63" s="149" t="s">
        <v>3659</v>
      </c>
      <c r="AG63" s="5"/>
      <c r="AH63" s="5"/>
    </row>
    <row r="64" spans="1:34" ht="51.75" customHeight="1" x14ac:dyDescent="0.2">
      <c r="A64" s="42"/>
      <c r="B64" s="215" t="s">
        <v>3481</v>
      </c>
      <c r="C64" s="52" t="s">
        <v>1508</v>
      </c>
      <c r="D64" s="23" t="s">
        <v>1509</v>
      </c>
      <c r="E64" s="21" t="s">
        <v>9</v>
      </c>
      <c r="F64" s="21"/>
      <c r="G64" s="23" t="s">
        <v>3621</v>
      </c>
      <c r="H64" s="23" t="s">
        <v>1600</v>
      </c>
      <c r="I64" s="120"/>
      <c r="J64" s="120">
        <f>'Contextual and EESSH'!J151</f>
        <v>1499</v>
      </c>
      <c r="K64" s="180" t="s">
        <v>2564</v>
      </c>
      <c r="L64" s="22"/>
      <c r="M64" s="21" t="s">
        <v>0</v>
      </c>
      <c r="N64" s="23"/>
      <c r="O64" s="107"/>
      <c r="P64" s="22"/>
      <c r="Q64" s="107"/>
      <c r="R64" s="22"/>
      <c r="S64" s="107"/>
      <c r="T64" s="22"/>
      <c r="U64" s="107"/>
      <c r="V64" s="107"/>
      <c r="W64" s="22"/>
      <c r="X64" s="22"/>
      <c r="Y64" s="22"/>
      <c r="Z64" s="22"/>
      <c r="AA64" s="22"/>
      <c r="AB64" s="22"/>
      <c r="AC64" s="22"/>
      <c r="AD64" s="22"/>
      <c r="AE64" s="22"/>
      <c r="AF64" s="149" t="s">
        <v>3660</v>
      </c>
      <c r="AG64" s="5"/>
      <c r="AH64" s="5"/>
    </row>
    <row r="65" spans="1:34" ht="51.75" customHeight="1" x14ac:dyDescent="0.2">
      <c r="A65" s="42"/>
      <c r="B65" s="41"/>
      <c r="C65" s="41">
        <v>7</v>
      </c>
      <c r="D65" s="13" t="s">
        <v>312</v>
      </c>
      <c r="E65" s="41" t="s">
        <v>1691</v>
      </c>
      <c r="F65" s="41"/>
      <c r="G65" s="13" t="s">
        <v>2022</v>
      </c>
      <c r="H65" s="13" t="s">
        <v>1610</v>
      </c>
      <c r="I65" s="107"/>
      <c r="J65" s="122">
        <f>((I67 + I68) / I66) * 100</f>
        <v>90.034965034965026</v>
      </c>
      <c r="K65" s="122"/>
      <c r="L65" s="127" t="s">
        <v>90</v>
      </c>
      <c r="M65" s="13"/>
      <c r="N65" s="41"/>
      <c r="O65" s="107"/>
      <c r="P65" s="41"/>
      <c r="Q65" s="107"/>
      <c r="R65" s="41"/>
      <c r="S65" s="107"/>
      <c r="T65" s="41"/>
      <c r="U65" s="107"/>
      <c r="V65" s="107"/>
      <c r="W65" s="18"/>
      <c r="X65" s="127"/>
      <c r="Y65" s="127"/>
      <c r="Z65" s="14"/>
      <c r="AA65" s="14"/>
      <c r="AB65" s="14"/>
      <c r="AC65" s="18" t="s">
        <v>987</v>
      </c>
      <c r="AD65" s="18" t="s">
        <v>987</v>
      </c>
      <c r="AE65" s="18" t="s">
        <v>988</v>
      </c>
      <c r="AF65" s="213" t="s">
        <v>2792</v>
      </c>
      <c r="AG65" s="5" t="s">
        <v>3502</v>
      </c>
      <c r="AH65" s="5" t="s">
        <v>3493</v>
      </c>
    </row>
    <row r="66" spans="1:34" ht="41.25" customHeight="1" x14ac:dyDescent="0.2">
      <c r="A66" s="42"/>
      <c r="B66" s="6" t="s">
        <v>1036</v>
      </c>
      <c r="C66" s="49">
        <v>7.1</v>
      </c>
      <c r="D66" s="56" t="s">
        <v>1513</v>
      </c>
      <c r="E66" s="6" t="s">
        <v>9</v>
      </c>
      <c r="F66" s="6"/>
      <c r="G66" s="56" t="s">
        <v>2023</v>
      </c>
      <c r="H66" s="12" t="s">
        <v>19</v>
      </c>
      <c r="I66" s="120">
        <v>572</v>
      </c>
      <c r="J66" s="107"/>
      <c r="K66" s="107"/>
      <c r="L66" s="15"/>
      <c r="M66" s="6" t="s">
        <v>0</v>
      </c>
      <c r="N66" s="56" t="s">
        <v>303</v>
      </c>
      <c r="O66" s="107"/>
      <c r="P66" s="56"/>
      <c r="Q66" s="107"/>
      <c r="R66" s="12"/>
      <c r="S66" s="107"/>
      <c r="T66" s="12"/>
      <c r="U66" s="107"/>
      <c r="V66" s="107"/>
      <c r="W66" s="5"/>
      <c r="X66" s="15"/>
      <c r="Y66" s="15"/>
      <c r="Z66" s="15"/>
      <c r="AA66" s="15"/>
      <c r="AB66" s="15"/>
      <c r="AC66" s="15"/>
      <c r="AD66" s="15"/>
      <c r="AE66" s="15"/>
      <c r="AF66" s="5" t="s">
        <v>2941</v>
      </c>
      <c r="AG66" s="5"/>
      <c r="AH66" s="5"/>
    </row>
    <row r="67" spans="1:34" ht="54" customHeight="1" x14ac:dyDescent="0.2">
      <c r="A67" s="42"/>
      <c r="B67" s="6" t="s">
        <v>1037</v>
      </c>
      <c r="C67" s="49" t="s">
        <v>250</v>
      </c>
      <c r="D67" s="56" t="s">
        <v>1649</v>
      </c>
      <c r="E67" s="6" t="s">
        <v>9</v>
      </c>
      <c r="F67" s="6"/>
      <c r="G67" s="56" t="s">
        <v>2024</v>
      </c>
      <c r="H67" s="12"/>
      <c r="I67" s="120">
        <v>331</v>
      </c>
      <c r="J67" s="107"/>
      <c r="K67" s="107"/>
      <c r="L67" s="15"/>
      <c r="M67" s="6" t="s">
        <v>0</v>
      </c>
      <c r="N67" s="56" t="s">
        <v>304</v>
      </c>
      <c r="O67" s="107"/>
      <c r="P67" s="56"/>
      <c r="Q67" s="107"/>
      <c r="R67" s="12"/>
      <c r="S67" s="107"/>
      <c r="T67" s="12"/>
      <c r="U67" s="107"/>
      <c r="V67" s="107"/>
      <c r="W67" s="5"/>
      <c r="X67" s="15"/>
      <c r="Y67" s="15"/>
      <c r="Z67" s="15"/>
      <c r="AA67" s="15"/>
      <c r="AB67" s="15"/>
      <c r="AC67" s="15"/>
      <c r="AD67" s="15"/>
      <c r="AE67" s="15"/>
      <c r="AF67" s="5" t="s">
        <v>2786</v>
      </c>
      <c r="AG67" s="5"/>
      <c r="AH67" s="5"/>
    </row>
    <row r="68" spans="1:34" ht="51.75" customHeight="1" x14ac:dyDescent="0.2">
      <c r="A68" s="42"/>
      <c r="B68" s="6" t="s">
        <v>1038</v>
      </c>
      <c r="C68" s="49" t="s">
        <v>214</v>
      </c>
      <c r="D68" s="12" t="s">
        <v>1493</v>
      </c>
      <c r="E68" s="6" t="s">
        <v>9</v>
      </c>
      <c r="F68" s="6"/>
      <c r="G68" s="56" t="s">
        <v>2025</v>
      </c>
      <c r="H68" s="12"/>
      <c r="I68" s="120">
        <v>184</v>
      </c>
      <c r="J68" s="107"/>
      <c r="K68" s="107"/>
      <c r="L68" s="15"/>
      <c r="M68" s="6" t="s">
        <v>0</v>
      </c>
      <c r="N68" s="56" t="s">
        <v>305</v>
      </c>
      <c r="O68" s="107"/>
      <c r="P68" s="56"/>
      <c r="Q68" s="107"/>
      <c r="R68" s="12"/>
      <c r="S68" s="107"/>
      <c r="T68" s="12"/>
      <c r="U68" s="107"/>
      <c r="V68" s="107"/>
      <c r="W68" s="5"/>
      <c r="X68" s="15"/>
      <c r="Y68" s="15"/>
      <c r="Z68" s="15"/>
      <c r="AA68" s="15"/>
      <c r="AB68" s="15"/>
      <c r="AC68" s="15"/>
      <c r="AD68" s="15"/>
      <c r="AE68" s="15"/>
      <c r="AF68" s="5" t="s">
        <v>2787</v>
      </c>
      <c r="AG68" s="5"/>
      <c r="AH68" s="5"/>
    </row>
    <row r="69" spans="1:34" ht="38.25" customHeight="1" x14ac:dyDescent="0.2">
      <c r="A69" s="42"/>
      <c r="B69" s="6" t="s">
        <v>1039</v>
      </c>
      <c r="C69" s="49" t="s">
        <v>306</v>
      </c>
      <c r="D69" s="12" t="s">
        <v>1494</v>
      </c>
      <c r="E69" s="6" t="s">
        <v>9</v>
      </c>
      <c r="F69" s="6"/>
      <c r="G69" s="56" t="s">
        <v>2026</v>
      </c>
      <c r="H69" s="12"/>
      <c r="I69" s="120">
        <v>27</v>
      </c>
      <c r="J69" s="107"/>
      <c r="K69" s="107"/>
      <c r="L69" s="15"/>
      <c r="M69" s="6" t="s">
        <v>0</v>
      </c>
      <c r="N69" s="56" t="s">
        <v>307</v>
      </c>
      <c r="O69" s="107"/>
      <c r="P69" s="56"/>
      <c r="Q69" s="107"/>
      <c r="R69" s="12"/>
      <c r="S69" s="107"/>
      <c r="T69" s="12"/>
      <c r="U69" s="107"/>
      <c r="V69" s="107"/>
      <c r="W69" s="5"/>
      <c r="X69" s="15"/>
      <c r="Y69" s="15"/>
      <c r="Z69" s="15"/>
      <c r="AA69" s="15"/>
      <c r="AB69" s="15"/>
      <c r="AC69" s="15"/>
      <c r="AD69" s="15"/>
      <c r="AE69" s="15"/>
      <c r="AF69" s="5" t="s">
        <v>2788</v>
      </c>
      <c r="AG69" s="5"/>
      <c r="AH69" s="5"/>
    </row>
    <row r="70" spans="1:34" ht="41.25" customHeight="1" x14ac:dyDescent="0.2">
      <c r="A70" s="42"/>
      <c r="B70" s="6" t="s">
        <v>1040</v>
      </c>
      <c r="C70" s="49" t="s">
        <v>308</v>
      </c>
      <c r="D70" s="12" t="s">
        <v>1495</v>
      </c>
      <c r="E70" s="6" t="s">
        <v>9</v>
      </c>
      <c r="F70" s="6"/>
      <c r="G70" s="56" t="s">
        <v>2027</v>
      </c>
      <c r="H70" s="12"/>
      <c r="I70" s="120">
        <v>17</v>
      </c>
      <c r="J70" s="107"/>
      <c r="K70" s="107"/>
      <c r="L70" s="15"/>
      <c r="M70" s="6" t="s">
        <v>0</v>
      </c>
      <c r="N70" s="56" t="s">
        <v>309</v>
      </c>
      <c r="O70" s="107"/>
      <c r="P70" s="56"/>
      <c r="Q70" s="107"/>
      <c r="R70" s="12"/>
      <c r="S70" s="107"/>
      <c r="T70" s="12"/>
      <c r="U70" s="107"/>
      <c r="V70" s="107"/>
      <c r="W70" s="5"/>
      <c r="X70" s="15"/>
      <c r="Y70" s="15"/>
      <c r="Z70" s="15"/>
      <c r="AA70" s="15"/>
      <c r="AB70" s="15"/>
      <c r="AC70" s="15"/>
      <c r="AD70" s="15"/>
      <c r="AE70" s="15"/>
      <c r="AF70" s="5" t="s">
        <v>2789</v>
      </c>
      <c r="AG70" s="5"/>
      <c r="AH70" s="5"/>
    </row>
    <row r="71" spans="1:34" ht="41.25" customHeight="1" x14ac:dyDescent="0.2">
      <c r="A71" s="42"/>
      <c r="B71" s="19" t="s">
        <v>1041</v>
      </c>
      <c r="C71" s="49" t="s">
        <v>310</v>
      </c>
      <c r="D71" s="12" t="s">
        <v>1496</v>
      </c>
      <c r="E71" s="6" t="s">
        <v>9</v>
      </c>
      <c r="F71" s="6"/>
      <c r="G71" s="56" t="s">
        <v>2028</v>
      </c>
      <c r="H71" s="12"/>
      <c r="I71" s="120">
        <v>13</v>
      </c>
      <c r="J71" s="107"/>
      <c r="K71" s="107"/>
      <c r="L71" s="15"/>
      <c r="M71" s="6" t="s">
        <v>0</v>
      </c>
      <c r="N71" s="56" t="s">
        <v>311</v>
      </c>
      <c r="O71" s="107"/>
      <c r="P71" s="56"/>
      <c r="Q71" s="107"/>
      <c r="R71" s="12"/>
      <c r="S71" s="107"/>
      <c r="T71" s="12"/>
      <c r="U71" s="107"/>
      <c r="V71" s="107"/>
      <c r="W71" s="5"/>
      <c r="X71" s="15"/>
      <c r="Y71" s="15"/>
      <c r="Z71" s="15"/>
      <c r="AA71" s="15"/>
      <c r="AB71" s="15"/>
      <c r="AC71" s="15"/>
      <c r="AD71" s="15"/>
      <c r="AE71" s="15"/>
      <c r="AF71" s="5" t="s">
        <v>2790</v>
      </c>
      <c r="AG71" s="5"/>
      <c r="AH71" s="5"/>
    </row>
    <row r="72" spans="1:34" ht="41.25" customHeight="1" x14ac:dyDescent="0.2">
      <c r="A72" s="42"/>
      <c r="B72" s="21" t="s">
        <v>1690</v>
      </c>
      <c r="C72" s="52">
        <v>7.3</v>
      </c>
      <c r="D72" s="23" t="s">
        <v>92</v>
      </c>
      <c r="E72" s="21" t="s">
        <v>9</v>
      </c>
      <c r="F72" s="21"/>
      <c r="G72" s="23" t="s">
        <v>2029</v>
      </c>
      <c r="H72" s="23"/>
      <c r="I72" s="120"/>
      <c r="J72" s="120">
        <f>SUM(I67:I71)</f>
        <v>572</v>
      </c>
      <c r="K72" s="120"/>
      <c r="L72" s="22"/>
      <c r="M72" s="21"/>
      <c r="N72" s="23"/>
      <c r="O72" s="107" t="b">
        <f>J72&lt;=I66</f>
        <v>1</v>
      </c>
      <c r="P72" s="22" t="s">
        <v>1735</v>
      </c>
      <c r="Q72" s="107"/>
      <c r="R72" s="22"/>
      <c r="S72" s="107"/>
      <c r="T72" s="22"/>
      <c r="U72" s="107"/>
      <c r="V72" s="107"/>
      <c r="W72" s="22"/>
      <c r="X72" s="22"/>
      <c r="Y72" s="22"/>
      <c r="Z72" s="22"/>
      <c r="AA72" s="22"/>
      <c r="AB72" s="22"/>
      <c r="AC72" s="22"/>
      <c r="AD72" s="22"/>
      <c r="AE72" s="22"/>
      <c r="AF72" s="5" t="s">
        <v>2791</v>
      </c>
      <c r="AG72" s="5"/>
      <c r="AH72" s="5"/>
    </row>
    <row r="73" spans="1:34" ht="51.75" customHeight="1" x14ac:dyDescent="0.2">
      <c r="A73" s="42"/>
      <c r="B73" s="41"/>
      <c r="C73" s="41">
        <v>8</v>
      </c>
      <c r="D73" s="13" t="s">
        <v>313</v>
      </c>
      <c r="E73" s="41" t="s">
        <v>16</v>
      </c>
      <c r="F73" s="41"/>
      <c r="G73" s="13" t="s">
        <v>2130</v>
      </c>
      <c r="H73" s="13" t="s">
        <v>314</v>
      </c>
      <c r="I73" s="107"/>
      <c r="J73" s="122">
        <f>I75/I74</f>
        <v>3.1968689684752305</v>
      </c>
      <c r="K73" s="122"/>
      <c r="L73" s="127" t="s">
        <v>1611</v>
      </c>
      <c r="M73" s="13"/>
      <c r="N73" s="41"/>
      <c r="O73" s="107"/>
      <c r="P73" s="41"/>
      <c r="Q73" s="107"/>
      <c r="R73" s="41"/>
      <c r="S73" s="107"/>
      <c r="T73" s="41"/>
      <c r="U73" s="107"/>
      <c r="V73" s="107"/>
      <c r="W73" s="18"/>
      <c r="X73" s="127"/>
      <c r="Y73" s="14"/>
      <c r="Z73" s="14"/>
      <c r="AA73" s="14"/>
      <c r="AB73" s="14"/>
      <c r="AC73" s="18" t="s">
        <v>987</v>
      </c>
      <c r="AD73" s="18" t="s">
        <v>987</v>
      </c>
      <c r="AE73" s="18" t="s">
        <v>988</v>
      </c>
      <c r="AF73" s="5" t="s">
        <v>2795</v>
      </c>
      <c r="AG73" s="5" t="s">
        <v>3503</v>
      </c>
      <c r="AH73" s="5" t="s">
        <v>3494</v>
      </c>
    </row>
    <row r="74" spans="1:34" ht="51.75" customHeight="1" x14ac:dyDescent="0.2">
      <c r="A74" s="42"/>
      <c r="B74" s="6" t="s">
        <v>1042</v>
      </c>
      <c r="C74" s="49">
        <v>8.1</v>
      </c>
      <c r="D74" s="56" t="s">
        <v>1514</v>
      </c>
      <c r="E74" s="6" t="s">
        <v>10</v>
      </c>
      <c r="F74" s="6"/>
      <c r="G74" s="56" t="s">
        <v>2030</v>
      </c>
      <c r="H74" s="12"/>
      <c r="I74" s="120">
        <v>18652</v>
      </c>
      <c r="J74" s="107"/>
      <c r="K74" s="107"/>
      <c r="L74" s="15"/>
      <c r="M74" s="6" t="s">
        <v>0</v>
      </c>
      <c r="N74" s="56" t="s">
        <v>315</v>
      </c>
      <c r="O74" s="107"/>
      <c r="P74" s="56"/>
      <c r="Q74" s="107"/>
      <c r="R74" s="12"/>
      <c r="S74" s="107"/>
      <c r="T74" s="12"/>
      <c r="U74" s="107"/>
      <c r="V74" s="107"/>
      <c r="W74" s="5"/>
      <c r="X74" s="15"/>
      <c r="Y74" s="15"/>
      <c r="Z74" s="15"/>
      <c r="AA74" s="15"/>
      <c r="AB74" s="15"/>
      <c r="AC74" s="15"/>
      <c r="AD74" s="15"/>
      <c r="AE74" s="15"/>
      <c r="AF74" s="5" t="s">
        <v>2793</v>
      </c>
      <c r="AG74" s="5"/>
      <c r="AH74" s="5"/>
    </row>
    <row r="75" spans="1:34" ht="51.75" customHeight="1" x14ac:dyDescent="0.2">
      <c r="A75" s="42"/>
      <c r="B75" s="6" t="s">
        <v>1043</v>
      </c>
      <c r="C75" s="49">
        <v>8.1999999999999993</v>
      </c>
      <c r="D75" s="56" t="s">
        <v>1515</v>
      </c>
      <c r="E75" s="6" t="s">
        <v>255</v>
      </c>
      <c r="F75" s="6"/>
      <c r="G75" s="56" t="s">
        <v>2131</v>
      </c>
      <c r="H75" s="12"/>
      <c r="I75" s="120">
        <v>59628</v>
      </c>
      <c r="J75" s="107"/>
      <c r="K75" s="180" t="s">
        <v>1795</v>
      </c>
      <c r="L75" s="15"/>
      <c r="M75" s="6" t="s">
        <v>0</v>
      </c>
      <c r="N75" s="56"/>
      <c r="O75" s="107" t="b">
        <f>I75&gt;0</f>
        <v>1</v>
      </c>
      <c r="P75" s="56" t="s">
        <v>1710</v>
      </c>
      <c r="Q75" s="107"/>
      <c r="R75" s="12"/>
      <c r="S75" s="107"/>
      <c r="T75" s="12"/>
      <c r="U75" s="107" t="b">
        <f>I74&gt;0</f>
        <v>1</v>
      </c>
      <c r="V75" s="107"/>
      <c r="W75" s="5"/>
      <c r="X75" s="15"/>
      <c r="Y75" s="15"/>
      <c r="Z75" s="15"/>
      <c r="AA75" s="15"/>
      <c r="AB75" s="15"/>
      <c r="AC75" s="15"/>
      <c r="AD75" s="15"/>
      <c r="AE75" s="15"/>
      <c r="AF75" s="5" t="s">
        <v>2794</v>
      </c>
      <c r="AG75" s="5"/>
      <c r="AH75" s="5"/>
    </row>
    <row r="76" spans="1:34" ht="51.75" customHeight="1" x14ac:dyDescent="0.2">
      <c r="A76" s="42"/>
      <c r="B76" s="41"/>
      <c r="C76" s="41">
        <v>9</v>
      </c>
      <c r="D76" s="13" t="s">
        <v>316</v>
      </c>
      <c r="E76" s="41" t="s">
        <v>16</v>
      </c>
      <c r="F76" s="41"/>
      <c r="G76" s="13" t="s">
        <v>2132</v>
      </c>
      <c r="H76" s="13" t="s">
        <v>317</v>
      </c>
      <c r="I76" s="107"/>
      <c r="J76" s="122">
        <f>I78 / I77</f>
        <v>4.8804465250270077</v>
      </c>
      <c r="K76" s="122"/>
      <c r="L76" s="127" t="s">
        <v>1612</v>
      </c>
      <c r="M76" s="13"/>
      <c r="N76" s="41"/>
      <c r="O76" s="107"/>
      <c r="P76" s="41"/>
      <c r="Q76" s="107"/>
      <c r="R76" s="41"/>
      <c r="S76" s="107"/>
      <c r="T76" s="41"/>
      <c r="U76" s="107"/>
      <c r="V76" s="107"/>
      <c r="W76" s="18"/>
      <c r="X76" s="127"/>
      <c r="Y76" s="14"/>
      <c r="Z76" s="14"/>
      <c r="AA76" s="14"/>
      <c r="AB76" s="14"/>
      <c r="AC76" s="18" t="s">
        <v>987</v>
      </c>
      <c r="AD76" s="18" t="s">
        <v>987</v>
      </c>
      <c r="AE76" s="18" t="s">
        <v>988</v>
      </c>
      <c r="AF76" s="5" t="s">
        <v>2796</v>
      </c>
      <c r="AG76" s="5" t="s">
        <v>3504</v>
      </c>
      <c r="AH76" s="5" t="s">
        <v>3494</v>
      </c>
    </row>
    <row r="77" spans="1:34" ht="51.75" customHeight="1" x14ac:dyDescent="0.2">
      <c r="A77" s="42"/>
      <c r="B77" s="6" t="s">
        <v>1044</v>
      </c>
      <c r="C77" s="49">
        <v>9.1</v>
      </c>
      <c r="D77" s="56" t="s">
        <v>1516</v>
      </c>
      <c r="E77" s="6" t="s">
        <v>10</v>
      </c>
      <c r="F77" s="6"/>
      <c r="G77" s="56" t="s">
        <v>2133</v>
      </c>
      <c r="H77" s="12"/>
      <c r="I77" s="120">
        <v>41655</v>
      </c>
      <c r="J77" s="107"/>
      <c r="K77" s="107"/>
      <c r="L77" s="15"/>
      <c r="M77" s="6" t="s">
        <v>0</v>
      </c>
      <c r="N77" s="56" t="s">
        <v>175</v>
      </c>
      <c r="O77" s="107"/>
      <c r="P77" s="57"/>
      <c r="Q77" s="107"/>
      <c r="R77" s="12"/>
      <c r="S77" s="107"/>
      <c r="T77" s="12"/>
      <c r="U77" s="107"/>
      <c r="V77" s="107"/>
      <c r="W77" s="5"/>
      <c r="X77" s="15"/>
      <c r="Y77" s="15"/>
      <c r="Z77" s="15"/>
      <c r="AA77" s="15"/>
      <c r="AB77" s="15"/>
      <c r="AC77" s="15"/>
      <c r="AD77" s="15"/>
      <c r="AE77" s="15"/>
      <c r="AF77" s="5" t="s">
        <v>2797</v>
      </c>
      <c r="AG77" s="5"/>
      <c r="AH77" s="5"/>
    </row>
    <row r="78" spans="1:34" ht="51.75" customHeight="1" x14ac:dyDescent="0.2">
      <c r="A78" s="42"/>
      <c r="B78" s="19" t="s">
        <v>1045</v>
      </c>
      <c r="C78" s="49">
        <v>9.1999999999999993</v>
      </c>
      <c r="D78" s="12" t="s">
        <v>1517</v>
      </c>
      <c r="E78" s="6" t="s">
        <v>255</v>
      </c>
      <c r="F78" s="6"/>
      <c r="G78" s="12" t="s">
        <v>2134</v>
      </c>
      <c r="H78" s="12"/>
      <c r="I78" s="120">
        <v>203295</v>
      </c>
      <c r="J78" s="107"/>
      <c r="K78" s="180" t="s">
        <v>1796</v>
      </c>
      <c r="L78" s="15"/>
      <c r="M78" s="139" t="s">
        <v>0</v>
      </c>
      <c r="N78" s="56"/>
      <c r="O78" s="107" t="b">
        <f>I78&gt;0</f>
        <v>1</v>
      </c>
      <c r="P78" s="56" t="s">
        <v>1711</v>
      </c>
      <c r="Q78" s="107"/>
      <c r="R78" s="56"/>
      <c r="S78" s="107"/>
      <c r="T78" s="12"/>
      <c r="U78" s="107" t="b">
        <f>I77&gt;0</f>
        <v>1</v>
      </c>
      <c r="V78" s="107"/>
      <c r="W78" s="5"/>
      <c r="X78" s="15"/>
      <c r="Y78" s="15"/>
      <c r="Z78" s="15"/>
      <c r="AA78" s="15"/>
      <c r="AB78" s="15"/>
      <c r="AC78" s="15"/>
      <c r="AD78" s="15"/>
      <c r="AE78" s="15"/>
      <c r="AF78" s="5" t="s">
        <v>2798</v>
      </c>
      <c r="AG78" s="5"/>
      <c r="AH78" s="5"/>
    </row>
    <row r="79" spans="1:34" ht="51.75" customHeight="1" x14ac:dyDescent="0.2">
      <c r="A79" s="42"/>
      <c r="B79" s="41"/>
      <c r="C79" s="41">
        <v>10</v>
      </c>
      <c r="D79" s="13" t="s">
        <v>318</v>
      </c>
      <c r="E79" s="41" t="s">
        <v>1691</v>
      </c>
      <c r="F79" s="41"/>
      <c r="G79" s="13" t="s">
        <v>2135</v>
      </c>
      <c r="H79" s="13" t="s">
        <v>319</v>
      </c>
      <c r="I79" s="107"/>
      <c r="J79" s="122">
        <f>(I80 / I81) * 100</f>
        <v>92.680080035571365</v>
      </c>
      <c r="K79" s="122"/>
      <c r="L79" s="127" t="s">
        <v>90</v>
      </c>
      <c r="M79" s="13"/>
      <c r="N79" s="41"/>
      <c r="O79" s="107"/>
      <c r="P79" s="41"/>
      <c r="Q79" s="107"/>
      <c r="R79" s="41"/>
      <c r="S79" s="107"/>
      <c r="T79" s="41"/>
      <c r="U79" s="107"/>
      <c r="V79" s="107"/>
      <c r="W79" s="18"/>
      <c r="X79" s="127"/>
      <c r="Y79" s="14"/>
      <c r="Z79" s="14"/>
      <c r="AA79" s="14"/>
      <c r="AB79" s="14"/>
      <c r="AC79" s="18" t="s">
        <v>987</v>
      </c>
      <c r="AD79" s="18" t="s">
        <v>987</v>
      </c>
      <c r="AE79" s="18" t="s">
        <v>988</v>
      </c>
      <c r="AF79" s="5" t="s">
        <v>2799</v>
      </c>
      <c r="AG79" s="5" t="s">
        <v>3505</v>
      </c>
      <c r="AH79" s="5" t="s">
        <v>3492</v>
      </c>
    </row>
    <row r="80" spans="1:34" ht="51.75" customHeight="1" x14ac:dyDescent="0.2">
      <c r="A80" s="42"/>
      <c r="B80" s="6" t="s">
        <v>1046</v>
      </c>
      <c r="C80" s="49">
        <v>10.1</v>
      </c>
      <c r="D80" s="12" t="s">
        <v>1518</v>
      </c>
      <c r="E80" s="6" t="s">
        <v>10</v>
      </c>
      <c r="F80" s="6"/>
      <c r="G80" s="12" t="s">
        <v>2136</v>
      </c>
      <c r="H80" s="12"/>
      <c r="I80" s="120">
        <v>16675</v>
      </c>
      <c r="J80" s="107"/>
      <c r="K80" s="107"/>
      <c r="L80" s="15"/>
      <c r="M80" s="6" t="s">
        <v>0</v>
      </c>
      <c r="N80" s="56" t="s">
        <v>176</v>
      </c>
      <c r="O80" s="107" t="b">
        <f>I80&lt;=I81</f>
        <v>1</v>
      </c>
      <c r="P80" s="56" t="s">
        <v>320</v>
      </c>
      <c r="Q80" s="107"/>
      <c r="R80" s="12"/>
      <c r="S80" s="107"/>
      <c r="T80" s="12"/>
      <c r="U80" s="107"/>
      <c r="V80" s="107"/>
      <c r="W80" s="5"/>
      <c r="X80" s="15"/>
      <c r="Y80" s="15"/>
      <c r="Z80" s="15"/>
      <c r="AA80" s="15"/>
      <c r="AB80" s="15"/>
      <c r="AC80" s="15"/>
      <c r="AD80" s="15"/>
      <c r="AE80" s="15"/>
      <c r="AF80" s="5" t="s">
        <v>2800</v>
      </c>
      <c r="AG80" s="5"/>
      <c r="AH80" s="5"/>
    </row>
    <row r="81" spans="1:34" ht="51.75" customHeight="1" x14ac:dyDescent="0.2">
      <c r="A81" s="42"/>
      <c r="B81" s="55" t="s">
        <v>1047</v>
      </c>
      <c r="C81" s="50">
        <v>10.199999999999999</v>
      </c>
      <c r="D81" s="56" t="s">
        <v>1519</v>
      </c>
      <c r="E81" s="45" t="s">
        <v>10</v>
      </c>
      <c r="F81" s="45"/>
      <c r="G81" s="56" t="s">
        <v>2137</v>
      </c>
      <c r="H81" s="12"/>
      <c r="I81" s="120">
        <v>17992</v>
      </c>
      <c r="J81" s="107"/>
      <c r="K81" s="107"/>
      <c r="L81" s="15"/>
      <c r="M81" s="45" t="s">
        <v>0</v>
      </c>
      <c r="N81" s="56" t="s">
        <v>1650</v>
      </c>
      <c r="O81" s="107" t="b">
        <f>I81&lt;=I77</f>
        <v>1</v>
      </c>
      <c r="P81" s="56" t="s">
        <v>321</v>
      </c>
      <c r="Q81" s="107"/>
      <c r="R81" s="44"/>
      <c r="S81" s="107"/>
      <c r="T81" s="44"/>
      <c r="U81" s="107"/>
      <c r="V81" s="107"/>
      <c r="W81" s="46"/>
      <c r="X81" s="15"/>
      <c r="Y81" s="15"/>
      <c r="Z81" s="15"/>
      <c r="AA81" s="15"/>
      <c r="AB81" s="15"/>
      <c r="AC81" s="15"/>
      <c r="AD81" s="15"/>
      <c r="AE81" s="15"/>
      <c r="AF81" s="5" t="s">
        <v>2801</v>
      </c>
      <c r="AG81" s="5"/>
      <c r="AH81" s="5"/>
    </row>
    <row r="82" spans="1:34" ht="51.75" customHeight="1" x14ac:dyDescent="0.2">
      <c r="A82" s="42"/>
      <c r="B82" s="41"/>
      <c r="C82" s="14">
        <v>11</v>
      </c>
      <c r="D82" s="13" t="s">
        <v>2853</v>
      </c>
      <c r="E82" s="14" t="s">
        <v>10</v>
      </c>
      <c r="F82" s="14"/>
      <c r="G82" s="13" t="s">
        <v>2138</v>
      </c>
      <c r="H82" s="13" t="s">
        <v>420</v>
      </c>
      <c r="I82" s="107"/>
      <c r="J82" s="120">
        <f>I83</f>
        <v>5</v>
      </c>
      <c r="K82" s="120"/>
      <c r="L82" s="127" t="s">
        <v>91</v>
      </c>
      <c r="M82" s="13"/>
      <c r="N82" s="41"/>
      <c r="O82" s="107"/>
      <c r="P82" s="41"/>
      <c r="Q82" s="107"/>
      <c r="R82" s="41"/>
      <c r="S82" s="107"/>
      <c r="T82" s="41"/>
      <c r="U82" s="107"/>
      <c r="V82" s="107"/>
      <c r="W82" s="18"/>
      <c r="X82" s="127"/>
      <c r="Y82" s="14"/>
      <c r="Z82" s="14"/>
      <c r="AA82" s="14"/>
      <c r="AB82" s="14"/>
      <c r="AC82" s="18" t="s">
        <v>987</v>
      </c>
      <c r="AD82" s="18" t="s">
        <v>987</v>
      </c>
      <c r="AE82" s="18" t="s">
        <v>988</v>
      </c>
      <c r="AF82" s="56" t="s">
        <v>2803</v>
      </c>
      <c r="AG82" s="5" t="s">
        <v>3507</v>
      </c>
      <c r="AH82" s="5" t="s">
        <v>3507</v>
      </c>
    </row>
    <row r="83" spans="1:34" ht="81.75" customHeight="1" x14ac:dyDescent="0.2">
      <c r="A83" s="42"/>
      <c r="B83" s="55" t="s">
        <v>1048</v>
      </c>
      <c r="C83" s="50">
        <v>11.1</v>
      </c>
      <c r="D83" s="56" t="s">
        <v>2854</v>
      </c>
      <c r="E83" s="6" t="s">
        <v>10</v>
      </c>
      <c r="F83" s="6"/>
      <c r="G83" s="56" t="s">
        <v>2031</v>
      </c>
      <c r="H83" s="12"/>
      <c r="I83" s="120">
        <v>5</v>
      </c>
      <c r="J83" s="107"/>
      <c r="K83" s="107"/>
      <c r="L83" s="15"/>
      <c r="M83" s="6" t="s">
        <v>0</v>
      </c>
      <c r="N83" s="56" t="s">
        <v>177</v>
      </c>
      <c r="O83" s="107"/>
      <c r="P83" s="56"/>
      <c r="Q83" s="107"/>
      <c r="R83" s="56"/>
      <c r="S83" s="107"/>
      <c r="T83" s="56"/>
      <c r="U83" s="107"/>
      <c r="V83" s="107"/>
      <c r="W83" s="5"/>
      <c r="X83" s="15"/>
      <c r="Y83" s="15"/>
      <c r="Z83" s="15"/>
      <c r="AA83" s="15"/>
      <c r="AB83" s="15"/>
      <c r="AC83" s="15"/>
      <c r="AD83" s="15"/>
      <c r="AE83" s="15"/>
      <c r="AF83" s="56" t="s">
        <v>2804</v>
      </c>
      <c r="AG83" s="5" t="s">
        <v>3508</v>
      </c>
      <c r="AH83" s="5" t="s">
        <v>92</v>
      </c>
    </row>
    <row r="84" spans="1:34" ht="51.75" customHeight="1" x14ac:dyDescent="0.2">
      <c r="A84" s="42"/>
      <c r="B84" s="55" t="s">
        <v>1775</v>
      </c>
      <c r="C84" s="50">
        <v>11.2</v>
      </c>
      <c r="D84" s="56" t="s">
        <v>1916</v>
      </c>
      <c r="E84" s="6" t="s">
        <v>18</v>
      </c>
      <c r="F84" s="6"/>
      <c r="G84" s="56" t="s">
        <v>2032</v>
      </c>
      <c r="H84" s="68"/>
      <c r="I84" s="107" t="s">
        <v>1791</v>
      </c>
      <c r="J84" s="140"/>
      <c r="K84" s="107" t="s">
        <v>1797</v>
      </c>
      <c r="L84" s="162"/>
      <c r="M84" s="6" t="s">
        <v>0</v>
      </c>
      <c r="N84" s="163"/>
      <c r="O84" s="107"/>
      <c r="P84" s="56" t="s">
        <v>1770</v>
      </c>
      <c r="Q84" s="140"/>
      <c r="R84" s="68"/>
      <c r="S84" s="140"/>
      <c r="T84" s="68"/>
      <c r="U84" s="107" t="b">
        <f>I83&gt;0</f>
        <v>1</v>
      </c>
      <c r="V84" s="107"/>
      <c r="W84" s="71"/>
      <c r="X84" s="162"/>
      <c r="Y84" s="162"/>
      <c r="Z84" s="162"/>
      <c r="AA84" s="162"/>
      <c r="AB84" s="162"/>
      <c r="AC84" s="162"/>
      <c r="AD84" s="162"/>
      <c r="AE84" s="162"/>
      <c r="AF84" s="56" t="s">
        <v>2802</v>
      </c>
      <c r="AG84" s="5"/>
      <c r="AH84" s="5"/>
    </row>
    <row r="85" spans="1:34" ht="44.25" customHeight="1" x14ac:dyDescent="0.2">
      <c r="A85" s="42"/>
      <c r="B85" s="41"/>
      <c r="C85" s="41">
        <v>12</v>
      </c>
      <c r="D85" s="13" t="s">
        <v>322</v>
      </c>
      <c r="E85" s="13" t="s">
        <v>1691</v>
      </c>
      <c r="F85" s="13"/>
      <c r="G85" s="13" t="s">
        <v>2033</v>
      </c>
      <c r="H85" s="13" t="s">
        <v>1520</v>
      </c>
      <c r="I85" s="107"/>
      <c r="J85" s="122">
        <f>((I87+I88) / I86) * 100</f>
        <v>95.202020202020194</v>
      </c>
      <c r="K85" s="122"/>
      <c r="L85" s="127" t="s">
        <v>90</v>
      </c>
      <c r="M85" s="13"/>
      <c r="N85" s="41"/>
      <c r="O85" s="107"/>
      <c r="P85" s="41"/>
      <c r="Q85" s="107"/>
      <c r="R85" s="41"/>
      <c r="S85" s="107"/>
      <c r="T85" s="41"/>
      <c r="U85" s="107"/>
      <c r="V85" s="107"/>
      <c r="W85" s="18" t="s">
        <v>487</v>
      </c>
      <c r="X85" s="127"/>
      <c r="Y85" s="14"/>
      <c r="Z85" s="14"/>
      <c r="AA85" s="14"/>
      <c r="AB85" s="14"/>
      <c r="AC85" s="18" t="s">
        <v>987</v>
      </c>
      <c r="AD85" s="18" t="s">
        <v>987</v>
      </c>
      <c r="AE85" s="18" t="s">
        <v>988</v>
      </c>
      <c r="AF85" s="5" t="s">
        <v>2805</v>
      </c>
      <c r="AG85" s="5" t="s">
        <v>3506</v>
      </c>
      <c r="AH85" s="5" t="s">
        <v>3493</v>
      </c>
    </row>
    <row r="86" spans="1:34" ht="51.75" customHeight="1" x14ac:dyDescent="0.2">
      <c r="A86" s="42"/>
      <c r="B86" s="6" t="s">
        <v>1049</v>
      </c>
      <c r="C86" s="49">
        <v>12.1</v>
      </c>
      <c r="D86" s="56" t="s">
        <v>1522</v>
      </c>
      <c r="E86" s="6" t="s">
        <v>9</v>
      </c>
      <c r="F86" s="6"/>
      <c r="G86" s="56" t="s">
        <v>2034</v>
      </c>
      <c r="H86" s="12"/>
      <c r="I86" s="120">
        <v>792</v>
      </c>
      <c r="J86" s="107"/>
      <c r="K86" s="107"/>
      <c r="L86" s="15"/>
      <c r="M86" s="138" t="s">
        <v>0</v>
      </c>
      <c r="N86" s="56" t="s">
        <v>486</v>
      </c>
      <c r="O86" s="136"/>
      <c r="P86" s="56"/>
      <c r="Q86" s="107"/>
      <c r="R86" s="56"/>
      <c r="S86" s="107"/>
      <c r="T86" s="12"/>
      <c r="U86" s="107"/>
      <c r="V86" s="107"/>
      <c r="W86" s="5"/>
      <c r="X86" s="15"/>
      <c r="Y86" s="15"/>
      <c r="Z86" s="15"/>
      <c r="AA86" s="15"/>
      <c r="AB86" s="15"/>
      <c r="AC86" s="15"/>
      <c r="AD86" s="15"/>
      <c r="AE86" s="15"/>
      <c r="AF86" s="5" t="s">
        <v>3639</v>
      </c>
      <c r="AG86" s="5"/>
      <c r="AH86" s="5"/>
    </row>
    <row r="87" spans="1:34" ht="51.75" customHeight="1" x14ac:dyDescent="0.2">
      <c r="A87" s="42"/>
      <c r="B87" s="6" t="s">
        <v>1050</v>
      </c>
      <c r="C87" s="49" t="s">
        <v>3625</v>
      </c>
      <c r="D87" s="56" t="s">
        <v>3626</v>
      </c>
      <c r="E87" s="6" t="s">
        <v>9</v>
      </c>
      <c r="F87" s="6"/>
      <c r="G87" s="56" t="s">
        <v>2035</v>
      </c>
      <c r="H87" s="12"/>
      <c r="I87" s="120">
        <v>706</v>
      </c>
      <c r="J87" s="107"/>
      <c r="K87" s="107"/>
      <c r="L87" s="15"/>
      <c r="M87" s="138" t="s">
        <v>0</v>
      </c>
      <c r="N87" s="56" t="s">
        <v>3633</v>
      </c>
      <c r="O87" s="136"/>
      <c r="P87" s="56"/>
      <c r="Q87" s="107"/>
      <c r="R87" s="56"/>
      <c r="S87" s="107"/>
      <c r="T87" s="12"/>
      <c r="U87" s="107"/>
      <c r="V87" s="107"/>
      <c r="W87" s="5"/>
      <c r="X87" s="15"/>
      <c r="Y87" s="15"/>
      <c r="Z87" s="15"/>
      <c r="AA87" s="15"/>
      <c r="AB87" s="15"/>
      <c r="AC87" s="15"/>
      <c r="AD87" s="15"/>
      <c r="AE87" s="15"/>
      <c r="AF87" s="5" t="s">
        <v>3640</v>
      </c>
      <c r="AG87" s="5"/>
      <c r="AH87" s="5"/>
    </row>
    <row r="88" spans="1:34" ht="51.75" customHeight="1" x14ac:dyDescent="0.2">
      <c r="A88" s="42"/>
      <c r="B88" s="6" t="s">
        <v>1051</v>
      </c>
      <c r="C88" s="49" t="s">
        <v>3627</v>
      </c>
      <c r="D88" s="12" t="s">
        <v>1493</v>
      </c>
      <c r="E88" s="6" t="s">
        <v>9</v>
      </c>
      <c r="F88" s="6"/>
      <c r="G88" s="56" t="s">
        <v>2036</v>
      </c>
      <c r="H88" s="12"/>
      <c r="I88" s="120">
        <v>48</v>
      </c>
      <c r="J88" s="107"/>
      <c r="K88" s="107"/>
      <c r="L88" s="15"/>
      <c r="M88" s="138" t="s">
        <v>0</v>
      </c>
      <c r="N88" s="56" t="s">
        <v>3634</v>
      </c>
      <c r="O88" s="136"/>
      <c r="P88" s="56"/>
      <c r="Q88" s="107"/>
      <c r="R88" s="56"/>
      <c r="S88" s="107"/>
      <c r="T88" s="12"/>
      <c r="U88" s="107"/>
      <c r="V88" s="107"/>
      <c r="W88" s="5"/>
      <c r="X88" s="15"/>
      <c r="Y88" s="15"/>
      <c r="Z88" s="15"/>
      <c r="AA88" s="15"/>
      <c r="AB88" s="15"/>
      <c r="AC88" s="15"/>
      <c r="AD88" s="15"/>
      <c r="AE88" s="15"/>
      <c r="AF88" s="5" t="s">
        <v>3641</v>
      </c>
      <c r="AG88" s="5"/>
      <c r="AH88" s="5"/>
    </row>
    <row r="89" spans="1:34" ht="51.75" customHeight="1" x14ac:dyDescent="0.2">
      <c r="A89" s="42"/>
      <c r="B89" s="6" t="s">
        <v>1052</v>
      </c>
      <c r="C89" s="49" t="s">
        <v>3628</v>
      </c>
      <c r="D89" s="12" t="s">
        <v>1494</v>
      </c>
      <c r="E89" s="6" t="s">
        <v>9</v>
      </c>
      <c r="F89" s="6"/>
      <c r="G89" s="56" t="s">
        <v>2037</v>
      </c>
      <c r="H89" s="12"/>
      <c r="I89" s="120">
        <v>9</v>
      </c>
      <c r="J89" s="107"/>
      <c r="K89" s="107"/>
      <c r="L89" s="15"/>
      <c r="M89" s="138" t="s">
        <v>0</v>
      </c>
      <c r="N89" s="56" t="s">
        <v>3635</v>
      </c>
      <c r="O89" s="136"/>
      <c r="P89" s="56"/>
      <c r="Q89" s="107"/>
      <c r="R89" s="56"/>
      <c r="S89" s="107"/>
      <c r="T89" s="12"/>
      <c r="U89" s="107"/>
      <c r="V89" s="107"/>
      <c r="W89" s="5"/>
      <c r="X89" s="15"/>
      <c r="Y89" s="15"/>
      <c r="Z89" s="15"/>
      <c r="AA89" s="15"/>
      <c r="AB89" s="15"/>
      <c r="AC89" s="15"/>
      <c r="AD89" s="15"/>
      <c r="AE89" s="15"/>
      <c r="AF89" s="5" t="s">
        <v>3642</v>
      </c>
      <c r="AG89" s="5"/>
      <c r="AH89" s="5"/>
    </row>
    <row r="90" spans="1:34" ht="51.75" customHeight="1" x14ac:dyDescent="0.2">
      <c r="A90" s="42"/>
      <c r="B90" s="6" t="s">
        <v>1053</v>
      </c>
      <c r="C90" s="49" t="s">
        <v>3629</v>
      </c>
      <c r="D90" s="12" t="s">
        <v>1495</v>
      </c>
      <c r="E90" s="6" t="s">
        <v>9</v>
      </c>
      <c r="F90" s="6"/>
      <c r="G90" s="56" t="s">
        <v>2038</v>
      </c>
      <c r="H90" s="12"/>
      <c r="I90" s="120">
        <v>21</v>
      </c>
      <c r="J90" s="107"/>
      <c r="K90" s="107"/>
      <c r="L90" s="15"/>
      <c r="M90" s="138" t="s">
        <v>0</v>
      </c>
      <c r="N90" s="56" t="s">
        <v>3636</v>
      </c>
      <c r="O90" s="136"/>
      <c r="P90" s="56"/>
      <c r="Q90" s="107"/>
      <c r="R90" s="56"/>
      <c r="S90" s="107"/>
      <c r="T90" s="12"/>
      <c r="U90" s="107"/>
      <c r="V90" s="107"/>
      <c r="W90" s="5"/>
      <c r="X90" s="15"/>
      <c r="Y90" s="15"/>
      <c r="Z90" s="15"/>
      <c r="AA90" s="15"/>
      <c r="AB90" s="15"/>
      <c r="AC90" s="15"/>
      <c r="AD90" s="15"/>
      <c r="AE90" s="15"/>
      <c r="AF90" s="5" t="s">
        <v>3643</v>
      </c>
      <c r="AG90" s="5"/>
      <c r="AH90" s="5"/>
    </row>
    <row r="91" spans="1:34" ht="51.75" customHeight="1" x14ac:dyDescent="0.2">
      <c r="A91" s="42"/>
      <c r="B91" s="19" t="s">
        <v>1054</v>
      </c>
      <c r="C91" s="49" t="s">
        <v>3630</v>
      </c>
      <c r="D91" s="12" t="s">
        <v>1496</v>
      </c>
      <c r="E91" s="6" t="s">
        <v>9</v>
      </c>
      <c r="F91" s="6"/>
      <c r="G91" s="56" t="s">
        <v>2039</v>
      </c>
      <c r="H91" s="12"/>
      <c r="I91" s="120">
        <v>8</v>
      </c>
      <c r="J91" s="107"/>
      <c r="K91" s="107"/>
      <c r="L91" s="15"/>
      <c r="M91" s="138" t="s">
        <v>0</v>
      </c>
      <c r="N91" s="56" t="s">
        <v>3637</v>
      </c>
      <c r="O91" s="136"/>
      <c r="P91" s="56"/>
      <c r="Q91" s="107"/>
      <c r="R91" s="56"/>
      <c r="S91" s="107"/>
      <c r="T91" s="12"/>
      <c r="U91" s="107"/>
      <c r="V91" s="107"/>
      <c r="W91" s="5"/>
      <c r="X91" s="15"/>
      <c r="Y91" s="15"/>
      <c r="Z91" s="15"/>
      <c r="AA91" s="15"/>
      <c r="AB91" s="15"/>
      <c r="AC91" s="15"/>
      <c r="AD91" s="15"/>
      <c r="AE91" s="15"/>
      <c r="AF91" s="5" t="s">
        <v>3644</v>
      </c>
      <c r="AG91" s="5"/>
      <c r="AH91" s="5"/>
    </row>
    <row r="92" spans="1:34" ht="51.75" customHeight="1" x14ac:dyDescent="0.2">
      <c r="A92" s="42"/>
      <c r="B92" s="21" t="s">
        <v>1693</v>
      </c>
      <c r="C92" s="52" t="s">
        <v>3631</v>
      </c>
      <c r="D92" s="23" t="s">
        <v>92</v>
      </c>
      <c r="E92" s="21" t="s">
        <v>9</v>
      </c>
      <c r="F92" s="21"/>
      <c r="G92" s="23" t="s">
        <v>2040</v>
      </c>
      <c r="H92" s="23"/>
      <c r="I92" s="120"/>
      <c r="J92" s="120">
        <f>SUM(I87:I91)</f>
        <v>792</v>
      </c>
      <c r="K92" s="107" t="s">
        <v>3632</v>
      </c>
      <c r="L92" s="22"/>
      <c r="M92" s="21"/>
      <c r="N92" s="23"/>
      <c r="O92" s="107" t="b">
        <f>J92&lt;=I86</f>
        <v>1</v>
      </c>
      <c r="P92" s="22" t="s">
        <v>3638</v>
      </c>
      <c r="Q92" s="107"/>
      <c r="R92" s="22"/>
      <c r="S92" s="107"/>
      <c r="T92" s="22"/>
      <c r="U92" s="107"/>
      <c r="V92" s="107"/>
      <c r="W92" s="22"/>
      <c r="X92" s="22"/>
      <c r="Y92" s="22"/>
      <c r="Z92" s="22"/>
      <c r="AA92" s="22"/>
      <c r="AB92" s="22"/>
      <c r="AC92" s="22"/>
      <c r="AD92" s="22"/>
      <c r="AE92" s="22"/>
      <c r="AF92" s="5" t="s">
        <v>3645</v>
      </c>
      <c r="AG92" s="5"/>
      <c r="AH92" s="5"/>
    </row>
    <row r="93" spans="1:34" ht="51.75" customHeight="1" x14ac:dyDescent="0.2">
      <c r="A93" s="42"/>
      <c r="B93" s="41"/>
      <c r="C93" s="41">
        <v>13</v>
      </c>
      <c r="D93" s="13" t="s">
        <v>421</v>
      </c>
      <c r="E93" s="13" t="s">
        <v>1691</v>
      </c>
      <c r="F93" s="13"/>
      <c r="G93" s="13" t="s">
        <v>2041</v>
      </c>
      <c r="H93" s="13" t="s">
        <v>1523</v>
      </c>
      <c r="I93" s="107"/>
      <c r="J93" s="122">
        <f>((I95+I96) / I94) * 100</f>
        <v>79.384615384615387</v>
      </c>
      <c r="K93" s="122"/>
      <c r="L93" s="127" t="s">
        <v>90</v>
      </c>
      <c r="M93" s="13"/>
      <c r="N93" s="41"/>
      <c r="O93" s="107"/>
      <c r="P93" s="41"/>
      <c r="Q93" s="107"/>
      <c r="R93" s="41"/>
      <c r="S93" s="107"/>
      <c r="T93" s="41"/>
      <c r="U93" s="107"/>
      <c r="V93" s="107"/>
      <c r="W93" s="18"/>
      <c r="X93" s="127"/>
      <c r="Y93" s="14"/>
      <c r="Z93" s="14"/>
      <c r="AA93" s="14"/>
      <c r="AB93" s="14"/>
      <c r="AC93" s="18" t="s">
        <v>987</v>
      </c>
      <c r="AD93" s="18" t="s">
        <v>987</v>
      </c>
      <c r="AE93" s="18" t="s">
        <v>988</v>
      </c>
      <c r="AF93" s="5" t="s">
        <v>2942</v>
      </c>
      <c r="AG93" s="5" t="s">
        <v>3509</v>
      </c>
      <c r="AH93" s="5" t="s">
        <v>3493</v>
      </c>
    </row>
    <row r="94" spans="1:34" ht="51.75" customHeight="1" x14ac:dyDescent="0.2">
      <c r="A94" s="42"/>
      <c r="B94" s="6" t="s">
        <v>1055</v>
      </c>
      <c r="C94" s="49">
        <v>13.1</v>
      </c>
      <c r="D94" s="56" t="s">
        <v>1524</v>
      </c>
      <c r="E94" s="6" t="s">
        <v>9</v>
      </c>
      <c r="F94" s="6"/>
      <c r="G94" s="56" t="s">
        <v>2042</v>
      </c>
      <c r="H94" s="12"/>
      <c r="I94" s="120">
        <v>1300</v>
      </c>
      <c r="J94" s="107"/>
      <c r="K94" s="107"/>
      <c r="L94" s="15"/>
      <c r="M94" s="6" t="s">
        <v>0</v>
      </c>
      <c r="N94" s="56" t="s">
        <v>181</v>
      </c>
      <c r="O94" s="107"/>
      <c r="P94" s="56"/>
      <c r="Q94" s="107"/>
      <c r="R94" s="12"/>
      <c r="S94" s="107"/>
      <c r="T94" s="12"/>
      <c r="U94" s="107"/>
      <c r="V94" s="107"/>
      <c r="W94" s="5"/>
      <c r="X94" s="15"/>
      <c r="Y94" s="15"/>
      <c r="Z94" s="15"/>
      <c r="AA94" s="15"/>
      <c r="AB94" s="15"/>
      <c r="AC94" s="15"/>
      <c r="AD94" s="15"/>
      <c r="AE94" s="15"/>
      <c r="AF94" s="5" t="s">
        <v>2943</v>
      </c>
      <c r="AG94" s="5"/>
      <c r="AH94" s="5"/>
    </row>
    <row r="95" spans="1:34" ht="51.75" customHeight="1" x14ac:dyDescent="0.2">
      <c r="A95" s="42"/>
      <c r="B95" s="6" t="s">
        <v>1056</v>
      </c>
      <c r="C95" s="49" t="s">
        <v>323</v>
      </c>
      <c r="D95" s="56" t="s">
        <v>3579</v>
      </c>
      <c r="E95" s="6" t="s">
        <v>9</v>
      </c>
      <c r="F95" s="6"/>
      <c r="G95" s="56" t="s">
        <v>2043</v>
      </c>
      <c r="H95" s="12"/>
      <c r="I95" s="120">
        <v>641</v>
      </c>
      <c r="J95" s="107"/>
      <c r="K95" s="107"/>
      <c r="L95" s="15"/>
      <c r="M95" s="6" t="s">
        <v>0</v>
      </c>
      <c r="N95" s="56" t="s">
        <v>324</v>
      </c>
      <c r="O95" s="107"/>
      <c r="P95" s="56"/>
      <c r="Q95" s="107"/>
      <c r="R95" s="12"/>
      <c r="S95" s="107"/>
      <c r="T95" s="12"/>
      <c r="U95" s="107"/>
      <c r="V95" s="107"/>
      <c r="W95" s="5"/>
      <c r="X95" s="15"/>
      <c r="Y95" s="15"/>
      <c r="Z95" s="15"/>
      <c r="AA95" s="15"/>
      <c r="AB95" s="15"/>
      <c r="AC95" s="15"/>
      <c r="AD95" s="15"/>
      <c r="AE95" s="15"/>
      <c r="AF95" s="5" t="s">
        <v>2807</v>
      </c>
      <c r="AG95" s="5"/>
      <c r="AH95" s="5"/>
    </row>
    <row r="96" spans="1:34" ht="51.75" customHeight="1" x14ac:dyDescent="0.2">
      <c r="A96" s="42"/>
      <c r="B96" s="6" t="s">
        <v>1057</v>
      </c>
      <c r="C96" s="49" t="s">
        <v>326</v>
      </c>
      <c r="D96" s="12" t="s">
        <v>1493</v>
      </c>
      <c r="E96" s="6" t="s">
        <v>9</v>
      </c>
      <c r="F96" s="6"/>
      <c r="G96" s="56" t="s">
        <v>2044</v>
      </c>
      <c r="H96" s="12"/>
      <c r="I96" s="120">
        <v>391</v>
      </c>
      <c r="J96" s="107"/>
      <c r="K96" s="107"/>
      <c r="L96" s="15"/>
      <c r="M96" s="6" t="s">
        <v>0</v>
      </c>
      <c r="N96" s="56" t="s">
        <v>327</v>
      </c>
      <c r="O96" s="107"/>
      <c r="P96" s="56"/>
      <c r="Q96" s="107"/>
      <c r="R96" s="12"/>
      <c r="S96" s="107"/>
      <c r="T96" s="12"/>
      <c r="U96" s="107"/>
      <c r="V96" s="107"/>
      <c r="W96" s="5"/>
      <c r="X96" s="15"/>
      <c r="Y96" s="15"/>
      <c r="Z96" s="15"/>
      <c r="AA96" s="15"/>
      <c r="AB96" s="15"/>
      <c r="AC96" s="15"/>
      <c r="AD96" s="15"/>
      <c r="AE96" s="15"/>
      <c r="AF96" s="5" t="s">
        <v>2808</v>
      </c>
      <c r="AG96" s="5"/>
      <c r="AH96" s="5"/>
    </row>
    <row r="97" spans="1:34" ht="51.75" customHeight="1" x14ac:dyDescent="0.2">
      <c r="A97" s="42"/>
      <c r="B97" s="6" t="s">
        <v>1058</v>
      </c>
      <c r="C97" s="49" t="s">
        <v>328</v>
      </c>
      <c r="D97" s="12" t="s">
        <v>1494</v>
      </c>
      <c r="E97" s="6" t="s">
        <v>9</v>
      </c>
      <c r="F97" s="6"/>
      <c r="G97" s="56" t="s">
        <v>2045</v>
      </c>
      <c r="H97" s="12"/>
      <c r="I97" s="120">
        <v>113</v>
      </c>
      <c r="J97" s="107"/>
      <c r="K97" s="107"/>
      <c r="L97" s="15"/>
      <c r="M97" s="6" t="s">
        <v>0</v>
      </c>
      <c r="N97" s="56" t="s">
        <v>329</v>
      </c>
      <c r="O97" s="107"/>
      <c r="P97" s="56"/>
      <c r="Q97" s="107"/>
      <c r="R97" s="12"/>
      <c r="S97" s="107"/>
      <c r="T97" s="12"/>
      <c r="U97" s="107"/>
      <c r="V97" s="107"/>
      <c r="W97" s="5"/>
      <c r="X97" s="15"/>
      <c r="Y97" s="15"/>
      <c r="Z97" s="15"/>
      <c r="AA97" s="15"/>
      <c r="AB97" s="15"/>
      <c r="AC97" s="15"/>
      <c r="AD97" s="15"/>
      <c r="AE97" s="15"/>
      <c r="AF97" s="5" t="s">
        <v>2809</v>
      </c>
      <c r="AG97" s="5"/>
      <c r="AH97" s="5"/>
    </row>
    <row r="98" spans="1:34" ht="51.75" customHeight="1" x14ac:dyDescent="0.2">
      <c r="A98" s="42"/>
      <c r="B98" s="6" t="s">
        <v>1059</v>
      </c>
      <c r="C98" s="49" t="s">
        <v>330</v>
      </c>
      <c r="D98" s="12" t="s">
        <v>1495</v>
      </c>
      <c r="E98" s="6" t="s">
        <v>9</v>
      </c>
      <c r="F98" s="6"/>
      <c r="G98" s="56" t="s">
        <v>2046</v>
      </c>
      <c r="H98" s="12"/>
      <c r="I98" s="120">
        <v>102</v>
      </c>
      <c r="J98" s="107"/>
      <c r="K98" s="107"/>
      <c r="L98" s="15"/>
      <c r="M98" s="6" t="s">
        <v>0</v>
      </c>
      <c r="N98" s="56" t="s">
        <v>331</v>
      </c>
      <c r="O98" s="107"/>
      <c r="P98" s="56"/>
      <c r="Q98" s="107"/>
      <c r="R98" s="12"/>
      <c r="S98" s="107"/>
      <c r="T98" s="12"/>
      <c r="U98" s="107"/>
      <c r="V98" s="107"/>
      <c r="W98" s="5"/>
      <c r="X98" s="15"/>
      <c r="Y98" s="15"/>
      <c r="Z98" s="15"/>
      <c r="AA98" s="15"/>
      <c r="AB98" s="15"/>
      <c r="AC98" s="15"/>
      <c r="AD98" s="15"/>
      <c r="AE98" s="15"/>
      <c r="AF98" s="5" t="s">
        <v>2810</v>
      </c>
      <c r="AG98" s="5"/>
      <c r="AH98" s="5"/>
    </row>
    <row r="99" spans="1:34" ht="51.75" customHeight="1" x14ac:dyDescent="0.2">
      <c r="A99" s="42"/>
      <c r="B99" s="19" t="s">
        <v>1060</v>
      </c>
      <c r="C99" s="49" t="s">
        <v>332</v>
      </c>
      <c r="D99" s="12" t="s">
        <v>1496</v>
      </c>
      <c r="E99" s="6" t="s">
        <v>9</v>
      </c>
      <c r="F99" s="6"/>
      <c r="G99" s="56" t="s">
        <v>2047</v>
      </c>
      <c r="H99" s="12"/>
      <c r="I99" s="120">
        <v>52</v>
      </c>
      <c r="J99" s="107"/>
      <c r="K99" s="107"/>
      <c r="L99" s="15"/>
      <c r="M99" s="6" t="s">
        <v>0</v>
      </c>
      <c r="N99" s="56" t="s">
        <v>333</v>
      </c>
      <c r="O99" s="107"/>
      <c r="P99" s="56"/>
      <c r="Q99" s="107"/>
      <c r="R99" s="12"/>
      <c r="S99" s="107"/>
      <c r="T99" s="12"/>
      <c r="U99" s="107"/>
      <c r="V99" s="107"/>
      <c r="W99" s="5"/>
      <c r="X99" s="15"/>
      <c r="Y99" s="15"/>
      <c r="Z99" s="15"/>
      <c r="AA99" s="15"/>
      <c r="AB99" s="15"/>
      <c r="AC99" s="15"/>
      <c r="AD99" s="15"/>
      <c r="AE99" s="15"/>
      <c r="AF99" s="5" t="s">
        <v>2811</v>
      </c>
      <c r="AG99" s="5"/>
      <c r="AH99" s="5"/>
    </row>
    <row r="100" spans="1:34" ht="51.75" customHeight="1" x14ac:dyDescent="0.2">
      <c r="A100" s="42"/>
      <c r="B100" s="21" t="s">
        <v>1694</v>
      </c>
      <c r="C100" s="52" t="s">
        <v>1695</v>
      </c>
      <c r="D100" s="23" t="s">
        <v>92</v>
      </c>
      <c r="E100" s="21" t="s">
        <v>9</v>
      </c>
      <c r="F100" s="21"/>
      <c r="G100" s="23" t="s">
        <v>2048</v>
      </c>
      <c r="H100" s="23"/>
      <c r="I100" s="120"/>
      <c r="J100" s="120">
        <f>SUM(I95:I99)</f>
        <v>1299</v>
      </c>
      <c r="K100" s="107" t="s">
        <v>1807</v>
      </c>
      <c r="L100" s="22"/>
      <c r="M100" s="21"/>
      <c r="N100" s="23"/>
      <c r="O100" s="107" t="b">
        <f>J100&lt;=I94</f>
        <v>1</v>
      </c>
      <c r="P100" s="22" t="s">
        <v>325</v>
      </c>
      <c r="Q100" s="107"/>
      <c r="R100" s="22"/>
      <c r="S100" s="107"/>
      <c r="T100" s="22"/>
      <c r="U100" s="107"/>
      <c r="V100" s="107"/>
      <c r="W100" s="22"/>
      <c r="X100" s="22"/>
      <c r="Y100" s="22"/>
      <c r="Z100" s="22"/>
      <c r="AA100" s="22"/>
      <c r="AB100" s="22"/>
      <c r="AC100" s="22"/>
      <c r="AD100" s="22"/>
      <c r="AE100" s="22"/>
      <c r="AF100" s="5" t="s">
        <v>2806</v>
      </c>
      <c r="AG100" s="5"/>
      <c r="AH100" s="5"/>
    </row>
    <row r="101" spans="1:34" ht="51.75" customHeight="1" x14ac:dyDescent="0.2">
      <c r="A101" s="42"/>
      <c r="B101" s="41"/>
      <c r="C101" s="41">
        <v>14</v>
      </c>
      <c r="D101" s="13" t="s">
        <v>334</v>
      </c>
      <c r="E101" s="13" t="s">
        <v>1691</v>
      </c>
      <c r="F101" s="13"/>
      <c r="G101" s="13" t="s">
        <v>2049</v>
      </c>
      <c r="H101" s="13" t="s">
        <v>335</v>
      </c>
      <c r="I101" s="107"/>
      <c r="J101" s="122">
        <f>(I103/I102) * 100</f>
        <v>48.671703631489152</v>
      </c>
      <c r="K101" s="122"/>
      <c r="L101" s="127" t="s">
        <v>90</v>
      </c>
      <c r="M101" s="13"/>
      <c r="N101" s="41"/>
      <c r="O101" s="107"/>
      <c r="P101" s="41"/>
      <c r="Q101" s="107"/>
      <c r="R101" s="41"/>
      <c r="S101" s="107"/>
      <c r="T101" s="41"/>
      <c r="U101" s="107"/>
      <c r="V101" s="107"/>
      <c r="W101" s="18"/>
      <c r="X101" s="127"/>
      <c r="Y101" s="14"/>
      <c r="Z101" s="14"/>
      <c r="AA101" s="14"/>
      <c r="AB101" s="14"/>
      <c r="AC101" s="18" t="s">
        <v>987</v>
      </c>
      <c r="AD101" s="18" t="s">
        <v>987</v>
      </c>
      <c r="AE101" s="18" t="s">
        <v>988</v>
      </c>
      <c r="AF101" s="5" t="s">
        <v>2812</v>
      </c>
      <c r="AG101" s="5" t="s">
        <v>3510</v>
      </c>
      <c r="AH101" s="5" t="s">
        <v>3492</v>
      </c>
    </row>
    <row r="102" spans="1:34" ht="51.75" customHeight="1" x14ac:dyDescent="0.2">
      <c r="A102" s="42"/>
      <c r="B102" s="6" t="s">
        <v>1061</v>
      </c>
      <c r="C102" s="49">
        <v>14.1</v>
      </c>
      <c r="D102" s="12" t="s">
        <v>1525</v>
      </c>
      <c r="E102" s="6" t="s">
        <v>10</v>
      </c>
      <c r="F102" s="6"/>
      <c r="G102" s="12" t="s">
        <v>2050</v>
      </c>
      <c r="H102" s="12"/>
      <c r="I102" s="120">
        <v>4103</v>
      </c>
      <c r="J102" s="107"/>
      <c r="K102" s="107"/>
      <c r="L102" s="15"/>
      <c r="M102" s="6" t="s">
        <v>0</v>
      </c>
      <c r="N102" s="56" t="s">
        <v>336</v>
      </c>
      <c r="O102" s="107" t="b">
        <f>I102 &gt;= ('Contextual and EESSH'!I38 + 'Contextual and EESSH'!I39)</f>
        <v>1</v>
      </c>
      <c r="P102" s="56" t="s">
        <v>472</v>
      </c>
      <c r="Q102" s="107"/>
      <c r="R102" s="12"/>
      <c r="S102" s="107"/>
      <c r="T102" s="12"/>
      <c r="U102" s="107"/>
      <c r="V102" s="107"/>
      <c r="W102" s="5"/>
      <c r="X102" s="15"/>
      <c r="Y102" s="15"/>
      <c r="Z102" s="15"/>
      <c r="AA102" s="15"/>
      <c r="AB102" s="15"/>
      <c r="AC102" s="15"/>
      <c r="AD102" s="15"/>
      <c r="AE102" s="15"/>
      <c r="AF102" s="5" t="s">
        <v>2813</v>
      </c>
      <c r="AG102" s="5"/>
      <c r="AH102" s="5"/>
    </row>
    <row r="103" spans="1:34" ht="51.75" customHeight="1" x14ac:dyDescent="0.2">
      <c r="A103" s="42"/>
      <c r="B103" s="19" t="s">
        <v>1062</v>
      </c>
      <c r="C103" s="49">
        <v>14.2</v>
      </c>
      <c r="D103" s="12" t="s">
        <v>1526</v>
      </c>
      <c r="E103" s="6" t="s">
        <v>10</v>
      </c>
      <c r="F103" s="6"/>
      <c r="G103" s="12" t="s">
        <v>2139</v>
      </c>
      <c r="H103" s="12"/>
      <c r="I103" s="120">
        <v>1997</v>
      </c>
      <c r="J103" s="107"/>
      <c r="K103" s="107"/>
      <c r="L103" s="15"/>
      <c r="M103" s="6" t="s">
        <v>0</v>
      </c>
      <c r="N103" s="56" t="s">
        <v>203</v>
      </c>
      <c r="O103" s="107" t="b">
        <f>I103 &lt;= I102</f>
        <v>1</v>
      </c>
      <c r="P103" s="56" t="s">
        <v>337</v>
      </c>
      <c r="Q103" s="107"/>
      <c r="R103" s="12"/>
      <c r="S103" s="107"/>
      <c r="T103" s="12"/>
      <c r="U103" s="107"/>
      <c r="V103" s="107"/>
      <c r="W103" s="5"/>
      <c r="X103" s="15"/>
      <c r="Y103" s="15"/>
      <c r="Z103" s="15"/>
      <c r="AA103" s="15"/>
      <c r="AB103" s="15"/>
      <c r="AC103" s="15"/>
      <c r="AD103" s="15"/>
      <c r="AE103" s="15"/>
      <c r="AF103" s="5" t="s">
        <v>2814</v>
      </c>
      <c r="AG103" s="5"/>
      <c r="AH103" s="5"/>
    </row>
    <row r="104" spans="1:34" ht="51.75" customHeight="1" x14ac:dyDescent="0.2">
      <c r="A104" s="42"/>
      <c r="B104" s="41"/>
      <c r="C104" s="41">
        <v>15</v>
      </c>
      <c r="D104" s="13" t="s">
        <v>339</v>
      </c>
      <c r="E104" s="13" t="s">
        <v>1691</v>
      </c>
      <c r="F104" s="13"/>
      <c r="G104" s="13" t="s">
        <v>2051</v>
      </c>
      <c r="H104" s="13" t="s">
        <v>251</v>
      </c>
      <c r="I104" s="107"/>
      <c r="J104" s="122">
        <f>(I106/I105) * 100</f>
        <v>99.952426260704087</v>
      </c>
      <c r="K104" s="122"/>
      <c r="L104" s="127" t="s">
        <v>90</v>
      </c>
      <c r="M104" s="13"/>
      <c r="N104" s="41"/>
      <c r="O104" s="107"/>
      <c r="P104" s="41"/>
      <c r="Q104" s="107"/>
      <c r="R104" s="41"/>
      <c r="S104" s="107"/>
      <c r="T104" s="41"/>
      <c r="U104" s="107"/>
      <c r="V104" s="107"/>
      <c r="W104" s="18"/>
      <c r="X104" s="127"/>
      <c r="Y104" s="14"/>
      <c r="Z104" s="14"/>
      <c r="AA104" s="14"/>
      <c r="AB104" s="14"/>
      <c r="AC104" s="18" t="s">
        <v>987</v>
      </c>
      <c r="AD104" s="18" t="s">
        <v>987</v>
      </c>
      <c r="AE104" s="18" t="s">
        <v>988</v>
      </c>
      <c r="AF104" s="5" t="s">
        <v>3622</v>
      </c>
      <c r="AG104" s="5" t="s">
        <v>3511</v>
      </c>
      <c r="AH104" s="5" t="s">
        <v>3492</v>
      </c>
    </row>
    <row r="105" spans="1:34" ht="51.75" customHeight="1" x14ac:dyDescent="0.2">
      <c r="A105" s="42"/>
      <c r="B105" s="6" t="s">
        <v>1063</v>
      </c>
      <c r="C105" s="49">
        <v>15.1</v>
      </c>
      <c r="D105" s="56" t="s">
        <v>1527</v>
      </c>
      <c r="E105" s="6" t="s">
        <v>10</v>
      </c>
      <c r="F105" s="6"/>
      <c r="G105" s="56" t="s">
        <v>2140</v>
      </c>
      <c r="H105" s="12"/>
      <c r="I105" s="120">
        <v>4204</v>
      </c>
      <c r="J105" s="107"/>
      <c r="K105" s="107"/>
      <c r="L105" s="15"/>
      <c r="M105" s="6" t="s">
        <v>0</v>
      </c>
      <c r="N105" s="56" t="s">
        <v>182</v>
      </c>
      <c r="O105" s="107"/>
      <c r="P105" s="56"/>
      <c r="Q105" s="107"/>
      <c r="R105" s="12"/>
      <c r="S105" s="107"/>
      <c r="T105" s="12"/>
      <c r="U105" s="107"/>
      <c r="V105" s="107"/>
      <c r="W105" s="5"/>
      <c r="X105" s="15"/>
      <c r="Y105" s="15"/>
      <c r="Z105" s="15"/>
      <c r="AA105" s="15"/>
      <c r="AB105" s="15"/>
      <c r="AC105" s="15"/>
      <c r="AD105" s="15"/>
      <c r="AE105" s="15"/>
      <c r="AF105" s="5" t="s">
        <v>2815</v>
      </c>
      <c r="AG105" s="5"/>
      <c r="AH105" s="5"/>
    </row>
    <row r="106" spans="1:34" ht="51.75" customHeight="1" x14ac:dyDescent="0.2">
      <c r="A106" s="42"/>
      <c r="B106" s="6" t="s">
        <v>1064</v>
      </c>
      <c r="C106" s="49">
        <v>15.2</v>
      </c>
      <c r="D106" s="56" t="s">
        <v>1528</v>
      </c>
      <c r="E106" s="6" t="s">
        <v>10</v>
      </c>
      <c r="F106" s="6"/>
      <c r="G106" s="56" t="s">
        <v>2141</v>
      </c>
      <c r="H106" s="12"/>
      <c r="I106" s="120">
        <v>4202</v>
      </c>
      <c r="J106" s="107"/>
      <c r="K106" s="107"/>
      <c r="L106" s="15"/>
      <c r="M106" s="6" t="s">
        <v>0</v>
      </c>
      <c r="N106" s="56" t="s">
        <v>338</v>
      </c>
      <c r="O106" s="107" t="b">
        <f>I106 &lt;= I105</f>
        <v>1</v>
      </c>
      <c r="P106" s="56" t="s">
        <v>167</v>
      </c>
      <c r="Q106" s="107"/>
      <c r="R106" s="12"/>
      <c r="S106" s="107"/>
      <c r="T106" s="12"/>
      <c r="U106" s="107"/>
      <c r="V106" s="107"/>
      <c r="W106" s="5"/>
      <c r="X106" s="15"/>
      <c r="Y106" s="15"/>
      <c r="Z106" s="15"/>
      <c r="AA106" s="15"/>
      <c r="AB106" s="15"/>
      <c r="AC106" s="15"/>
      <c r="AD106" s="15"/>
      <c r="AE106" s="15"/>
      <c r="AF106" s="5" t="s">
        <v>2816</v>
      </c>
      <c r="AG106" s="5"/>
      <c r="AH106" s="5"/>
    </row>
    <row r="107" spans="1:34" ht="51.75" customHeight="1" x14ac:dyDescent="0.2">
      <c r="A107" s="42"/>
      <c r="B107" s="41" t="s">
        <v>1696</v>
      </c>
      <c r="C107" s="41">
        <v>16</v>
      </c>
      <c r="D107" s="13" t="s">
        <v>341</v>
      </c>
      <c r="E107" s="135" t="s">
        <v>1691</v>
      </c>
      <c r="F107" s="135"/>
      <c r="G107" s="13" t="s">
        <v>2053</v>
      </c>
      <c r="H107" s="13" t="s">
        <v>342</v>
      </c>
      <c r="I107" s="107"/>
      <c r="J107" s="122">
        <f>((I117) / (I112)) * 100</f>
        <v>100</v>
      </c>
      <c r="K107" s="122"/>
      <c r="L107" s="127" t="s">
        <v>90</v>
      </c>
      <c r="M107" s="13"/>
      <c r="N107" s="41"/>
      <c r="O107" s="107"/>
      <c r="P107" s="41"/>
      <c r="Q107" s="107"/>
      <c r="R107" s="41"/>
      <c r="S107" s="107"/>
      <c r="T107" s="41"/>
      <c r="U107" s="107"/>
      <c r="V107" s="107"/>
      <c r="W107" s="18"/>
      <c r="X107" s="127"/>
      <c r="Y107" s="18"/>
      <c r="Z107" s="18"/>
      <c r="AA107" s="18"/>
      <c r="AB107" s="18"/>
      <c r="AC107" s="134" t="s">
        <v>987</v>
      </c>
      <c r="AD107" s="134" t="s">
        <v>988</v>
      </c>
      <c r="AE107" s="134" t="s">
        <v>988</v>
      </c>
      <c r="AF107" s="5" t="s">
        <v>2817</v>
      </c>
      <c r="AG107" s="5" t="s">
        <v>3512</v>
      </c>
      <c r="AH107" s="5" t="s">
        <v>3492</v>
      </c>
    </row>
    <row r="108" spans="1:34" ht="51.75" customHeight="1" x14ac:dyDescent="0.2">
      <c r="A108" s="42"/>
      <c r="B108" s="41" t="s">
        <v>1697</v>
      </c>
      <c r="C108" s="41">
        <v>16</v>
      </c>
      <c r="D108" s="13" t="s">
        <v>343</v>
      </c>
      <c r="E108" s="135" t="s">
        <v>1691</v>
      </c>
      <c r="F108" s="135"/>
      <c r="G108" s="13" t="s">
        <v>2058</v>
      </c>
      <c r="H108" s="13" t="s">
        <v>344</v>
      </c>
      <c r="I108" s="107"/>
      <c r="J108" s="122">
        <f>((I118) / (I113)) * 100</f>
        <v>88.888888888888886</v>
      </c>
      <c r="K108" s="122"/>
      <c r="L108" s="127" t="s">
        <v>90</v>
      </c>
      <c r="M108" s="13"/>
      <c r="N108" s="41"/>
      <c r="O108" s="107"/>
      <c r="P108" s="41"/>
      <c r="Q108" s="107"/>
      <c r="R108" s="41"/>
      <c r="S108" s="107"/>
      <c r="T108" s="41"/>
      <c r="U108" s="107"/>
      <c r="V108" s="107"/>
      <c r="W108" s="18"/>
      <c r="X108" s="127"/>
      <c r="Y108" s="18"/>
      <c r="Z108" s="18"/>
      <c r="AA108" s="18"/>
      <c r="AB108" s="18"/>
      <c r="AC108" s="134" t="s">
        <v>987</v>
      </c>
      <c r="AD108" s="134" t="s">
        <v>988</v>
      </c>
      <c r="AE108" s="134" t="s">
        <v>988</v>
      </c>
      <c r="AF108" s="5" t="s">
        <v>2944</v>
      </c>
      <c r="AG108" s="5" t="s">
        <v>3513</v>
      </c>
      <c r="AH108" s="5" t="s">
        <v>3492</v>
      </c>
    </row>
    <row r="109" spans="1:34" ht="51.75" customHeight="1" x14ac:dyDescent="0.2">
      <c r="A109" s="42"/>
      <c r="B109" s="41" t="s">
        <v>1698</v>
      </c>
      <c r="C109" s="41">
        <v>16</v>
      </c>
      <c r="D109" s="13" t="s">
        <v>345</v>
      </c>
      <c r="E109" s="135" t="s">
        <v>1691</v>
      </c>
      <c r="F109" s="135"/>
      <c r="G109" s="13" t="s">
        <v>2054</v>
      </c>
      <c r="H109" s="13" t="s">
        <v>346</v>
      </c>
      <c r="I109" s="107"/>
      <c r="J109" s="122">
        <f>((I119) / (I114)) * 100</f>
        <v>84.126984126984127</v>
      </c>
      <c r="K109" s="122"/>
      <c r="L109" s="127" t="s">
        <v>90</v>
      </c>
      <c r="M109" s="13"/>
      <c r="N109" s="41"/>
      <c r="O109" s="107"/>
      <c r="P109" s="41"/>
      <c r="Q109" s="107"/>
      <c r="R109" s="41"/>
      <c r="S109" s="107"/>
      <c r="T109" s="41"/>
      <c r="U109" s="107"/>
      <c r="V109" s="107"/>
      <c r="W109" s="18"/>
      <c r="X109" s="127"/>
      <c r="Y109" s="18"/>
      <c r="Z109" s="18"/>
      <c r="AA109" s="18"/>
      <c r="AB109" s="18"/>
      <c r="AC109" s="134" t="s">
        <v>987</v>
      </c>
      <c r="AD109" s="134" t="s">
        <v>988</v>
      </c>
      <c r="AE109" s="134" t="s">
        <v>988</v>
      </c>
      <c r="AF109" s="5" t="s">
        <v>2945</v>
      </c>
      <c r="AG109" s="5" t="s">
        <v>3514</v>
      </c>
      <c r="AH109" s="5" t="s">
        <v>3492</v>
      </c>
    </row>
    <row r="110" spans="1:34" ht="51.75" customHeight="1" x14ac:dyDescent="0.2">
      <c r="A110" s="42"/>
      <c r="B110" s="41" t="s">
        <v>1699</v>
      </c>
      <c r="C110" s="41">
        <v>16</v>
      </c>
      <c r="D110" s="13" t="s">
        <v>347</v>
      </c>
      <c r="E110" s="135" t="s">
        <v>1691</v>
      </c>
      <c r="F110" s="135"/>
      <c r="G110" s="13" t="s">
        <v>2055</v>
      </c>
      <c r="H110" s="13" t="s">
        <v>348</v>
      </c>
      <c r="I110" s="107"/>
      <c r="J110" s="122">
        <f>((I120) / (I115)) * 100</f>
        <v>85.714285714285708</v>
      </c>
      <c r="K110" s="122"/>
      <c r="L110" s="127" t="s">
        <v>90</v>
      </c>
      <c r="M110" s="13"/>
      <c r="N110" s="41"/>
      <c r="O110" s="107"/>
      <c r="P110" s="41"/>
      <c r="Q110" s="107"/>
      <c r="R110" s="41"/>
      <c r="S110" s="107"/>
      <c r="T110" s="41"/>
      <c r="U110" s="107"/>
      <c r="V110" s="107"/>
      <c r="W110" s="18"/>
      <c r="X110" s="127"/>
      <c r="Y110" s="18"/>
      <c r="Z110" s="18"/>
      <c r="AA110" s="18"/>
      <c r="AB110" s="18"/>
      <c r="AC110" s="18" t="s">
        <v>987</v>
      </c>
      <c r="AD110" s="18" t="s">
        <v>988</v>
      </c>
      <c r="AE110" s="18" t="s">
        <v>988</v>
      </c>
      <c r="AF110" s="5" t="s">
        <v>3646</v>
      </c>
      <c r="AG110" s="5" t="s">
        <v>3515</v>
      </c>
      <c r="AH110" s="5" t="s">
        <v>3492</v>
      </c>
    </row>
    <row r="111" spans="1:34" ht="51.75" customHeight="1" x14ac:dyDescent="0.2">
      <c r="A111" s="42"/>
      <c r="B111" s="41" t="s">
        <v>1700</v>
      </c>
      <c r="C111" s="41">
        <v>16</v>
      </c>
      <c r="D111" s="13" t="s">
        <v>349</v>
      </c>
      <c r="E111" s="135" t="s">
        <v>1691</v>
      </c>
      <c r="F111" s="135"/>
      <c r="G111" s="13" t="s">
        <v>2056</v>
      </c>
      <c r="H111" s="13" t="s">
        <v>350</v>
      </c>
      <c r="I111" s="107"/>
      <c r="J111" s="122">
        <f>((I121)/(I116))*100</f>
        <v>90.909090909090907</v>
      </c>
      <c r="K111" s="122"/>
      <c r="L111" s="127" t="s">
        <v>90</v>
      </c>
      <c r="M111" s="13"/>
      <c r="N111" s="41"/>
      <c r="O111" s="107"/>
      <c r="P111" s="41"/>
      <c r="Q111" s="107"/>
      <c r="R111" s="41"/>
      <c r="S111" s="107"/>
      <c r="T111" s="41"/>
      <c r="U111" s="107"/>
      <c r="V111" s="107"/>
      <c r="W111" s="18"/>
      <c r="X111" s="127"/>
      <c r="Y111" s="18"/>
      <c r="Z111" s="18"/>
      <c r="AA111" s="18"/>
      <c r="AB111" s="18"/>
      <c r="AC111" s="134" t="s">
        <v>987</v>
      </c>
      <c r="AD111" s="134" t="s">
        <v>988</v>
      </c>
      <c r="AE111" s="134" t="s">
        <v>988</v>
      </c>
      <c r="AF111" s="5" t="s">
        <v>2818</v>
      </c>
      <c r="AG111" s="5" t="s">
        <v>3516</v>
      </c>
      <c r="AH111" s="5" t="s">
        <v>3492</v>
      </c>
    </row>
    <row r="112" spans="1:34" ht="51.75" customHeight="1" x14ac:dyDescent="0.2">
      <c r="A112" s="42"/>
      <c r="B112" s="6" t="s">
        <v>1065</v>
      </c>
      <c r="C112" s="49" t="s">
        <v>351</v>
      </c>
      <c r="D112" s="56" t="s">
        <v>2581</v>
      </c>
      <c r="E112" s="6" t="s">
        <v>9</v>
      </c>
      <c r="F112" s="6"/>
      <c r="G112" s="56" t="s">
        <v>2057</v>
      </c>
      <c r="H112" s="12"/>
      <c r="I112" s="120">
        <v>8</v>
      </c>
      <c r="J112" s="107"/>
      <c r="K112" s="107"/>
      <c r="L112" s="15"/>
      <c r="M112" s="6" t="s">
        <v>0</v>
      </c>
      <c r="N112" s="56" t="s">
        <v>352</v>
      </c>
      <c r="O112" s="107"/>
      <c r="P112" s="56"/>
      <c r="Q112" s="107"/>
      <c r="R112" s="12"/>
      <c r="S112" s="107"/>
      <c r="T112" s="12"/>
      <c r="U112" s="107"/>
      <c r="V112" s="107"/>
      <c r="W112" s="5"/>
      <c r="X112" s="15"/>
      <c r="Y112" s="15"/>
      <c r="Z112" s="15"/>
      <c r="AA112" s="15"/>
      <c r="AB112" s="15"/>
      <c r="AC112" s="15"/>
      <c r="AD112" s="15"/>
      <c r="AE112" s="15"/>
      <c r="AF112" s="5" t="s">
        <v>2819</v>
      </c>
      <c r="AG112" s="5"/>
      <c r="AH112" s="5"/>
    </row>
    <row r="113" spans="1:34" ht="51.75" customHeight="1" x14ac:dyDescent="0.2">
      <c r="A113" s="42"/>
      <c r="B113" s="6" t="s">
        <v>1066</v>
      </c>
      <c r="C113" s="49" t="s">
        <v>353</v>
      </c>
      <c r="D113" s="56" t="s">
        <v>1529</v>
      </c>
      <c r="E113" s="6" t="s">
        <v>9</v>
      </c>
      <c r="F113" s="6"/>
      <c r="G113" s="56" t="s">
        <v>3580</v>
      </c>
      <c r="H113" s="12"/>
      <c r="I113" s="120">
        <v>9</v>
      </c>
      <c r="J113" s="107"/>
      <c r="K113" s="107"/>
      <c r="L113" s="15"/>
      <c r="M113" s="6" t="s">
        <v>0</v>
      </c>
      <c r="N113" s="56" t="s">
        <v>354</v>
      </c>
      <c r="O113" s="107"/>
      <c r="P113" s="56"/>
      <c r="Q113" s="107"/>
      <c r="R113" s="12"/>
      <c r="S113" s="107"/>
      <c r="T113" s="12"/>
      <c r="U113" s="107"/>
      <c r="V113" s="107"/>
      <c r="W113" s="5"/>
      <c r="X113" s="15"/>
      <c r="Y113" s="15"/>
      <c r="Z113" s="15"/>
      <c r="AA113" s="15"/>
      <c r="AB113" s="15"/>
      <c r="AC113" s="15"/>
      <c r="AD113" s="15"/>
      <c r="AE113" s="15"/>
      <c r="AF113" s="5" t="s">
        <v>2946</v>
      </c>
      <c r="AG113" s="5"/>
      <c r="AH113" s="5"/>
    </row>
    <row r="114" spans="1:34" ht="51.75" customHeight="1" x14ac:dyDescent="0.2">
      <c r="A114" s="42"/>
      <c r="B114" s="6" t="s">
        <v>1067</v>
      </c>
      <c r="C114" s="49" t="s">
        <v>355</v>
      </c>
      <c r="D114" s="56" t="s">
        <v>1530</v>
      </c>
      <c r="E114" s="6" t="s">
        <v>9</v>
      </c>
      <c r="F114" s="6"/>
      <c r="G114" s="56" t="s">
        <v>3581</v>
      </c>
      <c r="H114" s="12"/>
      <c r="I114" s="120">
        <v>63</v>
      </c>
      <c r="J114" s="107"/>
      <c r="K114" s="107"/>
      <c r="L114" s="15"/>
      <c r="M114" s="6" t="s">
        <v>0</v>
      </c>
      <c r="N114" s="56" t="s">
        <v>356</v>
      </c>
      <c r="O114" s="107"/>
      <c r="P114" s="56"/>
      <c r="Q114" s="107"/>
      <c r="R114" s="12"/>
      <c r="S114" s="107"/>
      <c r="T114" s="12"/>
      <c r="U114" s="107"/>
      <c r="V114" s="107"/>
      <c r="W114" s="5"/>
      <c r="X114" s="15"/>
      <c r="Y114" s="15"/>
      <c r="Z114" s="15"/>
      <c r="AA114" s="15"/>
      <c r="AB114" s="15"/>
      <c r="AC114" s="15"/>
      <c r="AD114" s="15"/>
      <c r="AE114" s="15"/>
      <c r="AF114" s="5" t="s">
        <v>2947</v>
      </c>
      <c r="AG114" s="5"/>
      <c r="AH114" s="5"/>
    </row>
    <row r="115" spans="1:34" ht="51.75" customHeight="1" x14ac:dyDescent="0.2">
      <c r="A115" s="42"/>
      <c r="B115" s="6" t="s">
        <v>1068</v>
      </c>
      <c r="C115" s="49" t="s">
        <v>357</v>
      </c>
      <c r="D115" s="56" t="s">
        <v>1531</v>
      </c>
      <c r="E115" s="6" t="s">
        <v>9</v>
      </c>
      <c r="F115" s="6"/>
      <c r="G115" s="56" t="s">
        <v>3582</v>
      </c>
      <c r="H115" s="12"/>
      <c r="I115" s="120">
        <v>35</v>
      </c>
      <c r="J115" s="107"/>
      <c r="K115" s="107"/>
      <c r="L115" s="15"/>
      <c r="M115" s="6" t="s">
        <v>0</v>
      </c>
      <c r="N115" s="56" t="s">
        <v>358</v>
      </c>
      <c r="O115" s="107"/>
      <c r="P115" s="56"/>
      <c r="Q115" s="107"/>
      <c r="R115" s="12"/>
      <c r="S115" s="107"/>
      <c r="T115" s="12"/>
      <c r="U115" s="107"/>
      <c r="V115" s="107"/>
      <c r="W115" s="5"/>
      <c r="X115" s="15"/>
      <c r="Y115" s="15"/>
      <c r="Z115" s="15"/>
      <c r="AA115" s="15"/>
      <c r="AB115" s="15"/>
      <c r="AC115" s="15"/>
      <c r="AD115" s="15"/>
      <c r="AE115" s="15"/>
      <c r="AF115" s="5" t="s">
        <v>3647</v>
      </c>
      <c r="AG115" s="5"/>
      <c r="AH115" s="5"/>
    </row>
    <row r="116" spans="1:34" ht="51.75" customHeight="1" x14ac:dyDescent="0.2">
      <c r="A116" s="42"/>
      <c r="B116" s="6" t="s">
        <v>1069</v>
      </c>
      <c r="C116" s="49" t="s">
        <v>359</v>
      </c>
      <c r="D116" s="56" t="s">
        <v>1532</v>
      </c>
      <c r="E116" s="6" t="s">
        <v>9</v>
      </c>
      <c r="F116" s="6"/>
      <c r="G116" s="56" t="s">
        <v>3583</v>
      </c>
      <c r="H116" s="12"/>
      <c r="I116" s="120">
        <v>11</v>
      </c>
      <c r="J116" s="107"/>
      <c r="K116" s="107"/>
      <c r="L116" s="15"/>
      <c r="M116" s="6" t="s">
        <v>0</v>
      </c>
      <c r="N116" s="56" t="s">
        <v>360</v>
      </c>
      <c r="O116" s="107"/>
      <c r="P116" s="56"/>
      <c r="Q116" s="107"/>
      <c r="R116" s="12"/>
      <c r="S116" s="107"/>
      <c r="T116" s="12"/>
      <c r="U116" s="107"/>
      <c r="V116" s="107"/>
      <c r="W116" s="5"/>
      <c r="X116" s="15"/>
      <c r="Y116" s="15"/>
      <c r="Z116" s="15"/>
      <c r="AA116" s="15"/>
      <c r="AB116" s="15"/>
      <c r="AC116" s="15"/>
      <c r="AD116" s="15"/>
      <c r="AE116" s="15"/>
      <c r="AF116" s="5" t="s">
        <v>2820</v>
      </c>
      <c r="AG116" s="5"/>
      <c r="AH116" s="5"/>
    </row>
    <row r="117" spans="1:34" ht="51.75" customHeight="1" x14ac:dyDescent="0.2">
      <c r="A117" s="42"/>
      <c r="B117" s="6" t="s">
        <v>1070</v>
      </c>
      <c r="C117" s="49" t="s">
        <v>215</v>
      </c>
      <c r="D117" s="56" t="s">
        <v>1533</v>
      </c>
      <c r="E117" s="6" t="s">
        <v>9</v>
      </c>
      <c r="F117" s="6"/>
      <c r="G117" s="56" t="s">
        <v>2142</v>
      </c>
      <c r="H117" s="12"/>
      <c r="I117" s="120">
        <v>8</v>
      </c>
      <c r="J117" s="107"/>
      <c r="K117" s="107"/>
      <c r="L117" s="15"/>
      <c r="M117" s="6" t="s">
        <v>0</v>
      </c>
      <c r="N117" s="56" t="s">
        <v>178</v>
      </c>
      <c r="O117" s="107" t="b">
        <f>I117 &lt;= I112</f>
        <v>1</v>
      </c>
      <c r="P117" s="56" t="s">
        <v>361</v>
      </c>
      <c r="Q117" s="107"/>
      <c r="R117" s="12"/>
      <c r="S117" s="107"/>
      <c r="T117" s="12"/>
      <c r="U117" s="107"/>
      <c r="V117" s="107"/>
      <c r="W117" s="5"/>
      <c r="X117" s="15"/>
      <c r="Y117" s="15"/>
      <c r="Z117" s="15"/>
      <c r="AA117" s="15"/>
      <c r="AB117" s="15"/>
      <c r="AC117" s="15"/>
      <c r="AD117" s="15"/>
      <c r="AE117" s="15"/>
      <c r="AF117" s="5" t="s">
        <v>2821</v>
      </c>
      <c r="AG117" s="5"/>
      <c r="AH117" s="5"/>
    </row>
    <row r="118" spans="1:34" ht="51.75" customHeight="1" x14ac:dyDescent="0.2">
      <c r="A118" s="42"/>
      <c r="B118" s="6" t="s">
        <v>1071</v>
      </c>
      <c r="C118" s="49" t="s">
        <v>216</v>
      </c>
      <c r="D118" s="56" t="s">
        <v>1529</v>
      </c>
      <c r="E118" s="6" t="s">
        <v>9</v>
      </c>
      <c r="F118" s="6"/>
      <c r="G118" s="56" t="s">
        <v>3584</v>
      </c>
      <c r="H118" s="12"/>
      <c r="I118" s="120">
        <v>8</v>
      </c>
      <c r="J118" s="107"/>
      <c r="K118" s="107"/>
      <c r="L118" s="15"/>
      <c r="M118" s="6" t="s">
        <v>0</v>
      </c>
      <c r="N118" s="56" t="s">
        <v>183</v>
      </c>
      <c r="O118" s="107" t="b">
        <f>I118 &lt;= I113</f>
        <v>1</v>
      </c>
      <c r="P118" s="56" t="s">
        <v>362</v>
      </c>
      <c r="Q118" s="107"/>
      <c r="R118" s="12"/>
      <c r="S118" s="107"/>
      <c r="T118" s="12"/>
      <c r="U118" s="107"/>
      <c r="V118" s="107"/>
      <c r="W118" s="5"/>
      <c r="X118" s="15"/>
      <c r="Y118" s="15"/>
      <c r="Z118" s="15"/>
      <c r="AA118" s="15"/>
      <c r="AB118" s="15"/>
      <c r="AC118" s="15"/>
      <c r="AD118" s="15"/>
      <c r="AE118" s="15"/>
      <c r="AF118" s="5" t="s">
        <v>2948</v>
      </c>
      <c r="AG118" s="5"/>
      <c r="AH118" s="5"/>
    </row>
    <row r="119" spans="1:34" ht="51.75" customHeight="1" x14ac:dyDescent="0.2">
      <c r="A119" s="42"/>
      <c r="B119" s="6" t="s">
        <v>1072</v>
      </c>
      <c r="C119" s="49" t="s">
        <v>217</v>
      </c>
      <c r="D119" s="56" t="s">
        <v>1530</v>
      </c>
      <c r="E119" s="6" t="s">
        <v>9</v>
      </c>
      <c r="F119" s="6"/>
      <c r="G119" s="56" t="s">
        <v>3585</v>
      </c>
      <c r="H119" s="12"/>
      <c r="I119" s="120">
        <v>53</v>
      </c>
      <c r="J119" s="107"/>
      <c r="K119" s="107"/>
      <c r="L119" s="15"/>
      <c r="M119" s="6" t="s">
        <v>0</v>
      </c>
      <c r="N119" s="56" t="s">
        <v>184</v>
      </c>
      <c r="O119" s="107" t="b">
        <f>I119 &lt;= I114</f>
        <v>1</v>
      </c>
      <c r="P119" s="56" t="s">
        <v>363</v>
      </c>
      <c r="Q119" s="107"/>
      <c r="R119" s="12"/>
      <c r="S119" s="107"/>
      <c r="T119" s="12"/>
      <c r="U119" s="107"/>
      <c r="V119" s="107"/>
      <c r="W119" s="5"/>
      <c r="X119" s="15"/>
      <c r="Y119" s="15"/>
      <c r="Z119" s="15"/>
      <c r="AA119" s="15"/>
      <c r="AB119" s="15"/>
      <c r="AC119" s="15"/>
      <c r="AD119" s="15"/>
      <c r="AE119" s="15"/>
      <c r="AF119" s="5" t="s">
        <v>2949</v>
      </c>
      <c r="AG119" s="5"/>
      <c r="AH119" s="5"/>
    </row>
    <row r="120" spans="1:34" ht="51.75" customHeight="1" x14ac:dyDescent="0.2">
      <c r="A120" s="42"/>
      <c r="B120" s="6" t="s">
        <v>1073</v>
      </c>
      <c r="C120" s="49" t="s">
        <v>218</v>
      </c>
      <c r="D120" s="56" t="s">
        <v>1531</v>
      </c>
      <c r="E120" s="6" t="s">
        <v>9</v>
      </c>
      <c r="F120" s="6"/>
      <c r="G120" s="56" t="s">
        <v>3586</v>
      </c>
      <c r="H120" s="12"/>
      <c r="I120" s="120">
        <v>30</v>
      </c>
      <c r="J120" s="107"/>
      <c r="K120" s="107"/>
      <c r="L120" s="15"/>
      <c r="M120" s="6" t="s">
        <v>0</v>
      </c>
      <c r="N120" s="56" t="s">
        <v>185</v>
      </c>
      <c r="O120" s="107" t="b">
        <f>I120 &lt;= I115</f>
        <v>1</v>
      </c>
      <c r="P120" s="56" t="s">
        <v>364</v>
      </c>
      <c r="Q120" s="107"/>
      <c r="R120" s="12"/>
      <c r="S120" s="107"/>
      <c r="T120" s="12"/>
      <c r="U120" s="107"/>
      <c r="V120" s="107"/>
      <c r="W120" s="5"/>
      <c r="X120" s="15"/>
      <c r="Y120" s="15"/>
      <c r="Z120" s="15"/>
      <c r="AA120" s="15"/>
      <c r="AB120" s="15"/>
      <c r="AC120" s="15"/>
      <c r="AD120" s="15"/>
      <c r="AE120" s="15"/>
      <c r="AF120" s="5" t="s">
        <v>3648</v>
      </c>
      <c r="AG120" s="5"/>
      <c r="AH120" s="5"/>
    </row>
    <row r="121" spans="1:34" ht="51.75" customHeight="1" x14ac:dyDescent="0.2">
      <c r="A121" s="42"/>
      <c r="B121" s="19" t="s">
        <v>1074</v>
      </c>
      <c r="C121" s="51" t="s">
        <v>219</v>
      </c>
      <c r="D121" s="56" t="s">
        <v>1532</v>
      </c>
      <c r="E121" s="6" t="s">
        <v>9</v>
      </c>
      <c r="F121" s="6"/>
      <c r="G121" s="56" t="s">
        <v>3587</v>
      </c>
      <c r="H121" s="12"/>
      <c r="I121" s="120">
        <v>10</v>
      </c>
      <c r="J121" s="107"/>
      <c r="K121" s="107"/>
      <c r="L121" s="15"/>
      <c r="M121" s="6" t="s">
        <v>0</v>
      </c>
      <c r="N121" s="56" t="s">
        <v>186</v>
      </c>
      <c r="O121" s="107" t="b">
        <f>I121 &lt;= I116</f>
        <v>1</v>
      </c>
      <c r="P121" s="56" t="s">
        <v>365</v>
      </c>
      <c r="Q121" s="107"/>
      <c r="R121" s="12"/>
      <c r="S121" s="107"/>
      <c r="T121" s="12"/>
      <c r="U121" s="107"/>
      <c r="V121" s="107"/>
      <c r="W121" s="5"/>
      <c r="X121" s="15"/>
      <c r="Y121" s="15"/>
      <c r="Z121" s="15"/>
      <c r="AA121" s="15"/>
      <c r="AB121" s="15"/>
      <c r="AC121" s="15"/>
      <c r="AD121" s="15"/>
      <c r="AE121" s="15"/>
      <c r="AF121" s="5" t="s">
        <v>2822</v>
      </c>
      <c r="AG121" s="5"/>
      <c r="AH121" s="5"/>
    </row>
    <row r="122" spans="1:34" ht="51.75" customHeight="1" x14ac:dyDescent="0.2">
      <c r="A122" s="42"/>
      <c r="B122" s="41" t="s">
        <v>1911</v>
      </c>
      <c r="C122" s="41">
        <v>16</v>
      </c>
      <c r="D122" s="13" t="s">
        <v>341</v>
      </c>
      <c r="E122" s="135" t="s">
        <v>1691</v>
      </c>
      <c r="F122" s="135"/>
      <c r="G122" s="13" t="s">
        <v>2052</v>
      </c>
      <c r="H122" s="13" t="s">
        <v>342</v>
      </c>
      <c r="I122" s="107"/>
      <c r="J122" s="122">
        <f>((I130) / (I126)) * 100</f>
        <v>100</v>
      </c>
      <c r="K122" s="122"/>
      <c r="L122" s="127" t="s">
        <v>90</v>
      </c>
      <c r="M122" s="13"/>
      <c r="N122" s="41"/>
      <c r="O122" s="107"/>
      <c r="P122" s="41"/>
      <c r="Q122" s="107"/>
      <c r="R122" s="41"/>
      <c r="S122" s="107"/>
      <c r="T122" s="41"/>
      <c r="U122" s="107"/>
      <c r="V122" s="107"/>
      <c r="W122" s="18"/>
      <c r="X122" s="127"/>
      <c r="Y122" s="18"/>
      <c r="Z122" s="18"/>
      <c r="AA122" s="18"/>
      <c r="AB122" s="18"/>
      <c r="AC122" s="134" t="s">
        <v>988</v>
      </c>
      <c r="AD122" s="134" t="s">
        <v>987</v>
      </c>
      <c r="AE122" s="134" t="s">
        <v>988</v>
      </c>
      <c r="AF122" s="5" t="s">
        <v>2817</v>
      </c>
      <c r="AG122" s="5" t="s">
        <v>3512</v>
      </c>
      <c r="AH122" s="5" t="s">
        <v>3492</v>
      </c>
    </row>
    <row r="123" spans="1:34" ht="51.75" customHeight="1" x14ac:dyDescent="0.2">
      <c r="A123" s="42"/>
      <c r="B123" s="41" t="s">
        <v>1912</v>
      </c>
      <c r="C123" s="41">
        <v>16</v>
      </c>
      <c r="D123" s="13" t="s">
        <v>343</v>
      </c>
      <c r="E123" s="135" t="s">
        <v>1691</v>
      </c>
      <c r="F123" s="135"/>
      <c r="G123" s="13" t="s">
        <v>2059</v>
      </c>
      <c r="H123" s="13" t="s">
        <v>344</v>
      </c>
      <c r="I123" s="107"/>
      <c r="J123" s="122">
        <f>((I131) / (I127)) * 100</f>
        <v>88.888888888888886</v>
      </c>
      <c r="K123" s="122"/>
      <c r="L123" s="127" t="s">
        <v>90</v>
      </c>
      <c r="M123" s="13"/>
      <c r="N123" s="41"/>
      <c r="O123" s="107"/>
      <c r="P123" s="41"/>
      <c r="Q123" s="107"/>
      <c r="R123" s="41"/>
      <c r="S123" s="107"/>
      <c r="T123" s="41"/>
      <c r="U123" s="107"/>
      <c r="V123" s="107"/>
      <c r="W123" s="18"/>
      <c r="X123" s="127"/>
      <c r="Y123" s="18"/>
      <c r="Z123" s="18"/>
      <c r="AA123" s="18"/>
      <c r="AB123" s="18"/>
      <c r="AC123" s="134" t="s">
        <v>988</v>
      </c>
      <c r="AD123" s="134" t="s">
        <v>987</v>
      </c>
      <c r="AE123" s="134" t="s">
        <v>988</v>
      </c>
      <c r="AF123" s="5" t="s">
        <v>2944</v>
      </c>
      <c r="AG123" s="5" t="s">
        <v>3513</v>
      </c>
      <c r="AH123" s="5" t="s">
        <v>3492</v>
      </c>
    </row>
    <row r="124" spans="1:34" ht="51.75" customHeight="1" x14ac:dyDescent="0.2">
      <c r="A124" s="42"/>
      <c r="B124" s="41" t="s">
        <v>1913</v>
      </c>
      <c r="C124" s="41">
        <v>16</v>
      </c>
      <c r="D124" s="13" t="s">
        <v>345</v>
      </c>
      <c r="E124" s="135" t="s">
        <v>1691</v>
      </c>
      <c r="F124" s="135"/>
      <c r="G124" s="13" t="s">
        <v>2060</v>
      </c>
      <c r="H124" s="13" t="s">
        <v>346</v>
      </c>
      <c r="I124" s="107"/>
      <c r="J124" s="122">
        <f>((I132) / (I128)) * 100</f>
        <v>84.126984126984127</v>
      </c>
      <c r="K124" s="122"/>
      <c r="L124" s="127" t="s">
        <v>90</v>
      </c>
      <c r="M124" s="13"/>
      <c r="N124" s="41"/>
      <c r="O124" s="107"/>
      <c r="P124" s="41"/>
      <c r="Q124" s="107"/>
      <c r="R124" s="41"/>
      <c r="S124" s="107"/>
      <c r="T124" s="41"/>
      <c r="U124" s="107"/>
      <c r="V124" s="107"/>
      <c r="W124" s="18"/>
      <c r="X124" s="127"/>
      <c r="Y124" s="18"/>
      <c r="Z124" s="18"/>
      <c r="AA124" s="18"/>
      <c r="AB124" s="18"/>
      <c r="AC124" s="134" t="s">
        <v>988</v>
      </c>
      <c r="AD124" s="134" t="s">
        <v>987</v>
      </c>
      <c r="AE124" s="134" t="s">
        <v>988</v>
      </c>
      <c r="AF124" s="5" t="s">
        <v>2945</v>
      </c>
      <c r="AG124" s="5" t="s">
        <v>3514</v>
      </c>
      <c r="AH124" s="5" t="s">
        <v>3492</v>
      </c>
    </row>
    <row r="125" spans="1:34" ht="51.75" customHeight="1" x14ac:dyDescent="0.2">
      <c r="A125" s="42"/>
      <c r="B125" s="41" t="s">
        <v>1914</v>
      </c>
      <c r="C125" s="41">
        <v>16</v>
      </c>
      <c r="D125" s="13" t="s">
        <v>349</v>
      </c>
      <c r="E125" s="135" t="s">
        <v>1691</v>
      </c>
      <c r="F125" s="135"/>
      <c r="G125" s="13" t="s">
        <v>2061</v>
      </c>
      <c r="H125" s="13" t="s">
        <v>2009</v>
      </c>
      <c r="I125" s="107"/>
      <c r="J125" s="122">
        <f>((I133)/(I129))*100</f>
        <v>90.909090909090907</v>
      </c>
      <c r="K125" s="122"/>
      <c r="L125" s="127" t="s">
        <v>90</v>
      </c>
      <c r="M125" s="13"/>
      <c r="N125" s="41"/>
      <c r="O125" s="107"/>
      <c r="P125" s="41"/>
      <c r="Q125" s="107"/>
      <c r="R125" s="41"/>
      <c r="S125" s="107"/>
      <c r="T125" s="41"/>
      <c r="U125" s="107"/>
      <c r="V125" s="107"/>
      <c r="W125" s="18"/>
      <c r="X125" s="127"/>
      <c r="Y125" s="18"/>
      <c r="Z125" s="18"/>
      <c r="AA125" s="18"/>
      <c r="AB125" s="18"/>
      <c r="AC125" s="134" t="s">
        <v>988</v>
      </c>
      <c r="AD125" s="134" t="s">
        <v>987</v>
      </c>
      <c r="AE125" s="134" t="s">
        <v>988</v>
      </c>
      <c r="AF125" s="5" t="s">
        <v>2818</v>
      </c>
      <c r="AG125" s="5" t="s">
        <v>3515</v>
      </c>
      <c r="AH125" s="5" t="s">
        <v>3492</v>
      </c>
    </row>
    <row r="126" spans="1:34" ht="51.75" customHeight="1" x14ac:dyDescent="0.2">
      <c r="A126" s="42"/>
      <c r="B126" s="19" t="s">
        <v>1930</v>
      </c>
      <c r="C126" s="51" t="s">
        <v>351</v>
      </c>
      <c r="D126" s="56" t="s">
        <v>2581</v>
      </c>
      <c r="E126" s="6" t="s">
        <v>9</v>
      </c>
      <c r="F126" s="6"/>
      <c r="G126" s="56" t="s">
        <v>2062</v>
      </c>
      <c r="H126" s="68"/>
      <c r="I126" s="120">
        <v>8</v>
      </c>
      <c r="J126" s="107"/>
      <c r="K126" s="107"/>
      <c r="L126" s="15"/>
      <c r="M126" s="6" t="s">
        <v>0</v>
      </c>
      <c r="N126" s="56" t="s">
        <v>352</v>
      </c>
      <c r="O126" s="107"/>
      <c r="P126" s="56"/>
      <c r="Q126" s="107"/>
      <c r="R126" s="12"/>
      <c r="S126" s="107"/>
      <c r="T126" s="12"/>
      <c r="U126" s="107"/>
      <c r="V126" s="107"/>
      <c r="W126" s="5"/>
      <c r="X126" s="15"/>
      <c r="Y126" s="15"/>
      <c r="Z126" s="15"/>
      <c r="AA126" s="15"/>
      <c r="AB126" s="15"/>
      <c r="AC126" s="15"/>
      <c r="AD126" s="15"/>
      <c r="AE126" s="15"/>
      <c r="AF126" s="5" t="s">
        <v>2819</v>
      </c>
      <c r="AG126" s="5"/>
      <c r="AH126" s="5"/>
    </row>
    <row r="127" spans="1:34" ht="51.75" customHeight="1" x14ac:dyDescent="0.2">
      <c r="A127" s="42"/>
      <c r="B127" s="19" t="s">
        <v>1931</v>
      </c>
      <c r="C127" s="51" t="s">
        <v>353</v>
      </c>
      <c r="D127" s="56" t="s">
        <v>1529</v>
      </c>
      <c r="E127" s="6" t="s">
        <v>9</v>
      </c>
      <c r="F127" s="6"/>
      <c r="G127" s="56" t="s">
        <v>2063</v>
      </c>
      <c r="H127" s="68"/>
      <c r="I127" s="120">
        <v>9</v>
      </c>
      <c r="J127" s="107"/>
      <c r="K127" s="107"/>
      <c r="L127" s="15"/>
      <c r="M127" s="6" t="s">
        <v>0</v>
      </c>
      <c r="N127" s="56" t="s">
        <v>354</v>
      </c>
      <c r="O127" s="107"/>
      <c r="P127" s="56"/>
      <c r="Q127" s="107"/>
      <c r="R127" s="12"/>
      <c r="S127" s="107"/>
      <c r="T127" s="12"/>
      <c r="U127" s="107"/>
      <c r="V127" s="107"/>
      <c r="W127" s="5"/>
      <c r="X127" s="15"/>
      <c r="Y127" s="15"/>
      <c r="Z127" s="15"/>
      <c r="AA127" s="15"/>
      <c r="AB127" s="15"/>
      <c r="AC127" s="15"/>
      <c r="AD127" s="15"/>
      <c r="AE127" s="15"/>
      <c r="AF127" s="5" t="s">
        <v>2946</v>
      </c>
      <c r="AG127" s="5"/>
      <c r="AH127" s="5"/>
    </row>
    <row r="128" spans="1:34" ht="51.75" customHeight="1" x14ac:dyDescent="0.2">
      <c r="A128" s="42"/>
      <c r="B128" s="19" t="s">
        <v>1932</v>
      </c>
      <c r="C128" s="51" t="s">
        <v>355</v>
      </c>
      <c r="D128" s="56" t="s">
        <v>1530</v>
      </c>
      <c r="E128" s="6" t="s">
        <v>9</v>
      </c>
      <c r="F128" s="6"/>
      <c r="G128" s="56" t="s">
        <v>2064</v>
      </c>
      <c r="H128" s="68"/>
      <c r="I128" s="120">
        <v>63</v>
      </c>
      <c r="J128" s="107"/>
      <c r="K128" s="107"/>
      <c r="L128" s="15"/>
      <c r="M128" s="6" t="s">
        <v>0</v>
      </c>
      <c r="N128" s="56" t="s">
        <v>356</v>
      </c>
      <c r="O128" s="107"/>
      <c r="P128" s="56"/>
      <c r="Q128" s="107"/>
      <c r="R128" s="12"/>
      <c r="S128" s="107"/>
      <c r="T128" s="12"/>
      <c r="U128" s="107"/>
      <c r="V128" s="107"/>
      <c r="W128" s="5"/>
      <c r="X128" s="15"/>
      <c r="Y128" s="15"/>
      <c r="Z128" s="15"/>
      <c r="AA128" s="15"/>
      <c r="AB128" s="15"/>
      <c r="AC128" s="15"/>
      <c r="AD128" s="15"/>
      <c r="AE128" s="15"/>
      <c r="AF128" s="5" t="s">
        <v>2947</v>
      </c>
      <c r="AG128" s="5"/>
      <c r="AH128" s="5"/>
    </row>
    <row r="129" spans="1:34" ht="51.75" customHeight="1" x14ac:dyDescent="0.2">
      <c r="A129" s="42"/>
      <c r="B129" s="19" t="s">
        <v>1933</v>
      </c>
      <c r="C129" s="51" t="s">
        <v>357</v>
      </c>
      <c r="D129" s="56" t="s">
        <v>1532</v>
      </c>
      <c r="E129" s="6" t="s">
        <v>9</v>
      </c>
      <c r="F129" s="6"/>
      <c r="G129" s="56" t="s">
        <v>3590</v>
      </c>
      <c r="H129" s="68"/>
      <c r="I129" s="120">
        <v>11</v>
      </c>
      <c r="J129" s="107"/>
      <c r="K129" s="107"/>
      <c r="L129" s="15"/>
      <c r="M129" s="6" t="s">
        <v>0</v>
      </c>
      <c r="N129" s="56" t="s">
        <v>2010</v>
      </c>
      <c r="O129" s="107"/>
      <c r="P129" s="56"/>
      <c r="Q129" s="107"/>
      <c r="R129" s="12"/>
      <c r="S129" s="107"/>
      <c r="T129" s="12"/>
      <c r="U129" s="107"/>
      <c r="V129" s="107"/>
      <c r="W129" s="5"/>
      <c r="X129" s="15"/>
      <c r="Y129" s="15"/>
      <c r="Z129" s="15"/>
      <c r="AA129" s="15"/>
      <c r="AB129" s="15"/>
      <c r="AC129" s="15"/>
      <c r="AD129" s="15"/>
      <c r="AE129" s="15"/>
      <c r="AF129" s="5" t="s">
        <v>2820</v>
      </c>
      <c r="AG129" s="5"/>
      <c r="AH129" s="5"/>
    </row>
    <row r="130" spans="1:34" ht="51.75" customHeight="1" x14ac:dyDescent="0.2">
      <c r="A130" s="42"/>
      <c r="B130" s="19" t="s">
        <v>1934</v>
      </c>
      <c r="C130" s="51" t="s">
        <v>215</v>
      </c>
      <c r="D130" s="56" t="s">
        <v>1533</v>
      </c>
      <c r="E130" s="6" t="s">
        <v>9</v>
      </c>
      <c r="F130" s="6"/>
      <c r="G130" s="56" t="s">
        <v>2143</v>
      </c>
      <c r="H130" s="68"/>
      <c r="I130" s="120">
        <v>8</v>
      </c>
      <c r="J130" s="107"/>
      <c r="K130" s="107"/>
      <c r="L130" s="15"/>
      <c r="M130" s="6" t="s">
        <v>0</v>
      </c>
      <c r="N130" s="56" t="s">
        <v>178</v>
      </c>
      <c r="O130" s="107" t="b">
        <f>I130 &lt;= I126</f>
        <v>1</v>
      </c>
      <c r="P130" s="56" t="s">
        <v>361</v>
      </c>
      <c r="Q130" s="107"/>
      <c r="R130" s="12"/>
      <c r="S130" s="107"/>
      <c r="T130" s="12"/>
      <c r="U130" s="107"/>
      <c r="V130" s="107"/>
      <c r="W130" s="5"/>
      <c r="X130" s="15"/>
      <c r="Y130" s="15"/>
      <c r="Z130" s="15"/>
      <c r="AA130" s="15"/>
      <c r="AB130" s="15"/>
      <c r="AC130" s="15"/>
      <c r="AD130" s="15"/>
      <c r="AE130" s="15"/>
      <c r="AF130" s="5" t="s">
        <v>2821</v>
      </c>
      <c r="AG130" s="5"/>
      <c r="AH130" s="5"/>
    </row>
    <row r="131" spans="1:34" ht="51.75" customHeight="1" x14ac:dyDescent="0.2">
      <c r="A131" s="42"/>
      <c r="B131" s="19" t="s">
        <v>1935</v>
      </c>
      <c r="C131" s="51" t="s">
        <v>216</v>
      </c>
      <c r="D131" s="56" t="s">
        <v>1529</v>
      </c>
      <c r="E131" s="6" t="s">
        <v>9</v>
      </c>
      <c r="F131" s="6"/>
      <c r="G131" s="56" t="s">
        <v>2144</v>
      </c>
      <c r="H131" s="68"/>
      <c r="I131" s="120">
        <v>8</v>
      </c>
      <c r="J131" s="107"/>
      <c r="K131" s="107"/>
      <c r="L131" s="15"/>
      <c r="M131" s="6" t="s">
        <v>0</v>
      </c>
      <c r="N131" s="56" t="s">
        <v>183</v>
      </c>
      <c r="O131" s="107" t="b">
        <f>I131 &lt;= I127</f>
        <v>1</v>
      </c>
      <c r="P131" s="56" t="s">
        <v>362</v>
      </c>
      <c r="Q131" s="107"/>
      <c r="R131" s="12"/>
      <c r="S131" s="107"/>
      <c r="T131" s="12"/>
      <c r="U131" s="107"/>
      <c r="V131" s="107"/>
      <c r="W131" s="5"/>
      <c r="X131" s="15"/>
      <c r="Y131" s="15"/>
      <c r="Z131" s="15"/>
      <c r="AA131" s="15"/>
      <c r="AB131" s="15"/>
      <c r="AC131" s="15"/>
      <c r="AD131" s="15"/>
      <c r="AE131" s="15"/>
      <c r="AF131" s="5" t="s">
        <v>2948</v>
      </c>
      <c r="AG131" s="5"/>
      <c r="AH131" s="5"/>
    </row>
    <row r="132" spans="1:34" ht="51.75" customHeight="1" x14ac:dyDescent="0.2">
      <c r="A132" s="42"/>
      <c r="B132" s="19" t="s">
        <v>1936</v>
      </c>
      <c r="C132" s="51" t="s">
        <v>217</v>
      </c>
      <c r="D132" s="56" t="s">
        <v>1530</v>
      </c>
      <c r="E132" s="6" t="s">
        <v>9</v>
      </c>
      <c r="F132" s="6"/>
      <c r="G132" s="56" t="s">
        <v>2145</v>
      </c>
      <c r="H132" s="68"/>
      <c r="I132" s="120">
        <v>53</v>
      </c>
      <c r="J132" s="107"/>
      <c r="K132" s="107"/>
      <c r="L132" s="15"/>
      <c r="M132" s="6" t="s">
        <v>0</v>
      </c>
      <c r="N132" s="56" t="s">
        <v>184</v>
      </c>
      <c r="O132" s="107" t="b">
        <f>I132 &lt;= I128</f>
        <v>1</v>
      </c>
      <c r="P132" s="56" t="s">
        <v>363</v>
      </c>
      <c r="Q132" s="107"/>
      <c r="R132" s="12"/>
      <c r="S132" s="107"/>
      <c r="T132" s="12"/>
      <c r="U132" s="107"/>
      <c r="V132" s="107"/>
      <c r="W132" s="5"/>
      <c r="X132" s="15"/>
      <c r="Y132" s="15"/>
      <c r="Z132" s="15"/>
      <c r="AA132" s="15"/>
      <c r="AB132" s="15"/>
      <c r="AC132" s="15"/>
      <c r="AD132" s="15"/>
      <c r="AE132" s="15"/>
      <c r="AF132" s="5" t="s">
        <v>2949</v>
      </c>
      <c r="AG132" s="5"/>
      <c r="AH132" s="5"/>
    </row>
    <row r="133" spans="1:34" ht="51.75" customHeight="1" x14ac:dyDescent="0.2">
      <c r="A133" s="42"/>
      <c r="B133" s="19" t="s">
        <v>1937</v>
      </c>
      <c r="C133" s="51" t="s">
        <v>218</v>
      </c>
      <c r="D133" s="56" t="s">
        <v>1532</v>
      </c>
      <c r="E133" s="6" t="s">
        <v>9</v>
      </c>
      <c r="F133" s="6"/>
      <c r="G133" s="56" t="s">
        <v>3591</v>
      </c>
      <c r="H133" s="68"/>
      <c r="I133" s="120">
        <v>10</v>
      </c>
      <c r="J133" s="107"/>
      <c r="K133" s="107"/>
      <c r="L133" s="15"/>
      <c r="M133" s="6" t="s">
        <v>0</v>
      </c>
      <c r="N133" s="56" t="s">
        <v>2011</v>
      </c>
      <c r="O133" s="107" t="b">
        <f>I133 &lt;= I129</f>
        <v>1</v>
      </c>
      <c r="P133" s="56" t="s">
        <v>2012</v>
      </c>
      <c r="Q133" s="107"/>
      <c r="R133" s="12"/>
      <c r="S133" s="107"/>
      <c r="T133" s="12"/>
      <c r="U133" s="107"/>
      <c r="V133" s="107"/>
      <c r="W133" s="5"/>
      <c r="X133" s="15"/>
      <c r="Y133" s="15"/>
      <c r="Z133" s="15"/>
      <c r="AA133" s="15"/>
      <c r="AB133" s="15"/>
      <c r="AC133" s="15"/>
      <c r="AD133" s="15"/>
      <c r="AE133" s="15"/>
      <c r="AF133" s="5" t="s">
        <v>2822</v>
      </c>
      <c r="AG133" s="5"/>
      <c r="AH133" s="5"/>
    </row>
    <row r="134" spans="1:34" ht="51.75" customHeight="1" x14ac:dyDescent="0.2">
      <c r="A134" s="42"/>
      <c r="B134" s="41" t="s">
        <v>1675</v>
      </c>
      <c r="C134" s="41">
        <v>17</v>
      </c>
      <c r="D134" s="13" t="s">
        <v>366</v>
      </c>
      <c r="E134" s="41" t="s">
        <v>1691</v>
      </c>
      <c r="F134" s="41"/>
      <c r="G134" s="13" t="s">
        <v>2065</v>
      </c>
      <c r="H134" s="13" t="s">
        <v>1681</v>
      </c>
      <c r="I134" s="107"/>
      <c r="J134" s="122">
        <f>(I136/I135) * 100</f>
        <v>3.7793355684242607</v>
      </c>
      <c r="K134" s="122"/>
      <c r="L134" s="127" t="s">
        <v>90</v>
      </c>
      <c r="M134" s="13"/>
      <c r="N134" s="41"/>
      <c r="O134" s="107"/>
      <c r="P134" s="41"/>
      <c r="Q134" s="107"/>
      <c r="R134" s="41"/>
      <c r="S134" s="107"/>
      <c r="T134" s="41"/>
      <c r="U134" s="107"/>
      <c r="V134" s="107"/>
      <c r="W134" s="105"/>
      <c r="X134" s="127"/>
      <c r="Y134" s="14"/>
      <c r="Z134" s="14"/>
      <c r="AA134" s="14"/>
      <c r="AB134" s="14"/>
      <c r="AC134" s="18" t="s">
        <v>987</v>
      </c>
      <c r="AD134" s="18" t="s">
        <v>987</v>
      </c>
      <c r="AE134" s="18" t="s">
        <v>988</v>
      </c>
      <c r="AF134" s="5" t="s">
        <v>2823</v>
      </c>
      <c r="AG134" s="5" t="s">
        <v>3517</v>
      </c>
      <c r="AH134" s="5" t="s">
        <v>3492</v>
      </c>
    </row>
    <row r="135" spans="1:34" ht="51.75" customHeight="1" x14ac:dyDescent="0.2">
      <c r="A135" s="42"/>
      <c r="B135" s="19" t="s">
        <v>1677</v>
      </c>
      <c r="C135" s="49">
        <v>17.100000000000001</v>
      </c>
      <c r="D135" s="56" t="s">
        <v>1678</v>
      </c>
      <c r="E135" s="6" t="s">
        <v>10</v>
      </c>
      <c r="F135" s="6"/>
      <c r="G135" s="56" t="s">
        <v>2146</v>
      </c>
      <c r="H135" s="12"/>
      <c r="I135" s="124">
        <v>3281</v>
      </c>
      <c r="J135" s="107"/>
      <c r="K135" s="107"/>
      <c r="L135" s="15"/>
      <c r="M135" s="6" t="s">
        <v>0</v>
      </c>
      <c r="N135" s="56" t="s">
        <v>187</v>
      </c>
      <c r="O135" s="107"/>
      <c r="P135" s="12"/>
      <c r="Q135" s="107"/>
      <c r="R135" s="12"/>
      <c r="S135" s="107"/>
      <c r="T135" s="12"/>
      <c r="U135" s="107"/>
      <c r="V135" s="107"/>
      <c r="W135" s="5"/>
      <c r="X135" s="15"/>
      <c r="Y135" s="15"/>
      <c r="Z135" s="15"/>
      <c r="AA135" s="15"/>
      <c r="AB135" s="15"/>
      <c r="AC135" s="15"/>
      <c r="AD135" s="15"/>
      <c r="AE135" s="15"/>
      <c r="AF135" s="56" t="s">
        <v>2856</v>
      </c>
      <c r="AG135" s="5"/>
      <c r="AH135" s="5"/>
    </row>
    <row r="136" spans="1:34" ht="51.75" customHeight="1" x14ac:dyDescent="0.2">
      <c r="A136" s="42"/>
      <c r="B136" s="19" t="s">
        <v>1075</v>
      </c>
      <c r="C136" s="49">
        <v>17.2</v>
      </c>
      <c r="D136" s="56" t="s">
        <v>1593</v>
      </c>
      <c r="E136" s="6" t="s">
        <v>10</v>
      </c>
      <c r="F136" s="6"/>
      <c r="G136" s="56" t="s">
        <v>2147</v>
      </c>
      <c r="H136" s="12"/>
      <c r="I136" s="124">
        <v>124</v>
      </c>
      <c r="J136" s="107"/>
      <c r="K136" s="107"/>
      <c r="L136" s="15"/>
      <c r="M136" s="6" t="s">
        <v>0</v>
      </c>
      <c r="N136" s="56" t="s">
        <v>1679</v>
      </c>
      <c r="O136" s="107" t="b">
        <f>I136&lt;=I135</f>
        <v>1</v>
      </c>
      <c r="P136" s="56" t="s">
        <v>1680</v>
      </c>
      <c r="Q136" s="107"/>
      <c r="R136" s="12"/>
      <c r="S136" s="107"/>
      <c r="T136" s="12"/>
      <c r="U136" s="107"/>
      <c r="V136" s="107"/>
      <c r="W136" s="5"/>
      <c r="X136" s="15"/>
      <c r="Y136" s="15"/>
      <c r="Z136" s="15"/>
      <c r="AA136" s="15"/>
      <c r="AB136" s="15"/>
      <c r="AC136" s="15"/>
      <c r="AD136" s="15"/>
      <c r="AE136" s="15"/>
      <c r="AF136" s="56" t="s">
        <v>2855</v>
      </c>
      <c r="AG136" s="5"/>
      <c r="AH136" s="5"/>
    </row>
    <row r="137" spans="1:34" ht="51.75" customHeight="1" x14ac:dyDescent="0.2">
      <c r="A137" s="42"/>
      <c r="B137" s="41"/>
      <c r="C137" s="41">
        <v>18</v>
      </c>
      <c r="D137" s="13" t="s">
        <v>367</v>
      </c>
      <c r="E137" s="41" t="s">
        <v>1691</v>
      </c>
      <c r="F137" s="41"/>
      <c r="G137" s="13" t="s">
        <v>2066</v>
      </c>
      <c r="H137" s="13" t="s">
        <v>252</v>
      </c>
      <c r="I137" s="107"/>
      <c r="J137" s="122">
        <f>(I139 / J138) * 100</f>
        <v>0.44074828795051413</v>
      </c>
      <c r="K137" s="122"/>
      <c r="L137" s="127" t="s">
        <v>90</v>
      </c>
      <c r="M137" s="13"/>
      <c r="N137" s="66"/>
      <c r="O137" s="107"/>
      <c r="P137" s="41"/>
      <c r="Q137" s="107"/>
      <c r="R137" s="41"/>
      <c r="S137" s="107"/>
      <c r="T137" s="41"/>
      <c r="U137" s="107"/>
      <c r="V137" s="107"/>
      <c r="W137" s="18"/>
      <c r="X137" s="127"/>
      <c r="Y137" s="14"/>
      <c r="Z137" s="14"/>
      <c r="AA137" s="14"/>
      <c r="AB137" s="14"/>
      <c r="AC137" s="18" t="s">
        <v>987</v>
      </c>
      <c r="AD137" s="18" t="s">
        <v>987</v>
      </c>
      <c r="AE137" s="18" t="s">
        <v>988</v>
      </c>
      <c r="AF137" s="5" t="s">
        <v>2950</v>
      </c>
      <c r="AG137" s="5" t="s">
        <v>3518</v>
      </c>
      <c r="AH137" s="5" t="s">
        <v>3492</v>
      </c>
    </row>
    <row r="138" spans="1:34" ht="51.75" customHeight="1" x14ac:dyDescent="0.2">
      <c r="A138" s="42"/>
      <c r="B138" s="21" t="s">
        <v>1076</v>
      </c>
      <c r="C138" s="52">
        <v>18.100000000000001</v>
      </c>
      <c r="D138" s="23" t="s">
        <v>1535</v>
      </c>
      <c r="E138" s="21" t="s">
        <v>3677</v>
      </c>
      <c r="F138" s="21"/>
      <c r="G138" s="23" t="s">
        <v>2067</v>
      </c>
      <c r="H138" s="23" t="s">
        <v>422</v>
      </c>
      <c r="I138" s="107"/>
      <c r="J138" s="120">
        <f>$I$188</f>
        <v>7946032</v>
      </c>
      <c r="K138" s="107" t="s">
        <v>2565</v>
      </c>
      <c r="L138" s="21"/>
      <c r="M138" s="21" t="s">
        <v>0</v>
      </c>
      <c r="N138" s="23"/>
      <c r="O138" s="107"/>
      <c r="P138" s="23"/>
      <c r="Q138" s="107"/>
      <c r="R138" s="23"/>
      <c r="S138" s="107"/>
      <c r="T138" s="23"/>
      <c r="U138" s="107"/>
      <c r="V138" s="107"/>
      <c r="W138" s="22"/>
      <c r="X138" s="21"/>
      <c r="Y138" s="21"/>
      <c r="Z138" s="21"/>
      <c r="AA138" s="21"/>
      <c r="AB138" s="21"/>
      <c r="AC138" s="21"/>
      <c r="AD138" s="21"/>
      <c r="AE138" s="21"/>
      <c r="AF138" s="5" t="s">
        <v>2824</v>
      </c>
      <c r="AG138" s="5"/>
      <c r="AH138" s="5"/>
    </row>
    <row r="139" spans="1:34" ht="51.75" customHeight="1" x14ac:dyDescent="0.2">
      <c r="A139" s="42"/>
      <c r="B139" s="19" t="s">
        <v>1077</v>
      </c>
      <c r="C139" s="49">
        <v>18.2</v>
      </c>
      <c r="D139" s="12" t="s">
        <v>1536</v>
      </c>
      <c r="E139" s="6" t="s">
        <v>9</v>
      </c>
      <c r="F139" s="6"/>
      <c r="G139" s="12" t="s">
        <v>2068</v>
      </c>
      <c r="H139" s="12"/>
      <c r="I139" s="120">
        <v>35022</v>
      </c>
      <c r="J139" s="107"/>
      <c r="K139" s="107"/>
      <c r="L139" s="15"/>
      <c r="M139" s="6" t="s">
        <v>0</v>
      </c>
      <c r="N139" s="56" t="s">
        <v>188</v>
      </c>
      <c r="O139" s="107"/>
      <c r="P139" s="56"/>
      <c r="Q139" s="107"/>
      <c r="R139" s="12"/>
      <c r="S139" s="107"/>
      <c r="T139" s="12"/>
      <c r="U139" s="107"/>
      <c r="V139" s="107"/>
      <c r="W139" s="5"/>
      <c r="X139" s="15"/>
      <c r="Y139" s="15"/>
      <c r="Z139" s="15"/>
      <c r="AA139" s="15"/>
      <c r="AB139" s="15"/>
      <c r="AC139" s="15"/>
      <c r="AD139" s="15"/>
      <c r="AE139" s="15"/>
      <c r="AF139" s="5" t="s">
        <v>2951</v>
      </c>
      <c r="AG139" s="5"/>
      <c r="AH139" s="5"/>
    </row>
    <row r="140" spans="1:34" ht="51.75" customHeight="1" x14ac:dyDescent="0.2">
      <c r="A140" s="42"/>
      <c r="B140" s="41"/>
      <c r="C140" s="41">
        <v>19</v>
      </c>
      <c r="D140" s="13" t="s">
        <v>416</v>
      </c>
      <c r="E140" s="41" t="s">
        <v>10</v>
      </c>
      <c r="F140" s="41"/>
      <c r="G140" s="13" t="s">
        <v>2069</v>
      </c>
      <c r="H140" s="13" t="s">
        <v>1630</v>
      </c>
      <c r="I140" s="107"/>
      <c r="J140" s="120">
        <f>I141 - I142</f>
        <v>46</v>
      </c>
      <c r="K140" s="120"/>
      <c r="L140" s="127" t="s">
        <v>91</v>
      </c>
      <c r="M140" s="13"/>
      <c r="N140" s="70"/>
      <c r="O140" s="107"/>
      <c r="P140" s="70"/>
      <c r="Q140" s="107"/>
      <c r="R140" s="41"/>
      <c r="S140" s="107"/>
      <c r="T140" s="41"/>
      <c r="U140" s="107"/>
      <c r="V140" s="107"/>
      <c r="W140" s="105"/>
      <c r="X140" s="127"/>
      <c r="Y140" s="67"/>
      <c r="Z140" s="67"/>
      <c r="AA140" s="67"/>
      <c r="AB140" s="67"/>
      <c r="AC140" s="18" t="s">
        <v>987</v>
      </c>
      <c r="AD140" s="18" t="s">
        <v>987</v>
      </c>
      <c r="AE140" s="18" t="s">
        <v>988</v>
      </c>
      <c r="AF140" s="5" t="s">
        <v>2952</v>
      </c>
      <c r="AG140" s="5" t="s">
        <v>3520</v>
      </c>
      <c r="AH140" s="5" t="s">
        <v>92</v>
      </c>
    </row>
    <row r="141" spans="1:34" ht="51.75" customHeight="1" x14ac:dyDescent="0.2">
      <c r="A141" s="42"/>
      <c r="B141" s="6" t="s">
        <v>1078</v>
      </c>
      <c r="C141" s="49">
        <v>19.100000000000001</v>
      </c>
      <c r="D141" s="56" t="s">
        <v>2857</v>
      </c>
      <c r="E141" s="6" t="s">
        <v>10</v>
      </c>
      <c r="F141" s="6"/>
      <c r="G141" s="56" t="s">
        <v>2148</v>
      </c>
      <c r="H141" s="68"/>
      <c r="I141" s="120">
        <v>234</v>
      </c>
      <c r="J141" s="107"/>
      <c r="K141" s="107"/>
      <c r="L141" s="15"/>
      <c r="M141" s="6" t="s">
        <v>0</v>
      </c>
      <c r="N141" s="56" t="s">
        <v>189</v>
      </c>
      <c r="O141" s="107"/>
      <c r="P141" s="69"/>
      <c r="Q141" s="107"/>
      <c r="R141" s="12"/>
      <c r="S141" s="107"/>
      <c r="T141" s="12"/>
      <c r="U141" s="107"/>
      <c r="V141" s="107"/>
      <c r="W141" s="5"/>
      <c r="X141" s="15"/>
      <c r="Y141" s="15"/>
      <c r="Z141" s="15"/>
      <c r="AA141" s="15"/>
      <c r="AB141" s="15"/>
      <c r="AC141" s="15"/>
      <c r="AD141" s="15"/>
      <c r="AE141" s="15"/>
      <c r="AF141" s="5" t="s">
        <v>2953</v>
      </c>
      <c r="AG141" s="5"/>
      <c r="AH141" s="5"/>
    </row>
    <row r="142" spans="1:34" ht="51.75" customHeight="1" x14ac:dyDescent="0.2">
      <c r="A142" s="42"/>
      <c r="B142" s="6" t="s">
        <v>1618</v>
      </c>
      <c r="C142" s="49">
        <v>19.2</v>
      </c>
      <c r="D142" s="56" t="s">
        <v>2858</v>
      </c>
      <c r="E142" s="6" t="s">
        <v>10</v>
      </c>
      <c r="F142" s="6"/>
      <c r="G142" s="56" t="s">
        <v>2070</v>
      </c>
      <c r="H142" s="68"/>
      <c r="I142" s="120">
        <v>188</v>
      </c>
      <c r="J142" s="107"/>
      <c r="K142" s="107"/>
      <c r="L142" s="15"/>
      <c r="M142" s="6" t="s">
        <v>0</v>
      </c>
      <c r="N142" s="56" t="s">
        <v>1616</v>
      </c>
      <c r="O142" s="107" t="b">
        <f>I142 &lt;= I141</f>
        <v>1</v>
      </c>
      <c r="P142" s="56" t="s">
        <v>2532</v>
      </c>
      <c r="Q142" s="107"/>
      <c r="R142" s="12"/>
      <c r="S142" s="107"/>
      <c r="T142" s="12"/>
      <c r="U142" s="107"/>
      <c r="V142" s="107"/>
      <c r="W142" s="5"/>
      <c r="X142" s="15"/>
      <c r="Y142" s="15"/>
      <c r="Z142" s="15"/>
      <c r="AA142" s="15"/>
      <c r="AB142" s="15"/>
      <c r="AC142" s="15"/>
      <c r="AD142" s="15"/>
      <c r="AE142" s="15"/>
      <c r="AF142" s="5" t="s">
        <v>2839</v>
      </c>
      <c r="AG142" s="5"/>
      <c r="AH142" s="5"/>
    </row>
    <row r="143" spans="1:34" ht="51.75" customHeight="1" x14ac:dyDescent="0.2">
      <c r="A143" s="42"/>
      <c r="B143" s="6" t="s">
        <v>1619</v>
      </c>
      <c r="C143" s="49">
        <v>19.3</v>
      </c>
      <c r="D143" s="56" t="s">
        <v>2859</v>
      </c>
      <c r="E143" s="6" t="s">
        <v>10</v>
      </c>
      <c r="F143" s="6"/>
      <c r="G143" s="56" t="s">
        <v>2149</v>
      </c>
      <c r="H143" s="68"/>
      <c r="I143" s="120">
        <v>46</v>
      </c>
      <c r="J143" s="107"/>
      <c r="K143" s="107"/>
      <c r="L143" s="15"/>
      <c r="M143" s="6" t="s">
        <v>0</v>
      </c>
      <c r="N143" s="56" t="s">
        <v>1617</v>
      </c>
      <c r="O143" s="107"/>
      <c r="P143" s="69"/>
      <c r="Q143" s="107"/>
      <c r="R143" s="12"/>
      <c r="S143" s="107"/>
      <c r="T143" s="12"/>
      <c r="U143" s="107"/>
      <c r="V143" s="107"/>
      <c r="W143" s="5"/>
      <c r="X143" s="15"/>
      <c r="Y143" s="15"/>
      <c r="Z143" s="15"/>
      <c r="AA143" s="15"/>
      <c r="AB143" s="15"/>
      <c r="AC143" s="15"/>
      <c r="AD143" s="15"/>
      <c r="AE143" s="15"/>
      <c r="AF143" s="5" t="s">
        <v>2826</v>
      </c>
      <c r="AG143" s="5"/>
      <c r="AH143" s="5"/>
    </row>
    <row r="144" spans="1:34" ht="51.75" customHeight="1" x14ac:dyDescent="0.2">
      <c r="A144" s="42"/>
      <c r="B144" s="6" t="s">
        <v>1620</v>
      </c>
      <c r="C144" s="49">
        <v>19.399999999999999</v>
      </c>
      <c r="D144" s="56" t="s">
        <v>2860</v>
      </c>
      <c r="E144" s="6" t="s">
        <v>18</v>
      </c>
      <c r="F144" s="6"/>
      <c r="G144" s="56" t="s">
        <v>2071</v>
      </c>
      <c r="H144" s="68"/>
      <c r="I144" s="107"/>
      <c r="J144" s="107"/>
      <c r="K144" s="107" t="s">
        <v>1798</v>
      </c>
      <c r="L144" s="15"/>
      <c r="M144" s="6" t="s">
        <v>0</v>
      </c>
      <c r="N144" s="137"/>
      <c r="O144" s="107"/>
      <c r="P144" s="56" t="s">
        <v>1636</v>
      </c>
      <c r="Q144" s="107"/>
      <c r="R144" s="12"/>
      <c r="S144" s="107"/>
      <c r="T144" s="12"/>
      <c r="U144" s="107" t="b">
        <f>(I141-I142)&lt;&gt;I143</f>
        <v>0</v>
      </c>
      <c r="V144" s="107"/>
      <c r="W144" s="5"/>
      <c r="X144" s="15"/>
      <c r="Y144" s="15"/>
      <c r="Z144" s="15"/>
      <c r="AA144" s="15"/>
      <c r="AB144" s="15"/>
      <c r="AC144" s="15"/>
      <c r="AD144" s="15"/>
      <c r="AE144" s="15"/>
      <c r="AF144" s="5" t="s">
        <v>2825</v>
      </c>
      <c r="AG144" s="5"/>
      <c r="AH144" s="5"/>
    </row>
    <row r="145" spans="1:34" ht="51.75" customHeight="1" x14ac:dyDescent="0.2">
      <c r="A145" s="42"/>
      <c r="B145" s="41"/>
      <c r="C145" s="41">
        <v>20</v>
      </c>
      <c r="D145" s="13" t="s">
        <v>417</v>
      </c>
      <c r="E145" s="41" t="s">
        <v>1655</v>
      </c>
      <c r="F145" s="41"/>
      <c r="G145" s="13" t="s">
        <v>2150</v>
      </c>
      <c r="H145" s="13" t="s">
        <v>1635</v>
      </c>
      <c r="I145" s="107"/>
      <c r="J145" s="120">
        <f>SUM(I146:I148)</f>
        <v>19001</v>
      </c>
      <c r="K145" s="120"/>
      <c r="L145" s="127" t="s">
        <v>1613</v>
      </c>
      <c r="M145" s="13"/>
      <c r="N145" s="70"/>
      <c r="O145" s="107"/>
      <c r="P145" s="70"/>
      <c r="Q145" s="107"/>
      <c r="R145" s="70"/>
      <c r="S145" s="107"/>
      <c r="T145" s="70"/>
      <c r="U145" s="107"/>
      <c r="V145" s="107"/>
      <c r="W145" s="70"/>
      <c r="X145" s="127"/>
      <c r="Y145" s="67"/>
      <c r="Z145" s="67"/>
      <c r="AA145" s="67"/>
      <c r="AB145" s="67"/>
      <c r="AC145" s="18" t="s">
        <v>987</v>
      </c>
      <c r="AD145" s="18" t="s">
        <v>987</v>
      </c>
      <c r="AE145" s="18" t="s">
        <v>988</v>
      </c>
      <c r="AF145" s="5" t="s">
        <v>2827</v>
      </c>
      <c r="AG145" s="5" t="s">
        <v>3519</v>
      </c>
      <c r="AH145" s="5" t="s">
        <v>92</v>
      </c>
    </row>
    <row r="146" spans="1:34" ht="51.75" customHeight="1" x14ac:dyDescent="0.2">
      <c r="A146" s="42"/>
      <c r="B146" s="6" t="s">
        <v>1079</v>
      </c>
      <c r="C146" s="49">
        <v>20.100000000000001</v>
      </c>
      <c r="D146" s="56" t="s">
        <v>2828</v>
      </c>
      <c r="E146" s="54" t="s">
        <v>1655</v>
      </c>
      <c r="F146" s="54"/>
      <c r="G146" s="56" t="s">
        <v>2072</v>
      </c>
      <c r="H146" s="68"/>
      <c r="I146" s="124">
        <v>10001</v>
      </c>
      <c r="J146" s="107"/>
      <c r="K146" s="107"/>
      <c r="L146" s="15"/>
      <c r="M146" s="6" t="s">
        <v>0</v>
      </c>
      <c r="N146" s="56" t="s">
        <v>418</v>
      </c>
      <c r="O146" s="107"/>
      <c r="P146" s="69"/>
      <c r="Q146" s="107"/>
      <c r="R146" s="12"/>
      <c r="S146" s="107"/>
      <c r="T146" s="12"/>
      <c r="U146" s="107"/>
      <c r="V146" s="107"/>
      <c r="W146" s="5"/>
      <c r="X146" s="15"/>
      <c r="Y146" s="15"/>
      <c r="Z146" s="15"/>
      <c r="AA146" s="15"/>
      <c r="AB146" s="15"/>
      <c r="AC146" s="15"/>
      <c r="AD146" s="15"/>
      <c r="AE146" s="15"/>
      <c r="AF146" s="56" t="s">
        <v>2829</v>
      </c>
      <c r="AG146" s="5"/>
      <c r="AH146" s="5"/>
    </row>
    <row r="147" spans="1:34" ht="51.75" customHeight="1" x14ac:dyDescent="0.2">
      <c r="A147" s="42"/>
      <c r="B147" s="6" t="s">
        <v>1080</v>
      </c>
      <c r="C147" s="49">
        <v>20.2</v>
      </c>
      <c r="D147" s="56" t="s">
        <v>1631</v>
      </c>
      <c r="E147" s="54" t="s">
        <v>1655</v>
      </c>
      <c r="F147" s="54"/>
      <c r="G147" s="56" t="s">
        <v>2073</v>
      </c>
      <c r="H147" s="68"/>
      <c r="I147" s="124">
        <v>5500</v>
      </c>
      <c r="J147" s="107"/>
      <c r="K147" s="107"/>
      <c r="L147" s="15"/>
      <c r="M147" s="6" t="s">
        <v>0</v>
      </c>
      <c r="N147" s="56" t="s">
        <v>1633</v>
      </c>
      <c r="O147" s="107"/>
      <c r="P147" s="56"/>
      <c r="Q147" s="107"/>
      <c r="R147" s="12"/>
      <c r="S147" s="107"/>
      <c r="T147" s="12"/>
      <c r="U147" s="107"/>
      <c r="V147" s="107"/>
      <c r="W147" s="5"/>
      <c r="X147" s="15"/>
      <c r="Y147" s="15"/>
      <c r="Z147" s="15"/>
      <c r="AA147" s="15"/>
      <c r="AB147" s="15"/>
      <c r="AC147" s="15"/>
      <c r="AD147" s="15"/>
      <c r="AE147" s="15"/>
      <c r="AF147" s="56" t="s">
        <v>2830</v>
      </c>
      <c r="AG147" s="5"/>
      <c r="AH147" s="5"/>
    </row>
    <row r="148" spans="1:34" ht="51.75" customHeight="1" x14ac:dyDescent="0.2">
      <c r="A148" s="42"/>
      <c r="B148" s="6" t="s">
        <v>1081</v>
      </c>
      <c r="C148" s="49">
        <v>20.3</v>
      </c>
      <c r="D148" s="56" t="s">
        <v>1632</v>
      </c>
      <c r="E148" s="54" t="s">
        <v>1655</v>
      </c>
      <c r="F148" s="54"/>
      <c r="G148" s="56" t="s">
        <v>2074</v>
      </c>
      <c r="H148" s="68"/>
      <c r="I148" s="124">
        <v>3500</v>
      </c>
      <c r="J148" s="107"/>
      <c r="K148" s="107"/>
      <c r="L148" s="15"/>
      <c r="M148" s="6" t="s">
        <v>0</v>
      </c>
      <c r="N148" s="56" t="s">
        <v>1634</v>
      </c>
      <c r="O148" s="107"/>
      <c r="P148" s="56"/>
      <c r="Q148" s="107"/>
      <c r="R148" s="12"/>
      <c r="S148" s="107"/>
      <c r="T148" s="12"/>
      <c r="U148" s="107"/>
      <c r="V148" s="107"/>
      <c r="W148" s="5"/>
      <c r="X148" s="15"/>
      <c r="Y148" s="15"/>
      <c r="Z148" s="15"/>
      <c r="AA148" s="15"/>
      <c r="AB148" s="15"/>
      <c r="AC148" s="15"/>
      <c r="AD148" s="15"/>
      <c r="AE148" s="15"/>
      <c r="AF148" s="56" t="s">
        <v>2831</v>
      </c>
      <c r="AG148" s="5"/>
      <c r="AH148" s="5"/>
    </row>
    <row r="149" spans="1:34" ht="51.75" customHeight="1" x14ac:dyDescent="0.2">
      <c r="A149" s="42"/>
      <c r="B149" s="41"/>
      <c r="C149" s="41">
        <v>21</v>
      </c>
      <c r="D149" s="13" t="s">
        <v>423</v>
      </c>
      <c r="E149" s="41" t="s">
        <v>16</v>
      </c>
      <c r="F149" s="41"/>
      <c r="G149" s="13" t="s">
        <v>2075</v>
      </c>
      <c r="H149" s="13" t="s">
        <v>941</v>
      </c>
      <c r="I149" s="107"/>
      <c r="J149" s="122">
        <f>I150 / I151</f>
        <v>82.966666666666669</v>
      </c>
      <c r="K149" s="122"/>
      <c r="L149" s="127" t="s">
        <v>1612</v>
      </c>
      <c r="M149" s="14"/>
      <c r="N149" s="41"/>
      <c r="O149" s="107"/>
      <c r="P149" s="41"/>
      <c r="Q149" s="107"/>
      <c r="R149" s="41"/>
      <c r="S149" s="107"/>
      <c r="T149" s="41"/>
      <c r="U149" s="107"/>
      <c r="V149" s="107"/>
      <c r="W149" s="105"/>
      <c r="X149" s="127"/>
      <c r="Y149" s="14"/>
      <c r="Z149" s="14"/>
      <c r="AA149" s="14"/>
      <c r="AB149" s="14"/>
      <c r="AC149" s="18" t="s">
        <v>987</v>
      </c>
      <c r="AD149" s="18" t="s">
        <v>987</v>
      </c>
      <c r="AE149" s="18" t="s">
        <v>988</v>
      </c>
      <c r="AF149" s="56" t="s">
        <v>2832</v>
      </c>
      <c r="AG149" s="5" t="s">
        <v>3521</v>
      </c>
      <c r="AH149" s="5" t="s">
        <v>3494</v>
      </c>
    </row>
    <row r="150" spans="1:34" ht="51.75" customHeight="1" x14ac:dyDescent="0.2">
      <c r="A150" s="42"/>
      <c r="B150" s="6" t="s">
        <v>1082</v>
      </c>
      <c r="C150" s="49">
        <v>21.1</v>
      </c>
      <c r="D150" s="12" t="s">
        <v>2861</v>
      </c>
      <c r="E150" s="6" t="s">
        <v>10</v>
      </c>
      <c r="F150" s="6"/>
      <c r="G150" s="12" t="s">
        <v>2077</v>
      </c>
      <c r="H150" s="12"/>
      <c r="I150" s="120">
        <v>9956</v>
      </c>
      <c r="J150" s="107"/>
      <c r="K150" s="107"/>
      <c r="L150" s="15"/>
      <c r="M150" s="6" t="s">
        <v>0</v>
      </c>
      <c r="N150" s="56" t="s">
        <v>190</v>
      </c>
      <c r="O150" s="107"/>
      <c r="P150" s="56"/>
      <c r="Q150" s="107"/>
      <c r="R150" s="12"/>
      <c r="S150" s="107"/>
      <c r="T150" s="12"/>
      <c r="U150" s="107"/>
      <c r="V150" s="107"/>
      <c r="W150" s="5"/>
      <c r="X150" s="15"/>
      <c r="Y150" s="15"/>
      <c r="Z150" s="15"/>
      <c r="AA150" s="15"/>
      <c r="AB150" s="15"/>
      <c r="AC150" s="15"/>
      <c r="AD150" s="15"/>
      <c r="AE150" s="15"/>
      <c r="AF150" s="56" t="s">
        <v>2833</v>
      </c>
      <c r="AG150" s="5"/>
      <c r="AH150" s="5"/>
    </row>
    <row r="151" spans="1:34" ht="51.75" customHeight="1" x14ac:dyDescent="0.2">
      <c r="A151" s="42"/>
      <c r="B151" s="6" t="s">
        <v>1083</v>
      </c>
      <c r="C151" s="49">
        <v>21.2</v>
      </c>
      <c r="D151" s="12" t="s">
        <v>2840</v>
      </c>
      <c r="E151" s="45" t="s">
        <v>10</v>
      </c>
      <c r="F151" s="45"/>
      <c r="G151" s="12" t="s">
        <v>2076</v>
      </c>
      <c r="H151" s="44"/>
      <c r="I151" s="120">
        <v>120</v>
      </c>
      <c r="J151" s="107"/>
      <c r="K151" s="107"/>
      <c r="L151" s="15"/>
      <c r="M151" s="45" t="s">
        <v>0</v>
      </c>
      <c r="N151" s="56" t="s">
        <v>419</v>
      </c>
      <c r="O151" s="107"/>
      <c r="P151" s="56"/>
      <c r="Q151" s="107"/>
      <c r="R151" s="12"/>
      <c r="S151" s="107"/>
      <c r="T151" s="12"/>
      <c r="U151" s="107"/>
      <c r="V151" s="107"/>
      <c r="W151" s="5"/>
      <c r="X151" s="15"/>
      <c r="Y151" s="15"/>
      <c r="Z151" s="15"/>
      <c r="AA151" s="15"/>
      <c r="AB151" s="15"/>
      <c r="AC151" s="15"/>
      <c r="AD151" s="15"/>
      <c r="AE151" s="15"/>
      <c r="AF151" s="56" t="s">
        <v>3624</v>
      </c>
      <c r="AG151" s="5"/>
      <c r="AH151" s="5"/>
    </row>
    <row r="152" spans="1:34" ht="51.75" customHeight="1" x14ac:dyDescent="0.2">
      <c r="A152" s="42"/>
      <c r="B152" s="41" t="s">
        <v>1701</v>
      </c>
      <c r="C152" s="41">
        <v>22</v>
      </c>
      <c r="D152" s="13" t="s">
        <v>369</v>
      </c>
      <c r="E152" s="135" t="s">
        <v>1691</v>
      </c>
      <c r="F152" s="135"/>
      <c r="G152" s="13" t="s">
        <v>2078</v>
      </c>
      <c r="H152" s="13" t="s">
        <v>370</v>
      </c>
      <c r="I152" s="107"/>
      <c r="J152" s="122">
        <f>(I157 / I156) * 100</f>
        <v>50</v>
      </c>
      <c r="K152" s="122"/>
      <c r="L152" s="18" t="s">
        <v>90</v>
      </c>
      <c r="M152" s="14"/>
      <c r="N152" s="41"/>
      <c r="O152" s="107"/>
      <c r="P152" s="41"/>
      <c r="Q152" s="107"/>
      <c r="R152" s="41"/>
      <c r="S152" s="107"/>
      <c r="T152" s="41"/>
      <c r="U152" s="107"/>
      <c r="V152" s="107"/>
      <c r="W152" s="18"/>
      <c r="X152" s="18"/>
      <c r="Y152" s="18"/>
      <c r="Z152" s="18"/>
      <c r="AA152" s="18"/>
      <c r="AB152" s="18"/>
      <c r="AC152" s="18" t="s">
        <v>987</v>
      </c>
      <c r="AD152" s="18" t="s">
        <v>987</v>
      </c>
      <c r="AE152" s="18" t="s">
        <v>988</v>
      </c>
      <c r="AF152" s="56" t="s">
        <v>2954</v>
      </c>
      <c r="AG152" s="5" t="s">
        <v>3522</v>
      </c>
      <c r="AH152" s="5" t="s">
        <v>3492</v>
      </c>
    </row>
    <row r="153" spans="1:34" ht="51.75" customHeight="1" x14ac:dyDescent="0.2">
      <c r="A153" s="42"/>
      <c r="B153" s="41" t="s">
        <v>1702</v>
      </c>
      <c r="C153" s="41">
        <v>22</v>
      </c>
      <c r="D153" s="13" t="s">
        <v>371</v>
      </c>
      <c r="E153" s="135" t="s">
        <v>1691</v>
      </c>
      <c r="F153" s="135"/>
      <c r="G153" s="13" t="s">
        <v>2079</v>
      </c>
      <c r="H153" s="13" t="s">
        <v>372</v>
      </c>
      <c r="I153" s="107"/>
      <c r="J153" s="122">
        <f>(I158 / I156) * 100</f>
        <v>50</v>
      </c>
      <c r="K153" s="122"/>
      <c r="L153" s="18" t="s">
        <v>90</v>
      </c>
      <c r="M153" s="14"/>
      <c r="N153" s="41"/>
      <c r="O153" s="107"/>
      <c r="P153" s="41"/>
      <c r="Q153" s="107"/>
      <c r="R153" s="41"/>
      <c r="S153" s="107"/>
      <c r="T153" s="41"/>
      <c r="U153" s="107"/>
      <c r="V153" s="107"/>
      <c r="W153" s="18"/>
      <c r="X153" s="18"/>
      <c r="Y153" s="18"/>
      <c r="Z153" s="18"/>
      <c r="AA153" s="18"/>
      <c r="AB153" s="18"/>
      <c r="AC153" s="18" t="s">
        <v>987</v>
      </c>
      <c r="AD153" s="18" t="s">
        <v>987</v>
      </c>
      <c r="AE153" s="18" t="s">
        <v>988</v>
      </c>
      <c r="AF153" s="56" t="s">
        <v>2955</v>
      </c>
      <c r="AG153" s="5" t="s">
        <v>3523</v>
      </c>
      <c r="AH153" s="5" t="s">
        <v>3492</v>
      </c>
    </row>
    <row r="154" spans="1:34" ht="51.75" customHeight="1" x14ac:dyDescent="0.2">
      <c r="A154" s="42"/>
      <c r="B154" s="41" t="s">
        <v>1703</v>
      </c>
      <c r="C154" s="41">
        <v>22</v>
      </c>
      <c r="D154" s="13" t="s">
        <v>373</v>
      </c>
      <c r="E154" s="135" t="s">
        <v>1691</v>
      </c>
      <c r="F154" s="135"/>
      <c r="G154" s="13" t="s">
        <v>2080</v>
      </c>
      <c r="H154" s="13" t="s">
        <v>374</v>
      </c>
      <c r="I154" s="107"/>
      <c r="J154" s="122">
        <f>(I159 / I156) * 100</f>
        <v>0</v>
      </c>
      <c r="K154" s="122"/>
      <c r="L154" s="18" t="s">
        <v>90</v>
      </c>
      <c r="M154" s="14"/>
      <c r="N154" s="41"/>
      <c r="O154" s="107"/>
      <c r="P154" s="41"/>
      <c r="Q154" s="107"/>
      <c r="R154" s="41"/>
      <c r="S154" s="107"/>
      <c r="T154" s="41"/>
      <c r="U154" s="107"/>
      <c r="V154" s="107"/>
      <c r="W154" s="18"/>
      <c r="X154" s="18"/>
      <c r="Y154" s="18"/>
      <c r="Z154" s="18"/>
      <c r="AA154" s="18"/>
      <c r="AB154" s="18"/>
      <c r="AC154" s="18" t="s">
        <v>987</v>
      </c>
      <c r="AD154" s="18" t="s">
        <v>987</v>
      </c>
      <c r="AE154" s="18" t="s">
        <v>988</v>
      </c>
      <c r="AF154" s="56" t="s">
        <v>2834</v>
      </c>
      <c r="AG154" s="5" t="s">
        <v>3524</v>
      </c>
      <c r="AH154" s="5" t="s">
        <v>3492</v>
      </c>
    </row>
    <row r="155" spans="1:34" ht="35.25" customHeight="1" x14ac:dyDescent="0.2">
      <c r="A155" s="42"/>
      <c r="B155" s="41" t="s">
        <v>1704</v>
      </c>
      <c r="C155" s="41">
        <v>22</v>
      </c>
      <c r="D155" s="13" t="s">
        <v>375</v>
      </c>
      <c r="E155" s="135" t="s">
        <v>1691</v>
      </c>
      <c r="F155" s="135"/>
      <c r="G155" s="13" t="s">
        <v>2081</v>
      </c>
      <c r="H155" s="13" t="s">
        <v>376</v>
      </c>
      <c r="I155" s="107"/>
      <c r="J155" s="122">
        <f>((I157 + I158 + I159) / I156) * 100</f>
        <v>100</v>
      </c>
      <c r="K155" s="122"/>
      <c r="L155" s="18" t="s">
        <v>90</v>
      </c>
      <c r="M155" s="14"/>
      <c r="N155" s="41"/>
      <c r="O155" s="107"/>
      <c r="P155" s="41"/>
      <c r="Q155" s="107"/>
      <c r="R155" s="41"/>
      <c r="S155" s="107"/>
      <c r="T155" s="41"/>
      <c r="U155" s="107"/>
      <c r="V155" s="107"/>
      <c r="W155" s="18"/>
      <c r="X155" s="18"/>
      <c r="Y155" s="18"/>
      <c r="Z155" s="18"/>
      <c r="AA155" s="18"/>
      <c r="AB155" s="18"/>
      <c r="AC155" s="18" t="s">
        <v>987</v>
      </c>
      <c r="AD155" s="18" t="s">
        <v>987</v>
      </c>
      <c r="AE155" s="18" t="s">
        <v>988</v>
      </c>
      <c r="AF155" s="56" t="s">
        <v>2956</v>
      </c>
      <c r="AG155" s="5" t="s">
        <v>3525</v>
      </c>
      <c r="AH155" s="5" t="s">
        <v>3492</v>
      </c>
    </row>
    <row r="156" spans="1:34" ht="51.75" customHeight="1" x14ac:dyDescent="0.2">
      <c r="A156" s="42"/>
      <c r="B156" s="49" t="s">
        <v>1084</v>
      </c>
      <c r="C156" s="49">
        <v>22.1</v>
      </c>
      <c r="D156" s="12" t="s">
        <v>1537</v>
      </c>
      <c r="E156" s="6" t="s">
        <v>10</v>
      </c>
      <c r="F156" s="6"/>
      <c r="G156" s="12" t="s">
        <v>2082</v>
      </c>
      <c r="H156" s="12"/>
      <c r="I156" s="120">
        <v>2</v>
      </c>
      <c r="J156" s="107"/>
      <c r="K156" s="107"/>
      <c r="L156" s="15"/>
      <c r="M156" s="6" t="s">
        <v>0</v>
      </c>
      <c r="N156" s="56" t="s">
        <v>191</v>
      </c>
      <c r="O156" s="107"/>
      <c r="P156" s="12"/>
      <c r="Q156" s="107"/>
      <c r="R156" s="12"/>
      <c r="S156" s="107"/>
      <c r="T156" s="12"/>
      <c r="U156" s="107"/>
      <c r="V156" s="107"/>
      <c r="W156" s="5"/>
      <c r="X156" s="15"/>
      <c r="Y156" s="15"/>
      <c r="Z156" s="15"/>
      <c r="AA156" s="15"/>
      <c r="AB156" s="15"/>
      <c r="AC156" s="15"/>
      <c r="AD156" s="15"/>
      <c r="AE156" s="15"/>
      <c r="AF156" s="56" t="s">
        <v>2835</v>
      </c>
      <c r="AG156" s="5"/>
      <c r="AH156" s="5"/>
    </row>
    <row r="157" spans="1:34" ht="43.5" customHeight="1" x14ac:dyDescent="0.2">
      <c r="A157" s="42"/>
      <c r="B157" s="49" t="s">
        <v>1085</v>
      </c>
      <c r="C157" s="49" t="s">
        <v>377</v>
      </c>
      <c r="D157" s="56" t="s">
        <v>3578</v>
      </c>
      <c r="E157" s="6" t="s">
        <v>10</v>
      </c>
      <c r="F157" s="6"/>
      <c r="G157" s="12" t="s">
        <v>2151</v>
      </c>
      <c r="H157" s="12"/>
      <c r="I157" s="120">
        <v>1</v>
      </c>
      <c r="J157" s="107"/>
      <c r="K157" s="107"/>
      <c r="L157" s="15"/>
      <c r="M157" s="6" t="s">
        <v>0</v>
      </c>
      <c r="N157" s="56" t="s">
        <v>378</v>
      </c>
      <c r="O157" s="107"/>
      <c r="P157" s="12"/>
      <c r="Q157" s="107"/>
      <c r="R157" s="12"/>
      <c r="S157" s="107"/>
      <c r="T157" s="12"/>
      <c r="U157" s="107"/>
      <c r="V157" s="107"/>
      <c r="W157" s="5"/>
      <c r="X157" s="15"/>
      <c r="Y157" s="15"/>
      <c r="Z157" s="15"/>
      <c r="AA157" s="15"/>
      <c r="AB157" s="15"/>
      <c r="AC157" s="15"/>
      <c r="AD157" s="15"/>
      <c r="AE157" s="15"/>
      <c r="AF157" s="56" t="s">
        <v>2957</v>
      </c>
      <c r="AG157" s="5"/>
      <c r="AH157" s="5"/>
    </row>
    <row r="158" spans="1:34" ht="51.75" customHeight="1" x14ac:dyDescent="0.2">
      <c r="A158" s="42"/>
      <c r="B158" s="49" t="s">
        <v>1086</v>
      </c>
      <c r="C158" s="49" t="s">
        <v>379</v>
      </c>
      <c r="D158" s="56" t="s">
        <v>1538</v>
      </c>
      <c r="E158" s="6" t="s">
        <v>10</v>
      </c>
      <c r="F158" s="6"/>
      <c r="G158" s="12" t="s">
        <v>2152</v>
      </c>
      <c r="H158" s="12"/>
      <c r="I158" s="120">
        <v>1</v>
      </c>
      <c r="J158" s="107"/>
      <c r="K158" s="107"/>
      <c r="L158" s="15"/>
      <c r="M158" s="6" t="s">
        <v>0</v>
      </c>
      <c r="N158" s="56" t="s">
        <v>380</v>
      </c>
      <c r="O158" s="107"/>
      <c r="P158" s="12"/>
      <c r="Q158" s="107"/>
      <c r="R158" s="12"/>
      <c r="S158" s="107"/>
      <c r="T158" s="12"/>
      <c r="U158" s="107"/>
      <c r="V158" s="107"/>
      <c r="W158" s="5"/>
      <c r="X158" s="15"/>
      <c r="Y158" s="15"/>
      <c r="Z158" s="15"/>
      <c r="AA158" s="15"/>
      <c r="AB158" s="15"/>
      <c r="AC158" s="15"/>
      <c r="AD158" s="15"/>
      <c r="AE158" s="15"/>
      <c r="AF158" s="56" t="s">
        <v>2958</v>
      </c>
      <c r="AG158" s="5"/>
      <c r="AH158" s="5"/>
    </row>
    <row r="159" spans="1:34" ht="51.75" customHeight="1" x14ac:dyDescent="0.2">
      <c r="A159" s="42"/>
      <c r="B159" s="49" t="s">
        <v>1087</v>
      </c>
      <c r="C159" s="49" t="s">
        <v>381</v>
      </c>
      <c r="D159" s="12" t="s">
        <v>1539</v>
      </c>
      <c r="E159" s="6" t="s">
        <v>10</v>
      </c>
      <c r="F159" s="6"/>
      <c r="G159" s="12" t="s">
        <v>2153</v>
      </c>
      <c r="H159" s="12"/>
      <c r="I159" s="120">
        <v>0</v>
      </c>
      <c r="J159" s="107"/>
      <c r="K159" s="107"/>
      <c r="L159" s="15"/>
      <c r="M159" s="6" t="s">
        <v>0</v>
      </c>
      <c r="N159" s="56" t="s">
        <v>382</v>
      </c>
      <c r="O159" s="107"/>
      <c r="P159" s="12"/>
      <c r="Q159" s="107"/>
      <c r="R159" s="12"/>
      <c r="S159" s="107"/>
      <c r="T159" s="12"/>
      <c r="U159" s="107"/>
      <c r="V159" s="107"/>
      <c r="W159" s="5"/>
      <c r="X159" s="15"/>
      <c r="Y159" s="15"/>
      <c r="Z159" s="15"/>
      <c r="AA159" s="15"/>
      <c r="AB159" s="15"/>
      <c r="AC159" s="15"/>
      <c r="AD159" s="15"/>
      <c r="AE159" s="15"/>
      <c r="AF159" s="56" t="s">
        <v>2836</v>
      </c>
      <c r="AG159" s="5"/>
      <c r="AH159" s="5"/>
    </row>
    <row r="160" spans="1:34" ht="51.75" customHeight="1" x14ac:dyDescent="0.2">
      <c r="A160" s="42"/>
      <c r="B160" s="67"/>
      <c r="C160" s="41">
        <v>23</v>
      </c>
      <c r="D160" s="13" t="s">
        <v>2862</v>
      </c>
      <c r="E160" s="14"/>
      <c r="F160" s="14"/>
      <c r="G160" s="13"/>
      <c r="H160" s="14"/>
      <c r="I160" s="107"/>
      <c r="J160" s="107"/>
      <c r="K160" s="107"/>
      <c r="L160" s="67"/>
      <c r="M160" s="14"/>
      <c r="N160" s="41"/>
      <c r="O160" s="107"/>
      <c r="P160" s="41"/>
      <c r="Q160" s="107"/>
      <c r="R160" s="41"/>
      <c r="S160" s="107"/>
      <c r="T160" s="41"/>
      <c r="U160" s="107"/>
      <c r="V160" s="107"/>
      <c r="W160" s="18"/>
      <c r="X160" s="67"/>
      <c r="Y160" s="67"/>
      <c r="Z160" s="67"/>
      <c r="AA160" s="67"/>
      <c r="AB160" s="67"/>
      <c r="AC160" s="18" t="s">
        <v>987</v>
      </c>
      <c r="AD160" s="18" t="s">
        <v>988</v>
      </c>
      <c r="AE160" s="18" t="s">
        <v>988</v>
      </c>
      <c r="AF160" s="56" t="s">
        <v>2959</v>
      </c>
      <c r="AG160" s="5"/>
      <c r="AH160" s="5"/>
    </row>
    <row r="161" spans="1:34" ht="44.25" customHeight="1" x14ac:dyDescent="0.2">
      <c r="A161" s="42"/>
      <c r="B161" s="41" t="s">
        <v>1705</v>
      </c>
      <c r="C161" s="41">
        <v>23</v>
      </c>
      <c r="D161" s="13" t="s">
        <v>2837</v>
      </c>
      <c r="E161" s="135" t="s">
        <v>1691</v>
      </c>
      <c r="F161" s="135"/>
      <c r="G161" s="13" t="s">
        <v>2154</v>
      </c>
      <c r="H161" s="13" t="s">
        <v>1614</v>
      </c>
      <c r="I161" s="107"/>
      <c r="J161" s="122">
        <f>(J168/(I163+I164)) *100</f>
        <v>88.082901554404145</v>
      </c>
      <c r="K161" s="122"/>
      <c r="L161" s="18" t="s">
        <v>1607</v>
      </c>
      <c r="M161" s="14"/>
      <c r="N161" s="41"/>
      <c r="O161" s="107"/>
      <c r="P161" s="41"/>
      <c r="Q161" s="107"/>
      <c r="R161" s="41"/>
      <c r="S161" s="107"/>
      <c r="T161" s="41"/>
      <c r="U161" s="107"/>
      <c r="V161" s="107"/>
      <c r="W161" s="105"/>
      <c r="X161" s="18"/>
      <c r="Y161" s="67"/>
      <c r="Z161" s="67"/>
      <c r="AA161" s="67"/>
      <c r="AB161" s="67"/>
      <c r="AC161" s="18" t="s">
        <v>987</v>
      </c>
      <c r="AD161" s="18" t="s">
        <v>988</v>
      </c>
      <c r="AE161" s="18" t="s">
        <v>988</v>
      </c>
      <c r="AF161" s="56" t="s">
        <v>2960</v>
      </c>
      <c r="AG161" s="5" t="s">
        <v>3526</v>
      </c>
      <c r="AH161" s="5" t="s">
        <v>3492</v>
      </c>
    </row>
    <row r="162" spans="1:34" ht="33.75" customHeight="1" x14ac:dyDescent="0.2">
      <c r="A162" s="42"/>
      <c r="B162" s="41" t="s">
        <v>1706</v>
      </c>
      <c r="C162" s="41">
        <v>23</v>
      </c>
      <c r="D162" s="13" t="s">
        <v>1534</v>
      </c>
      <c r="E162" s="135" t="s">
        <v>1691</v>
      </c>
      <c r="F162" s="135"/>
      <c r="G162" s="13" t="s">
        <v>2083</v>
      </c>
      <c r="H162" s="13" t="s">
        <v>1615</v>
      </c>
      <c r="I162" s="107"/>
      <c r="J162" s="122">
        <f>(I169 / J168) * 100</f>
        <v>88.235294117647058</v>
      </c>
      <c r="K162" s="122"/>
      <c r="L162" s="18" t="s">
        <v>1607</v>
      </c>
      <c r="M162" s="14"/>
      <c r="N162" s="41"/>
      <c r="O162" s="107"/>
      <c r="P162" s="41"/>
      <c r="Q162" s="107"/>
      <c r="R162" s="41"/>
      <c r="S162" s="107"/>
      <c r="T162" s="41"/>
      <c r="U162" s="107"/>
      <c r="V162" s="107"/>
      <c r="W162" s="18"/>
      <c r="X162" s="18"/>
      <c r="Y162" s="67"/>
      <c r="Z162" s="67"/>
      <c r="AA162" s="67"/>
      <c r="AB162" s="67"/>
      <c r="AC162" s="18" t="s">
        <v>987</v>
      </c>
      <c r="AD162" s="18" t="s">
        <v>988</v>
      </c>
      <c r="AE162" s="18" t="s">
        <v>988</v>
      </c>
      <c r="AF162" s="56" t="s">
        <v>2961</v>
      </c>
      <c r="AG162" s="5" t="s">
        <v>3529</v>
      </c>
      <c r="AH162" s="5" t="s">
        <v>3492</v>
      </c>
    </row>
    <row r="163" spans="1:34" ht="51.75" customHeight="1" x14ac:dyDescent="0.2">
      <c r="A163" s="42"/>
      <c r="B163" s="6" t="s">
        <v>1088</v>
      </c>
      <c r="C163" s="49">
        <v>23.1</v>
      </c>
      <c r="D163" s="56" t="s">
        <v>2863</v>
      </c>
      <c r="E163" s="6" t="s">
        <v>9</v>
      </c>
      <c r="F163" s="6"/>
      <c r="G163" s="56" t="s">
        <v>2155</v>
      </c>
      <c r="H163" s="12"/>
      <c r="I163" s="120">
        <v>24</v>
      </c>
      <c r="J163" s="107"/>
      <c r="K163" s="107"/>
      <c r="L163" s="15"/>
      <c r="M163" s="6" t="s">
        <v>0</v>
      </c>
      <c r="N163" s="56" t="s">
        <v>488</v>
      </c>
      <c r="O163" s="107"/>
      <c r="P163" s="56"/>
      <c r="Q163" s="107"/>
      <c r="R163" s="12"/>
      <c r="S163" s="107"/>
      <c r="T163" s="12"/>
      <c r="U163" s="107"/>
      <c r="V163" s="107"/>
      <c r="W163" s="5"/>
      <c r="X163" s="15"/>
      <c r="Y163" s="15"/>
      <c r="Z163" s="15"/>
      <c r="AA163" s="15"/>
      <c r="AB163" s="15"/>
      <c r="AC163" s="15"/>
      <c r="AD163" s="15"/>
      <c r="AE163" s="15"/>
      <c r="AF163" s="56" t="s">
        <v>2841</v>
      </c>
      <c r="AG163" s="5"/>
      <c r="AH163" s="5"/>
    </row>
    <row r="164" spans="1:34" ht="51.75" customHeight="1" x14ac:dyDescent="0.2">
      <c r="A164" s="42"/>
      <c r="B164" s="6" t="s">
        <v>1089</v>
      </c>
      <c r="C164" s="49">
        <v>23.2</v>
      </c>
      <c r="D164" s="56" t="s">
        <v>1540</v>
      </c>
      <c r="E164" s="6" t="s">
        <v>9</v>
      </c>
      <c r="F164" s="6"/>
      <c r="G164" s="56" t="s">
        <v>2156</v>
      </c>
      <c r="H164" s="12"/>
      <c r="I164" s="120">
        <v>169</v>
      </c>
      <c r="J164" s="107"/>
      <c r="K164" s="107"/>
      <c r="L164" s="15"/>
      <c r="M164" s="6" t="s">
        <v>0</v>
      </c>
      <c r="N164" s="56" t="s">
        <v>991</v>
      </c>
      <c r="O164" s="107"/>
      <c r="P164" s="56"/>
      <c r="Q164" s="107"/>
      <c r="R164" s="12"/>
      <c r="S164" s="107"/>
      <c r="T164" s="12"/>
      <c r="U164" s="107"/>
      <c r="V164" s="107"/>
      <c r="W164" s="5"/>
      <c r="X164" s="15"/>
      <c r="Y164" s="15"/>
      <c r="Z164" s="15"/>
      <c r="AA164" s="15"/>
      <c r="AB164" s="15"/>
      <c r="AC164" s="15"/>
      <c r="AD164" s="15"/>
      <c r="AE164" s="15"/>
      <c r="AF164" s="56" t="s">
        <v>2842</v>
      </c>
      <c r="AG164" s="5"/>
      <c r="AH164" s="5"/>
    </row>
    <row r="165" spans="1:34" ht="51.75" customHeight="1" x14ac:dyDescent="0.2">
      <c r="A165" s="42"/>
      <c r="B165" s="21" t="s">
        <v>1090</v>
      </c>
      <c r="C165" s="21">
        <v>23.3</v>
      </c>
      <c r="D165" s="23" t="s">
        <v>1541</v>
      </c>
      <c r="E165" s="21" t="s">
        <v>9</v>
      </c>
      <c r="F165" s="21"/>
      <c r="G165" s="23" t="s">
        <v>2084</v>
      </c>
      <c r="H165" s="23" t="s">
        <v>489</v>
      </c>
      <c r="I165" s="107"/>
      <c r="J165" s="120">
        <f>SUM(I163:I164)</f>
        <v>193</v>
      </c>
      <c r="K165" s="120" t="s">
        <v>1808</v>
      </c>
      <c r="L165" s="21"/>
      <c r="M165" s="21" t="s">
        <v>0</v>
      </c>
      <c r="N165" s="23"/>
      <c r="O165" s="107"/>
      <c r="P165" s="23"/>
      <c r="Q165" s="107"/>
      <c r="R165" s="23"/>
      <c r="S165" s="107"/>
      <c r="T165" s="23"/>
      <c r="U165" s="107"/>
      <c r="V165" s="107"/>
      <c r="W165" s="23"/>
      <c r="X165" s="21"/>
      <c r="Y165" s="21"/>
      <c r="Z165" s="21"/>
      <c r="AA165" s="21"/>
      <c r="AB165" s="21"/>
      <c r="AC165" s="21"/>
      <c r="AD165" s="21"/>
      <c r="AE165" s="21"/>
      <c r="AF165" s="56" t="s">
        <v>2865</v>
      </c>
      <c r="AG165" s="5"/>
      <c r="AH165" s="5"/>
    </row>
    <row r="166" spans="1:34" ht="51.75" customHeight="1" x14ac:dyDescent="0.2">
      <c r="A166" s="42"/>
      <c r="B166" s="6" t="s">
        <v>1091</v>
      </c>
      <c r="C166" s="49">
        <v>23.4</v>
      </c>
      <c r="D166" s="56" t="s">
        <v>1542</v>
      </c>
      <c r="E166" s="6" t="s">
        <v>9</v>
      </c>
      <c r="F166" s="6"/>
      <c r="G166" s="56" t="s">
        <v>2157</v>
      </c>
      <c r="H166" s="12"/>
      <c r="I166" s="120">
        <v>20</v>
      </c>
      <c r="J166" s="107"/>
      <c r="K166" s="107"/>
      <c r="L166" s="15"/>
      <c r="M166" s="6" t="s">
        <v>0</v>
      </c>
      <c r="N166" s="56" t="s">
        <v>992</v>
      </c>
      <c r="O166" s="107" t="b">
        <f>I166&lt;=I163</f>
        <v>1</v>
      </c>
      <c r="P166" s="56" t="s">
        <v>492</v>
      </c>
      <c r="Q166" s="107"/>
      <c r="R166" s="12"/>
      <c r="S166" s="107"/>
      <c r="T166" s="12"/>
      <c r="U166" s="107"/>
      <c r="V166" s="107"/>
      <c r="W166" s="5"/>
      <c r="X166" s="15"/>
      <c r="Y166" s="15"/>
      <c r="Z166" s="15"/>
      <c r="AA166" s="15"/>
      <c r="AB166" s="15"/>
      <c r="AC166" s="15"/>
      <c r="AD166" s="15"/>
      <c r="AE166" s="15"/>
      <c r="AF166" s="56" t="s">
        <v>2962</v>
      </c>
      <c r="AG166" s="5"/>
      <c r="AH166" s="5"/>
    </row>
    <row r="167" spans="1:34" ht="51.75" customHeight="1" x14ac:dyDescent="0.2">
      <c r="A167" s="42"/>
      <c r="B167" s="6" t="s">
        <v>1092</v>
      </c>
      <c r="C167" s="49">
        <v>23.5</v>
      </c>
      <c r="D167" s="56" t="s">
        <v>1543</v>
      </c>
      <c r="E167" s="6" t="s">
        <v>9</v>
      </c>
      <c r="F167" s="6"/>
      <c r="G167" s="56" t="s">
        <v>2158</v>
      </c>
      <c r="H167" s="12"/>
      <c r="I167" s="120">
        <v>150</v>
      </c>
      <c r="J167" s="107"/>
      <c r="K167" s="107"/>
      <c r="L167" s="15"/>
      <c r="M167" s="6" t="s">
        <v>0</v>
      </c>
      <c r="N167" s="56" t="s">
        <v>490</v>
      </c>
      <c r="O167" s="107" t="b">
        <f>I167&lt;=I164</f>
        <v>1</v>
      </c>
      <c r="P167" s="56" t="s">
        <v>493</v>
      </c>
      <c r="Q167" s="107"/>
      <c r="R167" s="12"/>
      <c r="S167" s="107"/>
      <c r="T167" s="12"/>
      <c r="U167" s="107"/>
      <c r="V167" s="107"/>
      <c r="W167" s="5"/>
      <c r="X167" s="15"/>
      <c r="Y167" s="15"/>
      <c r="Z167" s="15"/>
      <c r="AA167" s="15"/>
      <c r="AB167" s="15"/>
      <c r="AC167" s="15"/>
      <c r="AD167" s="15"/>
      <c r="AE167" s="15"/>
      <c r="AF167" s="56" t="s">
        <v>2963</v>
      </c>
      <c r="AG167" s="5"/>
      <c r="AH167" s="5"/>
    </row>
    <row r="168" spans="1:34" ht="51.75" customHeight="1" x14ac:dyDescent="0.2">
      <c r="A168" s="42"/>
      <c r="B168" s="21" t="s">
        <v>1093</v>
      </c>
      <c r="C168" s="21">
        <v>23.6</v>
      </c>
      <c r="D168" s="23" t="s">
        <v>1544</v>
      </c>
      <c r="E168" s="21" t="s">
        <v>9</v>
      </c>
      <c r="F168" s="21"/>
      <c r="G168" s="23" t="s">
        <v>2085</v>
      </c>
      <c r="H168" s="23" t="s">
        <v>993</v>
      </c>
      <c r="I168" s="107"/>
      <c r="J168" s="120">
        <f>SUM(I166:I167)</f>
        <v>170</v>
      </c>
      <c r="K168" s="120" t="s">
        <v>1809</v>
      </c>
      <c r="L168" s="21"/>
      <c r="M168" s="21" t="s">
        <v>0</v>
      </c>
      <c r="N168" s="21"/>
      <c r="O168" s="107"/>
      <c r="P168" s="21"/>
      <c r="Q168" s="107"/>
      <c r="R168" s="21"/>
      <c r="S168" s="107"/>
      <c r="T168" s="21"/>
      <c r="U168" s="107"/>
      <c r="V168" s="107"/>
      <c r="W168" s="21"/>
      <c r="X168" s="21"/>
      <c r="Y168" s="21"/>
      <c r="Z168" s="21"/>
      <c r="AA168" s="21"/>
      <c r="AB168" s="21"/>
      <c r="AC168" s="21"/>
      <c r="AD168" s="21"/>
      <c r="AE168" s="21"/>
      <c r="AF168" s="56" t="s">
        <v>2964</v>
      </c>
      <c r="AG168" s="5"/>
      <c r="AH168" s="5"/>
    </row>
    <row r="169" spans="1:34" ht="51.75" customHeight="1" x14ac:dyDescent="0.2">
      <c r="A169" s="42"/>
      <c r="B169" s="6" t="s">
        <v>1094</v>
      </c>
      <c r="C169" s="49">
        <v>23.7</v>
      </c>
      <c r="D169" s="56" t="s">
        <v>1545</v>
      </c>
      <c r="E169" s="6" t="s">
        <v>9</v>
      </c>
      <c r="F169" s="6"/>
      <c r="G169" s="56" t="s">
        <v>2086</v>
      </c>
      <c r="H169" s="12"/>
      <c r="I169" s="120">
        <v>150</v>
      </c>
      <c r="J169" s="107"/>
      <c r="K169" s="107"/>
      <c r="L169" s="15"/>
      <c r="M169" s="6" t="s">
        <v>0</v>
      </c>
      <c r="N169" s="56" t="s">
        <v>491</v>
      </c>
      <c r="O169" s="107" t="b">
        <f>I169&lt;=J168</f>
        <v>1</v>
      </c>
      <c r="P169" s="56" t="s">
        <v>494</v>
      </c>
      <c r="Q169" s="107"/>
      <c r="R169" s="12"/>
      <c r="S169" s="107"/>
      <c r="T169" s="12"/>
      <c r="U169" s="107"/>
      <c r="V169" s="107"/>
      <c r="W169" s="5"/>
      <c r="X169" s="15"/>
      <c r="Y169" s="15"/>
      <c r="Z169" s="15"/>
      <c r="AA169" s="15"/>
      <c r="AB169" s="15"/>
      <c r="AC169" s="15"/>
      <c r="AD169" s="15"/>
      <c r="AE169" s="15"/>
      <c r="AF169" s="56" t="s">
        <v>2866</v>
      </c>
      <c r="AG169" s="5"/>
      <c r="AH169" s="5"/>
    </row>
    <row r="170" spans="1:34" ht="51.75" customHeight="1" x14ac:dyDescent="0.2">
      <c r="A170" s="42"/>
      <c r="B170" s="41"/>
      <c r="C170" s="41">
        <v>24</v>
      </c>
      <c r="D170" s="13" t="s">
        <v>2870</v>
      </c>
      <c r="E170" s="135" t="s">
        <v>1691</v>
      </c>
      <c r="F170" s="135"/>
      <c r="G170" s="13" t="s">
        <v>2088</v>
      </c>
      <c r="H170" s="13" t="s">
        <v>996</v>
      </c>
      <c r="I170" s="107"/>
      <c r="J170" s="122">
        <f>((I171+I172)/I174*100)</f>
        <v>94.577553593947044</v>
      </c>
      <c r="K170" s="122"/>
      <c r="L170" s="18" t="s">
        <v>90</v>
      </c>
      <c r="M170" s="13"/>
      <c r="N170" s="41"/>
      <c r="O170" s="107"/>
      <c r="P170" s="41"/>
      <c r="Q170" s="107"/>
      <c r="R170" s="41"/>
      <c r="S170" s="107"/>
      <c r="T170" s="41"/>
      <c r="U170" s="107"/>
      <c r="V170" s="107"/>
      <c r="W170" s="18"/>
      <c r="X170" s="18"/>
      <c r="Y170" s="67"/>
      <c r="Z170" s="67"/>
      <c r="AA170" s="67"/>
      <c r="AB170" s="67"/>
      <c r="AC170" s="18" t="s">
        <v>988</v>
      </c>
      <c r="AD170" s="18" t="s">
        <v>987</v>
      </c>
      <c r="AE170" s="18" t="s">
        <v>987</v>
      </c>
      <c r="AF170" s="56" t="s">
        <v>2864</v>
      </c>
      <c r="AG170" s="5" t="s">
        <v>3527</v>
      </c>
      <c r="AH170" s="5" t="s">
        <v>3492</v>
      </c>
    </row>
    <row r="171" spans="1:34" ht="51.75" customHeight="1" x14ac:dyDescent="0.2">
      <c r="A171" s="42"/>
      <c r="B171" s="6" t="s">
        <v>1426</v>
      </c>
      <c r="C171" s="49">
        <v>24.1</v>
      </c>
      <c r="D171" s="56" t="s">
        <v>2871</v>
      </c>
      <c r="E171" s="6" t="s">
        <v>9</v>
      </c>
      <c r="F171" s="6"/>
      <c r="G171" s="56" t="s">
        <v>2159</v>
      </c>
      <c r="H171" s="12"/>
      <c r="I171" s="120">
        <v>565</v>
      </c>
      <c r="J171" s="107"/>
      <c r="K171" s="107"/>
      <c r="L171" s="15"/>
      <c r="M171" s="6" t="s">
        <v>0</v>
      </c>
      <c r="N171" s="56" t="s">
        <v>989</v>
      </c>
      <c r="O171" s="107"/>
      <c r="P171" s="56"/>
      <c r="Q171" s="107"/>
      <c r="R171" s="12"/>
      <c r="S171" s="107"/>
      <c r="T171" s="12"/>
      <c r="U171" s="107"/>
      <c r="V171" s="107"/>
      <c r="W171" s="5"/>
      <c r="X171" s="15"/>
      <c r="Y171" s="15"/>
      <c r="Z171" s="15"/>
      <c r="AA171" s="15"/>
      <c r="AB171" s="15"/>
      <c r="AC171" s="15"/>
      <c r="AD171" s="15"/>
      <c r="AE171" s="15"/>
      <c r="AF171" s="56" t="s">
        <v>2867</v>
      </c>
      <c r="AG171" s="5"/>
      <c r="AH171" s="5"/>
    </row>
    <row r="172" spans="1:34" ht="51.75" customHeight="1" x14ac:dyDescent="0.2">
      <c r="A172" s="42"/>
      <c r="B172" s="6" t="s">
        <v>1427</v>
      </c>
      <c r="C172" s="49">
        <v>24.2</v>
      </c>
      <c r="D172" s="56" t="s">
        <v>2872</v>
      </c>
      <c r="E172" s="6" t="s">
        <v>9</v>
      </c>
      <c r="F172" s="6"/>
      <c r="G172" s="56" t="s">
        <v>2160</v>
      </c>
      <c r="H172" s="12"/>
      <c r="I172" s="120">
        <v>185</v>
      </c>
      <c r="J172" s="107"/>
      <c r="K172" s="107"/>
      <c r="L172" s="15"/>
      <c r="M172" s="6" t="s">
        <v>0</v>
      </c>
      <c r="N172" s="56" t="s">
        <v>990</v>
      </c>
      <c r="O172" s="107"/>
      <c r="P172" s="56"/>
      <c r="Q172" s="107"/>
      <c r="R172" s="12"/>
      <c r="S172" s="107"/>
      <c r="T172" s="12"/>
      <c r="U172" s="107"/>
      <c r="V172" s="107"/>
      <c r="W172" s="5"/>
      <c r="X172" s="15"/>
      <c r="Y172" s="15"/>
      <c r="Z172" s="15"/>
      <c r="AA172" s="15"/>
      <c r="AB172" s="15"/>
      <c r="AC172" s="15"/>
      <c r="AD172" s="15"/>
      <c r="AE172" s="15"/>
      <c r="AF172" s="56" t="s">
        <v>2868</v>
      </c>
      <c r="AG172" s="5"/>
      <c r="AH172" s="5"/>
    </row>
    <row r="173" spans="1:34" ht="51.75" customHeight="1" x14ac:dyDescent="0.2">
      <c r="A173" s="42"/>
      <c r="B173" s="52" t="s">
        <v>1428</v>
      </c>
      <c r="C173" s="52">
        <v>24.3</v>
      </c>
      <c r="D173" s="23" t="s">
        <v>2873</v>
      </c>
      <c r="E173" s="52" t="s">
        <v>9</v>
      </c>
      <c r="F173" s="52"/>
      <c r="G173" s="23" t="s">
        <v>2087</v>
      </c>
      <c r="H173" s="23" t="s">
        <v>994</v>
      </c>
      <c r="I173" s="107"/>
      <c r="J173" s="120">
        <f>SUM(I171:I172)</f>
        <v>750</v>
      </c>
      <c r="K173" s="120" t="s">
        <v>1810</v>
      </c>
      <c r="L173" s="52"/>
      <c r="M173" s="52" t="s">
        <v>0</v>
      </c>
      <c r="N173" s="23"/>
      <c r="O173" s="107"/>
      <c r="P173" s="23"/>
      <c r="Q173" s="107"/>
      <c r="R173" s="23"/>
      <c r="S173" s="107"/>
      <c r="T173" s="23"/>
      <c r="U173" s="107"/>
      <c r="V173" s="107"/>
      <c r="W173" s="23"/>
      <c r="X173" s="52"/>
      <c r="Y173" s="52"/>
      <c r="Z173" s="52"/>
      <c r="AA173" s="52"/>
      <c r="AB173" s="52"/>
      <c r="AC173" s="52"/>
      <c r="AD173" s="52"/>
      <c r="AE173" s="52"/>
      <c r="AF173" s="56" t="s">
        <v>2869</v>
      </c>
      <c r="AG173" s="5"/>
      <c r="AH173" s="5"/>
    </row>
    <row r="174" spans="1:34" ht="42" customHeight="1" x14ac:dyDescent="0.2">
      <c r="A174" s="42"/>
      <c r="B174" s="6" t="s">
        <v>1429</v>
      </c>
      <c r="C174" s="49">
        <v>24.4</v>
      </c>
      <c r="D174" s="56" t="s">
        <v>2874</v>
      </c>
      <c r="E174" s="6" t="s">
        <v>9</v>
      </c>
      <c r="F174" s="6"/>
      <c r="G174" s="56" t="s">
        <v>2089</v>
      </c>
      <c r="H174" s="12"/>
      <c r="I174" s="120">
        <v>793</v>
      </c>
      <c r="J174" s="107"/>
      <c r="K174" s="107"/>
      <c r="L174" s="15"/>
      <c r="M174" s="6" t="s">
        <v>0</v>
      </c>
      <c r="N174" s="56" t="s">
        <v>995</v>
      </c>
      <c r="O174" s="107"/>
      <c r="P174" s="56"/>
      <c r="Q174" s="107"/>
      <c r="R174" s="12"/>
      <c r="S174" s="107"/>
      <c r="T174" s="12"/>
      <c r="U174" s="107"/>
      <c r="V174" s="107"/>
      <c r="W174" s="5"/>
      <c r="X174" s="15"/>
      <c r="Y174" s="15"/>
      <c r="Z174" s="15"/>
      <c r="AA174" s="15"/>
      <c r="AB174" s="15"/>
      <c r="AC174" s="15"/>
      <c r="AD174" s="15"/>
      <c r="AE174" s="15"/>
      <c r="AF174" s="56" t="s">
        <v>3623</v>
      </c>
      <c r="AG174" s="5"/>
      <c r="AH174" s="5"/>
    </row>
    <row r="175" spans="1:34" ht="42" customHeight="1" x14ac:dyDescent="0.2">
      <c r="A175" s="42"/>
      <c r="B175" s="41"/>
      <c r="C175" s="41">
        <v>25</v>
      </c>
      <c r="D175" s="13" t="s">
        <v>383</v>
      </c>
      <c r="E175" s="41" t="s">
        <v>1691</v>
      </c>
      <c r="F175" s="41"/>
      <c r="G175" s="13" t="s">
        <v>2090</v>
      </c>
      <c r="H175" s="13" t="s">
        <v>1557</v>
      </c>
      <c r="I175" s="107"/>
      <c r="J175" s="122">
        <f>((I177 + I178) / I176) * 100</f>
        <v>77.03180212014135</v>
      </c>
      <c r="K175" s="122"/>
      <c r="L175" s="18" t="s">
        <v>90</v>
      </c>
      <c r="M175" s="13"/>
      <c r="N175" s="41"/>
      <c r="O175" s="107"/>
      <c r="P175" s="41"/>
      <c r="Q175" s="107"/>
      <c r="R175" s="41"/>
      <c r="S175" s="107"/>
      <c r="T175" s="41"/>
      <c r="U175" s="107"/>
      <c r="V175" s="107"/>
      <c r="W175" s="18"/>
      <c r="X175" s="18"/>
      <c r="Y175" s="67"/>
      <c r="Z175" s="67"/>
      <c r="AA175" s="67"/>
      <c r="AB175" s="67"/>
      <c r="AC175" s="18" t="s">
        <v>987</v>
      </c>
      <c r="AD175" s="18" t="s">
        <v>987</v>
      </c>
      <c r="AE175" s="18" t="s">
        <v>988</v>
      </c>
      <c r="AF175" s="56" t="s">
        <v>2965</v>
      </c>
      <c r="AG175" s="5" t="s">
        <v>3528</v>
      </c>
      <c r="AH175" s="5" t="s">
        <v>3493</v>
      </c>
    </row>
    <row r="176" spans="1:34" ht="51.75" customHeight="1" x14ac:dyDescent="0.2">
      <c r="A176" s="42"/>
      <c r="B176" s="6" t="s">
        <v>1099</v>
      </c>
      <c r="C176" s="49">
        <v>25.1</v>
      </c>
      <c r="D176" s="56" t="s">
        <v>1546</v>
      </c>
      <c r="E176" s="6" t="s">
        <v>9</v>
      </c>
      <c r="F176" s="6"/>
      <c r="G176" s="56" t="s">
        <v>2091</v>
      </c>
      <c r="H176" s="12"/>
      <c r="I176" s="120">
        <v>566</v>
      </c>
      <c r="J176" s="107"/>
      <c r="K176" s="107"/>
      <c r="L176" s="15"/>
      <c r="M176" s="6" t="s">
        <v>0</v>
      </c>
      <c r="N176" s="56" t="s">
        <v>384</v>
      </c>
      <c r="O176" s="107"/>
      <c r="P176" s="56"/>
      <c r="Q176" s="107"/>
      <c r="R176" s="12"/>
      <c r="S176" s="107"/>
      <c r="T176" s="12"/>
      <c r="U176" s="107"/>
      <c r="V176" s="107"/>
      <c r="W176" s="5"/>
      <c r="X176" s="15"/>
      <c r="Y176" s="15"/>
      <c r="Z176" s="15"/>
      <c r="AA176" s="15"/>
      <c r="AB176" s="15"/>
      <c r="AC176" s="15"/>
      <c r="AD176" s="15"/>
      <c r="AE176" s="15"/>
      <c r="AF176" s="5" t="s">
        <v>2966</v>
      </c>
      <c r="AG176" s="5"/>
      <c r="AH176" s="5"/>
    </row>
    <row r="177" spans="1:34" ht="51.75" customHeight="1" x14ac:dyDescent="0.2">
      <c r="A177" s="42"/>
      <c r="B177" s="6" t="s">
        <v>1100</v>
      </c>
      <c r="C177" s="49" t="s">
        <v>385</v>
      </c>
      <c r="D177" s="56" t="s">
        <v>1651</v>
      </c>
      <c r="E177" s="6" t="s">
        <v>9</v>
      </c>
      <c r="F177" s="6"/>
      <c r="G177" s="56" t="s">
        <v>2094</v>
      </c>
      <c r="H177" s="12"/>
      <c r="I177" s="120">
        <v>205</v>
      </c>
      <c r="J177" s="107"/>
      <c r="K177" s="107"/>
      <c r="L177" s="15"/>
      <c r="M177" s="6" t="s">
        <v>0</v>
      </c>
      <c r="N177" s="56" t="s">
        <v>386</v>
      </c>
      <c r="O177" s="107"/>
      <c r="P177" s="56"/>
      <c r="Q177" s="107"/>
      <c r="R177" s="12"/>
      <c r="S177" s="107"/>
      <c r="T177" s="12"/>
      <c r="U177" s="107"/>
      <c r="V177" s="107"/>
      <c r="W177" s="5"/>
      <c r="X177" s="15"/>
      <c r="Y177" s="15"/>
      <c r="Z177" s="15"/>
      <c r="AA177" s="15"/>
      <c r="AB177" s="15"/>
      <c r="AC177" s="15"/>
      <c r="AD177" s="15"/>
      <c r="AE177" s="15"/>
      <c r="AF177" s="5" t="s">
        <v>2875</v>
      </c>
      <c r="AG177" s="5"/>
      <c r="AH177" s="5"/>
    </row>
    <row r="178" spans="1:34" ht="51.75" customHeight="1" x14ac:dyDescent="0.2">
      <c r="A178" s="42"/>
      <c r="B178" s="6" t="s">
        <v>1101</v>
      </c>
      <c r="C178" s="49" t="s">
        <v>388</v>
      </c>
      <c r="D178" s="56" t="s">
        <v>1547</v>
      </c>
      <c r="E178" s="6" t="s">
        <v>9</v>
      </c>
      <c r="F178" s="6"/>
      <c r="G178" s="56" t="s">
        <v>2095</v>
      </c>
      <c r="H178" s="12"/>
      <c r="I178" s="120">
        <v>231</v>
      </c>
      <c r="J178" s="107"/>
      <c r="K178" s="107"/>
      <c r="L178" s="15"/>
      <c r="M178" s="6" t="s">
        <v>0</v>
      </c>
      <c r="N178" s="56" t="s">
        <v>389</v>
      </c>
      <c r="O178" s="107"/>
      <c r="P178" s="56"/>
      <c r="Q178" s="107"/>
      <c r="R178" s="12"/>
      <c r="S178" s="107"/>
      <c r="T178" s="12"/>
      <c r="U178" s="107"/>
      <c r="V178" s="107"/>
      <c r="W178" s="5"/>
      <c r="X178" s="15"/>
      <c r="Y178" s="15"/>
      <c r="Z178" s="15"/>
      <c r="AA178" s="15"/>
      <c r="AB178" s="15"/>
      <c r="AC178" s="15"/>
      <c r="AD178" s="15"/>
      <c r="AE178" s="15"/>
      <c r="AF178" s="5" t="s">
        <v>2876</v>
      </c>
      <c r="AG178" s="5"/>
      <c r="AH178" s="5"/>
    </row>
    <row r="179" spans="1:34" ht="51.75" customHeight="1" x14ac:dyDescent="0.2">
      <c r="A179" s="42"/>
      <c r="B179" s="6" t="s">
        <v>1102</v>
      </c>
      <c r="C179" s="49" t="s">
        <v>390</v>
      </c>
      <c r="D179" s="56" t="s">
        <v>1548</v>
      </c>
      <c r="E179" s="6" t="s">
        <v>9</v>
      </c>
      <c r="F179" s="6"/>
      <c r="G179" s="56" t="s">
        <v>2092</v>
      </c>
      <c r="H179" s="12"/>
      <c r="I179" s="120">
        <v>73</v>
      </c>
      <c r="J179" s="107"/>
      <c r="K179" s="107"/>
      <c r="L179" s="15"/>
      <c r="M179" s="6" t="s">
        <v>0</v>
      </c>
      <c r="N179" s="56" t="s">
        <v>391</v>
      </c>
      <c r="O179" s="107"/>
      <c r="P179" s="56"/>
      <c r="Q179" s="107"/>
      <c r="R179" s="12"/>
      <c r="S179" s="107"/>
      <c r="T179" s="12"/>
      <c r="U179" s="107"/>
      <c r="V179" s="107"/>
      <c r="W179" s="5"/>
      <c r="X179" s="15"/>
      <c r="Y179" s="15"/>
      <c r="Z179" s="15"/>
      <c r="AA179" s="15"/>
      <c r="AB179" s="15"/>
      <c r="AC179" s="15"/>
      <c r="AD179" s="15"/>
      <c r="AE179" s="15"/>
      <c r="AF179" s="5" t="s">
        <v>2877</v>
      </c>
      <c r="AG179" s="5"/>
      <c r="AH179" s="5"/>
    </row>
    <row r="180" spans="1:34" ht="51.75" customHeight="1" x14ac:dyDescent="0.2">
      <c r="A180" s="42"/>
      <c r="B180" s="6" t="s">
        <v>1103</v>
      </c>
      <c r="C180" s="49" t="s">
        <v>392</v>
      </c>
      <c r="D180" s="56" t="s">
        <v>1549</v>
      </c>
      <c r="E180" s="6" t="s">
        <v>9</v>
      </c>
      <c r="F180" s="6"/>
      <c r="G180" s="56" t="s">
        <v>2096</v>
      </c>
      <c r="H180" s="12"/>
      <c r="I180" s="120">
        <v>33</v>
      </c>
      <c r="J180" s="107"/>
      <c r="K180" s="107"/>
      <c r="L180" s="15"/>
      <c r="M180" s="6" t="s">
        <v>0</v>
      </c>
      <c r="N180" s="56" t="s">
        <v>393</v>
      </c>
      <c r="O180" s="107"/>
      <c r="P180" s="56"/>
      <c r="Q180" s="107"/>
      <c r="R180" s="12"/>
      <c r="S180" s="107"/>
      <c r="T180" s="12"/>
      <c r="U180" s="107"/>
      <c r="V180" s="107"/>
      <c r="W180" s="5"/>
      <c r="X180" s="15"/>
      <c r="Y180" s="15"/>
      <c r="Z180" s="15"/>
      <c r="AA180" s="15"/>
      <c r="AB180" s="15"/>
      <c r="AC180" s="15"/>
      <c r="AD180" s="15"/>
      <c r="AE180" s="15"/>
      <c r="AF180" s="5" t="s">
        <v>2878</v>
      </c>
      <c r="AG180" s="5"/>
      <c r="AH180" s="5"/>
    </row>
    <row r="181" spans="1:34" ht="51.75" customHeight="1" x14ac:dyDescent="0.2">
      <c r="A181" s="42"/>
      <c r="B181" s="19" t="s">
        <v>1104</v>
      </c>
      <c r="C181" s="49" t="s">
        <v>394</v>
      </c>
      <c r="D181" s="56" t="s">
        <v>1550</v>
      </c>
      <c r="E181" s="6" t="s">
        <v>9</v>
      </c>
      <c r="F181" s="6"/>
      <c r="G181" s="56" t="s">
        <v>2097</v>
      </c>
      <c r="H181" s="12"/>
      <c r="I181" s="120">
        <v>24</v>
      </c>
      <c r="J181" s="107"/>
      <c r="K181" s="107"/>
      <c r="L181" s="15"/>
      <c r="M181" s="6" t="s">
        <v>0</v>
      </c>
      <c r="N181" s="56" t="s">
        <v>395</v>
      </c>
      <c r="O181" s="107"/>
      <c r="P181" s="56"/>
      <c r="Q181" s="107"/>
      <c r="R181" s="12"/>
      <c r="S181" s="107"/>
      <c r="T181" s="12"/>
      <c r="U181" s="107"/>
      <c r="V181" s="107"/>
      <c r="W181" s="5"/>
      <c r="X181" s="15"/>
      <c r="Y181" s="15"/>
      <c r="Z181" s="15"/>
      <c r="AA181" s="15"/>
      <c r="AB181" s="15"/>
      <c r="AC181" s="15"/>
      <c r="AD181" s="15"/>
      <c r="AE181" s="15"/>
      <c r="AF181" s="5" t="s">
        <v>2879</v>
      </c>
      <c r="AG181" s="5"/>
      <c r="AH181" s="5"/>
    </row>
    <row r="182" spans="1:34" ht="51.75" customHeight="1" x14ac:dyDescent="0.2">
      <c r="A182" s="42"/>
      <c r="B182" s="52" t="s">
        <v>1707</v>
      </c>
      <c r="C182" s="52">
        <v>25.3</v>
      </c>
      <c r="D182" s="23" t="s">
        <v>92</v>
      </c>
      <c r="E182" s="52" t="s">
        <v>9</v>
      </c>
      <c r="F182" s="52"/>
      <c r="G182" s="23" t="s">
        <v>2093</v>
      </c>
      <c r="H182" s="23"/>
      <c r="I182" s="107"/>
      <c r="J182" s="120">
        <f>SUM(I177:I181)</f>
        <v>566</v>
      </c>
      <c r="K182" s="107" t="s">
        <v>1811</v>
      </c>
      <c r="L182" s="52"/>
      <c r="M182" s="52"/>
      <c r="N182" s="23"/>
      <c r="O182" s="107" t="b">
        <f>J182&lt;=I176</f>
        <v>1</v>
      </c>
      <c r="P182" s="23" t="s">
        <v>387</v>
      </c>
      <c r="Q182" s="107"/>
      <c r="R182" s="23"/>
      <c r="S182" s="107"/>
      <c r="T182" s="23"/>
      <c r="U182" s="107"/>
      <c r="V182" s="107"/>
      <c r="W182" s="23"/>
      <c r="X182" s="52"/>
      <c r="Y182" s="52"/>
      <c r="Z182" s="52"/>
      <c r="AA182" s="52"/>
      <c r="AB182" s="52"/>
      <c r="AC182" s="52"/>
      <c r="AD182" s="52"/>
      <c r="AE182" s="52"/>
      <c r="AF182" s="5" t="s">
        <v>2880</v>
      </c>
      <c r="AG182" s="5"/>
      <c r="AH182" s="5"/>
    </row>
    <row r="183" spans="1:34" ht="51.75" customHeight="1" x14ac:dyDescent="0.2">
      <c r="A183" s="42"/>
      <c r="B183" s="41"/>
      <c r="C183" s="41">
        <v>26</v>
      </c>
      <c r="D183" s="13" t="s">
        <v>396</v>
      </c>
      <c r="E183" s="41" t="s">
        <v>1691</v>
      </c>
      <c r="F183" s="41"/>
      <c r="G183" s="13" t="s">
        <v>2098</v>
      </c>
      <c r="H183" s="13" t="s">
        <v>397</v>
      </c>
      <c r="I183" s="107"/>
      <c r="J183" s="122">
        <f>(I184 / I185) * 100</f>
        <v>99.251476708433387</v>
      </c>
      <c r="K183" s="122"/>
      <c r="L183" s="18" t="s">
        <v>90</v>
      </c>
      <c r="M183" s="13"/>
      <c r="N183" s="41"/>
      <c r="O183" s="107"/>
      <c r="P183" s="41"/>
      <c r="Q183" s="107"/>
      <c r="R183" s="41"/>
      <c r="S183" s="107"/>
      <c r="T183" s="41"/>
      <c r="U183" s="107"/>
      <c r="V183" s="107"/>
      <c r="W183" s="18"/>
      <c r="X183" s="18"/>
      <c r="Y183" s="67"/>
      <c r="Z183" s="67"/>
      <c r="AA183" s="67"/>
      <c r="AB183" s="67"/>
      <c r="AC183" s="18" t="s">
        <v>987</v>
      </c>
      <c r="AD183" s="18" t="s">
        <v>987</v>
      </c>
      <c r="AE183" s="18" t="s">
        <v>988</v>
      </c>
      <c r="AF183" s="5" t="s">
        <v>2881</v>
      </c>
      <c r="AG183" s="5" t="s">
        <v>3530</v>
      </c>
      <c r="AH183" s="5" t="s">
        <v>3492</v>
      </c>
    </row>
    <row r="184" spans="1:34" ht="51.75" customHeight="1" x14ac:dyDescent="0.2">
      <c r="A184" s="42"/>
      <c r="B184" s="6" t="s">
        <v>1105</v>
      </c>
      <c r="C184" s="49">
        <v>26.1</v>
      </c>
      <c r="D184" s="12" t="s">
        <v>1551</v>
      </c>
      <c r="E184" s="139" t="s">
        <v>1655</v>
      </c>
      <c r="F184" s="139"/>
      <c r="G184" s="12" t="s">
        <v>2099</v>
      </c>
      <c r="H184" s="56"/>
      <c r="I184" s="120">
        <v>7751982</v>
      </c>
      <c r="J184" s="107"/>
      <c r="K184" s="107"/>
      <c r="L184" s="15"/>
      <c r="M184" s="9" t="s">
        <v>0</v>
      </c>
      <c r="N184" s="56" t="s">
        <v>398</v>
      </c>
      <c r="O184" s="107"/>
      <c r="P184" s="10"/>
      <c r="Q184" s="107"/>
      <c r="R184" s="5"/>
      <c r="S184" s="107"/>
      <c r="T184" s="5"/>
      <c r="U184" s="107"/>
      <c r="V184" s="107"/>
      <c r="W184" s="5"/>
      <c r="X184" s="15"/>
      <c r="Y184" s="15"/>
      <c r="Z184" s="15"/>
      <c r="AA184" s="15"/>
      <c r="AB184" s="15"/>
      <c r="AC184" s="15"/>
      <c r="AD184" s="15"/>
      <c r="AE184" s="15"/>
      <c r="AF184" s="5" t="s">
        <v>2882</v>
      </c>
      <c r="AG184" s="5"/>
      <c r="AH184" s="5"/>
    </row>
    <row r="185" spans="1:34" ht="38.25" customHeight="1" x14ac:dyDescent="0.2">
      <c r="A185" s="42"/>
      <c r="B185" s="6" t="s">
        <v>1106</v>
      </c>
      <c r="C185" s="49">
        <v>26.2</v>
      </c>
      <c r="D185" s="12" t="s">
        <v>1552</v>
      </c>
      <c r="E185" s="139" t="s">
        <v>1655</v>
      </c>
      <c r="F185" s="139"/>
      <c r="G185" s="12" t="s">
        <v>2100</v>
      </c>
      <c r="H185" s="56"/>
      <c r="I185" s="120">
        <v>7810445</v>
      </c>
      <c r="J185" s="107"/>
      <c r="K185" s="107"/>
      <c r="L185" s="15"/>
      <c r="M185" s="9" t="s">
        <v>0</v>
      </c>
      <c r="N185" s="56" t="s">
        <v>399</v>
      </c>
      <c r="O185" s="107"/>
      <c r="P185" s="56"/>
      <c r="Q185" s="107"/>
      <c r="R185" s="56"/>
      <c r="S185" s="107"/>
      <c r="T185" s="132"/>
      <c r="U185" s="107"/>
      <c r="V185" s="107"/>
      <c r="W185" s="5"/>
      <c r="X185" s="15"/>
      <c r="Y185" s="15"/>
      <c r="Z185" s="15"/>
      <c r="AA185" s="15"/>
      <c r="AB185" s="15"/>
      <c r="AC185" s="15"/>
      <c r="AD185" s="15"/>
      <c r="AE185" s="15"/>
      <c r="AF185" s="5" t="s">
        <v>2883</v>
      </c>
      <c r="AG185" s="5"/>
      <c r="AH185" s="5"/>
    </row>
    <row r="186" spans="1:34" ht="51.75" customHeight="1" x14ac:dyDescent="0.2">
      <c r="A186" s="42"/>
      <c r="B186" s="41"/>
      <c r="C186" s="41">
        <v>27</v>
      </c>
      <c r="D186" s="13" t="s">
        <v>403</v>
      </c>
      <c r="E186" s="41" t="s">
        <v>1691</v>
      </c>
      <c r="F186" s="41"/>
      <c r="G186" s="13" t="s">
        <v>2101</v>
      </c>
      <c r="H186" s="13" t="s">
        <v>400</v>
      </c>
      <c r="I186" s="107"/>
      <c r="J186" s="122">
        <f>(I187 / I188) * 100</f>
        <v>2.8196463341703129</v>
      </c>
      <c r="K186" s="122"/>
      <c r="L186" s="18" t="s">
        <v>90</v>
      </c>
      <c r="M186" s="13"/>
      <c r="N186" s="41"/>
      <c r="O186" s="107"/>
      <c r="P186" s="41"/>
      <c r="Q186" s="107"/>
      <c r="R186" s="41"/>
      <c r="S186" s="107"/>
      <c r="T186" s="41"/>
      <c r="U186" s="107"/>
      <c r="V186" s="107"/>
      <c r="W186" s="18"/>
      <c r="X186" s="18"/>
      <c r="Y186" s="67"/>
      <c r="Z186" s="67"/>
      <c r="AA186" s="67"/>
      <c r="AB186" s="67"/>
      <c r="AC186" s="18" t="s">
        <v>987</v>
      </c>
      <c r="AD186" s="18" t="s">
        <v>987</v>
      </c>
      <c r="AE186" s="18" t="s">
        <v>988</v>
      </c>
      <c r="AF186" s="5" t="s">
        <v>2884</v>
      </c>
      <c r="AG186" s="5" t="s">
        <v>3531</v>
      </c>
      <c r="AH186" s="5" t="s">
        <v>3492</v>
      </c>
    </row>
    <row r="187" spans="1:34" ht="51.75" customHeight="1" x14ac:dyDescent="0.2">
      <c r="A187" s="42"/>
      <c r="B187" s="6" t="s">
        <v>1107</v>
      </c>
      <c r="C187" s="49">
        <v>27.1</v>
      </c>
      <c r="D187" s="12" t="s">
        <v>1553</v>
      </c>
      <c r="E187" s="139" t="s">
        <v>1655</v>
      </c>
      <c r="F187" s="139"/>
      <c r="G187" s="12" t="s">
        <v>2102</v>
      </c>
      <c r="H187" s="56"/>
      <c r="I187" s="120">
        <v>224050</v>
      </c>
      <c r="J187" s="107"/>
      <c r="K187" s="107"/>
      <c r="L187" s="15"/>
      <c r="M187" s="9" t="s">
        <v>0</v>
      </c>
      <c r="N187" s="56" t="s">
        <v>401</v>
      </c>
      <c r="O187" s="107"/>
      <c r="P187" s="56"/>
      <c r="Q187" s="107"/>
      <c r="R187" s="12"/>
      <c r="S187" s="107"/>
      <c r="T187" s="12"/>
      <c r="U187" s="107"/>
      <c r="V187" s="107"/>
      <c r="W187" s="5"/>
      <c r="X187" s="15"/>
      <c r="Y187" s="15"/>
      <c r="Z187" s="15"/>
      <c r="AA187" s="15"/>
      <c r="AB187" s="15"/>
      <c r="AC187" s="15"/>
      <c r="AD187" s="15"/>
      <c r="AE187" s="15"/>
      <c r="AF187" s="5" t="s">
        <v>2885</v>
      </c>
      <c r="AG187" s="5"/>
      <c r="AH187" s="5"/>
    </row>
    <row r="188" spans="1:34" ht="51.75" customHeight="1" x14ac:dyDescent="0.2">
      <c r="A188" s="42"/>
      <c r="B188" s="19" t="s">
        <v>1108</v>
      </c>
      <c r="C188" s="49">
        <v>27.2</v>
      </c>
      <c r="D188" s="12" t="s">
        <v>1554</v>
      </c>
      <c r="E188" s="139" t="s">
        <v>1655</v>
      </c>
      <c r="F188" s="139"/>
      <c r="G188" s="12" t="s">
        <v>2103</v>
      </c>
      <c r="H188" s="56"/>
      <c r="I188" s="120">
        <v>7946032</v>
      </c>
      <c r="J188" s="107"/>
      <c r="K188" s="107"/>
      <c r="L188" s="15"/>
      <c r="M188" s="9" t="s">
        <v>0</v>
      </c>
      <c r="N188" s="56" t="s">
        <v>402</v>
      </c>
      <c r="O188" s="107"/>
      <c r="P188" s="56"/>
      <c r="Q188" s="107"/>
      <c r="R188" s="12"/>
      <c r="S188" s="107"/>
      <c r="T188" s="12"/>
      <c r="U188" s="107"/>
      <c r="V188" s="107"/>
      <c r="W188" s="5"/>
      <c r="X188" s="15"/>
      <c r="Y188" s="15"/>
      <c r="Z188" s="15"/>
      <c r="AA188" s="15"/>
      <c r="AB188" s="15"/>
      <c r="AC188" s="15"/>
      <c r="AD188" s="15"/>
      <c r="AE188" s="15"/>
      <c r="AF188" s="5" t="s">
        <v>2886</v>
      </c>
      <c r="AG188" s="5"/>
      <c r="AH188" s="5"/>
    </row>
    <row r="189" spans="1:34" ht="51.75" customHeight="1" x14ac:dyDescent="0.2">
      <c r="A189" s="42"/>
      <c r="B189" s="41"/>
      <c r="C189" s="41">
        <v>28</v>
      </c>
      <c r="D189" s="13" t="s">
        <v>404</v>
      </c>
      <c r="E189" s="41" t="s">
        <v>1656</v>
      </c>
      <c r="F189" s="41"/>
      <c r="G189" s="13" t="s">
        <v>2104</v>
      </c>
      <c r="H189" s="13" t="s">
        <v>405</v>
      </c>
      <c r="I189" s="107"/>
      <c r="J189" s="122">
        <f>(I191 / I190)</f>
        <v>62</v>
      </c>
      <c r="K189" s="122"/>
      <c r="L189" s="18" t="s">
        <v>1613</v>
      </c>
      <c r="M189" s="13"/>
      <c r="N189" s="41"/>
      <c r="O189" s="107"/>
      <c r="P189" s="41"/>
      <c r="Q189" s="107"/>
      <c r="R189" s="41"/>
      <c r="S189" s="107"/>
      <c r="T189" s="41"/>
      <c r="U189" s="107"/>
      <c r="V189" s="107"/>
      <c r="W189" s="18"/>
      <c r="X189" s="18"/>
      <c r="Y189" s="67"/>
      <c r="Z189" s="67"/>
      <c r="AA189" s="67"/>
      <c r="AB189" s="67"/>
      <c r="AC189" s="18" t="s">
        <v>987</v>
      </c>
      <c r="AD189" s="18" t="s">
        <v>987</v>
      </c>
      <c r="AE189" s="18" t="s">
        <v>987</v>
      </c>
      <c r="AF189" s="5" t="s">
        <v>2887</v>
      </c>
      <c r="AG189" s="5" t="s">
        <v>3576</v>
      </c>
      <c r="AH189" s="5" t="s">
        <v>3494</v>
      </c>
    </row>
    <row r="190" spans="1:34" ht="51.75" customHeight="1" x14ac:dyDescent="0.2">
      <c r="A190" s="42"/>
      <c r="B190" s="6" t="s">
        <v>1109</v>
      </c>
      <c r="C190" s="49">
        <v>28.1</v>
      </c>
      <c r="D190" s="12" t="s">
        <v>1555</v>
      </c>
      <c r="E190" s="6" t="s">
        <v>9</v>
      </c>
      <c r="F190" s="6"/>
      <c r="G190" s="12" t="s">
        <v>2105</v>
      </c>
      <c r="H190" s="12"/>
      <c r="I190" s="120">
        <v>582</v>
      </c>
      <c r="J190" s="107"/>
      <c r="K190" s="107"/>
      <c r="L190" s="15"/>
      <c r="M190" s="6" t="s">
        <v>0</v>
      </c>
      <c r="N190" s="56" t="s">
        <v>406</v>
      </c>
      <c r="O190" s="107"/>
      <c r="P190" s="12"/>
      <c r="Q190" s="107"/>
      <c r="R190" s="12"/>
      <c r="S190" s="107"/>
      <c r="T190" s="12"/>
      <c r="U190" s="107"/>
      <c r="V190" s="107" t="s">
        <v>2582</v>
      </c>
      <c r="W190" s="5"/>
      <c r="X190" s="15"/>
      <c r="Y190" s="15"/>
      <c r="Z190" s="15"/>
      <c r="AA190" s="15"/>
      <c r="AB190" s="15"/>
      <c r="AC190" s="15"/>
      <c r="AD190" s="15"/>
      <c r="AE190" s="15"/>
      <c r="AF190" s="5" t="s">
        <v>2888</v>
      </c>
      <c r="AG190" s="5"/>
      <c r="AH190" s="5"/>
    </row>
    <row r="191" spans="1:34" ht="51.75" customHeight="1" x14ac:dyDescent="0.2">
      <c r="A191" s="42"/>
      <c r="B191" s="19" t="s">
        <v>1110</v>
      </c>
      <c r="C191" s="49">
        <v>28.2</v>
      </c>
      <c r="D191" s="12" t="s">
        <v>1556</v>
      </c>
      <c r="E191" s="6" t="s">
        <v>1655</v>
      </c>
      <c r="F191" s="6"/>
      <c r="G191" s="12" t="s">
        <v>2116</v>
      </c>
      <c r="H191" s="44"/>
      <c r="I191" s="120">
        <v>36084</v>
      </c>
      <c r="J191" s="107"/>
      <c r="K191" s="107" t="s">
        <v>1799</v>
      </c>
      <c r="L191" s="15"/>
      <c r="M191" s="6" t="s">
        <v>0</v>
      </c>
      <c r="N191" s="56"/>
      <c r="O191" s="107"/>
      <c r="P191" s="56" t="s">
        <v>1999</v>
      </c>
      <c r="Q191" s="107"/>
      <c r="R191" s="69"/>
      <c r="S191" s="107"/>
      <c r="T191" s="12"/>
      <c r="U191" s="107" t="b">
        <f>$I$190&gt;0</f>
        <v>1</v>
      </c>
      <c r="V191" s="107"/>
      <c r="W191" s="5"/>
      <c r="X191" s="15"/>
      <c r="Y191" s="15"/>
      <c r="Z191" s="15"/>
      <c r="AA191" s="15"/>
      <c r="AB191" s="15"/>
      <c r="AC191" s="15"/>
      <c r="AD191" s="15"/>
      <c r="AE191" s="15"/>
      <c r="AF191" s="5" t="s">
        <v>2889</v>
      </c>
      <c r="AG191" s="5"/>
      <c r="AH191" s="5"/>
    </row>
    <row r="192" spans="1:34" ht="51.75" customHeight="1" x14ac:dyDescent="0.2">
      <c r="A192" s="42"/>
      <c r="B192" s="41"/>
      <c r="C192" s="41">
        <v>29</v>
      </c>
      <c r="D192" s="13" t="s">
        <v>407</v>
      </c>
      <c r="E192" s="41" t="s">
        <v>1691</v>
      </c>
      <c r="F192" s="41"/>
      <c r="G192" s="13" t="s">
        <v>2106</v>
      </c>
      <c r="H192" s="13" t="s">
        <v>1558</v>
      </c>
      <c r="I192" s="107"/>
      <c r="J192" s="122">
        <f>((I194 + I195) / I193) * 100</f>
        <v>56.896551724137936</v>
      </c>
      <c r="K192" s="107"/>
      <c r="L192" s="18" t="s">
        <v>90</v>
      </c>
      <c r="M192" s="13"/>
      <c r="N192" s="41"/>
      <c r="O192" s="107"/>
      <c r="P192" s="41"/>
      <c r="Q192" s="107"/>
      <c r="R192" s="41"/>
      <c r="S192" s="107"/>
      <c r="T192" s="41"/>
      <c r="U192" s="107" t="b">
        <f>$I$190&gt;0</f>
        <v>1</v>
      </c>
      <c r="V192" s="107"/>
      <c r="W192" s="18"/>
      <c r="X192" s="18"/>
      <c r="Y192" s="67"/>
      <c r="Z192" s="67"/>
      <c r="AA192" s="67"/>
      <c r="AB192" s="67"/>
      <c r="AC192" s="18" t="s">
        <v>987</v>
      </c>
      <c r="AD192" s="18" t="s">
        <v>987</v>
      </c>
      <c r="AE192" s="18" t="s">
        <v>987</v>
      </c>
      <c r="AF192" s="5" t="s">
        <v>2896</v>
      </c>
      <c r="AG192" s="5" t="s">
        <v>3532</v>
      </c>
      <c r="AH192" s="5" t="s">
        <v>3493</v>
      </c>
    </row>
    <row r="193" spans="1:34" ht="51.75" customHeight="1" x14ac:dyDescent="0.2">
      <c r="A193" s="42"/>
      <c r="B193" s="6" t="s">
        <v>1111</v>
      </c>
      <c r="C193" s="49">
        <v>29.1</v>
      </c>
      <c r="D193" s="56" t="s">
        <v>1559</v>
      </c>
      <c r="E193" s="45" t="s">
        <v>9</v>
      </c>
      <c r="F193" s="45"/>
      <c r="G193" s="56" t="s">
        <v>2107</v>
      </c>
      <c r="H193" s="56"/>
      <c r="I193" s="120">
        <v>58</v>
      </c>
      <c r="J193" s="107"/>
      <c r="K193" s="107" t="s">
        <v>1799</v>
      </c>
      <c r="L193" s="15"/>
      <c r="M193" s="139" t="s">
        <v>0</v>
      </c>
      <c r="N193" s="15"/>
      <c r="O193" s="107"/>
      <c r="P193" s="56" t="s">
        <v>1668</v>
      </c>
      <c r="Q193" s="107"/>
      <c r="R193" s="12"/>
      <c r="S193" s="107"/>
      <c r="T193" s="12"/>
      <c r="U193" s="107" t="b">
        <f>$I$190&gt;0</f>
        <v>1</v>
      </c>
      <c r="V193" s="107"/>
      <c r="W193" s="5"/>
      <c r="X193" s="15"/>
      <c r="Y193" s="15"/>
      <c r="Z193" s="15"/>
      <c r="AA193" s="15"/>
      <c r="AB193" s="15"/>
      <c r="AC193" s="15"/>
      <c r="AD193" s="15"/>
      <c r="AE193" s="15"/>
      <c r="AF193" s="5" t="s">
        <v>2969</v>
      </c>
      <c r="AG193" s="5"/>
      <c r="AH193" s="5"/>
    </row>
    <row r="194" spans="1:34" ht="51.75" customHeight="1" x14ac:dyDescent="0.2">
      <c r="A194" s="42"/>
      <c r="B194" s="6" t="s">
        <v>1112</v>
      </c>
      <c r="C194" s="49" t="s">
        <v>220</v>
      </c>
      <c r="D194" s="56" t="s">
        <v>1652</v>
      </c>
      <c r="E194" s="45" t="s">
        <v>9</v>
      </c>
      <c r="F194" s="45"/>
      <c r="G194" s="56" t="s">
        <v>2110</v>
      </c>
      <c r="H194" s="56"/>
      <c r="I194" s="120">
        <v>4</v>
      </c>
      <c r="J194" s="107"/>
      <c r="K194" s="107" t="s">
        <v>1799</v>
      </c>
      <c r="L194" s="15"/>
      <c r="M194" s="139" t="s">
        <v>0</v>
      </c>
      <c r="N194" s="15"/>
      <c r="O194" s="107"/>
      <c r="P194" s="137" t="s">
        <v>1715</v>
      </c>
      <c r="Q194" s="107"/>
      <c r="R194" s="12"/>
      <c r="S194" s="107"/>
      <c r="T194" s="12"/>
      <c r="U194" s="107" t="b">
        <f t="shared" ref="U194:U199" si="0">$I$190&gt;0</f>
        <v>1</v>
      </c>
      <c r="V194" s="107"/>
      <c r="W194" s="5"/>
      <c r="X194" s="15"/>
      <c r="Y194" s="15"/>
      <c r="Z194" s="15"/>
      <c r="AA194" s="15"/>
      <c r="AB194" s="15"/>
      <c r="AC194" s="15"/>
      <c r="AD194" s="15"/>
      <c r="AE194" s="15"/>
      <c r="AF194" s="5" t="s">
        <v>2890</v>
      </c>
      <c r="AG194" s="5"/>
      <c r="AH194" s="5"/>
    </row>
    <row r="195" spans="1:34" ht="51.75" customHeight="1" x14ac:dyDescent="0.2">
      <c r="A195" s="42"/>
      <c r="B195" s="6" t="s">
        <v>1113</v>
      </c>
      <c r="C195" s="49" t="s">
        <v>221</v>
      </c>
      <c r="D195" s="12" t="s">
        <v>1493</v>
      </c>
      <c r="E195" s="45" t="s">
        <v>9</v>
      </c>
      <c r="F195" s="45"/>
      <c r="G195" s="56" t="s">
        <v>2111</v>
      </c>
      <c r="H195" s="56"/>
      <c r="I195" s="120">
        <v>29</v>
      </c>
      <c r="J195" s="107"/>
      <c r="K195" s="107" t="s">
        <v>1799</v>
      </c>
      <c r="L195" s="15"/>
      <c r="M195" s="139" t="s">
        <v>0</v>
      </c>
      <c r="N195" s="15"/>
      <c r="O195" s="107"/>
      <c r="P195" s="137" t="s">
        <v>1716</v>
      </c>
      <c r="Q195" s="107"/>
      <c r="R195" s="12"/>
      <c r="S195" s="107"/>
      <c r="T195" s="12"/>
      <c r="U195" s="107" t="b">
        <f t="shared" si="0"/>
        <v>1</v>
      </c>
      <c r="V195" s="107"/>
      <c r="W195" s="5"/>
      <c r="X195" s="15"/>
      <c r="Y195" s="15"/>
      <c r="Z195" s="15"/>
      <c r="AA195" s="15"/>
      <c r="AB195" s="15"/>
      <c r="AC195" s="15"/>
      <c r="AD195" s="15"/>
      <c r="AE195" s="15"/>
      <c r="AF195" s="5" t="s">
        <v>2891</v>
      </c>
      <c r="AG195" s="5"/>
      <c r="AH195" s="5"/>
    </row>
    <row r="196" spans="1:34" ht="51.75" customHeight="1" x14ac:dyDescent="0.2">
      <c r="A196" s="42"/>
      <c r="B196" s="6" t="s">
        <v>1114</v>
      </c>
      <c r="C196" s="49" t="s">
        <v>222</v>
      </c>
      <c r="D196" s="12" t="s">
        <v>1494</v>
      </c>
      <c r="E196" s="45" t="s">
        <v>9</v>
      </c>
      <c r="F196" s="45"/>
      <c r="G196" s="56" t="s">
        <v>2108</v>
      </c>
      <c r="H196" s="56"/>
      <c r="I196" s="120">
        <v>14</v>
      </c>
      <c r="J196" s="107"/>
      <c r="K196" s="107" t="s">
        <v>1799</v>
      </c>
      <c r="L196" s="15"/>
      <c r="M196" s="139" t="s">
        <v>0</v>
      </c>
      <c r="N196" s="15"/>
      <c r="O196" s="107"/>
      <c r="P196" s="137" t="s">
        <v>1717</v>
      </c>
      <c r="Q196" s="107"/>
      <c r="R196" s="12"/>
      <c r="S196" s="107"/>
      <c r="T196" s="12"/>
      <c r="U196" s="107" t="b">
        <f t="shared" si="0"/>
        <v>1</v>
      </c>
      <c r="V196" s="107"/>
      <c r="W196" s="5"/>
      <c r="X196" s="15"/>
      <c r="Y196" s="15"/>
      <c r="Z196" s="15"/>
      <c r="AA196" s="15"/>
      <c r="AB196" s="15"/>
      <c r="AC196" s="15"/>
      <c r="AD196" s="15"/>
      <c r="AE196" s="15"/>
      <c r="AF196" s="5" t="s">
        <v>2892</v>
      </c>
      <c r="AG196" s="5"/>
      <c r="AH196" s="5"/>
    </row>
    <row r="197" spans="1:34" ht="51.75" customHeight="1" x14ac:dyDescent="0.2">
      <c r="A197" s="42"/>
      <c r="B197" s="6" t="s">
        <v>1115</v>
      </c>
      <c r="C197" s="49" t="s">
        <v>223</v>
      </c>
      <c r="D197" s="12" t="s">
        <v>1495</v>
      </c>
      <c r="E197" s="45" t="s">
        <v>9</v>
      </c>
      <c r="F197" s="45"/>
      <c r="G197" s="56" t="s">
        <v>2112</v>
      </c>
      <c r="H197" s="56"/>
      <c r="I197" s="120">
        <v>6</v>
      </c>
      <c r="J197" s="107"/>
      <c r="K197" s="107" t="s">
        <v>1799</v>
      </c>
      <c r="L197" s="15"/>
      <c r="M197" s="139" t="s">
        <v>0</v>
      </c>
      <c r="N197" s="15"/>
      <c r="O197" s="107"/>
      <c r="P197" s="137" t="s">
        <v>1718</v>
      </c>
      <c r="Q197" s="107"/>
      <c r="R197" s="12"/>
      <c r="S197" s="107"/>
      <c r="T197" s="12"/>
      <c r="U197" s="107" t="b">
        <f t="shared" si="0"/>
        <v>1</v>
      </c>
      <c r="V197" s="107"/>
      <c r="W197" s="5"/>
      <c r="X197" s="15"/>
      <c r="Y197" s="15"/>
      <c r="Z197" s="15"/>
      <c r="AA197" s="15"/>
      <c r="AB197" s="15"/>
      <c r="AC197" s="15"/>
      <c r="AD197" s="15"/>
      <c r="AE197" s="15"/>
      <c r="AF197" s="5" t="s">
        <v>2893</v>
      </c>
      <c r="AG197" s="5"/>
      <c r="AH197" s="5"/>
    </row>
    <row r="198" spans="1:34" ht="51.75" customHeight="1" x14ac:dyDescent="0.2">
      <c r="A198" s="42"/>
      <c r="B198" s="19" t="s">
        <v>1116</v>
      </c>
      <c r="C198" s="49" t="s">
        <v>224</v>
      </c>
      <c r="D198" s="12" t="s">
        <v>1496</v>
      </c>
      <c r="E198" s="45" t="s">
        <v>9</v>
      </c>
      <c r="F198" s="45"/>
      <c r="G198" s="56" t="s">
        <v>2113</v>
      </c>
      <c r="H198" s="56"/>
      <c r="I198" s="120">
        <v>5</v>
      </c>
      <c r="J198" s="107"/>
      <c r="K198" s="107" t="s">
        <v>1799</v>
      </c>
      <c r="L198" s="15"/>
      <c r="M198" s="139" t="s">
        <v>0</v>
      </c>
      <c r="N198" s="15"/>
      <c r="O198" s="107"/>
      <c r="P198" s="137" t="s">
        <v>1719</v>
      </c>
      <c r="Q198" s="107"/>
      <c r="R198" s="12"/>
      <c r="S198" s="107"/>
      <c r="T198" s="12"/>
      <c r="U198" s="107" t="b">
        <f t="shared" si="0"/>
        <v>1</v>
      </c>
      <c r="V198" s="107"/>
      <c r="W198" s="5"/>
      <c r="X198" s="15"/>
      <c r="Y198" s="15"/>
      <c r="Z198" s="15"/>
      <c r="AA198" s="15"/>
      <c r="AB198" s="15"/>
      <c r="AC198" s="15"/>
      <c r="AD198" s="15"/>
      <c r="AE198" s="15"/>
      <c r="AF198" s="5" t="s">
        <v>2894</v>
      </c>
      <c r="AG198" s="5"/>
      <c r="AH198" s="5"/>
    </row>
    <row r="199" spans="1:34" ht="51.75" customHeight="1" x14ac:dyDescent="0.2">
      <c r="A199" s="42"/>
      <c r="B199" s="21" t="s">
        <v>1708</v>
      </c>
      <c r="C199" s="52">
        <v>29.3</v>
      </c>
      <c r="D199" s="23" t="s">
        <v>92</v>
      </c>
      <c r="E199" s="21" t="s">
        <v>9</v>
      </c>
      <c r="F199" s="21"/>
      <c r="G199" s="23" t="s">
        <v>2109</v>
      </c>
      <c r="H199" s="23"/>
      <c r="I199" s="120"/>
      <c r="J199" s="120">
        <f>SUM(I194:I198)</f>
        <v>58</v>
      </c>
      <c r="K199" s="107" t="s">
        <v>1812</v>
      </c>
      <c r="L199" s="22"/>
      <c r="M199" s="21"/>
      <c r="N199" s="23"/>
      <c r="O199" s="107" t="b">
        <f>J199&lt;=I193</f>
        <v>1</v>
      </c>
      <c r="P199" s="22" t="s">
        <v>166</v>
      </c>
      <c r="Q199" s="107"/>
      <c r="R199" s="22"/>
      <c r="S199" s="107"/>
      <c r="T199" s="22"/>
      <c r="U199" s="107" t="b">
        <f t="shared" si="0"/>
        <v>1</v>
      </c>
      <c r="V199" s="107"/>
      <c r="W199" s="22"/>
      <c r="X199" s="22"/>
      <c r="Y199" s="22"/>
      <c r="Z199" s="22"/>
      <c r="AA199" s="22"/>
      <c r="AB199" s="22"/>
      <c r="AC199" s="22"/>
      <c r="AD199" s="22"/>
      <c r="AE199" s="22"/>
      <c r="AF199" s="5" t="s">
        <v>2895</v>
      </c>
      <c r="AG199" s="5"/>
      <c r="AH199" s="5"/>
    </row>
    <row r="200" spans="1:34" ht="51.75" customHeight="1" x14ac:dyDescent="0.2">
      <c r="A200" s="42"/>
      <c r="B200" s="41"/>
      <c r="C200" s="41">
        <v>30</v>
      </c>
      <c r="D200" s="47" t="s">
        <v>409</v>
      </c>
      <c r="E200" s="41" t="s">
        <v>1606</v>
      </c>
      <c r="F200" s="53"/>
      <c r="G200" s="47" t="s">
        <v>2114</v>
      </c>
      <c r="H200" s="13" t="s">
        <v>408</v>
      </c>
      <c r="I200" s="107"/>
      <c r="J200" s="122">
        <f>(I202 / I201)</f>
        <v>53.84375</v>
      </c>
      <c r="K200" s="122"/>
      <c r="L200" s="127" t="s">
        <v>1612</v>
      </c>
      <c r="M200" s="13"/>
      <c r="N200" s="41"/>
      <c r="O200" s="107"/>
      <c r="P200" s="41"/>
      <c r="Q200" s="107"/>
      <c r="R200" s="41"/>
      <c r="S200" s="107"/>
      <c r="T200" s="41"/>
      <c r="U200" s="107"/>
      <c r="V200" s="107"/>
      <c r="W200" s="18"/>
      <c r="X200" s="127"/>
      <c r="Y200" s="14"/>
      <c r="Z200" s="14"/>
      <c r="AA200" s="14"/>
      <c r="AB200" s="14"/>
      <c r="AC200" s="18" t="s">
        <v>987</v>
      </c>
      <c r="AD200" s="18" t="s">
        <v>987</v>
      </c>
      <c r="AE200" s="18" t="s">
        <v>988</v>
      </c>
      <c r="AF200" s="5" t="s">
        <v>2897</v>
      </c>
      <c r="AG200" s="5" t="s">
        <v>3533</v>
      </c>
      <c r="AH200" s="5" t="s">
        <v>3494</v>
      </c>
    </row>
    <row r="201" spans="1:34" ht="51.75" customHeight="1" x14ac:dyDescent="0.2">
      <c r="A201" s="42"/>
      <c r="B201" s="6" t="s">
        <v>1117</v>
      </c>
      <c r="C201" s="49">
        <v>30.1</v>
      </c>
      <c r="D201" s="12" t="s">
        <v>1561</v>
      </c>
      <c r="E201" s="6" t="s">
        <v>9</v>
      </c>
      <c r="F201" s="6"/>
      <c r="G201" s="12" t="s">
        <v>2115</v>
      </c>
      <c r="H201" s="12"/>
      <c r="I201" s="120">
        <v>2048</v>
      </c>
      <c r="J201" s="107"/>
      <c r="K201" s="107"/>
      <c r="L201" s="15"/>
      <c r="M201" s="6" t="s">
        <v>0</v>
      </c>
      <c r="N201" s="56" t="s">
        <v>192</v>
      </c>
      <c r="O201" s="107" t="b">
        <f>I201 &lt;= ('Contextual and EESSH'!$I$38+'Contextual and EESSH'!$I$39)</f>
        <v>0</v>
      </c>
      <c r="P201" s="56" t="s">
        <v>473</v>
      </c>
      <c r="Q201" s="107"/>
      <c r="R201" s="12"/>
      <c r="S201" s="107"/>
      <c r="T201" s="12"/>
      <c r="U201" s="107"/>
      <c r="V201" s="107"/>
      <c r="W201" s="5"/>
      <c r="X201" s="15"/>
      <c r="Y201" s="15"/>
      <c r="Z201" s="15"/>
      <c r="AA201" s="15"/>
      <c r="AB201" s="15"/>
      <c r="AC201" s="15"/>
      <c r="AD201" s="15"/>
      <c r="AE201" s="15"/>
      <c r="AF201" s="5" t="s">
        <v>2898</v>
      </c>
      <c r="AG201" s="5"/>
      <c r="AH201" s="5"/>
    </row>
    <row r="202" spans="1:34" ht="51.75" customHeight="1" x14ac:dyDescent="0.2">
      <c r="A202" s="42"/>
      <c r="B202" s="19" t="s">
        <v>1118</v>
      </c>
      <c r="C202" s="49">
        <v>30.2</v>
      </c>
      <c r="D202" s="12" t="s">
        <v>1562</v>
      </c>
      <c r="E202" s="6" t="s">
        <v>9</v>
      </c>
      <c r="F202" s="6"/>
      <c r="G202" s="12" t="s">
        <v>2117</v>
      </c>
      <c r="H202" s="12"/>
      <c r="I202" s="120">
        <v>110272</v>
      </c>
      <c r="J202" s="107"/>
      <c r="K202" s="107"/>
      <c r="L202" s="15"/>
      <c r="M202" s="6" t="s">
        <v>0</v>
      </c>
      <c r="N202" s="56" t="s">
        <v>193</v>
      </c>
      <c r="O202" s="107"/>
      <c r="P202" s="56"/>
      <c r="Q202" s="107"/>
      <c r="R202" s="12"/>
      <c r="S202" s="107"/>
      <c r="T202" s="12"/>
      <c r="U202" s="107"/>
      <c r="V202" s="107"/>
      <c r="W202" s="5"/>
      <c r="X202" s="15"/>
      <c r="Y202" s="15"/>
      <c r="Z202" s="15"/>
      <c r="AA202" s="15"/>
      <c r="AB202" s="15"/>
      <c r="AC202" s="15"/>
      <c r="AD202" s="15"/>
      <c r="AE202" s="15"/>
      <c r="AF202" s="5" t="s">
        <v>2899</v>
      </c>
      <c r="AG202" s="5"/>
      <c r="AH202" s="5"/>
    </row>
    <row r="203" spans="1:34" ht="51.75" customHeight="1" x14ac:dyDescent="0.2">
      <c r="A203" s="42"/>
      <c r="B203" s="41"/>
      <c r="C203" s="53">
        <v>31</v>
      </c>
      <c r="D203" s="47" t="s">
        <v>495</v>
      </c>
      <c r="E203" s="53" t="s">
        <v>1656</v>
      </c>
      <c r="F203" s="53"/>
      <c r="G203" s="47" t="s">
        <v>2900</v>
      </c>
      <c r="H203" s="13" t="s">
        <v>2901</v>
      </c>
      <c r="I203" s="107"/>
      <c r="J203" s="122">
        <f>(I205 / I204) /52</f>
        <v>75.692307692307693</v>
      </c>
      <c r="K203" s="122"/>
      <c r="L203" s="127" t="s">
        <v>1613</v>
      </c>
      <c r="M203" s="13"/>
      <c r="N203" s="41"/>
      <c r="O203" s="107"/>
      <c r="P203" s="41"/>
      <c r="Q203" s="107"/>
      <c r="R203" s="41"/>
      <c r="S203" s="107"/>
      <c r="T203" s="41"/>
      <c r="U203" s="107"/>
      <c r="V203" s="107"/>
      <c r="W203" s="18"/>
      <c r="X203" s="127"/>
      <c r="Y203" s="14"/>
      <c r="Z203" s="14"/>
      <c r="AA203" s="14"/>
      <c r="AB203" s="14"/>
      <c r="AC203" s="18" t="s">
        <v>987</v>
      </c>
      <c r="AD203" s="18" t="s">
        <v>987</v>
      </c>
      <c r="AE203" s="18" t="s">
        <v>987</v>
      </c>
      <c r="AF203" s="5" t="s">
        <v>2912</v>
      </c>
      <c r="AG203" s="5" t="s">
        <v>3534</v>
      </c>
      <c r="AH203" s="5" t="s">
        <v>3494</v>
      </c>
    </row>
    <row r="204" spans="1:34" ht="51.75" customHeight="1" x14ac:dyDescent="0.2">
      <c r="A204" s="42"/>
      <c r="B204" s="19" t="s">
        <v>2902</v>
      </c>
      <c r="C204" s="49">
        <v>31.1</v>
      </c>
      <c r="D204" s="12" t="s">
        <v>2903</v>
      </c>
      <c r="E204" s="6" t="s">
        <v>9</v>
      </c>
      <c r="F204" s="6"/>
      <c r="G204" s="12" t="s">
        <v>2904</v>
      </c>
      <c r="H204" s="56"/>
      <c r="I204" s="120">
        <v>17</v>
      </c>
      <c r="J204" s="140"/>
      <c r="K204" s="140"/>
      <c r="L204" s="162"/>
      <c r="M204" s="9" t="s">
        <v>0</v>
      </c>
      <c r="N204" s="56" t="s">
        <v>2905</v>
      </c>
      <c r="O204" s="107" t="b">
        <f>($I$204=0)=($I$207=0)</f>
        <v>1</v>
      </c>
      <c r="P204" s="12" t="s">
        <v>2906</v>
      </c>
      <c r="Q204" s="140"/>
      <c r="R204" s="68"/>
      <c r="S204" s="107"/>
      <c r="T204" s="12"/>
      <c r="U204" s="107"/>
      <c r="V204" s="107" t="s">
        <v>2907</v>
      </c>
      <c r="W204" s="5"/>
      <c r="X204" s="15"/>
      <c r="Y204" s="15"/>
      <c r="Z204" s="15"/>
      <c r="AA204" s="15"/>
      <c r="AB204" s="15"/>
      <c r="AC204" s="15"/>
      <c r="AD204" s="15"/>
      <c r="AE204" s="15"/>
      <c r="AF204" s="5" t="s">
        <v>2913</v>
      </c>
      <c r="AG204" s="5"/>
      <c r="AH204" s="5"/>
    </row>
    <row r="205" spans="1:34" ht="51.75" customHeight="1" x14ac:dyDescent="0.2">
      <c r="A205" s="42"/>
      <c r="B205" s="19" t="s">
        <v>2908</v>
      </c>
      <c r="C205" s="49">
        <v>31.2</v>
      </c>
      <c r="D205" s="12" t="s">
        <v>2909</v>
      </c>
      <c r="E205" s="6" t="s">
        <v>1655</v>
      </c>
      <c r="F205" s="6"/>
      <c r="G205" s="12" t="s">
        <v>2910</v>
      </c>
      <c r="H205" s="56"/>
      <c r="I205" s="120">
        <v>66912</v>
      </c>
      <c r="J205" s="140"/>
      <c r="K205" s="107" t="s">
        <v>1800</v>
      </c>
      <c r="L205" s="162"/>
      <c r="M205" s="9" t="s">
        <v>0</v>
      </c>
      <c r="N205" s="56"/>
      <c r="O205" s="107"/>
      <c r="P205" s="56" t="s">
        <v>2911</v>
      </c>
      <c r="Q205" s="107"/>
      <c r="R205" s="12"/>
      <c r="S205" s="107"/>
      <c r="T205" s="12"/>
      <c r="U205" s="107" t="b">
        <f>I$204&gt;0</f>
        <v>1</v>
      </c>
      <c r="V205" s="107"/>
      <c r="W205" s="5"/>
      <c r="X205" s="15"/>
      <c r="Y205" s="15"/>
      <c r="Z205" s="15"/>
      <c r="AA205" s="15"/>
      <c r="AB205" s="15"/>
      <c r="AC205" s="15"/>
      <c r="AD205" s="15"/>
      <c r="AE205" s="15"/>
      <c r="AF205" s="5" t="s">
        <v>2914</v>
      </c>
      <c r="AG205" s="5"/>
      <c r="AH205" s="5"/>
    </row>
    <row r="206" spans="1:34" ht="44.25" customHeight="1" x14ac:dyDescent="0.2">
      <c r="A206" s="42"/>
      <c r="B206" s="41"/>
      <c r="C206" s="41">
        <v>32</v>
      </c>
      <c r="D206" s="13" t="s">
        <v>1602</v>
      </c>
      <c r="E206" s="135" t="s">
        <v>1691</v>
      </c>
      <c r="F206" s="135"/>
      <c r="G206" s="13" t="s">
        <v>2118</v>
      </c>
      <c r="H206" s="13" t="s">
        <v>1560</v>
      </c>
      <c r="I206" s="107"/>
      <c r="J206" s="122">
        <f>((I208 + I209) / I207)* 100</f>
        <v>84.210526315789465</v>
      </c>
      <c r="K206" s="107"/>
      <c r="L206" s="127" t="s">
        <v>90</v>
      </c>
      <c r="M206" s="13"/>
      <c r="N206" s="41"/>
      <c r="O206" s="107"/>
      <c r="P206" s="41"/>
      <c r="Q206" s="107"/>
      <c r="R206" s="41"/>
      <c r="S206" s="107"/>
      <c r="T206" s="41"/>
      <c r="U206" s="107" t="b">
        <f t="shared" ref="U206:U213" si="1">I$204&gt;0</f>
        <v>1</v>
      </c>
      <c r="V206" s="107"/>
      <c r="W206" s="18"/>
      <c r="X206" s="127"/>
      <c r="Y206" s="14"/>
      <c r="Z206" s="14"/>
      <c r="AA206" s="14"/>
      <c r="AB206" s="14"/>
      <c r="AC206" s="18" t="s">
        <v>987</v>
      </c>
      <c r="AD206" s="18" t="s">
        <v>987</v>
      </c>
      <c r="AE206" s="18" t="s">
        <v>987</v>
      </c>
      <c r="AF206" s="5" t="s">
        <v>2970</v>
      </c>
      <c r="AG206" s="5" t="s">
        <v>3535</v>
      </c>
      <c r="AH206" s="5" t="s">
        <v>3493</v>
      </c>
    </row>
    <row r="207" spans="1:34" ht="51.75" customHeight="1" x14ac:dyDescent="0.2">
      <c r="A207" s="42"/>
      <c r="B207" s="6" t="s">
        <v>1119</v>
      </c>
      <c r="C207" s="49">
        <v>32.1</v>
      </c>
      <c r="D207" s="56" t="s">
        <v>1563</v>
      </c>
      <c r="E207" s="6" t="s">
        <v>9</v>
      </c>
      <c r="F207" s="6"/>
      <c r="G207" s="56" t="s">
        <v>2119</v>
      </c>
      <c r="H207" s="56"/>
      <c r="I207" s="120">
        <v>19</v>
      </c>
      <c r="J207" s="107"/>
      <c r="K207" s="107" t="s">
        <v>1800</v>
      </c>
      <c r="L207" s="15"/>
      <c r="M207" s="139" t="s">
        <v>0</v>
      </c>
      <c r="N207" s="56"/>
      <c r="O207" s="107"/>
      <c r="P207" s="56" t="s">
        <v>2000</v>
      </c>
      <c r="Q207" s="107"/>
      <c r="R207" s="56"/>
      <c r="S207" s="107"/>
      <c r="T207" s="12"/>
      <c r="U207" s="107" t="b">
        <f t="shared" si="1"/>
        <v>1</v>
      </c>
      <c r="V207" s="107"/>
      <c r="W207" s="5"/>
      <c r="X207" s="15"/>
      <c r="Y207" s="15"/>
      <c r="Z207" s="15"/>
      <c r="AA207" s="15"/>
      <c r="AB207" s="15"/>
      <c r="AC207" s="15"/>
      <c r="AD207" s="15"/>
      <c r="AE207" s="15"/>
      <c r="AF207" s="5" t="s">
        <v>2971</v>
      </c>
      <c r="AG207" s="5"/>
      <c r="AH207" s="5"/>
    </row>
    <row r="208" spans="1:34" ht="51.75" customHeight="1" x14ac:dyDescent="0.2">
      <c r="A208" s="42"/>
      <c r="B208" s="6" t="s">
        <v>1120</v>
      </c>
      <c r="C208" s="49" t="s">
        <v>410</v>
      </c>
      <c r="D208" s="56" t="s">
        <v>1653</v>
      </c>
      <c r="E208" s="6" t="s">
        <v>9</v>
      </c>
      <c r="F208" s="6"/>
      <c r="G208" s="56" t="s">
        <v>2120</v>
      </c>
      <c r="H208" s="56"/>
      <c r="I208" s="120">
        <v>12</v>
      </c>
      <c r="J208" s="107"/>
      <c r="K208" s="107" t="s">
        <v>1800</v>
      </c>
      <c r="L208" s="15"/>
      <c r="M208" s="139" t="s">
        <v>0</v>
      </c>
      <c r="N208" s="56"/>
      <c r="O208" s="107"/>
      <c r="P208" s="56" t="s">
        <v>2001</v>
      </c>
      <c r="Q208" s="107"/>
      <c r="R208" s="56"/>
      <c r="S208" s="107"/>
      <c r="T208" s="12"/>
      <c r="U208" s="107" t="b">
        <f t="shared" si="1"/>
        <v>1</v>
      </c>
      <c r="V208" s="107"/>
      <c r="W208" s="5"/>
      <c r="X208" s="15"/>
      <c r="Y208" s="15"/>
      <c r="Z208" s="15"/>
      <c r="AA208" s="15"/>
      <c r="AB208" s="15"/>
      <c r="AC208" s="15"/>
      <c r="AD208" s="15"/>
      <c r="AE208" s="15"/>
      <c r="AF208" s="5" t="s">
        <v>2915</v>
      </c>
      <c r="AG208" s="5"/>
      <c r="AH208" s="5"/>
    </row>
    <row r="209" spans="1:34" ht="51.75" customHeight="1" x14ac:dyDescent="0.2">
      <c r="A209" s="42"/>
      <c r="B209" s="6" t="s">
        <v>1121</v>
      </c>
      <c r="C209" s="49" t="s">
        <v>411</v>
      </c>
      <c r="D209" s="12" t="s">
        <v>1493</v>
      </c>
      <c r="E209" s="6" t="s">
        <v>9</v>
      </c>
      <c r="F209" s="6"/>
      <c r="G209" s="56" t="s">
        <v>2121</v>
      </c>
      <c r="H209" s="56"/>
      <c r="I209" s="120">
        <v>4</v>
      </c>
      <c r="J209" s="107"/>
      <c r="K209" s="107" t="s">
        <v>1800</v>
      </c>
      <c r="L209" s="15"/>
      <c r="M209" s="139" t="s">
        <v>0</v>
      </c>
      <c r="N209" s="56"/>
      <c r="O209" s="107"/>
      <c r="P209" s="56" t="s">
        <v>2008</v>
      </c>
      <c r="Q209" s="107"/>
      <c r="R209" s="56"/>
      <c r="S209" s="107"/>
      <c r="T209" s="12"/>
      <c r="U209" s="107" t="b">
        <f t="shared" si="1"/>
        <v>1</v>
      </c>
      <c r="V209" s="107"/>
      <c r="W209" s="5"/>
      <c r="X209" s="15"/>
      <c r="Y209" s="15"/>
      <c r="Z209" s="15"/>
      <c r="AA209" s="15"/>
      <c r="AB209" s="15"/>
      <c r="AC209" s="15"/>
      <c r="AD209" s="15"/>
      <c r="AE209" s="15"/>
      <c r="AF209" s="5" t="s">
        <v>2916</v>
      </c>
      <c r="AG209" s="5"/>
      <c r="AH209" s="5"/>
    </row>
    <row r="210" spans="1:34" ht="51.75" customHeight="1" x14ac:dyDescent="0.2">
      <c r="A210" s="42"/>
      <c r="B210" s="6" t="s">
        <v>1122</v>
      </c>
      <c r="C210" s="49" t="s">
        <v>412</v>
      </c>
      <c r="D210" s="12" t="s">
        <v>1494</v>
      </c>
      <c r="E210" s="6" t="s">
        <v>9</v>
      </c>
      <c r="F210" s="6"/>
      <c r="G210" s="56" t="s">
        <v>2122</v>
      </c>
      <c r="H210" s="56"/>
      <c r="I210" s="120">
        <v>3</v>
      </c>
      <c r="J210" s="107"/>
      <c r="K210" s="107" t="s">
        <v>1800</v>
      </c>
      <c r="L210" s="15"/>
      <c r="M210" s="139" t="s">
        <v>0</v>
      </c>
      <c r="N210" s="56"/>
      <c r="O210" s="107"/>
      <c r="P210" s="56" t="s">
        <v>2002</v>
      </c>
      <c r="Q210" s="107"/>
      <c r="R210" s="56"/>
      <c r="S210" s="107"/>
      <c r="T210" s="12"/>
      <c r="U210" s="107" t="b">
        <f t="shared" si="1"/>
        <v>1</v>
      </c>
      <c r="V210" s="107"/>
      <c r="W210" s="5"/>
      <c r="X210" s="15"/>
      <c r="Y210" s="15"/>
      <c r="Z210" s="15"/>
      <c r="AA210" s="15"/>
      <c r="AB210" s="15"/>
      <c r="AC210" s="15"/>
      <c r="AD210" s="15"/>
      <c r="AE210" s="15"/>
      <c r="AF210" s="5" t="s">
        <v>2917</v>
      </c>
      <c r="AG210" s="5"/>
      <c r="AH210" s="5"/>
    </row>
    <row r="211" spans="1:34" ht="51.75" customHeight="1" x14ac:dyDescent="0.2">
      <c r="A211" s="42"/>
      <c r="B211" s="6" t="s">
        <v>1123</v>
      </c>
      <c r="C211" s="49" t="s">
        <v>413</v>
      </c>
      <c r="D211" s="12" t="s">
        <v>1495</v>
      </c>
      <c r="E211" s="6" t="s">
        <v>9</v>
      </c>
      <c r="F211" s="6"/>
      <c r="G211" s="56" t="s">
        <v>2123</v>
      </c>
      <c r="H211" s="56"/>
      <c r="I211" s="120">
        <v>0</v>
      </c>
      <c r="J211" s="107"/>
      <c r="K211" s="107" t="s">
        <v>1800</v>
      </c>
      <c r="L211" s="15"/>
      <c r="M211" s="139" t="s">
        <v>0</v>
      </c>
      <c r="N211" s="56"/>
      <c r="O211" s="107"/>
      <c r="P211" s="56" t="s">
        <v>2003</v>
      </c>
      <c r="Q211" s="107"/>
      <c r="R211" s="56"/>
      <c r="S211" s="107"/>
      <c r="T211" s="12"/>
      <c r="U211" s="107" t="b">
        <f t="shared" si="1"/>
        <v>1</v>
      </c>
      <c r="V211" s="107"/>
      <c r="W211" s="5"/>
      <c r="X211" s="15"/>
      <c r="Y211" s="15"/>
      <c r="Z211" s="15"/>
      <c r="AA211" s="15"/>
      <c r="AB211" s="15"/>
      <c r="AC211" s="15"/>
      <c r="AD211" s="15"/>
      <c r="AE211" s="15"/>
      <c r="AF211" s="5" t="s">
        <v>2918</v>
      </c>
      <c r="AG211" s="5"/>
      <c r="AH211" s="5"/>
    </row>
    <row r="212" spans="1:34" ht="51.75" customHeight="1" x14ac:dyDescent="0.2">
      <c r="A212" s="42"/>
      <c r="B212" s="6" t="s">
        <v>1124</v>
      </c>
      <c r="C212" s="49" t="s">
        <v>414</v>
      </c>
      <c r="D212" s="12" t="s">
        <v>1496</v>
      </c>
      <c r="E212" s="6" t="s">
        <v>9</v>
      </c>
      <c r="F212" s="6"/>
      <c r="G212" s="56" t="s">
        <v>2124</v>
      </c>
      <c r="H212" s="56"/>
      <c r="I212" s="120">
        <v>0</v>
      </c>
      <c r="J212" s="107"/>
      <c r="K212" s="107" t="s">
        <v>1800</v>
      </c>
      <c r="L212" s="15"/>
      <c r="M212" s="139" t="s">
        <v>0</v>
      </c>
      <c r="N212" s="56"/>
      <c r="O212" s="107"/>
      <c r="P212" s="56" t="s">
        <v>2004</v>
      </c>
      <c r="Q212" s="107"/>
      <c r="R212" s="56"/>
      <c r="S212" s="107"/>
      <c r="T212" s="12"/>
      <c r="U212" s="107" t="b">
        <f t="shared" si="1"/>
        <v>1</v>
      </c>
      <c r="V212" s="107"/>
      <c r="W212" s="5"/>
      <c r="X212" s="15"/>
      <c r="Y212" s="15"/>
      <c r="Z212" s="15"/>
      <c r="AA212" s="15"/>
      <c r="AB212" s="15"/>
      <c r="AC212" s="15"/>
      <c r="AD212" s="15"/>
      <c r="AE212" s="15"/>
      <c r="AF212" s="5" t="s">
        <v>2919</v>
      </c>
      <c r="AG212" s="5"/>
      <c r="AH212" s="5"/>
    </row>
    <row r="213" spans="1:34" ht="51.75" customHeight="1" x14ac:dyDescent="0.2">
      <c r="A213" s="42"/>
      <c r="B213" s="21" t="s">
        <v>1723</v>
      </c>
      <c r="C213" s="52" t="s">
        <v>1709</v>
      </c>
      <c r="D213" s="23" t="s">
        <v>92</v>
      </c>
      <c r="E213" s="21" t="s">
        <v>9</v>
      </c>
      <c r="F213" s="21"/>
      <c r="G213" s="23" t="s">
        <v>2125</v>
      </c>
      <c r="H213" s="23"/>
      <c r="I213" s="120"/>
      <c r="J213" s="120">
        <f>SUM(I208:I212)</f>
        <v>19</v>
      </c>
      <c r="K213" s="107" t="s">
        <v>1813</v>
      </c>
      <c r="L213" s="22"/>
      <c r="M213" s="185" t="s">
        <v>0</v>
      </c>
      <c r="N213" s="23"/>
      <c r="O213" s="107" t="b">
        <f>J213&lt;=I207</f>
        <v>1</v>
      </c>
      <c r="P213" s="22" t="s">
        <v>424</v>
      </c>
      <c r="Q213" s="107"/>
      <c r="R213" s="22"/>
      <c r="S213" s="107"/>
      <c r="T213" s="22"/>
      <c r="U213" s="107" t="b">
        <f t="shared" si="1"/>
        <v>1</v>
      </c>
      <c r="V213" s="107"/>
      <c r="W213" s="22"/>
      <c r="X213" s="22"/>
      <c r="Y213" s="22"/>
      <c r="Z213" s="22"/>
      <c r="AA213" s="22"/>
      <c r="AB213" s="22"/>
      <c r="AC213" s="22"/>
      <c r="AD213" s="22"/>
      <c r="AE213" s="22"/>
      <c r="AF213" s="5" t="s">
        <v>2920</v>
      </c>
      <c r="AG213" s="5"/>
      <c r="AH213" s="5"/>
    </row>
    <row r="214" spans="1:34" ht="41.25" customHeight="1" x14ac:dyDescent="0.2">
      <c r="B214" s="6" t="s">
        <v>1734</v>
      </c>
      <c r="C214" s="144" t="s">
        <v>1734</v>
      </c>
      <c r="D214" s="143" t="s">
        <v>7</v>
      </c>
      <c r="E214" s="6" t="s">
        <v>18</v>
      </c>
      <c r="F214" s="6"/>
      <c r="G214" s="143" t="s">
        <v>2501</v>
      </c>
      <c r="H214" s="56"/>
      <c r="I214" s="136" t="s">
        <v>1783</v>
      </c>
      <c r="J214" s="120"/>
      <c r="K214" s="120"/>
      <c r="L214" s="15"/>
      <c r="M214" s="139" t="s">
        <v>1727</v>
      </c>
      <c r="N214" s="56"/>
      <c r="O214" s="107"/>
      <c r="P214" s="12"/>
      <c r="Q214" s="107"/>
      <c r="R214" s="56"/>
      <c r="S214" s="107"/>
      <c r="T214" s="12"/>
      <c r="U214" s="107"/>
      <c r="V214" s="107"/>
      <c r="W214" s="111"/>
      <c r="X214" s="96"/>
      <c r="Y214" s="96"/>
      <c r="Z214" s="96"/>
      <c r="AA214" s="96"/>
      <c r="AB214" s="96"/>
      <c r="AC214" s="18" t="s">
        <v>987</v>
      </c>
      <c r="AD214" s="18" t="s">
        <v>987</v>
      </c>
      <c r="AE214" s="18" t="s">
        <v>988</v>
      </c>
      <c r="AF214" s="5" t="s">
        <v>2921</v>
      </c>
      <c r="AG214" s="5"/>
      <c r="AH214" s="5"/>
    </row>
    <row r="215" spans="1:34" ht="25.5" x14ac:dyDescent="0.2">
      <c r="B215" s="6" t="s">
        <v>1733</v>
      </c>
      <c r="C215" s="144" t="s">
        <v>1733</v>
      </c>
      <c r="D215" s="143" t="s">
        <v>7</v>
      </c>
      <c r="E215" s="6" t="s">
        <v>18</v>
      </c>
      <c r="F215" s="6"/>
      <c r="G215" s="143" t="s">
        <v>2502</v>
      </c>
      <c r="H215" s="56"/>
      <c r="I215" s="136" t="s">
        <v>1784</v>
      </c>
      <c r="J215" s="120"/>
      <c r="K215" s="120"/>
      <c r="L215" s="15"/>
      <c r="M215" s="139" t="s">
        <v>1727</v>
      </c>
      <c r="N215" s="56"/>
      <c r="O215" s="107"/>
      <c r="P215" s="12"/>
      <c r="Q215" s="107"/>
      <c r="R215" s="56"/>
      <c r="S215" s="107"/>
      <c r="T215" s="12"/>
      <c r="U215" s="107"/>
      <c r="V215" s="107"/>
      <c r="W215" s="111"/>
      <c r="X215" s="96"/>
      <c r="Y215" s="96"/>
      <c r="Z215" s="96"/>
      <c r="AA215" s="96"/>
      <c r="AB215" s="96"/>
      <c r="AC215" s="18" t="s">
        <v>987</v>
      </c>
      <c r="AD215" s="18" t="s">
        <v>987</v>
      </c>
      <c r="AE215" s="18" t="s">
        <v>988</v>
      </c>
      <c r="AF215" s="5" t="s">
        <v>2922</v>
      </c>
      <c r="AG215" s="5"/>
      <c r="AH215" s="5"/>
    </row>
    <row r="216" spans="1:34" ht="39.75" customHeight="1" x14ac:dyDescent="0.2">
      <c r="B216" s="6" t="s">
        <v>1732</v>
      </c>
      <c r="C216" s="144" t="s">
        <v>1732</v>
      </c>
      <c r="D216" s="143" t="s">
        <v>7</v>
      </c>
      <c r="E216" s="6" t="s">
        <v>18</v>
      </c>
      <c r="F216" s="6"/>
      <c r="G216" s="143" t="s">
        <v>2503</v>
      </c>
      <c r="H216" s="56"/>
      <c r="I216" s="136" t="s">
        <v>1785</v>
      </c>
      <c r="J216" s="120"/>
      <c r="K216" s="120"/>
      <c r="L216" s="15"/>
      <c r="M216" s="139" t="s">
        <v>1727</v>
      </c>
      <c r="N216" s="56"/>
      <c r="O216" s="107"/>
      <c r="P216" s="12"/>
      <c r="Q216" s="107"/>
      <c r="R216" s="56"/>
      <c r="S216" s="107"/>
      <c r="T216" s="12"/>
      <c r="U216" s="107"/>
      <c r="V216" s="107"/>
      <c r="W216" s="111"/>
      <c r="X216" s="96"/>
      <c r="Y216" s="96"/>
      <c r="Z216" s="96"/>
      <c r="AA216" s="96"/>
      <c r="AB216" s="96"/>
      <c r="AC216" s="18" t="s">
        <v>987</v>
      </c>
      <c r="AD216" s="18" t="s">
        <v>987</v>
      </c>
      <c r="AE216" s="18" t="s">
        <v>988</v>
      </c>
      <c r="AF216" s="5" t="s">
        <v>2923</v>
      </c>
      <c r="AG216" s="5"/>
      <c r="AH216" s="5"/>
    </row>
    <row r="217" spans="1:34" ht="38.25" x14ac:dyDescent="0.2">
      <c r="B217" s="6" t="s">
        <v>1756</v>
      </c>
      <c r="C217" s="144" t="s">
        <v>1756</v>
      </c>
      <c r="D217" s="143" t="s">
        <v>7</v>
      </c>
      <c r="E217" s="6" t="s">
        <v>18</v>
      </c>
      <c r="F217" s="6"/>
      <c r="G217" s="143" t="s">
        <v>2504</v>
      </c>
      <c r="H217" s="56"/>
      <c r="I217" s="136" t="s">
        <v>1786</v>
      </c>
      <c r="J217" s="120"/>
      <c r="K217" s="120"/>
      <c r="L217" s="15"/>
      <c r="M217" s="139" t="s">
        <v>1727</v>
      </c>
      <c r="N217" s="56"/>
      <c r="O217" s="107"/>
      <c r="P217" s="12"/>
      <c r="Q217" s="107"/>
      <c r="R217" s="56"/>
      <c r="S217" s="107"/>
      <c r="T217" s="12"/>
      <c r="U217" s="107"/>
      <c r="V217" s="107"/>
      <c r="W217" s="111"/>
      <c r="X217" s="96"/>
      <c r="Y217" s="96"/>
      <c r="Z217" s="96"/>
      <c r="AA217" s="96"/>
      <c r="AB217" s="96"/>
      <c r="AC217" s="18" t="s">
        <v>987</v>
      </c>
      <c r="AD217" s="18" t="s">
        <v>987</v>
      </c>
      <c r="AE217" s="18" t="s">
        <v>988</v>
      </c>
      <c r="AF217" s="5" t="s">
        <v>2924</v>
      </c>
      <c r="AG217" s="5"/>
      <c r="AH217" s="5"/>
    </row>
    <row r="218" spans="1:34" ht="38.25" x14ac:dyDescent="0.2">
      <c r="B218" s="6" t="s">
        <v>1731</v>
      </c>
      <c r="C218" s="144" t="s">
        <v>1731</v>
      </c>
      <c r="D218" s="143" t="s">
        <v>7</v>
      </c>
      <c r="E218" s="6" t="s">
        <v>18</v>
      </c>
      <c r="F218" s="6"/>
      <c r="G218" s="143" t="s">
        <v>2505</v>
      </c>
      <c r="H218" s="56"/>
      <c r="I218" s="136" t="s">
        <v>1787</v>
      </c>
      <c r="J218" s="120"/>
      <c r="K218" s="120"/>
      <c r="L218" s="15"/>
      <c r="M218" s="139" t="s">
        <v>1727</v>
      </c>
      <c r="N218" s="56"/>
      <c r="O218" s="107"/>
      <c r="P218" s="12"/>
      <c r="Q218" s="107"/>
      <c r="R218" s="56"/>
      <c r="S218" s="107"/>
      <c r="T218" s="12"/>
      <c r="U218" s="107"/>
      <c r="V218" s="107"/>
      <c r="W218" s="111"/>
      <c r="X218" s="96"/>
      <c r="Y218" s="96"/>
      <c r="Z218" s="96"/>
      <c r="AA218" s="96"/>
      <c r="AB218" s="96"/>
      <c r="AC218" s="18" t="s">
        <v>987</v>
      </c>
      <c r="AD218" s="18" t="s">
        <v>987</v>
      </c>
      <c r="AE218" s="18" t="s">
        <v>987</v>
      </c>
      <c r="AF218" s="5" t="s">
        <v>2925</v>
      </c>
      <c r="AG218" s="5"/>
      <c r="AH218" s="5"/>
    </row>
    <row r="219" spans="1:34" ht="30" customHeight="1" x14ac:dyDescent="0.2">
      <c r="B219" s="6" t="s">
        <v>1730</v>
      </c>
      <c r="C219" s="144" t="s">
        <v>1730</v>
      </c>
      <c r="D219" s="143" t="s">
        <v>7</v>
      </c>
      <c r="E219" s="6" t="s">
        <v>18</v>
      </c>
      <c r="F219" s="6"/>
      <c r="G219" s="143" t="s">
        <v>2506</v>
      </c>
      <c r="H219" s="56"/>
      <c r="I219" s="136" t="s">
        <v>1788</v>
      </c>
      <c r="J219" s="120"/>
      <c r="K219" s="120"/>
      <c r="L219" s="15"/>
      <c r="M219" s="139" t="s">
        <v>1727</v>
      </c>
      <c r="N219" s="56"/>
      <c r="O219" s="107"/>
      <c r="P219" s="12"/>
      <c r="Q219" s="107"/>
      <c r="R219" s="56"/>
      <c r="S219" s="107"/>
      <c r="T219" s="12"/>
      <c r="U219" s="107"/>
      <c r="V219" s="107"/>
      <c r="W219" s="111"/>
      <c r="X219" s="96"/>
      <c r="Y219" s="96"/>
      <c r="Z219" s="96"/>
      <c r="AA219" s="96"/>
      <c r="AB219" s="96"/>
      <c r="AC219" s="18" t="s">
        <v>987</v>
      </c>
      <c r="AD219" s="18" t="s">
        <v>987</v>
      </c>
      <c r="AE219" s="18" t="s">
        <v>987</v>
      </c>
      <c r="AF219" s="5" t="s">
        <v>2926</v>
      </c>
      <c r="AG219" s="5"/>
      <c r="AH219" s="5"/>
    </row>
    <row r="220" spans="1:34" ht="38.25" x14ac:dyDescent="0.2">
      <c r="B220" s="6" t="s">
        <v>1729</v>
      </c>
      <c r="C220" s="144" t="s">
        <v>1729</v>
      </c>
      <c r="D220" s="143" t="s">
        <v>7</v>
      </c>
      <c r="E220" s="6" t="s">
        <v>18</v>
      </c>
      <c r="F220" s="6"/>
      <c r="G220" s="143" t="s">
        <v>2507</v>
      </c>
      <c r="H220" s="56"/>
      <c r="I220" s="136" t="s">
        <v>1789</v>
      </c>
      <c r="J220" s="120"/>
      <c r="K220" s="120"/>
      <c r="L220" s="15"/>
      <c r="M220" s="139" t="s">
        <v>1727</v>
      </c>
      <c r="N220" s="56"/>
      <c r="O220" s="107"/>
      <c r="P220" s="12"/>
      <c r="Q220" s="107"/>
      <c r="R220" s="56"/>
      <c r="S220" s="107"/>
      <c r="T220" s="12"/>
      <c r="U220" s="107"/>
      <c r="V220" s="107"/>
      <c r="W220" s="111"/>
      <c r="X220" s="96"/>
      <c r="Y220" s="96"/>
      <c r="Z220" s="96"/>
      <c r="AA220" s="96"/>
      <c r="AB220" s="96"/>
      <c r="AC220" s="18" t="s">
        <v>987</v>
      </c>
      <c r="AD220" s="18" t="s">
        <v>987</v>
      </c>
      <c r="AE220" s="18" t="s">
        <v>987</v>
      </c>
      <c r="AF220" s="5" t="s">
        <v>2927</v>
      </c>
      <c r="AG220" s="5"/>
      <c r="AH220" s="5"/>
    </row>
    <row r="221" spans="1:34" ht="25.5" x14ac:dyDescent="0.2">
      <c r="B221" s="6" t="s">
        <v>1728</v>
      </c>
      <c r="C221" s="144" t="s">
        <v>1728</v>
      </c>
      <c r="D221" s="143" t="s">
        <v>7</v>
      </c>
      <c r="E221" s="6" t="s">
        <v>18</v>
      </c>
      <c r="F221" s="6"/>
      <c r="G221" s="143" t="s">
        <v>2508</v>
      </c>
      <c r="H221" s="56"/>
      <c r="I221" s="136" t="s">
        <v>1790</v>
      </c>
      <c r="J221" s="120"/>
      <c r="K221" s="120"/>
      <c r="L221" s="15"/>
      <c r="M221" s="139" t="s">
        <v>1727</v>
      </c>
      <c r="N221" s="56"/>
      <c r="O221" s="107"/>
      <c r="P221" s="12"/>
      <c r="Q221" s="107"/>
      <c r="R221" s="56"/>
      <c r="S221" s="107"/>
      <c r="T221" s="12"/>
      <c r="U221" s="107"/>
      <c r="V221" s="107"/>
      <c r="W221" s="111"/>
      <c r="X221" s="96"/>
      <c r="Y221" s="96"/>
      <c r="Z221" s="96"/>
      <c r="AA221" s="96"/>
      <c r="AB221" s="96"/>
      <c r="AC221" s="18" t="s">
        <v>987</v>
      </c>
      <c r="AD221" s="18" t="s">
        <v>987</v>
      </c>
      <c r="AE221" s="18" t="s">
        <v>987</v>
      </c>
      <c r="AF221" s="5" t="s">
        <v>2928</v>
      </c>
      <c r="AG221" s="5"/>
      <c r="AH221" s="5"/>
    </row>
    <row r="222" spans="1:34" x14ac:dyDescent="0.2">
      <c r="AF222" s="16"/>
      <c r="AG222" s="16"/>
      <c r="AH222" s="16"/>
    </row>
    <row r="223" spans="1:34" x14ac:dyDescent="0.2">
      <c r="AF223" s="16"/>
      <c r="AG223" s="16"/>
      <c r="AH223" s="16"/>
    </row>
    <row r="224" spans="1:34" x14ac:dyDescent="0.2">
      <c r="AF224" s="16"/>
      <c r="AG224" s="16"/>
      <c r="AH224" s="16"/>
    </row>
    <row r="225" spans="32:34" x14ac:dyDescent="0.2">
      <c r="AF225" s="16"/>
      <c r="AG225" s="16"/>
      <c r="AH225" s="16"/>
    </row>
    <row r="226" spans="32:34" x14ac:dyDescent="0.2">
      <c r="AF226" s="16"/>
      <c r="AG226" s="16"/>
      <c r="AH226" s="16"/>
    </row>
    <row r="227" spans="32:34" x14ac:dyDescent="0.2">
      <c r="AF227" s="16"/>
      <c r="AG227" s="16"/>
      <c r="AH227" s="16"/>
    </row>
    <row r="228" spans="32:34" x14ac:dyDescent="0.2">
      <c r="AF228" s="16"/>
      <c r="AG228" s="16"/>
      <c r="AH228" s="16"/>
    </row>
    <row r="229" spans="32:34" x14ac:dyDescent="0.2">
      <c r="AF229" s="16"/>
      <c r="AG229" s="16"/>
      <c r="AH229" s="16"/>
    </row>
    <row r="230" spans="32:34" x14ac:dyDescent="0.2">
      <c r="AF230" s="16"/>
      <c r="AG230" s="16"/>
      <c r="AH230" s="16"/>
    </row>
    <row r="231" spans="32:34" x14ac:dyDescent="0.2">
      <c r="AF231" s="16"/>
      <c r="AG231" s="16"/>
      <c r="AH231" s="16"/>
    </row>
    <row r="232" spans="32:34" x14ac:dyDescent="0.2">
      <c r="AF232" s="16"/>
      <c r="AG232" s="16"/>
      <c r="AH232" s="16"/>
    </row>
    <row r="233" spans="32:34" x14ac:dyDescent="0.2">
      <c r="AF233" s="16"/>
      <c r="AG233" s="16"/>
      <c r="AH233" s="16"/>
    </row>
    <row r="234" spans="32:34" x14ac:dyDescent="0.2">
      <c r="AF234" s="16"/>
      <c r="AG234" s="16"/>
      <c r="AH234" s="16"/>
    </row>
    <row r="235" spans="32:34" x14ac:dyDescent="0.2">
      <c r="AF235" s="16"/>
      <c r="AG235" s="16"/>
      <c r="AH235" s="16"/>
    </row>
    <row r="236" spans="32:34" x14ac:dyDescent="0.2">
      <c r="AF236" s="16"/>
      <c r="AG236" s="16"/>
      <c r="AH236" s="16"/>
    </row>
    <row r="237" spans="32:34" x14ac:dyDescent="0.2">
      <c r="AF237" s="16"/>
      <c r="AG237" s="16"/>
      <c r="AH237" s="16"/>
    </row>
    <row r="238" spans="32:34" x14ac:dyDescent="0.2">
      <c r="AF238" s="16"/>
      <c r="AG238" s="16"/>
      <c r="AH238" s="16"/>
    </row>
    <row r="239" spans="32:34" x14ac:dyDescent="0.2">
      <c r="AF239" s="16"/>
      <c r="AG239" s="16"/>
      <c r="AH239" s="16"/>
    </row>
    <row r="240" spans="32:34" x14ac:dyDescent="0.2">
      <c r="AF240" s="16"/>
      <c r="AG240" s="16"/>
      <c r="AH240" s="16"/>
    </row>
    <row r="241" spans="32:34" x14ac:dyDescent="0.2">
      <c r="AF241" s="16"/>
      <c r="AG241" s="16"/>
      <c r="AH241" s="16"/>
    </row>
    <row r="242" spans="32:34" x14ac:dyDescent="0.2">
      <c r="AF242" s="16"/>
      <c r="AG242" s="16"/>
      <c r="AH242" s="16"/>
    </row>
    <row r="243" spans="32:34" x14ac:dyDescent="0.2">
      <c r="AF243" s="16"/>
      <c r="AG243" s="16"/>
      <c r="AH243" s="16"/>
    </row>
    <row r="244" spans="32:34" x14ac:dyDescent="0.2">
      <c r="AF244" s="16"/>
      <c r="AG244" s="16"/>
      <c r="AH244" s="16"/>
    </row>
    <row r="245" spans="32:34" x14ac:dyDescent="0.2">
      <c r="AF245" s="16"/>
      <c r="AG245" s="16"/>
      <c r="AH245" s="16"/>
    </row>
    <row r="246" spans="32:34" x14ac:dyDescent="0.2">
      <c r="AF246" s="16"/>
      <c r="AG246" s="16"/>
      <c r="AH246" s="16"/>
    </row>
    <row r="247" spans="32:34" x14ac:dyDescent="0.2">
      <c r="AF247" s="16"/>
      <c r="AG247" s="16"/>
      <c r="AH247" s="16"/>
    </row>
    <row r="248" spans="32:34" x14ac:dyDescent="0.2">
      <c r="AF248" s="16"/>
      <c r="AG248" s="16"/>
      <c r="AH248" s="16"/>
    </row>
    <row r="249" spans="32:34" x14ac:dyDescent="0.2">
      <c r="AF249" s="16"/>
      <c r="AG249" s="16"/>
      <c r="AH249" s="16"/>
    </row>
    <row r="250" spans="32:34" x14ac:dyDescent="0.2">
      <c r="AF250" s="16"/>
      <c r="AG250" s="16"/>
      <c r="AH250" s="16"/>
    </row>
    <row r="251" spans="32:34" x14ac:dyDescent="0.2">
      <c r="AF251" s="16"/>
      <c r="AG251" s="16"/>
      <c r="AH251" s="16"/>
    </row>
    <row r="252" spans="32:34" x14ac:dyDescent="0.2">
      <c r="AF252" s="16"/>
      <c r="AG252" s="16"/>
      <c r="AH252" s="16"/>
    </row>
    <row r="253" spans="32:34" x14ac:dyDescent="0.2">
      <c r="AF253" s="16"/>
      <c r="AG253" s="16"/>
      <c r="AH253" s="16"/>
    </row>
    <row r="254" spans="32:34" x14ac:dyDescent="0.2">
      <c r="AF254" s="16"/>
      <c r="AG254" s="16"/>
      <c r="AH254" s="16"/>
    </row>
    <row r="255" spans="32:34" x14ac:dyDescent="0.2">
      <c r="AF255" s="16"/>
      <c r="AG255" s="16"/>
      <c r="AH255" s="16"/>
    </row>
    <row r="256" spans="32:34" x14ac:dyDescent="0.2">
      <c r="AF256" s="16"/>
      <c r="AG256" s="16"/>
      <c r="AH256" s="16"/>
    </row>
    <row r="257" spans="32:34" x14ac:dyDescent="0.2">
      <c r="AF257" s="16"/>
      <c r="AG257" s="16"/>
      <c r="AH257" s="16"/>
    </row>
    <row r="258" spans="32:34" x14ac:dyDescent="0.2">
      <c r="AF258" s="16"/>
      <c r="AG258" s="16"/>
      <c r="AH258" s="16"/>
    </row>
    <row r="259" spans="32:34" x14ac:dyDescent="0.2">
      <c r="AF259" s="16"/>
      <c r="AG259" s="16"/>
      <c r="AH259" s="16"/>
    </row>
    <row r="260" spans="32:34" x14ac:dyDescent="0.2">
      <c r="AF260" s="16"/>
      <c r="AG260" s="16"/>
      <c r="AH260" s="16"/>
    </row>
    <row r="261" spans="32:34" x14ac:dyDescent="0.2">
      <c r="AF261" s="16"/>
      <c r="AG261" s="16"/>
      <c r="AH261" s="16"/>
    </row>
    <row r="262" spans="32:34" x14ac:dyDescent="0.2">
      <c r="AF262" s="16"/>
      <c r="AG262" s="16"/>
      <c r="AH262" s="16"/>
    </row>
    <row r="263" spans="32:34" x14ac:dyDescent="0.2">
      <c r="AF263" s="16"/>
      <c r="AG263" s="16"/>
      <c r="AH263" s="16"/>
    </row>
    <row r="264" spans="32:34" x14ac:dyDescent="0.2">
      <c r="AF264" s="16"/>
      <c r="AG264" s="16"/>
      <c r="AH264" s="16"/>
    </row>
    <row r="265" spans="32:34" x14ac:dyDescent="0.2">
      <c r="AF265" s="16"/>
      <c r="AG265" s="16"/>
      <c r="AH265" s="16"/>
    </row>
    <row r="266" spans="32:34" x14ac:dyDescent="0.2">
      <c r="AF266" s="16"/>
      <c r="AG266" s="16"/>
      <c r="AH266" s="16"/>
    </row>
    <row r="267" spans="32:34" x14ac:dyDescent="0.2">
      <c r="AF267" s="16"/>
      <c r="AG267" s="16"/>
      <c r="AH267" s="16"/>
    </row>
    <row r="268" spans="32:34" x14ac:dyDescent="0.2">
      <c r="AF268" s="16"/>
      <c r="AG268" s="16"/>
      <c r="AH268" s="16"/>
    </row>
    <row r="269" spans="32:34" x14ac:dyDescent="0.2">
      <c r="AF269" s="16"/>
      <c r="AG269" s="16"/>
      <c r="AH269" s="16"/>
    </row>
    <row r="270" spans="32:34" x14ac:dyDescent="0.2">
      <c r="AF270" s="16"/>
      <c r="AG270" s="16"/>
      <c r="AH270" s="16"/>
    </row>
    <row r="271" spans="32:34" x14ac:dyDescent="0.2">
      <c r="AF271" s="16"/>
      <c r="AG271" s="16"/>
      <c r="AH271" s="16"/>
    </row>
    <row r="272" spans="32:34" x14ac:dyDescent="0.2">
      <c r="AF272" s="16"/>
      <c r="AG272" s="16"/>
      <c r="AH272" s="16"/>
    </row>
    <row r="273" spans="32:34" x14ac:dyDescent="0.2">
      <c r="AF273" s="16"/>
      <c r="AG273" s="16"/>
      <c r="AH273" s="16"/>
    </row>
    <row r="274" spans="32:34" x14ac:dyDescent="0.2">
      <c r="AF274" s="16"/>
      <c r="AG274" s="16"/>
      <c r="AH274" s="16"/>
    </row>
    <row r="275" spans="32:34" x14ac:dyDescent="0.2">
      <c r="AF275" s="16"/>
      <c r="AG275" s="16"/>
      <c r="AH275" s="16"/>
    </row>
    <row r="276" spans="32:34" x14ac:dyDescent="0.2">
      <c r="AF276" s="16"/>
      <c r="AG276" s="16"/>
      <c r="AH276" s="16"/>
    </row>
    <row r="277" spans="32:34" x14ac:dyDescent="0.2">
      <c r="AF277" s="16"/>
      <c r="AG277" s="16"/>
      <c r="AH277" s="16"/>
    </row>
    <row r="278" spans="32:34" x14ac:dyDescent="0.2">
      <c r="AF278" s="16"/>
      <c r="AG278" s="16"/>
      <c r="AH278" s="16"/>
    </row>
    <row r="279" spans="32:34" x14ac:dyDescent="0.2">
      <c r="AF279" s="16"/>
      <c r="AG279" s="16"/>
      <c r="AH279" s="16"/>
    </row>
    <row r="280" spans="32:34" x14ac:dyDescent="0.2">
      <c r="AF280" s="16"/>
      <c r="AG280" s="16"/>
      <c r="AH280" s="16"/>
    </row>
    <row r="281" spans="32:34" x14ac:dyDescent="0.2">
      <c r="AF281" s="16"/>
      <c r="AG281" s="16"/>
      <c r="AH281" s="16"/>
    </row>
    <row r="282" spans="32:34" x14ac:dyDescent="0.2">
      <c r="AF282" s="16"/>
      <c r="AG282" s="16"/>
      <c r="AH282" s="16"/>
    </row>
    <row r="283" spans="32:34" x14ac:dyDescent="0.2">
      <c r="AF283" s="16"/>
      <c r="AG283" s="16"/>
      <c r="AH283" s="16"/>
    </row>
    <row r="284" spans="32:34" x14ac:dyDescent="0.2">
      <c r="AF284" s="16"/>
      <c r="AG284" s="16"/>
      <c r="AH284" s="16"/>
    </row>
    <row r="285" spans="32:34" x14ac:dyDescent="0.2">
      <c r="AF285" s="16"/>
      <c r="AG285" s="16"/>
      <c r="AH285" s="16"/>
    </row>
    <row r="286" spans="32:34" x14ac:dyDescent="0.2">
      <c r="AF286" s="16"/>
      <c r="AG286" s="16"/>
      <c r="AH286" s="16"/>
    </row>
    <row r="287" spans="32:34" x14ac:dyDescent="0.2">
      <c r="AF287" s="16"/>
      <c r="AG287" s="16"/>
      <c r="AH287" s="16"/>
    </row>
    <row r="288" spans="32:34" x14ac:dyDescent="0.2">
      <c r="AF288" s="16"/>
      <c r="AG288" s="16"/>
      <c r="AH288" s="16"/>
    </row>
    <row r="289" spans="32:34" x14ac:dyDescent="0.2">
      <c r="AF289" s="16"/>
      <c r="AG289" s="16"/>
      <c r="AH289" s="16"/>
    </row>
    <row r="290" spans="32:34" x14ac:dyDescent="0.2">
      <c r="AF290" s="16"/>
      <c r="AG290" s="16"/>
      <c r="AH290" s="16"/>
    </row>
    <row r="291" spans="32:34" x14ac:dyDescent="0.2">
      <c r="AF291" s="16"/>
      <c r="AG291" s="16"/>
      <c r="AH291" s="16"/>
    </row>
    <row r="292" spans="32:34" x14ac:dyDescent="0.2">
      <c r="AF292" s="16"/>
      <c r="AG292" s="16"/>
      <c r="AH292" s="16"/>
    </row>
    <row r="293" spans="32:34" x14ac:dyDescent="0.2">
      <c r="AF293" s="16"/>
      <c r="AG293" s="16"/>
      <c r="AH293" s="16"/>
    </row>
    <row r="294" spans="32:34" x14ac:dyDescent="0.2">
      <c r="AF294" s="16"/>
      <c r="AG294" s="16"/>
      <c r="AH294" s="16"/>
    </row>
    <row r="295" spans="32:34" x14ac:dyDescent="0.2">
      <c r="AF295" s="16"/>
      <c r="AG295" s="16"/>
      <c r="AH295" s="16"/>
    </row>
    <row r="296" spans="32:34" x14ac:dyDescent="0.2">
      <c r="AF296" s="16"/>
      <c r="AG296" s="16"/>
      <c r="AH296" s="16"/>
    </row>
    <row r="297" spans="32:34" x14ac:dyDescent="0.2">
      <c r="AF297" s="16"/>
      <c r="AG297" s="16"/>
      <c r="AH297" s="16"/>
    </row>
    <row r="298" spans="32:34" x14ac:dyDescent="0.2">
      <c r="AF298" s="16"/>
      <c r="AG298" s="16"/>
      <c r="AH298" s="16"/>
    </row>
    <row r="299" spans="32:34" x14ac:dyDescent="0.2">
      <c r="AF299" s="16"/>
      <c r="AG299" s="16"/>
      <c r="AH299" s="16"/>
    </row>
    <row r="300" spans="32:34" x14ac:dyDescent="0.2">
      <c r="AF300" s="16"/>
      <c r="AG300" s="16"/>
      <c r="AH300" s="16"/>
    </row>
    <row r="301" spans="32:34" x14ac:dyDescent="0.2">
      <c r="AF301" s="16"/>
      <c r="AG301" s="16"/>
      <c r="AH301" s="16"/>
    </row>
    <row r="302" spans="32:34" x14ac:dyDescent="0.2">
      <c r="AF302" s="16"/>
      <c r="AG302" s="16"/>
      <c r="AH302" s="16"/>
    </row>
    <row r="303" spans="32:34" x14ac:dyDescent="0.2">
      <c r="AF303" s="16"/>
      <c r="AG303" s="16"/>
      <c r="AH303" s="16"/>
    </row>
    <row r="304" spans="32:34" x14ac:dyDescent="0.2">
      <c r="AF304" s="16"/>
      <c r="AG304" s="16"/>
      <c r="AH304" s="16"/>
    </row>
    <row r="305" spans="32:34" x14ac:dyDescent="0.2">
      <c r="AF305" s="16"/>
      <c r="AG305" s="16"/>
      <c r="AH305" s="16"/>
    </row>
    <row r="306" spans="32:34" x14ac:dyDescent="0.2">
      <c r="AF306" s="16"/>
      <c r="AG306" s="16"/>
      <c r="AH306" s="16"/>
    </row>
    <row r="307" spans="32:34" x14ac:dyDescent="0.2">
      <c r="AF307" s="16"/>
      <c r="AG307" s="16"/>
      <c r="AH307" s="16"/>
    </row>
    <row r="308" spans="32:34" x14ac:dyDescent="0.2">
      <c r="AF308" s="16"/>
      <c r="AG308" s="16"/>
      <c r="AH308" s="16"/>
    </row>
    <row r="309" spans="32:34" x14ac:dyDescent="0.2">
      <c r="AF309" s="16"/>
      <c r="AG309" s="16"/>
      <c r="AH309" s="16"/>
    </row>
    <row r="310" spans="32:34" x14ac:dyDescent="0.2">
      <c r="AF310" s="16"/>
      <c r="AG310" s="16"/>
      <c r="AH310" s="16"/>
    </row>
    <row r="311" spans="32:34" x14ac:dyDescent="0.2">
      <c r="AF311" s="16"/>
      <c r="AG311" s="16"/>
      <c r="AH311" s="16"/>
    </row>
    <row r="312" spans="32:34" x14ac:dyDescent="0.2">
      <c r="AF312" s="16"/>
      <c r="AG312" s="16"/>
      <c r="AH312" s="16"/>
    </row>
    <row r="313" spans="32:34" x14ac:dyDescent="0.2">
      <c r="AF313" s="16"/>
      <c r="AG313" s="16"/>
      <c r="AH313" s="16"/>
    </row>
    <row r="314" spans="32:34" x14ac:dyDescent="0.2">
      <c r="AF314" s="16"/>
      <c r="AG314" s="16"/>
      <c r="AH314" s="16"/>
    </row>
    <row r="315" spans="32:34" x14ac:dyDescent="0.2">
      <c r="AF315" s="16"/>
      <c r="AG315" s="16"/>
      <c r="AH315" s="16"/>
    </row>
    <row r="316" spans="32:34" x14ac:dyDescent="0.2">
      <c r="AF316" s="16"/>
      <c r="AG316" s="16"/>
      <c r="AH316" s="16"/>
    </row>
    <row r="317" spans="32:34" x14ac:dyDescent="0.2">
      <c r="AF317" s="16"/>
      <c r="AG317" s="16"/>
      <c r="AH317" s="16"/>
    </row>
    <row r="318" spans="32:34" x14ac:dyDescent="0.2">
      <c r="AF318" s="16"/>
      <c r="AG318" s="16"/>
      <c r="AH318" s="16"/>
    </row>
    <row r="319" spans="32:34" x14ac:dyDescent="0.2">
      <c r="AF319" s="16"/>
      <c r="AG319" s="16"/>
      <c r="AH319" s="16"/>
    </row>
    <row r="320" spans="32:34" x14ac:dyDescent="0.2">
      <c r="AF320" s="16"/>
      <c r="AG320" s="16"/>
      <c r="AH320" s="16"/>
    </row>
    <row r="321" spans="32:34" x14ac:dyDescent="0.2">
      <c r="AF321" s="16"/>
      <c r="AG321" s="16"/>
      <c r="AH321" s="16"/>
    </row>
    <row r="322" spans="32:34" x14ac:dyDescent="0.2">
      <c r="AF322" s="16"/>
      <c r="AG322" s="16"/>
      <c r="AH322" s="16"/>
    </row>
    <row r="323" spans="32:34" x14ac:dyDescent="0.2">
      <c r="AF323" s="16"/>
      <c r="AG323" s="16"/>
      <c r="AH323" s="16"/>
    </row>
    <row r="324" spans="32:34" x14ac:dyDescent="0.2">
      <c r="AF324" s="16"/>
      <c r="AG324" s="16"/>
      <c r="AH324" s="16"/>
    </row>
    <row r="325" spans="32:34" x14ac:dyDescent="0.2">
      <c r="AF325" s="16"/>
      <c r="AG325" s="16"/>
      <c r="AH325" s="16"/>
    </row>
    <row r="326" spans="32:34" x14ac:dyDescent="0.2">
      <c r="AF326" s="16"/>
      <c r="AG326" s="16"/>
      <c r="AH326" s="16"/>
    </row>
    <row r="327" spans="32:34" x14ac:dyDescent="0.2">
      <c r="AF327" s="16"/>
      <c r="AG327" s="16"/>
      <c r="AH327" s="16"/>
    </row>
    <row r="328" spans="32:34" x14ac:dyDescent="0.2">
      <c r="AF328" s="16"/>
      <c r="AG328" s="16"/>
      <c r="AH328" s="16"/>
    </row>
    <row r="329" spans="32:34" x14ac:dyDescent="0.2">
      <c r="AF329" s="16"/>
      <c r="AG329" s="16"/>
      <c r="AH329" s="16"/>
    </row>
    <row r="330" spans="32:34" x14ac:dyDescent="0.2">
      <c r="AF330" s="16"/>
      <c r="AG330" s="16"/>
      <c r="AH330" s="16"/>
    </row>
    <row r="331" spans="32:34" x14ac:dyDescent="0.2">
      <c r="AF331" s="16"/>
      <c r="AG331" s="16"/>
      <c r="AH331" s="16"/>
    </row>
    <row r="332" spans="32:34" x14ac:dyDescent="0.2">
      <c r="AF332" s="16"/>
      <c r="AG332" s="16"/>
      <c r="AH332" s="16"/>
    </row>
    <row r="333" spans="32:34" x14ac:dyDescent="0.2">
      <c r="AF333" s="16"/>
      <c r="AG333" s="16"/>
      <c r="AH333" s="16"/>
    </row>
    <row r="334" spans="32:34" x14ac:dyDescent="0.2">
      <c r="AF334" s="16"/>
      <c r="AG334" s="16"/>
      <c r="AH334" s="16"/>
    </row>
    <row r="335" spans="32:34" x14ac:dyDescent="0.2">
      <c r="AF335" s="16"/>
      <c r="AG335" s="16"/>
      <c r="AH335" s="16"/>
    </row>
    <row r="336" spans="32:34" x14ac:dyDescent="0.2">
      <c r="AF336" s="16"/>
      <c r="AG336" s="16"/>
      <c r="AH336" s="16"/>
    </row>
    <row r="337" spans="32:34" x14ac:dyDescent="0.2">
      <c r="AF337" s="16"/>
      <c r="AG337" s="16"/>
      <c r="AH337" s="16"/>
    </row>
    <row r="338" spans="32:34" x14ac:dyDescent="0.2">
      <c r="AF338" s="16"/>
      <c r="AG338" s="16"/>
      <c r="AH338" s="16"/>
    </row>
    <row r="339" spans="32:34" x14ac:dyDescent="0.2">
      <c r="AF339" s="16"/>
      <c r="AG339" s="16"/>
      <c r="AH339" s="16"/>
    </row>
    <row r="340" spans="32:34" x14ac:dyDescent="0.2">
      <c r="AF340" s="16"/>
      <c r="AG340" s="16"/>
      <c r="AH340" s="16"/>
    </row>
    <row r="341" spans="32:34" x14ac:dyDescent="0.2">
      <c r="AF341" s="16"/>
      <c r="AG341" s="16"/>
      <c r="AH341" s="16"/>
    </row>
    <row r="342" spans="32:34" x14ac:dyDescent="0.2">
      <c r="AF342" s="16"/>
      <c r="AG342" s="16"/>
      <c r="AH342" s="16"/>
    </row>
    <row r="343" spans="32:34" x14ac:dyDescent="0.2">
      <c r="AF343" s="16"/>
      <c r="AG343" s="16"/>
      <c r="AH343" s="16"/>
    </row>
    <row r="344" spans="32:34" x14ac:dyDescent="0.2">
      <c r="AF344" s="16"/>
      <c r="AG344" s="16"/>
      <c r="AH344" s="16"/>
    </row>
    <row r="345" spans="32:34" x14ac:dyDescent="0.2">
      <c r="AF345" s="16"/>
      <c r="AG345" s="16"/>
      <c r="AH345" s="16"/>
    </row>
    <row r="346" spans="32:34" x14ac:dyDescent="0.2">
      <c r="AF346" s="16"/>
      <c r="AG346" s="16"/>
      <c r="AH346" s="16"/>
    </row>
    <row r="347" spans="32:34" x14ac:dyDescent="0.2">
      <c r="AF347" s="16"/>
      <c r="AG347" s="16"/>
      <c r="AH347" s="16"/>
    </row>
    <row r="348" spans="32:34" x14ac:dyDescent="0.2">
      <c r="AF348" s="16"/>
      <c r="AG348" s="16"/>
      <c r="AH348" s="16"/>
    </row>
    <row r="349" spans="32:34" x14ac:dyDescent="0.2">
      <c r="AF349" s="16"/>
      <c r="AG349" s="16"/>
      <c r="AH349" s="16"/>
    </row>
    <row r="350" spans="32:34" x14ac:dyDescent="0.2">
      <c r="AF350" s="16"/>
      <c r="AG350" s="16"/>
      <c r="AH350" s="16"/>
    </row>
    <row r="351" spans="32:34" x14ac:dyDescent="0.2">
      <c r="AF351" s="16"/>
      <c r="AG351" s="16"/>
      <c r="AH351" s="16"/>
    </row>
    <row r="352" spans="32:34" x14ac:dyDescent="0.2">
      <c r="AF352" s="16"/>
      <c r="AG352" s="16"/>
      <c r="AH352" s="16"/>
    </row>
    <row r="353" spans="32:34" x14ac:dyDescent="0.2">
      <c r="AF353" s="16"/>
      <c r="AG353" s="16"/>
      <c r="AH353" s="16"/>
    </row>
    <row r="354" spans="32:34" x14ac:dyDescent="0.2">
      <c r="AF354" s="16"/>
      <c r="AG354" s="16"/>
      <c r="AH354" s="16"/>
    </row>
    <row r="355" spans="32:34" x14ac:dyDescent="0.2">
      <c r="AF355" s="16"/>
      <c r="AG355" s="16"/>
      <c r="AH355" s="16"/>
    </row>
    <row r="356" spans="32:34" x14ac:dyDescent="0.2">
      <c r="AF356" s="16"/>
      <c r="AG356" s="16"/>
      <c r="AH356" s="16"/>
    </row>
    <row r="357" spans="32:34" x14ac:dyDescent="0.2">
      <c r="AF357" s="16"/>
      <c r="AG357" s="16"/>
      <c r="AH357" s="16"/>
    </row>
    <row r="358" spans="32:34" x14ac:dyDescent="0.2">
      <c r="AF358" s="16"/>
      <c r="AG358" s="16"/>
      <c r="AH358" s="16"/>
    </row>
    <row r="359" spans="32:34" x14ac:dyDescent="0.2">
      <c r="AF359" s="16"/>
      <c r="AG359" s="16"/>
      <c r="AH359" s="16"/>
    </row>
    <row r="360" spans="32:34" x14ac:dyDescent="0.2">
      <c r="AF360" s="16"/>
      <c r="AG360" s="16"/>
      <c r="AH360" s="16"/>
    </row>
    <row r="361" spans="32:34" x14ac:dyDescent="0.2">
      <c r="AF361" s="16"/>
      <c r="AG361" s="16"/>
      <c r="AH361" s="16"/>
    </row>
    <row r="362" spans="32:34" x14ac:dyDescent="0.2">
      <c r="AF362" s="16"/>
      <c r="AG362" s="16"/>
      <c r="AH362" s="16"/>
    </row>
    <row r="363" spans="32:34" x14ac:dyDescent="0.2">
      <c r="AF363" s="16"/>
      <c r="AG363" s="16"/>
      <c r="AH363" s="16"/>
    </row>
    <row r="364" spans="32:34" x14ac:dyDescent="0.2">
      <c r="AF364" s="16"/>
      <c r="AG364" s="16"/>
      <c r="AH364" s="16"/>
    </row>
    <row r="365" spans="32:34" x14ac:dyDescent="0.2">
      <c r="AF365" s="16"/>
      <c r="AG365" s="16"/>
      <c r="AH365" s="16"/>
    </row>
    <row r="366" spans="32:34" x14ac:dyDescent="0.2">
      <c r="AF366" s="16"/>
      <c r="AG366" s="16"/>
      <c r="AH366" s="16"/>
    </row>
    <row r="367" spans="32:34" x14ac:dyDescent="0.2">
      <c r="AF367" s="16"/>
      <c r="AG367" s="16"/>
      <c r="AH367" s="16"/>
    </row>
    <row r="368" spans="32:34" x14ac:dyDescent="0.2">
      <c r="AF368" s="16"/>
      <c r="AG368" s="16"/>
      <c r="AH368" s="16"/>
    </row>
  </sheetData>
  <autoFilter ref="P191" xr:uid="{00000000-0009-0000-0000-000002000000}"/>
  <sortState xmlns:xlrd2="http://schemas.microsoft.com/office/spreadsheetml/2017/richdata2" ref="A8:XFD684">
    <sortCondition ref="A8:A684"/>
  </sortState>
  <conditionalFormatting sqref="B61:B64">
    <cfRule type="duplicateValues" dxfId="47" priority="5"/>
    <cfRule type="duplicateValues" dxfId="46" priority="6"/>
  </conditionalFormatting>
  <dataValidations count="2">
    <dataValidation allowBlank="1" showInputMessage="1" showErrorMessage="1" promptTitle="Determine naming convention" sqref="B8:C8" xr:uid="{00000000-0002-0000-0200-000000000000}"/>
    <dataValidation type="list" allowBlank="1" showInputMessage="1" showErrorMessage="1" sqref="AC122:AE125 AC170:AE170 AC206:AE206 AC214:AE221 AC192:AE192 AC189:AE189 AC200:AE200 AC183:AE183 AC186:AE186 AC175:AE175 AC107:AE111 AC149:AE149 AC145:AE145 AC140:AE140 AC137:AE137 AC9:AE9 AC104:AE104 AC101:AE101 AC93:AE93 AC85:AE85 AC82:AE82 AC79:AE79 AC76:AE76 AC73:AE73 AC65:AE65 AC45:AE45 AC23:AE23 AC134:AE134 AC152:AE155 AC53:AE54 AC160:AE162 AC59:AE60 AC203:AE203" xr:uid="{00000000-0002-0000-0200-000001000000}">
      <formula1>YesNoInd</formula1>
    </dataValidation>
  </dataValidations>
  <pageMargins left="0.75" right="0.75" top="1" bottom="1" header="0.5" footer="0.5"/>
  <pageSetup paperSize="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C12"/>
  <sheetViews>
    <sheetView workbookViewId="0"/>
  </sheetViews>
  <sheetFormatPr defaultColWidth="9.140625" defaultRowHeight="15" x14ac:dyDescent="0.25"/>
  <cols>
    <col min="1" max="1" width="88.7109375" style="104" customWidth="1"/>
    <col min="2" max="3" width="11.5703125" style="104" customWidth="1"/>
    <col min="4" max="16384" width="9.140625" style="104"/>
  </cols>
  <sheetData>
    <row r="1" spans="1:3" x14ac:dyDescent="0.25">
      <c r="A1" s="141" t="s">
        <v>938</v>
      </c>
    </row>
    <row r="2" spans="1:3" x14ac:dyDescent="0.25">
      <c r="A2" s="145"/>
      <c r="B2" s="103" t="s">
        <v>936</v>
      </c>
      <c r="C2" s="103" t="s">
        <v>937</v>
      </c>
    </row>
    <row r="3" spans="1:3" ht="15" customHeight="1" x14ac:dyDescent="0.25">
      <c r="A3" s="161" t="s">
        <v>938</v>
      </c>
      <c r="B3" s="112">
        <f>'Charter Data'!I35</f>
        <v>136</v>
      </c>
      <c r="C3" s="112">
        <f>'Charter Data'!I38</f>
        <v>32</v>
      </c>
    </row>
    <row r="4" spans="1:3" ht="18.75" customHeight="1" x14ac:dyDescent="0.25">
      <c r="A4" s="161" t="s">
        <v>939</v>
      </c>
      <c r="B4" s="186">
        <f>'Charter Data'!I36</f>
        <v>5</v>
      </c>
      <c r="C4" s="186">
        <f>'Charter Data'!I39</f>
        <v>2</v>
      </c>
    </row>
    <row r="5" spans="1:3" x14ac:dyDescent="0.25">
      <c r="A5" s="161" t="s">
        <v>1743</v>
      </c>
      <c r="B5" s="187">
        <f>'Charter Data'!J37</f>
        <v>141</v>
      </c>
      <c r="C5" s="187">
        <f>'Charter Data'!J40</f>
        <v>34</v>
      </c>
    </row>
    <row r="6" spans="1:3" ht="14.25" customHeight="1" x14ac:dyDescent="0.25">
      <c r="A6" s="161" t="s">
        <v>1917</v>
      </c>
      <c r="B6" s="186">
        <f>'Charter Data'!I41</f>
        <v>134</v>
      </c>
      <c r="C6" s="186">
        <f>'Charter Data'!I42</f>
        <v>32</v>
      </c>
    </row>
    <row r="7" spans="1:3" ht="15" customHeight="1" x14ac:dyDescent="0.25">
      <c r="A7" s="161" t="s">
        <v>940</v>
      </c>
      <c r="B7" s="112">
        <f>'Charter Data'!I43</f>
        <v>45</v>
      </c>
      <c r="C7" s="112">
        <f>'Charter Data'!I44</f>
        <v>105</v>
      </c>
    </row>
    <row r="8" spans="1:3" ht="15" customHeight="1" x14ac:dyDescent="0.25">
      <c r="A8" s="145"/>
      <c r="B8" s="142"/>
      <c r="C8" s="142"/>
    </row>
    <row r="9" spans="1:3" ht="15" customHeight="1" x14ac:dyDescent="0.25">
      <c r="A9" s="141" t="s">
        <v>1722</v>
      </c>
      <c r="B9" s="145"/>
      <c r="C9" s="145"/>
    </row>
    <row r="10" spans="1:3" ht="15" customHeight="1" x14ac:dyDescent="0.25">
      <c r="A10" s="141"/>
      <c r="B10" s="103" t="s">
        <v>936</v>
      </c>
      <c r="C10" s="103" t="s">
        <v>937</v>
      </c>
    </row>
    <row r="11" spans="1:3" ht="15.75" customHeight="1" x14ac:dyDescent="0.25">
      <c r="A11" s="145" t="s">
        <v>1744</v>
      </c>
      <c r="B11" s="188">
        <f>'Charter Data'!J31</f>
        <v>95.035460992907801</v>
      </c>
      <c r="C11" s="188">
        <f>'Charter Data'!J32</f>
        <v>94.117647058823522</v>
      </c>
    </row>
    <row r="12" spans="1:3" ht="18" customHeight="1" x14ac:dyDescent="0.25">
      <c r="A12" s="145" t="s">
        <v>1745</v>
      </c>
      <c r="B12" s="188">
        <f>'Charter Data'!J33</f>
        <v>0.33582089552238809</v>
      </c>
      <c r="C12" s="188">
        <f>'Charter Data'!J34</f>
        <v>3.28125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AN377"/>
  <sheetViews>
    <sheetView tabSelected="1" zoomScaleNormal="100" workbookViewId="0">
      <pane xSplit="1" ySplit="8" topLeftCell="J9" activePane="bottomRight" state="frozen"/>
      <selection activeCell="A7" sqref="A7"/>
      <selection pane="topRight" activeCell="B7" sqref="B7"/>
      <selection pane="bottomLeft" activeCell="A9" sqref="A9"/>
      <selection pane="bottomRight" activeCell="O9" sqref="O9"/>
    </sheetView>
  </sheetViews>
  <sheetFormatPr defaultRowHeight="12.75" x14ac:dyDescent="0.2"/>
  <cols>
    <col min="1" max="1" width="1.28515625" customWidth="1"/>
    <col min="2" max="2" width="14" customWidth="1"/>
    <col min="3" max="3" width="13.85546875" customWidth="1"/>
    <col min="4" max="4" width="48.5703125" customWidth="1"/>
    <col min="5" max="6" width="14" customWidth="1"/>
    <col min="7" max="7" width="31" customWidth="1"/>
    <col min="8" max="8" width="39.140625" customWidth="1"/>
    <col min="9" max="9" width="43.7109375" customWidth="1"/>
    <col min="10" max="10" width="21.140625" customWidth="1"/>
    <col min="11" max="11" width="28.28515625" customWidth="1"/>
    <col min="12" max="12" width="28.42578125" customWidth="1"/>
    <col min="13" max="13" width="12.140625" customWidth="1"/>
    <col min="14" max="14" width="24.5703125" customWidth="1"/>
    <col min="15" max="15" width="23.28515625" customWidth="1"/>
    <col min="16" max="16" width="30.42578125" customWidth="1"/>
    <col min="17" max="17" width="23.28515625" customWidth="1"/>
    <col min="18" max="18" width="17.42578125" customWidth="1"/>
    <col min="19" max="19" width="23.28515625" customWidth="1"/>
    <col min="20" max="21" width="16.85546875" customWidth="1"/>
    <col min="22" max="22" width="30.7109375" customWidth="1"/>
    <col min="23" max="23" width="34.7109375" customWidth="1"/>
    <col min="24" max="24" width="28.42578125" customWidth="1"/>
    <col min="25" max="25" width="16.7109375" customWidth="1"/>
    <col min="26" max="26" width="24.140625" customWidth="1"/>
    <col min="27" max="27" width="16.5703125" customWidth="1"/>
    <col min="28" max="28" width="19.140625" customWidth="1"/>
    <col min="29" max="29" width="15" customWidth="1"/>
    <col min="30" max="31" width="9.140625" customWidth="1"/>
    <col min="32" max="32" width="50.85546875" customWidth="1"/>
    <col min="33" max="34" width="16.5703125" customWidth="1"/>
  </cols>
  <sheetData>
    <row r="1" spans="1:40" s="16" customFormat="1" x14ac:dyDescent="0.2">
      <c r="B1" s="7"/>
      <c r="C1" s="8"/>
      <c r="D1" s="24" t="s">
        <v>3679</v>
      </c>
      <c r="E1" s="7"/>
      <c r="F1" s="7"/>
      <c r="G1" s="7"/>
      <c r="H1" s="117"/>
      <c r="I1" s="117"/>
      <c r="J1" s="23"/>
      <c r="K1" s="21"/>
      <c r="L1" s="21"/>
      <c r="M1" s="117"/>
      <c r="N1" s="21"/>
      <c r="O1" s="107"/>
      <c r="P1" s="107"/>
      <c r="Q1" s="107"/>
      <c r="R1" s="108"/>
      <c r="S1" s="21"/>
      <c r="T1" s="189"/>
      <c r="U1" s="107"/>
      <c r="V1" s="21"/>
      <c r="W1" s="107"/>
      <c r="X1" s="21"/>
      <c r="Y1" s="107"/>
      <c r="Z1" s="21"/>
      <c r="AA1" s="107"/>
      <c r="AB1" s="140"/>
      <c r="AC1" s="108"/>
      <c r="AD1" s="108"/>
      <c r="AE1" s="108"/>
      <c r="AF1" s="108"/>
      <c r="AG1" s="108"/>
      <c r="AH1" s="108"/>
      <c r="AI1" s="108"/>
      <c r="AJ1" s="108"/>
      <c r="AK1" s="23"/>
      <c r="AL1" s="10"/>
      <c r="AM1" s="10"/>
      <c r="AN1"/>
    </row>
    <row r="2" spans="1:40" s="16" customFormat="1" x14ac:dyDescent="0.2">
      <c r="B2" s="20" t="s">
        <v>48</v>
      </c>
      <c r="C2" s="8"/>
      <c r="D2" s="24"/>
      <c r="E2" s="7"/>
      <c r="F2" s="7"/>
      <c r="G2" s="7"/>
      <c r="H2" s="8"/>
      <c r="I2" s="8"/>
      <c r="J2" s="8"/>
      <c r="K2" s="8"/>
      <c r="M2" s="7"/>
      <c r="N2" s="8"/>
      <c r="O2" s="8"/>
      <c r="P2" s="8"/>
      <c r="Q2" s="8"/>
      <c r="R2" s="8"/>
      <c r="S2" s="8"/>
      <c r="T2" s="8"/>
      <c r="U2" s="8"/>
      <c r="V2" s="8"/>
    </row>
    <row r="3" spans="1:40" s="16" customFormat="1" ht="26.25" customHeight="1" x14ac:dyDescent="0.2">
      <c r="B3" s="58" t="s">
        <v>254</v>
      </c>
      <c r="C3" s="18"/>
      <c r="D3" s="24"/>
      <c r="E3" s="7"/>
      <c r="F3" s="7"/>
      <c r="G3" s="7"/>
      <c r="H3" s="8"/>
      <c r="I3" s="8"/>
      <c r="J3" s="8"/>
      <c r="K3" s="8"/>
      <c r="M3" s="7"/>
      <c r="N3" s="8"/>
      <c r="O3" s="8"/>
      <c r="P3" s="8"/>
      <c r="Q3" s="8"/>
      <c r="R3" s="8"/>
      <c r="S3" s="8"/>
      <c r="T3" s="8"/>
      <c r="U3" s="8"/>
      <c r="V3" s="8"/>
    </row>
    <row r="4" spans="1:40" s="16" customFormat="1" ht="26.25" customHeight="1" x14ac:dyDescent="0.2">
      <c r="B4" s="58" t="s">
        <v>253</v>
      </c>
      <c r="C4" s="46"/>
      <c r="D4" s="24"/>
      <c r="E4" s="7"/>
      <c r="F4" s="7"/>
      <c r="G4" s="7"/>
      <c r="H4" s="8"/>
      <c r="I4" s="8"/>
      <c r="J4" s="8"/>
      <c r="K4" s="8"/>
      <c r="M4" s="7"/>
      <c r="N4" s="8"/>
      <c r="O4" s="8"/>
      <c r="P4" s="8"/>
      <c r="Q4" s="8"/>
      <c r="R4" s="8"/>
      <c r="S4" s="8"/>
      <c r="T4" s="8"/>
      <c r="U4" s="8"/>
      <c r="V4" s="8"/>
    </row>
    <row r="5" spans="1:40" s="16" customFormat="1" ht="26.25" customHeight="1" x14ac:dyDescent="0.2">
      <c r="B5" s="58" t="s">
        <v>49</v>
      </c>
      <c r="C5" s="48"/>
      <c r="D5" s="24"/>
      <c r="E5" s="7"/>
      <c r="F5" s="7"/>
      <c r="G5" s="7"/>
      <c r="H5" s="8"/>
      <c r="I5" s="8"/>
      <c r="J5" s="8"/>
      <c r="K5" s="8"/>
      <c r="M5" s="7"/>
      <c r="N5" s="8"/>
      <c r="O5" s="8"/>
      <c r="P5" s="8"/>
      <c r="Q5" s="8"/>
      <c r="R5" s="8"/>
      <c r="S5" s="8"/>
      <c r="T5" s="8"/>
      <c r="U5" s="8"/>
      <c r="V5" s="8"/>
    </row>
    <row r="6" spans="1:40" s="16" customFormat="1" x14ac:dyDescent="0.2">
      <c r="B6" s="7"/>
      <c r="C6" s="8"/>
      <c r="D6" s="25"/>
      <c r="E6" s="7"/>
      <c r="F6" s="7"/>
      <c r="G6" s="7"/>
      <c r="H6" s="8"/>
      <c r="I6" s="8"/>
      <c r="J6" s="8"/>
      <c r="K6" s="8"/>
      <c r="M6" s="7"/>
      <c r="N6" s="8"/>
      <c r="O6" s="8"/>
      <c r="P6" s="8"/>
      <c r="Q6" s="8"/>
      <c r="R6" s="8"/>
      <c r="S6" s="8"/>
      <c r="T6" s="8"/>
      <c r="U6" s="8"/>
      <c r="V6" s="8"/>
    </row>
    <row r="7" spans="1:40" s="16" customFormat="1" ht="25.5" x14ac:dyDescent="0.2">
      <c r="B7" s="7"/>
      <c r="C7" s="7"/>
      <c r="D7" s="24"/>
      <c r="E7" s="7"/>
      <c r="F7" s="7"/>
      <c r="G7" s="7"/>
      <c r="H7" s="8"/>
      <c r="I7" s="8"/>
      <c r="J7" s="8"/>
      <c r="K7" s="8"/>
      <c r="M7" s="7"/>
      <c r="N7" s="131" t="s">
        <v>1644</v>
      </c>
      <c r="O7" s="131" t="s">
        <v>1647</v>
      </c>
      <c r="P7" s="131" t="s">
        <v>1643</v>
      </c>
      <c r="Q7" s="8"/>
      <c r="R7" s="131" t="s">
        <v>1641</v>
      </c>
      <c r="S7" s="8"/>
      <c r="T7" s="131" t="s">
        <v>1642</v>
      </c>
      <c r="U7" s="8"/>
      <c r="V7" s="8"/>
    </row>
    <row r="8" spans="1:40" s="16" customFormat="1" ht="25.5" x14ac:dyDescent="0.2">
      <c r="B8" s="11" t="s">
        <v>2</v>
      </c>
      <c r="C8" s="11" t="s">
        <v>8</v>
      </c>
      <c r="D8" s="4" t="s">
        <v>93</v>
      </c>
      <c r="E8" s="11" t="s">
        <v>3</v>
      </c>
      <c r="F8" s="11" t="s">
        <v>2571</v>
      </c>
      <c r="G8" s="11" t="s">
        <v>1948</v>
      </c>
      <c r="H8" s="11" t="s">
        <v>249</v>
      </c>
      <c r="I8" s="11" t="s">
        <v>976</v>
      </c>
      <c r="J8" s="11" t="s">
        <v>977</v>
      </c>
      <c r="K8" s="11" t="s">
        <v>1802</v>
      </c>
      <c r="L8" s="4" t="s">
        <v>1670</v>
      </c>
      <c r="M8" s="11" t="s">
        <v>20</v>
      </c>
      <c r="N8" s="11" t="s">
        <v>58</v>
      </c>
      <c r="O8" s="11" t="s">
        <v>1647</v>
      </c>
      <c r="P8" s="11" t="s">
        <v>59</v>
      </c>
      <c r="Q8" s="11" t="s">
        <v>1646</v>
      </c>
      <c r="R8" s="11" t="s">
        <v>60</v>
      </c>
      <c r="S8" s="11" t="s">
        <v>1645</v>
      </c>
      <c r="T8" s="11" t="s">
        <v>257</v>
      </c>
      <c r="U8" s="11" t="s">
        <v>1654</v>
      </c>
      <c r="V8" s="11" t="s">
        <v>1794</v>
      </c>
      <c r="W8" s="4" t="s">
        <v>21</v>
      </c>
      <c r="X8" s="4" t="s">
        <v>978</v>
      </c>
      <c r="Y8" s="4" t="s">
        <v>979</v>
      </c>
      <c r="Z8" s="4" t="s">
        <v>980</v>
      </c>
      <c r="AA8" s="4" t="s">
        <v>981</v>
      </c>
      <c r="AB8" s="4" t="s">
        <v>982</v>
      </c>
      <c r="AC8" s="11" t="s">
        <v>983</v>
      </c>
      <c r="AD8" s="11" t="s">
        <v>984</v>
      </c>
      <c r="AE8" s="11" t="s">
        <v>985</v>
      </c>
      <c r="AF8" s="11" t="s">
        <v>2760</v>
      </c>
      <c r="AG8" s="11" t="s">
        <v>2761</v>
      </c>
      <c r="AH8" s="11" t="s">
        <v>3491</v>
      </c>
    </row>
    <row r="9" spans="1:40" s="16" customFormat="1" ht="51.75" customHeight="1" x14ac:dyDescent="0.2">
      <c r="A9" s="42"/>
      <c r="B9" s="14"/>
      <c r="C9" s="41" t="s">
        <v>22</v>
      </c>
      <c r="D9" s="13" t="s">
        <v>3592</v>
      </c>
      <c r="E9" s="14"/>
      <c r="F9" s="14"/>
      <c r="G9" s="127"/>
      <c r="H9" s="13" t="s">
        <v>248</v>
      </c>
      <c r="I9" s="107"/>
      <c r="J9" s="107"/>
      <c r="K9" s="107"/>
      <c r="L9" s="18"/>
      <c r="M9" s="14"/>
      <c r="N9" s="41"/>
      <c r="O9" s="107"/>
      <c r="P9" s="41"/>
      <c r="Q9" s="107"/>
      <c r="R9" s="41"/>
      <c r="S9" s="107"/>
      <c r="T9" s="41"/>
      <c r="U9" s="107"/>
      <c r="V9" s="107"/>
      <c r="W9" s="18"/>
      <c r="X9" s="18"/>
      <c r="Y9" s="18"/>
      <c r="Z9" s="18"/>
      <c r="AA9" s="18"/>
      <c r="AB9" s="18"/>
      <c r="AC9" s="18" t="s">
        <v>987</v>
      </c>
      <c r="AD9" s="18" t="s">
        <v>988</v>
      </c>
      <c r="AE9" s="18" t="s">
        <v>988</v>
      </c>
      <c r="AF9" s="10" t="s">
        <v>3592</v>
      </c>
      <c r="AG9" s="10"/>
      <c r="AH9" s="10"/>
    </row>
    <row r="10" spans="1:40" s="16" customFormat="1" ht="51.75" customHeight="1" x14ac:dyDescent="0.2">
      <c r="A10" s="42"/>
      <c r="B10" s="21" t="s">
        <v>1125</v>
      </c>
      <c r="C10" s="21" t="s">
        <v>23</v>
      </c>
      <c r="D10" s="117" t="s">
        <v>1564</v>
      </c>
      <c r="E10" s="21" t="s">
        <v>12</v>
      </c>
      <c r="F10" s="21" t="s">
        <v>2572</v>
      </c>
      <c r="G10" s="117" t="s">
        <v>2164</v>
      </c>
      <c r="H10" s="21"/>
      <c r="I10" s="107"/>
      <c r="J10" s="107"/>
      <c r="K10" s="107" t="s">
        <v>2541</v>
      </c>
      <c r="L10" s="108"/>
      <c r="M10" s="21" t="s">
        <v>0</v>
      </c>
      <c r="N10" s="108" t="s">
        <v>1983</v>
      </c>
      <c r="O10" s="107"/>
      <c r="P10" s="21"/>
      <c r="Q10" s="107"/>
      <c r="R10" s="21"/>
      <c r="S10" s="107"/>
      <c r="T10" s="21"/>
      <c r="U10" s="107"/>
      <c r="V10" s="107"/>
      <c r="W10" s="107" t="s">
        <v>2573</v>
      </c>
      <c r="X10" s="108"/>
      <c r="Y10" s="108"/>
      <c r="Z10" s="108"/>
      <c r="AA10" s="108"/>
      <c r="AB10" s="108"/>
      <c r="AC10" s="108"/>
      <c r="AD10" s="108"/>
      <c r="AE10" s="108"/>
      <c r="AF10" s="10" t="s">
        <v>2982</v>
      </c>
      <c r="AG10" s="10"/>
      <c r="AH10" s="10"/>
    </row>
    <row r="11" spans="1:40" s="16" customFormat="1" ht="41.25" customHeight="1" x14ac:dyDescent="0.2">
      <c r="A11" s="42"/>
      <c r="B11" s="6" t="s">
        <v>1126</v>
      </c>
      <c r="C11" s="54" t="s">
        <v>225</v>
      </c>
      <c r="D11" s="10" t="s">
        <v>1658</v>
      </c>
      <c r="E11" s="6" t="s">
        <v>1</v>
      </c>
      <c r="F11" s="6"/>
      <c r="G11" s="190" t="s">
        <v>2165</v>
      </c>
      <c r="H11" s="12"/>
      <c r="I11" s="120">
        <v>14.01</v>
      </c>
      <c r="J11" s="107"/>
      <c r="K11" s="107"/>
      <c r="L11" s="15"/>
      <c r="M11" s="6" t="s">
        <v>0</v>
      </c>
      <c r="N11" s="56" t="s">
        <v>179</v>
      </c>
      <c r="O11" s="107"/>
      <c r="P11" s="12"/>
      <c r="Q11" s="107"/>
      <c r="R11" s="12"/>
      <c r="S11" s="107"/>
      <c r="T11" s="12"/>
      <c r="U11" s="107"/>
      <c r="V11" s="107"/>
      <c r="W11" s="182"/>
      <c r="X11" s="15"/>
      <c r="Y11" s="15"/>
      <c r="Z11" s="15"/>
      <c r="AA11" s="15"/>
      <c r="AB11" s="15"/>
      <c r="AC11" s="15"/>
      <c r="AD11" s="15"/>
      <c r="AE11" s="15"/>
      <c r="AF11" s="10" t="s">
        <v>2973</v>
      </c>
      <c r="AG11" s="10"/>
      <c r="AH11" s="10"/>
    </row>
    <row r="12" spans="1:40" s="16" customFormat="1" ht="51.75" customHeight="1" x14ac:dyDescent="0.2">
      <c r="A12" s="42"/>
      <c r="B12" s="6" t="s">
        <v>1127</v>
      </c>
      <c r="C12" s="54" t="s">
        <v>226</v>
      </c>
      <c r="D12" s="10" t="s">
        <v>1565</v>
      </c>
      <c r="E12" s="6" t="s">
        <v>1</v>
      </c>
      <c r="F12" s="6"/>
      <c r="G12" s="190" t="s">
        <v>2166</v>
      </c>
      <c r="H12" s="12"/>
      <c r="I12" s="120">
        <v>69.959999999999994</v>
      </c>
      <c r="J12" s="107"/>
      <c r="K12" s="107"/>
      <c r="L12" s="15"/>
      <c r="M12" s="6" t="s">
        <v>0</v>
      </c>
      <c r="N12" s="56" t="s">
        <v>194</v>
      </c>
      <c r="O12" s="107"/>
      <c r="P12" s="12"/>
      <c r="Q12" s="107"/>
      <c r="R12" s="12"/>
      <c r="S12" s="107"/>
      <c r="T12" s="12"/>
      <c r="U12" s="107"/>
      <c r="V12" s="107"/>
      <c r="W12" s="182"/>
      <c r="X12" s="15"/>
      <c r="Y12" s="15"/>
      <c r="Z12" s="15"/>
      <c r="AA12" s="15"/>
      <c r="AB12" s="15"/>
      <c r="AC12" s="15"/>
      <c r="AD12" s="15"/>
      <c r="AE12" s="15"/>
      <c r="AF12" s="10" t="s">
        <v>2974</v>
      </c>
      <c r="AG12" s="10"/>
      <c r="AH12" s="10"/>
    </row>
    <row r="13" spans="1:40" s="16" customFormat="1" ht="51.75" customHeight="1" x14ac:dyDescent="0.2">
      <c r="A13" s="42"/>
      <c r="B13" s="6" t="s">
        <v>1128</v>
      </c>
      <c r="C13" s="54" t="s">
        <v>227</v>
      </c>
      <c r="D13" s="10" t="s">
        <v>1566</v>
      </c>
      <c r="E13" s="6" t="s">
        <v>1</v>
      </c>
      <c r="F13" s="6"/>
      <c r="G13" s="190" t="s">
        <v>2167</v>
      </c>
      <c r="H13" s="12"/>
      <c r="I13" s="120">
        <v>222.05</v>
      </c>
      <c r="J13" s="107"/>
      <c r="K13" s="107"/>
      <c r="L13" s="15"/>
      <c r="M13" s="6" t="s">
        <v>0</v>
      </c>
      <c r="N13" s="56" t="s">
        <v>195</v>
      </c>
      <c r="O13" s="107"/>
      <c r="P13" s="12"/>
      <c r="Q13" s="107"/>
      <c r="R13" s="12"/>
      <c r="S13" s="107"/>
      <c r="T13" s="12"/>
      <c r="U13" s="107"/>
      <c r="V13" s="107"/>
      <c r="W13" s="182"/>
      <c r="X13" s="15"/>
      <c r="Y13" s="15"/>
      <c r="Z13" s="15"/>
      <c r="AA13" s="15"/>
      <c r="AB13" s="15"/>
      <c r="AC13" s="15"/>
      <c r="AD13" s="15"/>
      <c r="AE13" s="15"/>
      <c r="AF13" s="10" t="s">
        <v>2975</v>
      </c>
      <c r="AG13" s="10"/>
      <c r="AH13" s="10"/>
    </row>
    <row r="14" spans="1:40" s="16" customFormat="1" ht="51.75" customHeight="1" x14ac:dyDescent="0.2">
      <c r="A14" s="42"/>
      <c r="B14" s="6" t="s">
        <v>1129</v>
      </c>
      <c r="C14" s="54" t="s">
        <v>228</v>
      </c>
      <c r="D14" s="10" t="s">
        <v>1567</v>
      </c>
      <c r="E14" s="6" t="s">
        <v>1</v>
      </c>
      <c r="F14" s="6"/>
      <c r="G14" s="190" t="s">
        <v>2168</v>
      </c>
      <c r="H14" s="12"/>
      <c r="I14" s="120">
        <v>0</v>
      </c>
      <c r="J14" s="107"/>
      <c r="K14" s="107"/>
      <c r="L14" s="15"/>
      <c r="M14" s="6" t="s">
        <v>0</v>
      </c>
      <c r="N14" s="56" t="s">
        <v>196</v>
      </c>
      <c r="O14" s="107"/>
      <c r="P14" s="12"/>
      <c r="Q14" s="107"/>
      <c r="R14" s="12"/>
      <c r="S14" s="107"/>
      <c r="T14" s="12"/>
      <c r="U14" s="107"/>
      <c r="V14" s="107"/>
      <c r="W14" s="182"/>
      <c r="X14" s="15"/>
      <c r="Y14" s="15"/>
      <c r="Z14" s="15"/>
      <c r="AA14" s="15"/>
      <c r="AB14" s="15"/>
      <c r="AC14" s="15"/>
      <c r="AD14" s="15"/>
      <c r="AE14" s="15"/>
      <c r="AF14" s="10" t="s">
        <v>2976</v>
      </c>
      <c r="AG14" s="10"/>
      <c r="AH14" s="10"/>
    </row>
    <row r="15" spans="1:40" s="16" customFormat="1" ht="51.75" customHeight="1" x14ac:dyDescent="0.2">
      <c r="A15" s="42"/>
      <c r="B15" s="6" t="s">
        <v>1130</v>
      </c>
      <c r="C15" s="54" t="s">
        <v>229</v>
      </c>
      <c r="D15" s="10" t="s">
        <v>1568</v>
      </c>
      <c r="E15" s="6" t="s">
        <v>1</v>
      </c>
      <c r="F15" s="6"/>
      <c r="G15" s="190" t="s">
        <v>2510</v>
      </c>
      <c r="H15" s="12"/>
      <c r="I15" s="120">
        <v>0</v>
      </c>
      <c r="J15" s="107"/>
      <c r="K15" s="107"/>
      <c r="L15" s="15"/>
      <c r="M15" s="6" t="s">
        <v>0</v>
      </c>
      <c r="N15" s="56" t="s">
        <v>197</v>
      </c>
      <c r="O15" s="107"/>
      <c r="P15" s="12"/>
      <c r="Q15" s="107"/>
      <c r="R15" s="12"/>
      <c r="S15" s="107"/>
      <c r="T15" s="12"/>
      <c r="U15" s="107"/>
      <c r="V15" s="107"/>
      <c r="W15" s="182"/>
      <c r="X15" s="15"/>
      <c r="Y15" s="15"/>
      <c r="Z15" s="15"/>
      <c r="AA15" s="15"/>
      <c r="AB15" s="15"/>
      <c r="AC15" s="15"/>
      <c r="AD15" s="15"/>
      <c r="AE15" s="15"/>
      <c r="AF15" s="10" t="s">
        <v>2977</v>
      </c>
      <c r="AG15" s="10"/>
      <c r="AH15" s="10"/>
    </row>
    <row r="16" spans="1:40" s="16" customFormat="1" ht="51.75" customHeight="1" x14ac:dyDescent="0.2">
      <c r="A16" s="42"/>
      <c r="B16" s="21" t="s">
        <v>1425</v>
      </c>
      <c r="C16" s="52" t="s">
        <v>230</v>
      </c>
      <c r="D16" s="22" t="s">
        <v>1569</v>
      </c>
      <c r="E16" s="21" t="s">
        <v>1</v>
      </c>
      <c r="F16" s="21"/>
      <c r="G16" s="23" t="s">
        <v>2161</v>
      </c>
      <c r="H16" s="23" t="s">
        <v>256</v>
      </c>
      <c r="I16" s="107"/>
      <c r="J16" s="120">
        <f>SUM(I11:I15)</f>
        <v>306.02</v>
      </c>
      <c r="K16" s="107" t="s">
        <v>1814</v>
      </c>
      <c r="L16" s="108"/>
      <c r="M16" s="21" t="s">
        <v>0</v>
      </c>
      <c r="N16" s="23"/>
      <c r="O16" s="107"/>
      <c r="P16" s="133"/>
      <c r="Q16" s="107"/>
      <c r="R16" s="23"/>
      <c r="S16" s="107"/>
      <c r="T16" s="23"/>
      <c r="U16" s="107"/>
      <c r="V16" s="107"/>
      <c r="W16" s="108" t="s">
        <v>2731</v>
      </c>
      <c r="X16" s="108"/>
      <c r="Y16" s="108"/>
      <c r="Z16" s="108"/>
      <c r="AA16" s="108"/>
      <c r="AB16" s="108"/>
      <c r="AC16" s="108"/>
      <c r="AD16" s="108"/>
      <c r="AE16" s="108"/>
      <c r="AF16" s="10" t="s">
        <v>2978</v>
      </c>
      <c r="AG16" s="10"/>
      <c r="AH16" s="10"/>
    </row>
    <row r="17" spans="1:34" s="16" customFormat="1" ht="64.5" customHeight="1" x14ac:dyDescent="0.2">
      <c r="A17" s="42"/>
      <c r="B17" s="6" t="s">
        <v>1131</v>
      </c>
      <c r="C17" s="54" t="s">
        <v>231</v>
      </c>
      <c r="D17" s="10" t="s">
        <v>1579</v>
      </c>
      <c r="E17" s="54" t="s">
        <v>1691</v>
      </c>
      <c r="F17" s="54"/>
      <c r="G17" s="190" t="s">
        <v>2162</v>
      </c>
      <c r="H17" s="12"/>
      <c r="I17" s="120">
        <v>6.52</v>
      </c>
      <c r="J17" s="107"/>
      <c r="K17" s="107"/>
      <c r="L17" s="15"/>
      <c r="M17" s="6" t="s">
        <v>0</v>
      </c>
      <c r="N17" s="56" t="s">
        <v>180</v>
      </c>
      <c r="O17" s="107"/>
      <c r="P17" s="12"/>
      <c r="Q17" s="107"/>
      <c r="R17" s="12"/>
      <c r="S17" s="107"/>
      <c r="T17" s="12"/>
      <c r="U17" s="107"/>
      <c r="V17" s="107"/>
      <c r="W17" s="182"/>
      <c r="X17" s="15"/>
      <c r="Y17" s="15"/>
      <c r="Z17" s="15"/>
      <c r="AA17" s="15"/>
      <c r="AB17" s="15"/>
      <c r="AC17" s="15"/>
      <c r="AD17" s="15"/>
      <c r="AE17" s="15"/>
      <c r="AF17" s="10" t="s">
        <v>2979</v>
      </c>
      <c r="AG17" s="10"/>
      <c r="AH17" s="10"/>
    </row>
    <row r="18" spans="1:34" s="16" customFormat="1" ht="42.75" customHeight="1" x14ac:dyDescent="0.2">
      <c r="A18" s="42"/>
      <c r="B18" s="6" t="s">
        <v>1132</v>
      </c>
      <c r="C18" s="54" t="s">
        <v>232</v>
      </c>
      <c r="D18" s="10" t="s">
        <v>1570</v>
      </c>
      <c r="E18" s="54" t="s">
        <v>1691</v>
      </c>
      <c r="F18" s="54"/>
      <c r="G18" s="190" t="s">
        <v>2163</v>
      </c>
      <c r="H18" s="12"/>
      <c r="I18" s="120">
        <v>33.75</v>
      </c>
      <c r="J18" s="107"/>
      <c r="K18" s="107"/>
      <c r="L18" s="15"/>
      <c r="M18" s="6" t="s">
        <v>0</v>
      </c>
      <c r="N18" s="56" t="s">
        <v>198</v>
      </c>
      <c r="O18" s="107"/>
      <c r="P18" s="12"/>
      <c r="Q18" s="107"/>
      <c r="R18" s="12"/>
      <c r="S18" s="107"/>
      <c r="T18" s="12"/>
      <c r="U18" s="107"/>
      <c r="V18" s="107"/>
      <c r="W18" s="182"/>
      <c r="X18" s="15"/>
      <c r="Y18" s="15"/>
      <c r="Z18" s="15"/>
      <c r="AA18" s="15"/>
      <c r="AB18" s="15"/>
      <c r="AC18" s="15"/>
      <c r="AD18" s="15"/>
      <c r="AE18" s="15"/>
      <c r="AF18" s="10" t="s">
        <v>2980</v>
      </c>
      <c r="AG18" s="10"/>
      <c r="AH18" s="10"/>
    </row>
    <row r="19" spans="1:34" s="16" customFormat="1" ht="51.75" customHeight="1" x14ac:dyDescent="0.2">
      <c r="A19" s="42"/>
      <c r="B19" s="6" t="s">
        <v>1133</v>
      </c>
      <c r="C19" s="54" t="s">
        <v>233</v>
      </c>
      <c r="D19" s="10" t="s">
        <v>1571</v>
      </c>
      <c r="E19" s="54" t="s">
        <v>1691</v>
      </c>
      <c r="F19" s="54"/>
      <c r="G19" s="190" t="s">
        <v>2169</v>
      </c>
      <c r="H19" s="12"/>
      <c r="I19" s="120">
        <v>5.75</v>
      </c>
      <c r="J19" s="107"/>
      <c r="K19" s="107"/>
      <c r="L19" s="15"/>
      <c r="M19" s="6" t="s">
        <v>0</v>
      </c>
      <c r="N19" s="56" t="s">
        <v>199</v>
      </c>
      <c r="O19" s="107"/>
      <c r="P19" s="12"/>
      <c r="Q19" s="107"/>
      <c r="R19" s="12"/>
      <c r="S19" s="107"/>
      <c r="T19" s="12"/>
      <c r="U19" s="107"/>
      <c r="V19" s="107"/>
      <c r="W19" s="182"/>
      <c r="X19" s="15"/>
      <c r="Y19" s="15"/>
      <c r="Z19" s="15"/>
      <c r="AA19" s="15"/>
      <c r="AB19" s="15"/>
      <c r="AC19" s="15"/>
      <c r="AD19" s="15"/>
      <c r="AE19" s="15"/>
      <c r="AF19" s="10" t="s">
        <v>2981</v>
      </c>
      <c r="AG19" s="10"/>
      <c r="AH19" s="10"/>
    </row>
    <row r="20" spans="1:34" s="16" customFormat="1" ht="51.75" customHeight="1" x14ac:dyDescent="0.2">
      <c r="A20" s="42"/>
      <c r="B20" s="72"/>
      <c r="C20" s="41" t="s">
        <v>24</v>
      </c>
      <c r="D20" s="13" t="s">
        <v>443</v>
      </c>
      <c r="E20" s="14"/>
      <c r="F20" s="14"/>
      <c r="G20" s="127"/>
      <c r="H20" s="13" t="s">
        <v>248</v>
      </c>
      <c r="I20" s="107"/>
      <c r="J20" s="107"/>
      <c r="K20" s="107"/>
      <c r="L20" s="109" t="s">
        <v>1661</v>
      </c>
      <c r="M20" s="14"/>
      <c r="N20" s="41"/>
      <c r="O20" s="107"/>
      <c r="P20" s="41"/>
      <c r="Q20" s="107"/>
      <c r="R20" s="41"/>
      <c r="S20" s="107"/>
      <c r="T20" s="41"/>
      <c r="U20" s="107"/>
      <c r="V20" s="107"/>
      <c r="W20" s="109"/>
      <c r="X20" s="109"/>
      <c r="Y20" s="109"/>
      <c r="Z20" s="109"/>
      <c r="AA20" s="109"/>
      <c r="AB20" s="109"/>
      <c r="AC20" s="18" t="s">
        <v>987</v>
      </c>
      <c r="AD20" s="18" t="s">
        <v>988</v>
      </c>
      <c r="AE20" s="18" t="s">
        <v>988</v>
      </c>
      <c r="AF20" s="10" t="s">
        <v>2983</v>
      </c>
      <c r="AG20" s="10"/>
      <c r="AH20" s="10"/>
    </row>
    <row r="21" spans="1:34" s="16" customFormat="1" ht="51.75" customHeight="1" x14ac:dyDescent="0.2">
      <c r="A21" s="42"/>
      <c r="B21" s="45" t="s">
        <v>1134</v>
      </c>
      <c r="C21" s="50" t="s">
        <v>25</v>
      </c>
      <c r="D21" s="46" t="s">
        <v>1572</v>
      </c>
      <c r="E21" s="45" t="s">
        <v>10</v>
      </c>
      <c r="F21" s="45"/>
      <c r="G21" s="191" t="s">
        <v>2170</v>
      </c>
      <c r="H21" s="44"/>
      <c r="I21" s="120">
        <v>1</v>
      </c>
      <c r="J21" s="107"/>
      <c r="K21" s="107"/>
      <c r="L21" s="15"/>
      <c r="M21" s="45" t="s">
        <v>0</v>
      </c>
      <c r="N21" s="44" t="s">
        <v>436</v>
      </c>
      <c r="O21" s="107"/>
      <c r="P21" s="12"/>
      <c r="Q21" s="107"/>
      <c r="R21" s="12"/>
      <c r="S21" s="107"/>
      <c r="T21" s="12"/>
      <c r="U21" s="107"/>
      <c r="V21" s="107"/>
      <c r="W21" s="182"/>
      <c r="X21" s="15"/>
      <c r="Y21" s="15"/>
      <c r="Z21" s="15"/>
      <c r="AA21" s="15"/>
      <c r="AB21" s="15"/>
      <c r="AC21" s="15"/>
      <c r="AD21" s="15"/>
      <c r="AE21" s="15"/>
      <c r="AF21" s="10" t="s">
        <v>3661</v>
      </c>
      <c r="AG21" s="10"/>
      <c r="AH21" s="10"/>
    </row>
    <row r="22" spans="1:34" s="16" customFormat="1" ht="51.75" customHeight="1" x14ac:dyDescent="0.2">
      <c r="A22" s="42"/>
      <c r="B22" s="45" t="s">
        <v>1135</v>
      </c>
      <c r="C22" s="50" t="s">
        <v>26</v>
      </c>
      <c r="D22" s="46" t="s">
        <v>1573</v>
      </c>
      <c r="E22" s="45" t="s">
        <v>10</v>
      </c>
      <c r="F22" s="45"/>
      <c r="G22" s="191" t="s">
        <v>2171</v>
      </c>
      <c r="H22" s="44"/>
      <c r="I22" s="120">
        <v>69</v>
      </c>
      <c r="J22" s="107"/>
      <c r="K22" s="107"/>
      <c r="L22" s="15"/>
      <c r="M22" s="45" t="s">
        <v>0</v>
      </c>
      <c r="N22" s="44" t="s">
        <v>437</v>
      </c>
      <c r="O22" s="107"/>
      <c r="P22" s="12"/>
      <c r="Q22" s="107"/>
      <c r="R22" s="12"/>
      <c r="S22" s="107"/>
      <c r="T22" s="12"/>
      <c r="U22" s="107"/>
      <c r="V22" s="107"/>
      <c r="W22" s="182"/>
      <c r="X22" s="15"/>
      <c r="Y22" s="15"/>
      <c r="Z22" s="15"/>
      <c r="AA22" s="15"/>
      <c r="AB22" s="15"/>
      <c r="AC22" s="15"/>
      <c r="AD22" s="15"/>
      <c r="AE22" s="15"/>
      <c r="AF22" s="10" t="s">
        <v>3662</v>
      </c>
      <c r="AG22" s="10"/>
      <c r="AH22" s="10"/>
    </row>
    <row r="23" spans="1:34" s="16" customFormat="1" ht="51.75" customHeight="1" x14ac:dyDescent="0.2">
      <c r="A23" s="42"/>
      <c r="B23" s="45" t="s">
        <v>1136</v>
      </c>
      <c r="C23" s="50" t="s">
        <v>27</v>
      </c>
      <c r="D23" s="46" t="s">
        <v>1574</v>
      </c>
      <c r="E23" s="45" t="s">
        <v>10</v>
      </c>
      <c r="F23" s="45"/>
      <c r="G23" s="191" t="s">
        <v>2172</v>
      </c>
      <c r="H23" s="44"/>
      <c r="I23" s="120">
        <v>2</v>
      </c>
      <c r="J23" s="107"/>
      <c r="K23" s="107"/>
      <c r="L23" s="15"/>
      <c r="M23" s="45" t="s">
        <v>0</v>
      </c>
      <c r="N23" s="44" t="s">
        <v>438</v>
      </c>
      <c r="O23" s="107"/>
      <c r="P23" s="12"/>
      <c r="Q23" s="107"/>
      <c r="R23" s="12"/>
      <c r="S23" s="107"/>
      <c r="T23" s="12"/>
      <c r="U23" s="107"/>
      <c r="V23" s="107"/>
      <c r="W23" s="182"/>
      <c r="X23" s="15"/>
      <c r="Y23" s="15"/>
      <c r="Z23" s="15"/>
      <c r="AA23" s="15"/>
      <c r="AB23" s="15"/>
      <c r="AC23" s="15"/>
      <c r="AD23" s="15"/>
      <c r="AE23" s="15"/>
      <c r="AF23" s="10" t="s">
        <v>3663</v>
      </c>
      <c r="AG23" s="10"/>
      <c r="AH23" s="10"/>
    </row>
    <row r="24" spans="1:34" s="16" customFormat="1" ht="51.75" customHeight="1" x14ac:dyDescent="0.2">
      <c r="A24" s="42"/>
      <c r="B24" s="45" t="s">
        <v>1137</v>
      </c>
      <c r="C24" s="50" t="s">
        <v>28</v>
      </c>
      <c r="D24" s="46" t="s">
        <v>1575</v>
      </c>
      <c r="E24" s="45" t="s">
        <v>10</v>
      </c>
      <c r="F24" s="45"/>
      <c r="G24" s="191" t="s">
        <v>2173</v>
      </c>
      <c r="H24" s="44"/>
      <c r="I24" s="120">
        <v>13</v>
      </c>
      <c r="J24" s="107"/>
      <c r="K24" s="107"/>
      <c r="L24" s="15"/>
      <c r="M24" s="45" t="s">
        <v>0</v>
      </c>
      <c r="N24" s="44" t="s">
        <v>439</v>
      </c>
      <c r="O24" s="107"/>
      <c r="P24" s="12"/>
      <c r="Q24" s="107"/>
      <c r="R24" s="12"/>
      <c r="S24" s="107"/>
      <c r="T24" s="12"/>
      <c r="U24" s="107"/>
      <c r="V24" s="107"/>
      <c r="W24" s="182"/>
      <c r="X24" s="15"/>
      <c r="Y24" s="15"/>
      <c r="Z24" s="15"/>
      <c r="AA24" s="15"/>
      <c r="AB24" s="15"/>
      <c r="AC24" s="15"/>
      <c r="AD24" s="15"/>
      <c r="AE24" s="15"/>
      <c r="AF24" s="10" t="s">
        <v>3664</v>
      </c>
      <c r="AG24" s="10"/>
      <c r="AH24" s="10"/>
    </row>
    <row r="25" spans="1:34" s="16" customFormat="1" ht="69" customHeight="1" x14ac:dyDescent="0.2">
      <c r="A25" s="42"/>
      <c r="B25" s="45" t="s">
        <v>1682</v>
      </c>
      <c r="C25" s="50" t="s">
        <v>1663</v>
      </c>
      <c r="D25" s="46" t="s">
        <v>1666</v>
      </c>
      <c r="E25" s="45" t="s">
        <v>10</v>
      </c>
      <c r="F25" s="45"/>
      <c r="G25" s="191" t="s">
        <v>2180</v>
      </c>
      <c r="H25" s="44"/>
      <c r="I25" s="120">
        <v>11</v>
      </c>
      <c r="J25" s="107"/>
      <c r="K25" s="107"/>
      <c r="L25" s="15"/>
      <c r="M25" s="45" t="s">
        <v>0</v>
      </c>
      <c r="N25" s="46" t="s">
        <v>1667</v>
      </c>
      <c r="O25" s="107"/>
      <c r="P25" s="12"/>
      <c r="Q25" s="107"/>
      <c r="R25" s="56"/>
      <c r="S25" s="107"/>
      <c r="T25" s="12"/>
      <c r="U25" s="107"/>
      <c r="V25" s="107"/>
      <c r="W25" s="182"/>
      <c r="X25" s="15"/>
      <c r="Y25" s="15"/>
      <c r="Z25" s="15"/>
      <c r="AA25" s="15"/>
      <c r="AB25" s="15"/>
      <c r="AC25" s="15"/>
      <c r="AD25" s="15"/>
      <c r="AE25" s="15"/>
      <c r="AF25" s="10" t="s">
        <v>3675</v>
      </c>
      <c r="AG25" s="10"/>
      <c r="AH25" s="10"/>
    </row>
    <row r="26" spans="1:34" s="16" customFormat="1" ht="51.75" customHeight="1" x14ac:dyDescent="0.2">
      <c r="A26" s="42"/>
      <c r="B26" s="45" t="s">
        <v>1683</v>
      </c>
      <c r="C26" s="50" t="s">
        <v>1664</v>
      </c>
      <c r="D26" s="46" t="s">
        <v>1577</v>
      </c>
      <c r="E26" s="45" t="s">
        <v>10</v>
      </c>
      <c r="F26" s="45"/>
      <c r="G26" s="191" t="s">
        <v>2181</v>
      </c>
      <c r="H26" s="44"/>
      <c r="I26" s="120">
        <v>0</v>
      </c>
      <c r="J26" s="107"/>
      <c r="K26" s="107"/>
      <c r="L26" s="15"/>
      <c r="M26" s="45" t="s">
        <v>0</v>
      </c>
      <c r="N26" s="46" t="s">
        <v>440</v>
      </c>
      <c r="O26" s="107"/>
      <c r="P26" s="12"/>
      <c r="Q26" s="107"/>
      <c r="R26" s="56"/>
      <c r="S26" s="107"/>
      <c r="T26" s="12"/>
      <c r="U26" s="107"/>
      <c r="V26" s="107"/>
      <c r="W26" s="182"/>
      <c r="X26" s="15"/>
      <c r="Y26" s="15"/>
      <c r="Z26" s="15"/>
      <c r="AA26" s="15"/>
      <c r="AB26" s="15"/>
      <c r="AC26" s="15"/>
      <c r="AD26" s="15"/>
      <c r="AE26" s="15"/>
      <c r="AF26" s="10" t="s">
        <v>3665</v>
      </c>
      <c r="AG26" s="10"/>
      <c r="AH26" s="10"/>
    </row>
    <row r="27" spans="1:34" s="16" customFormat="1" ht="51.75" customHeight="1" x14ac:dyDescent="0.2">
      <c r="A27" s="42"/>
      <c r="B27" s="45" t="s">
        <v>1684</v>
      </c>
      <c r="C27" s="50" t="s">
        <v>1665</v>
      </c>
      <c r="D27" s="46" t="s">
        <v>1532</v>
      </c>
      <c r="E27" s="45" t="s">
        <v>10</v>
      </c>
      <c r="F27" s="45"/>
      <c r="G27" s="191" t="s">
        <v>2182</v>
      </c>
      <c r="H27" s="44"/>
      <c r="I27" s="120">
        <v>5</v>
      </c>
      <c r="J27" s="107"/>
      <c r="K27" s="107"/>
      <c r="L27" s="15"/>
      <c r="M27" s="45" t="s">
        <v>0</v>
      </c>
      <c r="N27" s="46" t="s">
        <v>441</v>
      </c>
      <c r="O27" s="107"/>
      <c r="P27" s="12"/>
      <c r="Q27" s="107"/>
      <c r="R27" s="56"/>
      <c r="S27" s="107"/>
      <c r="T27" s="12"/>
      <c r="U27" s="107"/>
      <c r="V27" s="107"/>
      <c r="W27" s="182"/>
      <c r="X27" s="15"/>
      <c r="Y27" s="15"/>
      <c r="Z27" s="15"/>
      <c r="AA27" s="15"/>
      <c r="AB27" s="15"/>
      <c r="AC27" s="15"/>
      <c r="AD27" s="15"/>
      <c r="AE27" s="15"/>
      <c r="AF27" s="10" t="s">
        <v>3666</v>
      </c>
      <c r="AG27" s="10"/>
      <c r="AH27" s="10"/>
    </row>
    <row r="28" spans="1:34" s="16" customFormat="1" ht="51.75" customHeight="1" x14ac:dyDescent="0.2">
      <c r="A28" s="42"/>
      <c r="B28" s="45" t="s">
        <v>1685</v>
      </c>
      <c r="C28" s="50" t="s">
        <v>30</v>
      </c>
      <c r="D28" s="46" t="s">
        <v>1578</v>
      </c>
      <c r="E28" s="45" t="s">
        <v>10</v>
      </c>
      <c r="F28" s="45"/>
      <c r="G28" s="191" t="s">
        <v>2183</v>
      </c>
      <c r="H28" s="44"/>
      <c r="I28" s="120">
        <v>27</v>
      </c>
      <c r="J28" s="107"/>
      <c r="K28" s="107"/>
      <c r="L28" s="15"/>
      <c r="M28" s="45" t="s">
        <v>0</v>
      </c>
      <c r="N28" s="44" t="s">
        <v>442</v>
      </c>
      <c r="O28" s="107"/>
      <c r="P28" s="12"/>
      <c r="Q28" s="107"/>
      <c r="R28" s="56"/>
      <c r="S28" s="107"/>
      <c r="T28" s="12"/>
      <c r="U28" s="107"/>
      <c r="V28" s="107"/>
      <c r="W28" s="182"/>
      <c r="X28" s="15"/>
      <c r="Y28" s="15"/>
      <c r="Z28" s="15"/>
      <c r="AA28" s="15"/>
      <c r="AB28" s="15"/>
      <c r="AC28" s="15"/>
      <c r="AD28" s="15"/>
      <c r="AE28" s="15"/>
      <c r="AF28" s="10" t="s">
        <v>3667</v>
      </c>
      <c r="AG28" s="10"/>
      <c r="AH28" s="10"/>
    </row>
    <row r="29" spans="1:34" s="16" customFormat="1" ht="51.75" customHeight="1" x14ac:dyDescent="0.2">
      <c r="A29" s="42"/>
      <c r="B29" s="21" t="s">
        <v>1712</v>
      </c>
      <c r="C29" s="52" t="s">
        <v>31</v>
      </c>
      <c r="D29" s="22" t="s">
        <v>1713</v>
      </c>
      <c r="E29" s="21" t="s">
        <v>10</v>
      </c>
      <c r="F29" s="21"/>
      <c r="G29" s="117" t="s">
        <v>2178</v>
      </c>
      <c r="H29" s="23"/>
      <c r="I29" s="107"/>
      <c r="J29" s="120">
        <f>SUM(I21,I22,I24,I25,I26,I27,I28)</f>
        <v>126</v>
      </c>
      <c r="K29" s="107" t="s">
        <v>2732</v>
      </c>
      <c r="L29" s="108"/>
      <c r="M29" s="21"/>
      <c r="N29" s="23"/>
      <c r="O29" s="107" t="b">
        <f>J29=$J$37</f>
        <v>1</v>
      </c>
      <c r="P29" s="23" t="s">
        <v>1815</v>
      </c>
      <c r="Q29" s="107"/>
      <c r="R29" s="23"/>
      <c r="S29" s="107"/>
      <c r="T29" s="23"/>
      <c r="U29" s="107"/>
      <c r="V29" s="107"/>
      <c r="W29" s="108"/>
      <c r="X29" s="108"/>
      <c r="Y29" s="108"/>
      <c r="Z29" s="108"/>
      <c r="AA29" s="108"/>
      <c r="AB29" s="108"/>
      <c r="AC29" s="108"/>
      <c r="AD29" s="108"/>
      <c r="AE29" s="108"/>
      <c r="AF29" s="10" t="s">
        <v>3668</v>
      </c>
      <c r="AG29" s="10"/>
      <c r="AH29" s="10"/>
    </row>
    <row r="30" spans="1:34" s="16" customFormat="1" ht="51.75" customHeight="1" x14ac:dyDescent="0.2">
      <c r="A30" s="42"/>
      <c r="B30" s="72"/>
      <c r="C30" s="41" t="s">
        <v>24</v>
      </c>
      <c r="D30" s="13" t="s">
        <v>443</v>
      </c>
      <c r="E30" s="14"/>
      <c r="F30" s="14"/>
      <c r="G30" s="127"/>
      <c r="H30" s="13" t="s">
        <v>248</v>
      </c>
      <c r="I30" s="107"/>
      <c r="J30" s="107"/>
      <c r="K30" s="107"/>
      <c r="L30" s="109" t="s">
        <v>1662</v>
      </c>
      <c r="M30" s="14"/>
      <c r="N30" s="41"/>
      <c r="O30" s="107"/>
      <c r="P30" s="41"/>
      <c r="Q30" s="107"/>
      <c r="R30" s="41"/>
      <c r="S30" s="107"/>
      <c r="T30" s="41"/>
      <c r="U30" s="107"/>
      <c r="V30" s="107"/>
      <c r="W30" s="109"/>
      <c r="X30" s="109"/>
      <c r="Y30" s="109"/>
      <c r="Z30" s="109"/>
      <c r="AA30" s="109"/>
      <c r="AB30" s="109"/>
      <c r="AC30" s="18" t="s">
        <v>988</v>
      </c>
      <c r="AD30" s="18" t="s">
        <v>987</v>
      </c>
      <c r="AE30" s="18" t="s">
        <v>988</v>
      </c>
      <c r="AF30" s="10" t="s">
        <v>2983</v>
      </c>
      <c r="AG30" s="10"/>
      <c r="AH30" s="10"/>
    </row>
    <row r="31" spans="1:34" s="16" customFormat="1" ht="51.75" customHeight="1" x14ac:dyDescent="0.2">
      <c r="A31" s="42"/>
      <c r="B31" s="45" t="s">
        <v>1671</v>
      </c>
      <c r="C31" s="50" t="s">
        <v>25</v>
      </c>
      <c r="D31" s="46" t="s">
        <v>1572</v>
      </c>
      <c r="E31" s="45" t="s">
        <v>10</v>
      </c>
      <c r="F31" s="45"/>
      <c r="G31" s="191" t="s">
        <v>2174</v>
      </c>
      <c r="H31" s="44"/>
      <c r="I31" s="120">
        <v>1</v>
      </c>
      <c r="J31" s="107"/>
      <c r="K31" s="107"/>
      <c r="L31" s="15"/>
      <c r="M31" s="45" t="s">
        <v>0</v>
      </c>
      <c r="N31" s="44" t="s">
        <v>436</v>
      </c>
      <c r="O31" s="107"/>
      <c r="P31" s="44"/>
      <c r="Q31" s="107"/>
      <c r="R31" s="12"/>
      <c r="S31" s="107"/>
      <c r="T31" s="12"/>
      <c r="U31" s="107"/>
      <c r="V31" s="107"/>
      <c r="W31" s="182"/>
      <c r="X31" s="15"/>
      <c r="Y31" s="15"/>
      <c r="Z31" s="15"/>
      <c r="AA31" s="15"/>
      <c r="AB31" s="15"/>
      <c r="AC31" s="15"/>
      <c r="AD31" s="15"/>
      <c r="AE31" s="15"/>
      <c r="AF31" s="10" t="s">
        <v>3669</v>
      </c>
      <c r="AG31" s="10"/>
      <c r="AH31" s="10"/>
    </row>
    <row r="32" spans="1:34" s="16" customFormat="1" ht="51.75" customHeight="1" x14ac:dyDescent="0.2">
      <c r="A32" s="42"/>
      <c r="B32" s="45" t="s">
        <v>1672</v>
      </c>
      <c r="C32" s="50" t="s">
        <v>26</v>
      </c>
      <c r="D32" s="46" t="s">
        <v>1573</v>
      </c>
      <c r="E32" s="45" t="s">
        <v>10</v>
      </c>
      <c r="F32" s="45"/>
      <c r="G32" s="191" t="s">
        <v>2175</v>
      </c>
      <c r="H32" s="44"/>
      <c r="I32" s="120">
        <v>69</v>
      </c>
      <c r="J32" s="107"/>
      <c r="K32" s="107"/>
      <c r="L32" s="15"/>
      <c r="M32" s="45" t="s">
        <v>0</v>
      </c>
      <c r="N32" s="44" t="s">
        <v>437</v>
      </c>
      <c r="O32" s="107"/>
      <c r="P32" s="44"/>
      <c r="Q32" s="107"/>
      <c r="R32" s="12"/>
      <c r="S32" s="107"/>
      <c r="T32" s="12"/>
      <c r="U32" s="107"/>
      <c r="V32" s="107"/>
      <c r="W32" s="182"/>
      <c r="X32" s="15"/>
      <c r="Y32" s="15"/>
      <c r="Z32" s="15"/>
      <c r="AA32" s="15"/>
      <c r="AB32" s="15"/>
      <c r="AC32" s="15"/>
      <c r="AD32" s="15"/>
      <c r="AE32" s="15"/>
      <c r="AF32" s="10" t="s">
        <v>3670</v>
      </c>
      <c r="AG32" s="10"/>
      <c r="AH32" s="10"/>
    </row>
    <row r="33" spans="1:34" s="16" customFormat="1" ht="51.75" customHeight="1" x14ac:dyDescent="0.2">
      <c r="A33" s="42"/>
      <c r="B33" s="45" t="s">
        <v>1673</v>
      </c>
      <c r="C33" s="50" t="s">
        <v>27</v>
      </c>
      <c r="D33" s="46" t="s">
        <v>1574</v>
      </c>
      <c r="E33" s="45" t="s">
        <v>10</v>
      </c>
      <c r="F33" s="45"/>
      <c r="G33" s="191" t="s">
        <v>2176</v>
      </c>
      <c r="H33" s="44"/>
      <c r="I33" s="120">
        <v>2</v>
      </c>
      <c r="J33" s="107"/>
      <c r="K33" s="107"/>
      <c r="L33" s="15"/>
      <c r="M33" s="45" t="s">
        <v>0</v>
      </c>
      <c r="N33" s="44" t="s">
        <v>438</v>
      </c>
      <c r="O33" s="107"/>
      <c r="P33" s="44"/>
      <c r="Q33" s="107"/>
      <c r="R33" s="12"/>
      <c r="S33" s="107"/>
      <c r="T33" s="12"/>
      <c r="U33" s="107"/>
      <c r="V33" s="107"/>
      <c r="W33" s="182"/>
      <c r="X33" s="15"/>
      <c r="Y33" s="15"/>
      <c r="Z33" s="15"/>
      <c r="AA33" s="15"/>
      <c r="AB33" s="15"/>
      <c r="AC33" s="15"/>
      <c r="AD33" s="15"/>
      <c r="AE33" s="15"/>
      <c r="AF33" s="10" t="s">
        <v>3671</v>
      </c>
      <c r="AG33" s="10"/>
      <c r="AH33" s="10"/>
    </row>
    <row r="34" spans="1:34" s="16" customFormat="1" ht="51.75" customHeight="1" x14ac:dyDescent="0.2">
      <c r="A34" s="42"/>
      <c r="B34" s="45" t="s">
        <v>1674</v>
      </c>
      <c r="C34" s="50" t="s">
        <v>28</v>
      </c>
      <c r="D34" s="46" t="s">
        <v>1575</v>
      </c>
      <c r="E34" s="45" t="s">
        <v>10</v>
      </c>
      <c r="F34" s="45"/>
      <c r="G34" s="191" t="s">
        <v>2177</v>
      </c>
      <c r="H34" s="44"/>
      <c r="I34" s="120">
        <v>13</v>
      </c>
      <c r="J34" s="107"/>
      <c r="K34" s="107"/>
      <c r="L34" s="15"/>
      <c r="M34" s="45" t="s">
        <v>0</v>
      </c>
      <c r="N34" s="44" t="s">
        <v>439</v>
      </c>
      <c r="O34" s="107"/>
      <c r="P34" s="44"/>
      <c r="Q34" s="107"/>
      <c r="R34" s="12"/>
      <c r="S34" s="107"/>
      <c r="T34" s="12"/>
      <c r="U34" s="107"/>
      <c r="V34" s="107"/>
      <c r="W34" s="182"/>
      <c r="X34" s="15"/>
      <c r="Y34" s="15"/>
      <c r="Z34" s="15"/>
      <c r="AA34" s="15"/>
      <c r="AB34" s="15"/>
      <c r="AC34" s="15"/>
      <c r="AD34" s="15"/>
      <c r="AE34" s="15"/>
      <c r="AF34" s="10" t="s">
        <v>3672</v>
      </c>
      <c r="AG34" s="10"/>
      <c r="AH34" s="10"/>
    </row>
    <row r="35" spans="1:34" s="16" customFormat="1" ht="51.75" customHeight="1" x14ac:dyDescent="0.2">
      <c r="A35" s="42"/>
      <c r="B35" s="45" t="s">
        <v>1721</v>
      </c>
      <c r="C35" s="50" t="s">
        <v>29</v>
      </c>
      <c r="D35" s="46" t="s">
        <v>1576</v>
      </c>
      <c r="E35" s="45" t="s">
        <v>10</v>
      </c>
      <c r="F35" s="45"/>
      <c r="G35" s="191" t="s">
        <v>2511</v>
      </c>
      <c r="H35" s="44"/>
      <c r="I35" s="120">
        <v>43</v>
      </c>
      <c r="J35" s="107"/>
      <c r="K35" s="107"/>
      <c r="L35" s="15"/>
      <c r="M35" s="45" t="s">
        <v>0</v>
      </c>
      <c r="N35" s="44" t="s">
        <v>496</v>
      </c>
      <c r="O35" s="107"/>
      <c r="P35" s="44"/>
      <c r="Q35" s="107"/>
      <c r="R35" s="12"/>
      <c r="S35" s="107"/>
      <c r="T35" s="12"/>
      <c r="U35" s="107"/>
      <c r="V35" s="107"/>
      <c r="W35" s="182"/>
      <c r="X35" s="15"/>
      <c r="Y35" s="15"/>
      <c r="Z35" s="15"/>
      <c r="AA35" s="15"/>
      <c r="AB35" s="15"/>
      <c r="AC35" s="15"/>
      <c r="AD35" s="15"/>
      <c r="AE35" s="15"/>
      <c r="AF35" s="10" t="s">
        <v>3673</v>
      </c>
      <c r="AG35" s="10"/>
      <c r="AH35" s="10"/>
    </row>
    <row r="36" spans="1:34" s="16" customFormat="1" ht="51.75" customHeight="1" x14ac:dyDescent="0.2">
      <c r="A36" s="42"/>
      <c r="B36" s="21" t="s">
        <v>1938</v>
      </c>
      <c r="C36" s="52" t="s">
        <v>30</v>
      </c>
      <c r="D36" s="22" t="s">
        <v>1713</v>
      </c>
      <c r="E36" s="21" t="s">
        <v>10</v>
      </c>
      <c r="F36" s="21"/>
      <c r="G36" s="117" t="s">
        <v>2179</v>
      </c>
      <c r="H36" s="23"/>
      <c r="I36" s="107"/>
      <c r="J36" s="120">
        <f>SUM(I31,I32,I34,I35)</f>
        <v>126</v>
      </c>
      <c r="K36" s="107" t="s">
        <v>2596</v>
      </c>
      <c r="L36" s="108"/>
      <c r="M36" s="21"/>
      <c r="N36" s="23"/>
      <c r="O36" s="107" t="b">
        <f>J36=$J$37</f>
        <v>1</v>
      </c>
      <c r="P36" s="23" t="s">
        <v>1815</v>
      </c>
      <c r="Q36" s="107"/>
      <c r="R36" s="23"/>
      <c r="S36" s="107"/>
      <c r="T36" s="23"/>
      <c r="U36" s="107"/>
      <c r="V36" s="107"/>
      <c r="W36" s="108"/>
      <c r="X36" s="108"/>
      <c r="Y36" s="108"/>
      <c r="Z36" s="108"/>
      <c r="AA36" s="108"/>
      <c r="AB36" s="108"/>
      <c r="AC36" s="108"/>
      <c r="AD36" s="108"/>
      <c r="AE36" s="108"/>
      <c r="AF36" s="10" t="s">
        <v>3674</v>
      </c>
      <c r="AG36" s="10"/>
      <c r="AH36" s="10"/>
    </row>
    <row r="37" spans="1:34" s="16" customFormat="1" ht="51.75" customHeight="1" x14ac:dyDescent="0.2">
      <c r="A37" s="42"/>
      <c r="B37" s="41"/>
      <c r="C37" s="41" t="s">
        <v>33</v>
      </c>
      <c r="D37" s="13" t="s">
        <v>444</v>
      </c>
      <c r="E37" s="41" t="s">
        <v>255</v>
      </c>
      <c r="F37" s="41"/>
      <c r="G37" s="13" t="s">
        <v>2184</v>
      </c>
      <c r="H37" s="13" t="s">
        <v>445</v>
      </c>
      <c r="I37" s="107"/>
      <c r="J37" s="120">
        <f>SUM(I38:I39)</f>
        <v>126</v>
      </c>
      <c r="K37" s="120"/>
      <c r="L37" s="109"/>
      <c r="M37" s="14"/>
      <c r="N37" s="41"/>
      <c r="O37" s="107"/>
      <c r="P37" s="41"/>
      <c r="Q37" s="107"/>
      <c r="R37" s="41"/>
      <c r="S37" s="107"/>
      <c r="T37" s="41"/>
      <c r="U37" s="107"/>
      <c r="V37" s="107"/>
      <c r="W37" s="109"/>
      <c r="X37" s="109"/>
      <c r="Y37" s="109"/>
      <c r="Z37" s="109"/>
      <c r="AA37" s="109"/>
      <c r="AB37" s="109"/>
      <c r="AC37" s="18" t="s">
        <v>987</v>
      </c>
      <c r="AD37" s="18" t="s">
        <v>987</v>
      </c>
      <c r="AE37" s="18" t="s">
        <v>988</v>
      </c>
      <c r="AF37" s="10" t="s">
        <v>2984</v>
      </c>
      <c r="AG37" s="10"/>
      <c r="AH37" s="10"/>
    </row>
    <row r="38" spans="1:34" s="16" customFormat="1" ht="51.75" customHeight="1" x14ac:dyDescent="0.2">
      <c r="A38" s="42"/>
      <c r="B38" s="6" t="s">
        <v>1139</v>
      </c>
      <c r="C38" s="54" t="s">
        <v>34</v>
      </c>
      <c r="D38" s="10" t="s">
        <v>1580</v>
      </c>
      <c r="E38" s="6" t="s">
        <v>10</v>
      </c>
      <c r="F38" s="6"/>
      <c r="G38" s="190" t="s">
        <v>2185</v>
      </c>
      <c r="H38" s="12"/>
      <c r="I38" s="120">
        <v>55</v>
      </c>
      <c r="J38" s="107"/>
      <c r="K38" s="107"/>
      <c r="L38" s="15"/>
      <c r="M38" s="6" t="s">
        <v>0</v>
      </c>
      <c r="N38" s="56" t="s">
        <v>446</v>
      </c>
      <c r="O38" s="107"/>
      <c r="P38" s="12"/>
      <c r="Q38" s="107"/>
      <c r="R38" s="12"/>
      <c r="S38" s="107"/>
      <c r="T38" s="12"/>
      <c r="U38" s="107"/>
      <c r="V38" s="107"/>
      <c r="W38" s="182"/>
      <c r="X38" s="15"/>
      <c r="Y38" s="15"/>
      <c r="Z38" s="15"/>
      <c r="AA38" s="15"/>
      <c r="AB38" s="15"/>
      <c r="AC38" s="15"/>
      <c r="AD38" s="15"/>
      <c r="AE38" s="15"/>
      <c r="AF38" s="10" t="s">
        <v>2985</v>
      </c>
      <c r="AG38" s="10"/>
      <c r="AH38" s="10"/>
    </row>
    <row r="39" spans="1:34" s="16" customFormat="1" ht="51.75" customHeight="1" x14ac:dyDescent="0.2">
      <c r="A39" s="42"/>
      <c r="B39" s="6" t="s">
        <v>1140</v>
      </c>
      <c r="C39" s="54" t="s">
        <v>35</v>
      </c>
      <c r="D39" s="10" t="s">
        <v>1581</v>
      </c>
      <c r="E39" s="6" t="s">
        <v>10</v>
      </c>
      <c r="F39" s="6"/>
      <c r="G39" s="190" t="s">
        <v>2186</v>
      </c>
      <c r="H39" s="12"/>
      <c r="I39" s="120">
        <v>71</v>
      </c>
      <c r="J39" s="107"/>
      <c r="K39" s="107"/>
      <c r="L39" s="15"/>
      <c r="M39" s="6" t="s">
        <v>0</v>
      </c>
      <c r="N39" s="56" t="s">
        <v>447</v>
      </c>
      <c r="O39" s="107"/>
      <c r="P39" s="12"/>
      <c r="Q39" s="107"/>
      <c r="R39" s="12"/>
      <c r="S39" s="107"/>
      <c r="T39" s="12"/>
      <c r="U39" s="107"/>
      <c r="V39" s="107"/>
      <c r="W39" s="182"/>
      <c r="X39" s="15"/>
      <c r="Y39" s="15"/>
      <c r="Z39" s="15"/>
      <c r="AA39" s="15"/>
      <c r="AB39" s="15"/>
      <c r="AC39" s="15"/>
      <c r="AD39" s="15"/>
      <c r="AE39" s="15"/>
      <c r="AF39" s="10" t="s">
        <v>2986</v>
      </c>
      <c r="AG39" s="10"/>
      <c r="AH39" s="10"/>
    </row>
    <row r="40" spans="1:34" s="16" customFormat="1" ht="51.75" customHeight="1" x14ac:dyDescent="0.2">
      <c r="A40" s="42"/>
      <c r="B40" s="72"/>
      <c r="C40" s="41" t="s">
        <v>32</v>
      </c>
      <c r="D40" s="13" t="s">
        <v>482</v>
      </c>
      <c r="E40" s="14"/>
      <c r="F40" s="14"/>
      <c r="G40" s="127"/>
      <c r="H40" s="13" t="s">
        <v>248</v>
      </c>
      <c r="I40" s="107"/>
      <c r="J40" s="107"/>
      <c r="K40" s="107"/>
      <c r="L40" s="109"/>
      <c r="M40" s="14"/>
      <c r="N40" s="41"/>
      <c r="O40" s="107"/>
      <c r="P40" s="41"/>
      <c r="Q40" s="107"/>
      <c r="R40" s="41"/>
      <c r="S40" s="107"/>
      <c r="T40" s="41"/>
      <c r="U40" s="107"/>
      <c r="V40" s="107"/>
      <c r="W40" s="109"/>
      <c r="X40" s="109"/>
      <c r="Y40" s="109"/>
      <c r="Z40" s="109"/>
      <c r="AA40" s="109"/>
      <c r="AB40" s="109"/>
      <c r="AC40" s="18" t="s">
        <v>987</v>
      </c>
      <c r="AD40" s="18" t="s">
        <v>987</v>
      </c>
      <c r="AE40" s="18" t="s">
        <v>988</v>
      </c>
      <c r="AF40" s="10" t="s">
        <v>2987</v>
      </c>
      <c r="AG40" s="10"/>
      <c r="AH40" s="10"/>
    </row>
    <row r="41" spans="1:34" s="16" customFormat="1" ht="51.75" customHeight="1" x14ac:dyDescent="0.2">
      <c r="A41" s="42"/>
      <c r="B41" s="6" t="s">
        <v>1141</v>
      </c>
      <c r="C41" s="54" t="s">
        <v>36</v>
      </c>
      <c r="D41" s="10" t="s">
        <v>1592</v>
      </c>
      <c r="E41" s="6" t="s">
        <v>10</v>
      </c>
      <c r="F41" s="6"/>
      <c r="G41" s="190" t="s">
        <v>2187</v>
      </c>
      <c r="H41" s="12"/>
      <c r="I41" s="120">
        <v>47</v>
      </c>
      <c r="J41" s="107"/>
      <c r="K41" s="107"/>
      <c r="L41" s="15"/>
      <c r="M41" s="6" t="s">
        <v>0</v>
      </c>
      <c r="N41" s="56" t="s">
        <v>448</v>
      </c>
      <c r="O41" s="107"/>
      <c r="P41" s="12"/>
      <c r="Q41" s="107"/>
      <c r="R41" s="12"/>
      <c r="S41" s="107"/>
      <c r="T41" s="12"/>
      <c r="U41" s="107"/>
      <c r="V41" s="107"/>
      <c r="W41" s="182"/>
      <c r="X41" s="15"/>
      <c r="Y41" s="15"/>
      <c r="Z41" s="15"/>
      <c r="AA41" s="15"/>
      <c r="AB41" s="15"/>
      <c r="AC41" s="15"/>
      <c r="AD41" s="15"/>
      <c r="AE41" s="15"/>
      <c r="AF41" s="214" t="s">
        <v>2988</v>
      </c>
      <c r="AG41" s="10"/>
      <c r="AH41" s="10"/>
    </row>
    <row r="42" spans="1:34" s="16" customFormat="1" ht="51.75" customHeight="1" x14ac:dyDescent="0.2">
      <c r="A42" s="42"/>
      <c r="B42" s="72"/>
      <c r="C42" s="41" t="s">
        <v>37</v>
      </c>
      <c r="D42" s="13" t="s">
        <v>449</v>
      </c>
      <c r="E42" s="14"/>
      <c r="F42" s="14"/>
      <c r="G42" s="127"/>
      <c r="H42" s="13" t="s">
        <v>248</v>
      </c>
      <c r="I42" s="107"/>
      <c r="J42" s="107"/>
      <c r="K42" s="107"/>
      <c r="L42" s="109"/>
      <c r="M42" s="14"/>
      <c r="N42" s="41"/>
      <c r="O42" s="107"/>
      <c r="P42" s="41"/>
      <c r="Q42" s="107"/>
      <c r="R42" s="41"/>
      <c r="S42" s="107"/>
      <c r="T42" s="41"/>
      <c r="U42" s="107"/>
      <c r="V42" s="107"/>
      <c r="W42" s="109"/>
      <c r="X42" s="109"/>
      <c r="Y42" s="109"/>
      <c r="Z42" s="109"/>
      <c r="AA42" s="109"/>
      <c r="AB42" s="109"/>
      <c r="AC42" s="18" t="s">
        <v>987</v>
      </c>
      <c r="AD42" s="18" t="s">
        <v>987</v>
      </c>
      <c r="AE42" s="18" t="s">
        <v>988</v>
      </c>
      <c r="AF42" s="10" t="s">
        <v>449</v>
      </c>
      <c r="AG42" s="10" t="s">
        <v>3537</v>
      </c>
      <c r="AH42" s="5" t="s">
        <v>3536</v>
      </c>
    </row>
    <row r="43" spans="1:34" s="16" customFormat="1" ht="51.75" customHeight="1" x14ac:dyDescent="0.2">
      <c r="A43" s="42"/>
      <c r="B43" s="6" t="s">
        <v>1142</v>
      </c>
      <c r="C43" s="54" t="s">
        <v>38</v>
      </c>
      <c r="D43" s="10" t="s">
        <v>1583</v>
      </c>
      <c r="E43" s="54" t="s">
        <v>1714</v>
      </c>
      <c r="F43" s="54"/>
      <c r="G43" s="56" t="s">
        <v>2188</v>
      </c>
      <c r="H43" s="12"/>
      <c r="I43" s="120">
        <v>3.5</v>
      </c>
      <c r="J43" s="107"/>
      <c r="K43" s="107"/>
      <c r="L43" s="15"/>
      <c r="M43" s="6" t="s">
        <v>0</v>
      </c>
      <c r="N43" s="56" t="s">
        <v>450</v>
      </c>
      <c r="O43" s="107"/>
      <c r="P43" s="12"/>
      <c r="Q43" s="107"/>
      <c r="R43" s="12"/>
      <c r="S43" s="107"/>
      <c r="T43" s="12"/>
      <c r="U43" s="107"/>
      <c r="V43" s="107"/>
      <c r="W43" s="182"/>
      <c r="X43" s="15"/>
      <c r="Y43" s="15"/>
      <c r="Z43" s="15"/>
      <c r="AA43" s="15"/>
      <c r="AB43" s="15"/>
      <c r="AC43" s="15"/>
      <c r="AD43" s="15"/>
      <c r="AE43" s="15"/>
      <c r="AF43" s="10" t="s">
        <v>2989</v>
      </c>
      <c r="AG43" s="10"/>
      <c r="AH43" s="10"/>
    </row>
    <row r="44" spans="1:34" s="16" customFormat="1" ht="51.75" customHeight="1" x14ac:dyDescent="0.2">
      <c r="A44" s="42"/>
      <c r="B44" s="72"/>
      <c r="C44" s="41" t="s">
        <v>39</v>
      </c>
      <c r="D44" s="13" t="s">
        <v>451</v>
      </c>
      <c r="E44" s="14"/>
      <c r="F44" s="14"/>
      <c r="G44" s="127"/>
      <c r="H44" s="13" t="s">
        <v>248</v>
      </c>
      <c r="I44" s="107"/>
      <c r="J44" s="107"/>
      <c r="K44" s="107"/>
      <c r="L44" s="109"/>
      <c r="M44" s="14"/>
      <c r="N44" s="41"/>
      <c r="O44" s="107"/>
      <c r="P44" s="41"/>
      <c r="Q44" s="107"/>
      <c r="R44" s="41"/>
      <c r="S44" s="107"/>
      <c r="T44" s="41"/>
      <c r="U44" s="107"/>
      <c r="V44" s="107"/>
      <c r="W44" s="109"/>
      <c r="X44" s="109"/>
      <c r="Y44" s="109"/>
      <c r="Z44" s="109"/>
      <c r="AA44" s="109"/>
      <c r="AB44" s="109"/>
      <c r="AC44" s="18" t="s">
        <v>987</v>
      </c>
      <c r="AD44" s="18" t="s">
        <v>987</v>
      </c>
      <c r="AE44" s="18" t="s">
        <v>988</v>
      </c>
      <c r="AF44" s="10" t="s">
        <v>2990</v>
      </c>
      <c r="AG44" s="10"/>
      <c r="AH44" s="10"/>
    </row>
    <row r="45" spans="1:34" s="16" customFormat="1" ht="51.75" customHeight="1" x14ac:dyDescent="0.2">
      <c r="A45" s="42"/>
      <c r="B45" s="6" t="s">
        <v>1143</v>
      </c>
      <c r="C45" s="54" t="s">
        <v>40</v>
      </c>
      <c r="D45" s="10" t="s">
        <v>1584</v>
      </c>
      <c r="E45" s="9" t="s">
        <v>10</v>
      </c>
      <c r="F45" s="9"/>
      <c r="G45" s="113" t="s">
        <v>2190</v>
      </c>
      <c r="H45" s="56"/>
      <c r="I45" s="120">
        <v>1130</v>
      </c>
      <c r="J45" s="107"/>
      <c r="K45" s="107"/>
      <c r="L45" s="15"/>
      <c r="M45" s="9" t="s">
        <v>0</v>
      </c>
      <c r="N45" s="56" t="s">
        <v>452</v>
      </c>
      <c r="O45" s="107"/>
      <c r="P45" s="12"/>
      <c r="Q45" s="107"/>
      <c r="R45" s="12"/>
      <c r="S45" s="107"/>
      <c r="T45" s="12"/>
      <c r="U45" s="107"/>
      <c r="V45" s="107"/>
      <c r="W45" s="182"/>
      <c r="X45" s="15"/>
      <c r="Y45" s="15"/>
      <c r="Z45" s="15"/>
      <c r="AA45" s="15"/>
      <c r="AB45" s="15"/>
      <c r="AC45" s="15"/>
      <c r="AD45" s="15"/>
      <c r="AE45" s="15"/>
      <c r="AF45" s="10" t="s">
        <v>2991</v>
      </c>
      <c r="AG45" s="10"/>
      <c r="AH45" s="10"/>
    </row>
    <row r="46" spans="1:34" s="16" customFormat="1" ht="51.75" customHeight="1" x14ac:dyDescent="0.2">
      <c r="A46" s="42"/>
      <c r="B46" s="6" t="s">
        <v>1144</v>
      </c>
      <c r="C46" s="54" t="s">
        <v>41</v>
      </c>
      <c r="D46" s="10" t="s">
        <v>1585</v>
      </c>
      <c r="E46" s="9" t="s">
        <v>1655</v>
      </c>
      <c r="F46" s="9"/>
      <c r="G46" s="113" t="s">
        <v>2189</v>
      </c>
      <c r="H46" s="56"/>
      <c r="I46" s="120">
        <v>5038900</v>
      </c>
      <c r="J46" s="107"/>
      <c r="K46" s="107"/>
      <c r="L46" s="15"/>
      <c r="M46" s="9" t="s">
        <v>0</v>
      </c>
      <c r="N46" s="56" t="s">
        <v>453</v>
      </c>
      <c r="O46" s="107"/>
      <c r="P46" s="12"/>
      <c r="Q46" s="107"/>
      <c r="R46" s="12"/>
      <c r="S46" s="107"/>
      <c r="T46" s="12"/>
      <c r="U46" s="107"/>
      <c r="V46" s="107"/>
      <c r="W46" s="182"/>
      <c r="X46" s="15"/>
      <c r="Y46" s="15"/>
      <c r="Z46" s="15"/>
      <c r="AA46" s="15"/>
      <c r="AB46" s="15"/>
      <c r="AC46" s="15"/>
      <c r="AD46" s="15"/>
      <c r="AE46" s="15"/>
      <c r="AF46" s="10" t="s">
        <v>2992</v>
      </c>
      <c r="AG46" s="10"/>
      <c r="AH46" s="10"/>
    </row>
    <row r="47" spans="1:34" s="16" customFormat="1" ht="51.75" customHeight="1" x14ac:dyDescent="0.2">
      <c r="A47" s="42"/>
      <c r="B47" s="41"/>
      <c r="C47" s="41" t="s">
        <v>42</v>
      </c>
      <c r="D47" s="13" t="s">
        <v>454</v>
      </c>
      <c r="E47" s="41" t="s">
        <v>1691</v>
      </c>
      <c r="F47" s="41"/>
      <c r="G47" s="13" t="s">
        <v>2191</v>
      </c>
      <c r="H47" s="13" t="s">
        <v>455</v>
      </c>
      <c r="I47" s="107"/>
      <c r="J47" s="122">
        <f>(I49/I48)*100</f>
        <v>42.615322089006305</v>
      </c>
      <c r="K47" s="122"/>
      <c r="L47" s="109" t="s">
        <v>90</v>
      </c>
      <c r="M47" s="14"/>
      <c r="N47" s="41"/>
      <c r="O47" s="107"/>
      <c r="P47" s="41"/>
      <c r="Q47" s="107"/>
      <c r="R47" s="41"/>
      <c r="S47" s="107"/>
      <c r="T47" s="41"/>
      <c r="U47" s="107"/>
      <c r="V47" s="107"/>
      <c r="W47" s="109"/>
      <c r="X47" s="109"/>
      <c r="Y47" s="109"/>
      <c r="Z47" s="109"/>
      <c r="AA47" s="109"/>
      <c r="AB47" s="109"/>
      <c r="AC47" s="18" t="s">
        <v>987</v>
      </c>
      <c r="AD47" s="18" t="s">
        <v>987</v>
      </c>
      <c r="AE47" s="18" t="s">
        <v>988</v>
      </c>
      <c r="AF47" s="10" t="s">
        <v>2993</v>
      </c>
      <c r="AG47" s="10"/>
      <c r="AH47" s="10"/>
    </row>
    <row r="48" spans="1:34" s="16" customFormat="1" ht="51.75" customHeight="1" x14ac:dyDescent="0.2">
      <c r="A48" s="42"/>
      <c r="B48" s="6" t="s">
        <v>1145</v>
      </c>
      <c r="C48" s="54" t="s">
        <v>43</v>
      </c>
      <c r="D48" s="10" t="s">
        <v>1586</v>
      </c>
      <c r="E48" s="54" t="s">
        <v>1655</v>
      </c>
      <c r="F48" s="54"/>
      <c r="G48" s="56" t="s">
        <v>2192</v>
      </c>
      <c r="H48" s="12"/>
      <c r="I48" s="120">
        <v>49210</v>
      </c>
      <c r="J48" s="107"/>
      <c r="K48" s="107"/>
      <c r="L48" s="15"/>
      <c r="M48" s="6" t="s">
        <v>0</v>
      </c>
      <c r="N48" s="56" t="s">
        <v>200</v>
      </c>
      <c r="O48" s="107" t="b">
        <f>I48&lt;='Charter Data'!I187</f>
        <v>1</v>
      </c>
      <c r="P48" s="56" t="s">
        <v>1915</v>
      </c>
      <c r="Q48" s="107"/>
      <c r="R48" s="12"/>
      <c r="S48" s="107"/>
      <c r="T48" s="12"/>
      <c r="U48" s="107"/>
      <c r="V48" s="107"/>
      <c r="W48" s="182"/>
      <c r="X48" s="15"/>
      <c r="Y48" s="15"/>
      <c r="Z48" s="15"/>
      <c r="AA48" s="15"/>
      <c r="AB48" s="15"/>
      <c r="AC48" s="15"/>
      <c r="AD48" s="15"/>
      <c r="AE48" s="15"/>
      <c r="AF48" s="10" t="s">
        <v>2994</v>
      </c>
      <c r="AG48" s="10"/>
      <c r="AH48" s="10"/>
    </row>
    <row r="49" spans="1:34" s="16" customFormat="1" ht="51.75" customHeight="1" x14ac:dyDescent="0.2">
      <c r="A49" s="42"/>
      <c r="B49" s="6" t="s">
        <v>1146</v>
      </c>
      <c r="C49" s="54" t="s">
        <v>44</v>
      </c>
      <c r="D49" s="10" t="s">
        <v>1587</v>
      </c>
      <c r="E49" s="54" t="s">
        <v>1655</v>
      </c>
      <c r="F49" s="54"/>
      <c r="G49" s="56" t="s">
        <v>2193</v>
      </c>
      <c r="H49" s="12"/>
      <c r="I49" s="120">
        <v>20971</v>
      </c>
      <c r="J49" s="107"/>
      <c r="K49" s="107"/>
      <c r="L49" s="15"/>
      <c r="M49" s="6" t="s">
        <v>0</v>
      </c>
      <c r="N49" s="56" t="s">
        <v>201</v>
      </c>
      <c r="O49" s="107" t="b">
        <f>I49&lt;=I48</f>
        <v>1</v>
      </c>
      <c r="P49" s="56" t="s">
        <v>456</v>
      </c>
      <c r="Q49" s="107"/>
      <c r="R49" s="12"/>
      <c r="S49" s="107"/>
      <c r="T49" s="12"/>
      <c r="U49" s="107"/>
      <c r="V49" s="107"/>
      <c r="W49" s="182"/>
      <c r="X49" s="15"/>
      <c r="Y49" s="15"/>
      <c r="Z49" s="15"/>
      <c r="AA49" s="15"/>
      <c r="AB49" s="15"/>
      <c r="AC49" s="15"/>
      <c r="AD49" s="15"/>
      <c r="AE49" s="15"/>
      <c r="AF49" s="10" t="s">
        <v>2995</v>
      </c>
      <c r="AG49" s="10"/>
      <c r="AH49" s="10"/>
    </row>
    <row r="50" spans="1:34" s="16" customFormat="1" ht="51.75" customHeight="1" x14ac:dyDescent="0.2">
      <c r="A50" s="42"/>
      <c r="B50" s="72"/>
      <c r="C50" s="41" t="s">
        <v>45</v>
      </c>
      <c r="D50" s="13" t="s">
        <v>457</v>
      </c>
      <c r="E50" s="14"/>
      <c r="F50" s="14"/>
      <c r="G50" s="127"/>
      <c r="H50" s="13" t="s">
        <v>248</v>
      </c>
      <c r="I50" s="107"/>
      <c r="J50" s="107"/>
      <c r="K50" s="107"/>
      <c r="L50" s="109"/>
      <c r="M50" s="14"/>
      <c r="N50" s="41"/>
      <c r="O50" s="107"/>
      <c r="P50" s="41"/>
      <c r="Q50" s="107"/>
      <c r="R50" s="41"/>
      <c r="S50" s="107"/>
      <c r="T50" s="41"/>
      <c r="U50" s="107"/>
      <c r="V50" s="107"/>
      <c r="W50" s="109"/>
      <c r="X50" s="109"/>
      <c r="Y50" s="109"/>
      <c r="Z50" s="109"/>
      <c r="AA50" s="109"/>
      <c r="AB50" s="109"/>
      <c r="AC50" s="18" t="s">
        <v>987</v>
      </c>
      <c r="AD50" s="18" t="s">
        <v>987</v>
      </c>
      <c r="AE50" s="18" t="s">
        <v>988</v>
      </c>
      <c r="AF50" s="10" t="s">
        <v>457</v>
      </c>
      <c r="AG50" s="10"/>
      <c r="AH50" s="10"/>
    </row>
    <row r="51" spans="1:34" s="16" customFormat="1" ht="51.75" customHeight="1" x14ac:dyDescent="0.2">
      <c r="A51" s="42"/>
      <c r="B51" s="6" t="s">
        <v>1147</v>
      </c>
      <c r="C51" s="54" t="s">
        <v>46</v>
      </c>
      <c r="D51" s="10" t="s">
        <v>2005</v>
      </c>
      <c r="E51" s="204" t="s">
        <v>2570</v>
      </c>
      <c r="F51" s="45"/>
      <c r="G51" s="191" t="s">
        <v>2195</v>
      </c>
      <c r="H51" s="44"/>
      <c r="I51" s="203" t="s">
        <v>1984</v>
      </c>
      <c r="J51" s="107"/>
      <c r="K51" s="107"/>
      <c r="L51" s="15"/>
      <c r="M51" s="45" t="s">
        <v>0</v>
      </c>
      <c r="N51" s="56" t="s">
        <v>1659</v>
      </c>
      <c r="O51" s="107"/>
      <c r="P51" s="56" t="s">
        <v>1985</v>
      </c>
      <c r="Q51" s="107"/>
      <c r="R51" s="12"/>
      <c r="S51" s="107"/>
      <c r="T51" s="12"/>
      <c r="U51" s="107"/>
      <c r="V51" s="107"/>
      <c r="W51" s="182"/>
      <c r="X51" s="15"/>
      <c r="Y51" s="15"/>
      <c r="Z51" s="15"/>
      <c r="AA51" s="15"/>
      <c r="AB51" s="15"/>
      <c r="AC51" s="15"/>
      <c r="AD51" s="15"/>
      <c r="AE51" s="15"/>
      <c r="AF51" s="10" t="s">
        <v>2996</v>
      </c>
      <c r="AG51" s="10"/>
      <c r="AH51" s="10"/>
    </row>
    <row r="52" spans="1:34" s="16" customFormat="1" ht="51.75" customHeight="1" x14ac:dyDescent="0.2">
      <c r="A52" s="42"/>
      <c r="B52" s="6" t="s">
        <v>1148</v>
      </c>
      <c r="C52" s="54" t="s">
        <v>47</v>
      </c>
      <c r="D52" s="10" t="s">
        <v>1588</v>
      </c>
      <c r="E52" s="45" t="s">
        <v>16</v>
      </c>
      <c r="F52" s="45"/>
      <c r="G52" s="191" t="s">
        <v>2194</v>
      </c>
      <c r="H52" s="44"/>
      <c r="I52" s="120">
        <v>99</v>
      </c>
      <c r="J52" s="107"/>
      <c r="K52" s="107"/>
      <c r="L52" s="15"/>
      <c r="M52" s="45" t="s">
        <v>0</v>
      </c>
      <c r="N52" s="56" t="s">
        <v>202</v>
      </c>
      <c r="O52" s="107"/>
      <c r="P52" s="56"/>
      <c r="Q52" s="107"/>
      <c r="R52" s="12"/>
      <c r="S52" s="107"/>
      <c r="T52" s="12"/>
      <c r="U52" s="107"/>
      <c r="V52" s="107"/>
      <c r="W52" s="182"/>
      <c r="X52" s="15"/>
      <c r="Y52" s="15"/>
      <c r="Z52" s="15"/>
      <c r="AA52" s="15"/>
      <c r="AB52" s="15"/>
      <c r="AC52" s="15"/>
      <c r="AD52" s="15"/>
      <c r="AE52" s="15"/>
      <c r="AF52" s="10" t="s">
        <v>2997</v>
      </c>
      <c r="AG52" s="10"/>
      <c r="AH52" s="10"/>
    </row>
    <row r="53" spans="1:34" s="16" customFormat="1" ht="51.75" customHeight="1" x14ac:dyDescent="0.2">
      <c r="A53" s="42"/>
      <c r="B53" s="6" t="s">
        <v>1149</v>
      </c>
      <c r="C53" s="54" t="s">
        <v>50</v>
      </c>
      <c r="D53" s="10" t="s">
        <v>1589</v>
      </c>
      <c r="E53" s="204" t="s">
        <v>2570</v>
      </c>
      <c r="F53" s="45"/>
      <c r="G53" s="191" t="s">
        <v>2196</v>
      </c>
      <c r="H53" s="44"/>
      <c r="I53" s="203">
        <v>43891</v>
      </c>
      <c r="J53" s="107"/>
      <c r="K53" s="107"/>
      <c r="L53" s="15"/>
      <c r="M53" s="45" t="s">
        <v>0</v>
      </c>
      <c r="N53" s="56" t="s">
        <v>1660</v>
      </c>
      <c r="O53" s="107"/>
      <c r="P53" s="56" t="s">
        <v>1988</v>
      </c>
      <c r="Q53" s="107"/>
      <c r="R53" s="12"/>
      <c r="S53" s="107"/>
      <c r="T53" s="12"/>
      <c r="U53" s="107"/>
      <c r="V53" s="107"/>
      <c r="W53" s="182"/>
      <c r="X53" s="15"/>
      <c r="Y53" s="15"/>
      <c r="Z53" s="15"/>
      <c r="AA53" s="15"/>
      <c r="AB53" s="15"/>
      <c r="AC53" s="15"/>
      <c r="AD53" s="15"/>
      <c r="AE53" s="15"/>
      <c r="AF53" s="10" t="s">
        <v>2998</v>
      </c>
      <c r="AG53" s="10"/>
      <c r="AH53" s="10"/>
    </row>
    <row r="54" spans="1:34" s="16" customFormat="1" ht="51.75" customHeight="1" x14ac:dyDescent="0.2">
      <c r="A54" s="42"/>
      <c r="B54" s="6" t="s">
        <v>1150</v>
      </c>
      <c r="C54" s="54" t="s">
        <v>260</v>
      </c>
      <c r="D54" s="10" t="s">
        <v>1590</v>
      </c>
      <c r="E54" s="45" t="s">
        <v>16</v>
      </c>
      <c r="F54" s="45"/>
      <c r="G54" s="191" t="s">
        <v>2197</v>
      </c>
      <c r="H54" s="44"/>
      <c r="I54" s="120">
        <v>20</v>
      </c>
      <c r="J54" s="107"/>
      <c r="K54" s="107"/>
      <c r="L54" s="15"/>
      <c r="M54" s="45" t="s">
        <v>0</v>
      </c>
      <c r="N54" s="56" t="s">
        <v>261</v>
      </c>
      <c r="O54" s="107"/>
      <c r="Q54" s="107"/>
      <c r="R54" s="12"/>
      <c r="S54" s="107"/>
      <c r="T54" s="12"/>
      <c r="U54" s="107"/>
      <c r="V54" s="107"/>
      <c r="W54" s="182"/>
      <c r="X54" s="15"/>
      <c r="Y54" s="15"/>
      <c r="Z54" s="15"/>
      <c r="AA54" s="15"/>
      <c r="AB54" s="15"/>
      <c r="AC54" s="15"/>
      <c r="AD54" s="15"/>
      <c r="AE54" s="15"/>
      <c r="AF54" s="10" t="s">
        <v>2999</v>
      </c>
      <c r="AG54" s="10"/>
      <c r="AH54" s="10"/>
    </row>
    <row r="55" spans="1:34" s="16" customFormat="1" ht="51.75" customHeight="1" x14ac:dyDescent="0.2">
      <c r="A55" s="42"/>
      <c r="B55" s="6" t="s">
        <v>1151</v>
      </c>
      <c r="C55" s="54" t="s">
        <v>458</v>
      </c>
      <c r="D55" s="10" t="s">
        <v>1591</v>
      </c>
      <c r="E55" s="45" t="s">
        <v>18</v>
      </c>
      <c r="F55" s="45"/>
      <c r="G55" s="191" t="s">
        <v>2198</v>
      </c>
      <c r="H55" s="44"/>
      <c r="I55" s="107" t="s">
        <v>1582</v>
      </c>
      <c r="J55" s="107"/>
      <c r="K55" s="107"/>
      <c r="L55" s="15"/>
      <c r="M55" s="45" t="s">
        <v>0</v>
      </c>
      <c r="N55" s="56" t="s">
        <v>1987</v>
      </c>
      <c r="O55" s="107"/>
      <c r="P55" s="56"/>
      <c r="Q55" s="107"/>
      <c r="R55" s="12"/>
      <c r="S55" s="107"/>
      <c r="T55" s="12"/>
      <c r="U55" s="107"/>
      <c r="V55" s="107"/>
      <c r="W55" s="182"/>
      <c r="X55" s="15"/>
      <c r="Y55" s="15"/>
      <c r="Z55" s="15"/>
      <c r="AA55" s="15"/>
      <c r="AB55" s="15"/>
      <c r="AC55" s="15"/>
      <c r="AD55" s="15"/>
      <c r="AE55" s="15"/>
      <c r="AF55" s="10" t="s">
        <v>3000</v>
      </c>
      <c r="AG55" s="10"/>
      <c r="AH55" s="10"/>
    </row>
    <row r="56" spans="1:34" s="16" customFormat="1" ht="31.5" customHeight="1" x14ac:dyDescent="0.2">
      <c r="A56" s="42"/>
      <c r="B56" s="72"/>
      <c r="C56" s="41" t="s">
        <v>69</v>
      </c>
      <c r="D56" s="13" t="s">
        <v>459</v>
      </c>
      <c r="E56" s="14"/>
      <c r="F56" s="14"/>
      <c r="G56" s="127"/>
      <c r="H56" s="13" t="s">
        <v>248</v>
      </c>
      <c r="I56" s="107"/>
      <c r="J56" s="107"/>
      <c r="K56" s="107"/>
      <c r="L56" s="109"/>
      <c r="M56" s="14"/>
      <c r="N56" s="41"/>
      <c r="O56" s="107"/>
      <c r="P56" s="41"/>
      <c r="Q56" s="107"/>
      <c r="R56" s="41"/>
      <c r="S56" s="107"/>
      <c r="T56" s="41"/>
      <c r="U56" s="107"/>
      <c r="V56" s="107"/>
      <c r="W56" s="109"/>
      <c r="X56" s="109"/>
      <c r="Y56" s="109"/>
      <c r="Z56" s="109"/>
      <c r="AA56" s="109"/>
      <c r="AB56" s="109"/>
      <c r="AC56" s="18" t="s">
        <v>987</v>
      </c>
      <c r="AD56" s="105" t="s">
        <v>988</v>
      </c>
      <c r="AE56" s="18" t="s">
        <v>988</v>
      </c>
      <c r="AF56" s="10" t="s">
        <v>3001</v>
      </c>
      <c r="AG56" s="10"/>
      <c r="AH56" s="10"/>
    </row>
    <row r="57" spans="1:34" s="16" customFormat="1" ht="51.75" customHeight="1" x14ac:dyDescent="0.2">
      <c r="B57" s="6" t="s">
        <v>1152</v>
      </c>
      <c r="C57" s="54" t="s">
        <v>51</v>
      </c>
      <c r="D57" s="10" t="s">
        <v>2601</v>
      </c>
      <c r="E57" s="61" t="s">
        <v>17</v>
      </c>
      <c r="F57" s="61"/>
      <c r="G57" s="192" t="s">
        <v>2223</v>
      </c>
      <c r="H57" s="62"/>
      <c r="I57" s="120">
        <v>1498</v>
      </c>
      <c r="J57" s="107"/>
      <c r="K57" s="107"/>
      <c r="L57" s="15"/>
      <c r="M57" s="61" t="s">
        <v>0</v>
      </c>
      <c r="N57" s="63" t="s">
        <v>460</v>
      </c>
      <c r="O57" s="107"/>
      <c r="P57" s="64"/>
      <c r="Q57" s="107"/>
      <c r="R57" s="12"/>
      <c r="S57" s="107"/>
      <c r="T57" s="12"/>
      <c r="U57" s="107"/>
      <c r="V57" s="107"/>
      <c r="W57" s="182"/>
      <c r="X57" s="15"/>
      <c r="Y57" s="15"/>
      <c r="Z57" s="15"/>
      <c r="AA57" s="15"/>
      <c r="AB57" s="15"/>
      <c r="AC57" s="15"/>
      <c r="AD57" s="15"/>
      <c r="AE57" s="15"/>
      <c r="AF57" s="10" t="s">
        <v>3002</v>
      </c>
      <c r="AG57" s="10"/>
      <c r="AH57" s="10"/>
    </row>
    <row r="58" spans="1:34" s="16" customFormat="1" ht="51.75" customHeight="1" x14ac:dyDescent="0.2">
      <c r="A58" s="42"/>
      <c r="B58" s="6" t="s">
        <v>1153</v>
      </c>
      <c r="C58" s="54" t="s">
        <v>52</v>
      </c>
      <c r="D58" s="10" t="s">
        <v>2602</v>
      </c>
      <c r="E58" s="61" t="s">
        <v>17</v>
      </c>
      <c r="F58" s="61"/>
      <c r="G58" s="192" t="s">
        <v>2224</v>
      </c>
      <c r="H58" s="62"/>
      <c r="I58" s="120">
        <v>0</v>
      </c>
      <c r="J58" s="107"/>
      <c r="K58" s="107"/>
      <c r="L58" s="15"/>
      <c r="M58" s="61" t="s">
        <v>0</v>
      </c>
      <c r="N58" s="63" t="s">
        <v>1511</v>
      </c>
      <c r="O58" s="107"/>
      <c r="P58" s="64"/>
      <c r="Q58" s="107"/>
      <c r="R58" s="12"/>
      <c r="S58" s="107"/>
      <c r="T58" s="12"/>
      <c r="U58" s="107"/>
      <c r="V58" s="107"/>
      <c r="W58" s="182"/>
      <c r="X58" s="15"/>
      <c r="Y58" s="15"/>
      <c r="Z58" s="15"/>
      <c r="AA58" s="15"/>
      <c r="AB58" s="15"/>
      <c r="AC58" s="15"/>
      <c r="AD58" s="15"/>
      <c r="AE58" s="15"/>
      <c r="AF58" s="10" t="s">
        <v>3003</v>
      </c>
      <c r="AG58" s="10"/>
      <c r="AH58" s="10"/>
    </row>
    <row r="59" spans="1:34" s="16" customFormat="1" ht="51.75" customHeight="1" x14ac:dyDescent="0.2">
      <c r="A59" s="42"/>
      <c r="B59" s="6" t="s">
        <v>1154</v>
      </c>
      <c r="C59" s="54" t="s">
        <v>2606</v>
      </c>
      <c r="D59" s="10" t="s">
        <v>2603</v>
      </c>
      <c r="E59" s="61" t="s">
        <v>17</v>
      </c>
      <c r="F59" s="61"/>
      <c r="G59" s="192" t="s">
        <v>2225</v>
      </c>
      <c r="H59" s="62"/>
      <c r="I59" s="120">
        <v>0</v>
      </c>
      <c r="J59" s="107"/>
      <c r="K59" s="107"/>
      <c r="L59" s="15"/>
      <c r="M59" s="61" t="s">
        <v>0</v>
      </c>
      <c r="N59" s="63" t="s">
        <v>1512</v>
      </c>
      <c r="O59" s="107"/>
      <c r="P59" s="64"/>
      <c r="Q59" s="107"/>
      <c r="R59" s="12"/>
      <c r="S59" s="107"/>
      <c r="T59" s="12"/>
      <c r="U59" s="107"/>
      <c r="V59" s="107"/>
      <c r="W59" s="182"/>
      <c r="X59" s="15"/>
      <c r="Y59" s="15"/>
      <c r="Z59" s="15"/>
      <c r="AA59" s="15"/>
      <c r="AB59" s="15"/>
      <c r="AC59" s="15"/>
      <c r="AD59" s="15"/>
      <c r="AE59" s="15"/>
      <c r="AF59" s="10" t="s">
        <v>3004</v>
      </c>
      <c r="AG59" s="10"/>
      <c r="AH59" s="10"/>
    </row>
    <row r="60" spans="1:34" s="16" customFormat="1" ht="51.75" customHeight="1" x14ac:dyDescent="0.2">
      <c r="B60" s="6" t="s">
        <v>1155</v>
      </c>
      <c r="C60" s="54" t="s">
        <v>2607</v>
      </c>
      <c r="D60" s="10" t="s">
        <v>2604</v>
      </c>
      <c r="E60" s="61" t="s">
        <v>17</v>
      </c>
      <c r="F60" s="61"/>
      <c r="G60" s="192" t="s">
        <v>2226</v>
      </c>
      <c r="H60" s="62"/>
      <c r="I60" s="120">
        <v>0</v>
      </c>
      <c r="J60" s="107"/>
      <c r="K60" s="107"/>
      <c r="L60" s="15"/>
      <c r="M60" s="61" t="s">
        <v>0</v>
      </c>
      <c r="N60" s="63" t="s">
        <v>461</v>
      </c>
      <c r="O60" s="107"/>
      <c r="P60" s="64"/>
      <c r="Q60" s="107"/>
      <c r="R60" s="12"/>
      <c r="S60" s="107"/>
      <c r="T60" s="12"/>
      <c r="U60" s="107"/>
      <c r="V60" s="107"/>
      <c r="W60" s="182"/>
      <c r="X60" s="15"/>
      <c r="Y60" s="15"/>
      <c r="Z60" s="15"/>
      <c r="AA60" s="15"/>
      <c r="AB60" s="15"/>
      <c r="AC60" s="15"/>
      <c r="AD60" s="15"/>
      <c r="AE60" s="15"/>
      <c r="AF60" s="10" t="s">
        <v>3005</v>
      </c>
      <c r="AG60" s="10"/>
      <c r="AH60" s="10"/>
    </row>
    <row r="61" spans="1:34" s="16" customFormat="1" ht="51.75" customHeight="1" x14ac:dyDescent="0.2">
      <c r="B61" s="6" t="s">
        <v>1156</v>
      </c>
      <c r="C61" s="54" t="s">
        <v>2608</v>
      </c>
      <c r="D61" s="10" t="s">
        <v>2605</v>
      </c>
      <c r="E61" s="61" t="s">
        <v>17</v>
      </c>
      <c r="F61" s="61"/>
      <c r="G61" s="192" t="s">
        <v>2227</v>
      </c>
      <c r="H61" s="62"/>
      <c r="I61" s="120">
        <v>0</v>
      </c>
      <c r="J61" s="107"/>
      <c r="K61" s="107"/>
      <c r="L61" s="15"/>
      <c r="M61" s="61" t="s">
        <v>0</v>
      </c>
      <c r="N61" s="63" t="s">
        <v>462</v>
      </c>
      <c r="O61" s="107"/>
      <c r="P61" s="64"/>
      <c r="Q61" s="107"/>
      <c r="R61" s="12"/>
      <c r="S61" s="107"/>
      <c r="T61" s="12"/>
      <c r="U61" s="107"/>
      <c r="V61" s="107"/>
      <c r="W61" s="182"/>
      <c r="X61" s="15"/>
      <c r="Y61" s="15"/>
      <c r="Z61" s="15"/>
      <c r="AA61" s="15"/>
      <c r="AB61" s="15"/>
      <c r="AC61" s="15"/>
      <c r="AD61" s="15"/>
      <c r="AE61" s="15"/>
      <c r="AF61" s="10" t="s">
        <v>3006</v>
      </c>
      <c r="AG61" s="10"/>
      <c r="AH61" s="10"/>
    </row>
    <row r="62" spans="1:34" s="16" customFormat="1" ht="43.5" customHeight="1" x14ac:dyDescent="0.2">
      <c r="A62" s="42"/>
      <c r="B62" s="52" t="s">
        <v>1157</v>
      </c>
      <c r="C62" s="21" t="s">
        <v>2609</v>
      </c>
      <c r="D62" s="23" t="s">
        <v>2684</v>
      </c>
      <c r="E62" s="21" t="s">
        <v>17</v>
      </c>
      <c r="F62" s="21"/>
      <c r="G62" s="23" t="s">
        <v>2228</v>
      </c>
      <c r="H62" s="23" t="s">
        <v>463</v>
      </c>
      <c r="I62" s="107"/>
      <c r="J62" s="120">
        <f>SUM(I60:I61)</f>
        <v>0</v>
      </c>
      <c r="K62" s="107"/>
      <c r="L62" s="108"/>
      <c r="M62" s="21" t="s">
        <v>0</v>
      </c>
      <c r="N62" s="23" t="s">
        <v>262</v>
      </c>
      <c r="O62" s="107"/>
      <c r="P62" s="23"/>
      <c r="Q62" s="107"/>
      <c r="R62" s="23"/>
      <c r="S62" s="107"/>
      <c r="T62" s="23"/>
      <c r="U62" s="107"/>
      <c r="V62" s="107" t="s">
        <v>1816</v>
      </c>
      <c r="W62" s="108"/>
      <c r="X62" s="108"/>
      <c r="Y62" s="108"/>
      <c r="Z62" s="108"/>
      <c r="AA62" s="108"/>
      <c r="AB62" s="108"/>
      <c r="AC62" s="108"/>
      <c r="AD62" s="108"/>
      <c r="AE62" s="108"/>
      <c r="AF62" s="10" t="s">
        <v>3007</v>
      </c>
      <c r="AG62" s="10"/>
      <c r="AH62" s="10"/>
    </row>
    <row r="63" spans="1:34" s="16" customFormat="1" ht="42" customHeight="1" x14ac:dyDescent="0.2">
      <c r="A63" s="42"/>
      <c r="B63" s="52" t="s">
        <v>1158</v>
      </c>
      <c r="C63" s="21" t="s">
        <v>2610</v>
      </c>
      <c r="D63" s="23" t="s">
        <v>2685</v>
      </c>
      <c r="E63" s="21" t="s">
        <v>17</v>
      </c>
      <c r="F63" s="21"/>
      <c r="G63" s="23" t="s">
        <v>2229</v>
      </c>
      <c r="H63" s="23" t="s">
        <v>464</v>
      </c>
      <c r="I63" s="107"/>
      <c r="J63" s="120">
        <f>SUM(I57,-I58,-I59,-I60,-I61)</f>
        <v>1498</v>
      </c>
      <c r="K63" s="107"/>
      <c r="L63" s="108"/>
      <c r="M63" s="21" t="s">
        <v>0</v>
      </c>
      <c r="N63" s="23"/>
      <c r="O63" s="107" t="b">
        <f>J63&gt;=0</f>
        <v>1</v>
      </c>
      <c r="P63" s="22" t="s">
        <v>2512</v>
      </c>
      <c r="Q63" s="107"/>
      <c r="R63" s="23"/>
      <c r="S63" s="107"/>
      <c r="T63" s="23"/>
      <c r="U63" s="107"/>
      <c r="V63" s="107" t="s">
        <v>1817</v>
      </c>
      <c r="W63" s="108"/>
      <c r="X63" s="108"/>
      <c r="Y63" s="108"/>
      <c r="Z63" s="108"/>
      <c r="AA63" s="108"/>
      <c r="AB63" s="108"/>
      <c r="AC63" s="108"/>
      <c r="AD63" s="108"/>
      <c r="AE63" s="108"/>
      <c r="AF63" s="10" t="s">
        <v>3008</v>
      </c>
      <c r="AG63" s="10"/>
      <c r="AH63" s="10"/>
    </row>
    <row r="64" spans="1:34" s="16" customFormat="1" ht="51.75" customHeight="1" x14ac:dyDescent="0.2">
      <c r="A64" s="42"/>
      <c r="B64" s="19" t="s">
        <v>1159</v>
      </c>
      <c r="C64" s="54" t="s">
        <v>2686</v>
      </c>
      <c r="D64" s="10" t="s">
        <v>2611</v>
      </c>
      <c r="E64" s="45" t="s">
        <v>17</v>
      </c>
      <c r="F64" s="45"/>
      <c r="G64" s="193" t="s">
        <v>2251</v>
      </c>
      <c r="H64" s="59"/>
      <c r="I64" s="120">
        <v>81</v>
      </c>
      <c r="J64" s="107"/>
      <c r="K64" s="107"/>
      <c r="L64" s="15"/>
      <c r="M64" s="45" t="s">
        <v>0</v>
      </c>
      <c r="N64" s="44" t="s">
        <v>903</v>
      </c>
      <c r="O64" s="140"/>
      <c r="P64" s="44"/>
      <c r="Q64" s="107"/>
      <c r="R64" s="12"/>
      <c r="S64" s="107"/>
      <c r="T64" s="12"/>
      <c r="U64" s="107"/>
      <c r="V64" s="107"/>
      <c r="W64" s="182"/>
      <c r="X64" s="15"/>
      <c r="Y64" s="15"/>
      <c r="Z64" s="15"/>
      <c r="AA64" s="15"/>
      <c r="AB64" s="15"/>
      <c r="AC64" s="15"/>
      <c r="AD64" s="15"/>
      <c r="AE64" s="15"/>
      <c r="AF64" s="10" t="s">
        <v>3009</v>
      </c>
      <c r="AG64" s="10"/>
      <c r="AH64" s="10"/>
    </row>
    <row r="65" spans="1:34" s="16" customFormat="1" ht="51.75" customHeight="1" x14ac:dyDescent="0.2">
      <c r="A65" s="42"/>
      <c r="B65" s="19" t="s">
        <v>1160</v>
      </c>
      <c r="C65" s="54" t="s">
        <v>2687</v>
      </c>
      <c r="D65" s="10" t="s">
        <v>2612</v>
      </c>
      <c r="E65" s="45" t="s">
        <v>17</v>
      </c>
      <c r="F65" s="45"/>
      <c r="G65" s="193" t="s">
        <v>2252</v>
      </c>
      <c r="H65" s="59"/>
      <c r="I65" s="120">
        <v>25</v>
      </c>
      <c r="J65" s="107"/>
      <c r="K65" s="107"/>
      <c r="L65" s="15"/>
      <c r="M65" s="45" t="s">
        <v>0</v>
      </c>
      <c r="N65" s="44" t="s">
        <v>904</v>
      </c>
      <c r="O65" s="140"/>
      <c r="P65" s="44"/>
      <c r="Q65" s="107"/>
      <c r="R65" s="12"/>
      <c r="S65" s="107"/>
      <c r="T65" s="12"/>
      <c r="U65" s="107"/>
      <c r="V65" s="107"/>
      <c r="W65" s="182"/>
      <c r="X65" s="15"/>
      <c r="Y65" s="15"/>
      <c r="Z65" s="15"/>
      <c r="AA65" s="15"/>
      <c r="AB65" s="15"/>
      <c r="AC65" s="15"/>
      <c r="AD65" s="15"/>
      <c r="AE65" s="15"/>
      <c r="AF65" s="10" t="s">
        <v>3010</v>
      </c>
      <c r="AG65" s="10"/>
      <c r="AH65" s="10"/>
    </row>
    <row r="66" spans="1:34" s="16" customFormat="1" ht="51.75" customHeight="1" x14ac:dyDescent="0.2">
      <c r="A66" s="42"/>
      <c r="B66" s="19" t="s">
        <v>1161</v>
      </c>
      <c r="C66" s="54" t="s">
        <v>2688</v>
      </c>
      <c r="D66" s="10" t="s">
        <v>2613</v>
      </c>
      <c r="E66" s="45" t="s">
        <v>17</v>
      </c>
      <c r="F66" s="45"/>
      <c r="G66" s="193" t="s">
        <v>2253</v>
      </c>
      <c r="H66" s="59"/>
      <c r="I66" s="120">
        <v>65</v>
      </c>
      <c r="J66" s="107"/>
      <c r="K66" s="107"/>
      <c r="L66" s="15"/>
      <c r="M66" s="45" t="s">
        <v>0</v>
      </c>
      <c r="N66" s="44" t="s">
        <v>905</v>
      </c>
      <c r="O66" s="140"/>
      <c r="P66" s="44"/>
      <c r="Q66" s="107"/>
      <c r="R66" s="12"/>
      <c r="S66" s="107"/>
      <c r="T66" s="12"/>
      <c r="U66" s="107"/>
      <c r="V66" s="107"/>
      <c r="W66" s="182"/>
      <c r="X66" s="15"/>
      <c r="Y66" s="15"/>
      <c r="Z66" s="15"/>
      <c r="AA66" s="15"/>
      <c r="AB66" s="15"/>
      <c r="AC66" s="15"/>
      <c r="AD66" s="15"/>
      <c r="AE66" s="15"/>
      <c r="AF66" s="10" t="s">
        <v>3011</v>
      </c>
      <c r="AG66" s="10"/>
      <c r="AH66" s="10"/>
    </row>
    <row r="67" spans="1:34" s="16" customFormat="1" ht="51.75" customHeight="1" x14ac:dyDescent="0.2">
      <c r="A67" s="42"/>
      <c r="B67" s="19" t="s">
        <v>1162</v>
      </c>
      <c r="C67" s="54" t="s">
        <v>2689</v>
      </c>
      <c r="D67" s="10" t="s">
        <v>2614</v>
      </c>
      <c r="E67" s="45" t="s">
        <v>17</v>
      </c>
      <c r="F67" s="45"/>
      <c r="G67" s="193" t="s">
        <v>2254</v>
      </c>
      <c r="H67" s="59"/>
      <c r="I67" s="120">
        <v>14</v>
      </c>
      <c r="J67" s="107"/>
      <c r="K67" s="107"/>
      <c r="L67" s="15"/>
      <c r="M67" s="45" t="s">
        <v>0</v>
      </c>
      <c r="N67" s="44" t="s">
        <v>906</v>
      </c>
      <c r="O67" s="140"/>
      <c r="P67" s="44"/>
      <c r="Q67" s="107"/>
      <c r="R67" s="12"/>
      <c r="S67" s="107"/>
      <c r="T67" s="12"/>
      <c r="U67" s="107"/>
      <c r="V67" s="107"/>
      <c r="W67" s="182"/>
      <c r="X67" s="15"/>
      <c r="Y67" s="15"/>
      <c r="Z67" s="15"/>
      <c r="AA67" s="15"/>
      <c r="AB67" s="15"/>
      <c r="AC67" s="15"/>
      <c r="AD67" s="15"/>
      <c r="AE67" s="15"/>
      <c r="AF67" s="10" t="s">
        <v>3012</v>
      </c>
      <c r="AG67" s="10"/>
      <c r="AH67" s="10"/>
    </row>
    <row r="68" spans="1:34" s="16" customFormat="1" ht="51.75" customHeight="1" x14ac:dyDescent="0.2">
      <c r="A68" s="42"/>
      <c r="B68" s="19" t="s">
        <v>1163</v>
      </c>
      <c r="C68" s="54" t="s">
        <v>2690</v>
      </c>
      <c r="D68" s="10" t="s">
        <v>2615</v>
      </c>
      <c r="E68" s="45" t="s">
        <v>17</v>
      </c>
      <c r="F68" s="45"/>
      <c r="G68" s="193" t="s">
        <v>2255</v>
      </c>
      <c r="H68" s="59"/>
      <c r="I68" s="120">
        <v>218</v>
      </c>
      <c r="J68" s="107"/>
      <c r="K68" s="107"/>
      <c r="L68" s="15"/>
      <c r="M68" s="45" t="s">
        <v>0</v>
      </c>
      <c r="N68" s="44" t="s">
        <v>907</v>
      </c>
      <c r="O68" s="140"/>
      <c r="P68" s="44"/>
      <c r="Q68" s="107"/>
      <c r="R68" s="12"/>
      <c r="S68" s="107"/>
      <c r="T68" s="12"/>
      <c r="U68" s="107"/>
      <c r="V68" s="107"/>
      <c r="W68" s="182"/>
      <c r="X68" s="15"/>
      <c r="Y68" s="15"/>
      <c r="Z68" s="15"/>
      <c r="AA68" s="15"/>
      <c r="AB68" s="15"/>
      <c r="AC68" s="15"/>
      <c r="AD68" s="15"/>
      <c r="AE68" s="15"/>
      <c r="AF68" s="10" t="s">
        <v>3013</v>
      </c>
      <c r="AG68" s="10"/>
      <c r="AH68" s="10"/>
    </row>
    <row r="69" spans="1:34" s="16" customFormat="1" ht="51.75" customHeight="1" x14ac:dyDescent="0.2">
      <c r="A69" s="42"/>
      <c r="B69" s="19" t="s">
        <v>1164</v>
      </c>
      <c r="C69" s="54" t="s">
        <v>2691</v>
      </c>
      <c r="D69" s="10" t="s">
        <v>2616</v>
      </c>
      <c r="E69" s="45" t="s">
        <v>17</v>
      </c>
      <c r="F69" s="45"/>
      <c r="G69" s="193" t="s">
        <v>2256</v>
      </c>
      <c r="H69" s="59"/>
      <c r="I69" s="120">
        <v>16</v>
      </c>
      <c r="J69" s="107"/>
      <c r="K69" s="107"/>
      <c r="L69" s="15"/>
      <c r="M69" s="45" t="s">
        <v>0</v>
      </c>
      <c r="N69" s="44" t="s">
        <v>908</v>
      </c>
      <c r="O69" s="140"/>
      <c r="P69" s="44"/>
      <c r="Q69" s="107"/>
      <c r="R69" s="12"/>
      <c r="S69" s="107"/>
      <c r="T69" s="12"/>
      <c r="U69" s="107"/>
      <c r="V69" s="107"/>
      <c r="W69" s="182"/>
      <c r="X69" s="15"/>
      <c r="Y69" s="15"/>
      <c r="Z69" s="15"/>
      <c r="AA69" s="15"/>
      <c r="AB69" s="15"/>
      <c r="AC69" s="15"/>
      <c r="AD69" s="15"/>
      <c r="AE69" s="15"/>
      <c r="AF69" s="10" t="s">
        <v>3014</v>
      </c>
      <c r="AG69" s="10"/>
      <c r="AH69" s="10"/>
    </row>
    <row r="70" spans="1:34" s="16" customFormat="1" ht="51.75" customHeight="1" x14ac:dyDescent="0.2">
      <c r="A70" s="42"/>
      <c r="B70" s="19" t="s">
        <v>1165</v>
      </c>
      <c r="C70" s="54" t="s">
        <v>2692</v>
      </c>
      <c r="D70" s="10" t="s">
        <v>2617</v>
      </c>
      <c r="E70" s="45" t="s">
        <v>17</v>
      </c>
      <c r="F70" s="45"/>
      <c r="G70" s="193" t="s">
        <v>2257</v>
      </c>
      <c r="H70" s="59"/>
      <c r="I70" s="120">
        <v>14</v>
      </c>
      <c r="J70" s="107"/>
      <c r="K70" s="107"/>
      <c r="L70" s="15"/>
      <c r="M70" s="45" t="s">
        <v>0</v>
      </c>
      <c r="N70" s="44" t="s">
        <v>909</v>
      </c>
      <c r="O70" s="140"/>
      <c r="P70" s="44"/>
      <c r="Q70" s="107"/>
      <c r="R70" s="12"/>
      <c r="S70" s="107"/>
      <c r="T70" s="12"/>
      <c r="U70" s="107"/>
      <c r="V70" s="107"/>
      <c r="W70" s="182"/>
      <c r="X70" s="15"/>
      <c r="Y70" s="15"/>
      <c r="Z70" s="15"/>
      <c r="AA70" s="15"/>
      <c r="AB70" s="15"/>
      <c r="AC70" s="15"/>
      <c r="AD70" s="15"/>
      <c r="AE70" s="15"/>
      <c r="AF70" s="10" t="s">
        <v>3015</v>
      </c>
      <c r="AG70" s="10"/>
      <c r="AH70" s="10"/>
    </row>
    <row r="71" spans="1:34" s="16" customFormat="1" ht="51.75" customHeight="1" x14ac:dyDescent="0.2">
      <c r="A71" s="42"/>
      <c r="B71" s="19" t="s">
        <v>1166</v>
      </c>
      <c r="C71" s="54" t="s">
        <v>2693</v>
      </c>
      <c r="D71" s="10" t="s">
        <v>2618</v>
      </c>
      <c r="E71" s="45" t="s">
        <v>17</v>
      </c>
      <c r="F71" s="45"/>
      <c r="G71" s="193" t="s">
        <v>2258</v>
      </c>
      <c r="H71" s="59"/>
      <c r="I71" s="120">
        <v>110</v>
      </c>
      <c r="J71" s="107"/>
      <c r="K71" s="107"/>
      <c r="L71" s="15"/>
      <c r="M71" s="45" t="s">
        <v>0</v>
      </c>
      <c r="N71" s="44" t="s">
        <v>910</v>
      </c>
      <c r="O71" s="140"/>
      <c r="P71" s="44"/>
      <c r="Q71" s="107"/>
      <c r="R71" s="12"/>
      <c r="S71" s="107"/>
      <c r="T71" s="12"/>
      <c r="U71" s="107"/>
      <c r="V71" s="107"/>
      <c r="W71" s="182"/>
      <c r="X71" s="15"/>
      <c r="Y71" s="15"/>
      <c r="Z71" s="15"/>
      <c r="AA71" s="15"/>
      <c r="AB71" s="15"/>
      <c r="AC71" s="15"/>
      <c r="AD71" s="15"/>
      <c r="AE71" s="15"/>
      <c r="AF71" s="10" t="s">
        <v>3016</v>
      </c>
      <c r="AG71" s="10"/>
      <c r="AH71" s="10"/>
    </row>
    <row r="72" spans="1:34" s="16" customFormat="1" ht="51.75" customHeight="1" x14ac:dyDescent="0.2">
      <c r="A72" s="42"/>
      <c r="B72" s="19" t="s">
        <v>1167</v>
      </c>
      <c r="C72" s="54" t="s">
        <v>2694</v>
      </c>
      <c r="D72" s="10" t="s">
        <v>2619</v>
      </c>
      <c r="E72" s="45" t="s">
        <v>17</v>
      </c>
      <c r="F72" s="45"/>
      <c r="G72" s="193" t="s">
        <v>2259</v>
      </c>
      <c r="H72" s="59"/>
      <c r="I72" s="120">
        <v>26</v>
      </c>
      <c r="J72" s="107"/>
      <c r="K72" s="107"/>
      <c r="L72" s="15"/>
      <c r="M72" s="45" t="s">
        <v>0</v>
      </c>
      <c r="N72" s="44" t="s">
        <v>911</v>
      </c>
      <c r="O72" s="140"/>
      <c r="P72" s="44"/>
      <c r="Q72" s="107"/>
      <c r="R72" s="12"/>
      <c r="S72" s="107"/>
      <c r="T72" s="12"/>
      <c r="U72" s="107"/>
      <c r="V72" s="107"/>
      <c r="W72" s="182"/>
      <c r="X72" s="15"/>
      <c r="Y72" s="15"/>
      <c r="Z72" s="15"/>
      <c r="AA72" s="15"/>
      <c r="AB72" s="15"/>
      <c r="AC72" s="15"/>
      <c r="AD72" s="15"/>
      <c r="AE72" s="15"/>
      <c r="AF72" s="10" t="s">
        <v>3017</v>
      </c>
      <c r="AG72" s="10"/>
      <c r="AH72" s="10"/>
    </row>
    <row r="73" spans="1:34" s="16" customFormat="1" ht="51.75" customHeight="1" x14ac:dyDescent="0.2">
      <c r="A73" s="42"/>
      <c r="B73" s="19" t="s">
        <v>1168</v>
      </c>
      <c r="C73" s="54" t="s">
        <v>2695</v>
      </c>
      <c r="D73" s="10" t="s">
        <v>2620</v>
      </c>
      <c r="E73" s="45" t="s">
        <v>17</v>
      </c>
      <c r="F73" s="45"/>
      <c r="G73" s="193" t="s">
        <v>2260</v>
      </c>
      <c r="H73" s="59"/>
      <c r="I73" s="120">
        <v>9</v>
      </c>
      <c r="J73" s="107"/>
      <c r="K73" s="107"/>
      <c r="L73" s="15"/>
      <c r="M73" s="45" t="s">
        <v>0</v>
      </c>
      <c r="N73" s="44" t="s">
        <v>912</v>
      </c>
      <c r="O73" s="140"/>
      <c r="P73" s="44"/>
      <c r="Q73" s="107"/>
      <c r="R73" s="12"/>
      <c r="S73" s="107"/>
      <c r="T73" s="12"/>
      <c r="U73" s="107"/>
      <c r="V73" s="107"/>
      <c r="W73" s="182"/>
      <c r="X73" s="15"/>
      <c r="Y73" s="15"/>
      <c r="Z73" s="15"/>
      <c r="AA73" s="15"/>
      <c r="AB73" s="15"/>
      <c r="AC73" s="15"/>
      <c r="AD73" s="15"/>
      <c r="AE73" s="15"/>
      <c r="AF73" s="10" t="s">
        <v>3018</v>
      </c>
      <c r="AG73" s="10"/>
      <c r="AH73" s="10"/>
    </row>
    <row r="74" spans="1:34" s="16" customFormat="1" ht="51.75" customHeight="1" x14ac:dyDescent="0.2">
      <c r="A74" s="42"/>
      <c r="B74" s="19" t="s">
        <v>1169</v>
      </c>
      <c r="C74" s="54" t="s">
        <v>2696</v>
      </c>
      <c r="D74" s="10" t="s">
        <v>2621</v>
      </c>
      <c r="E74" s="45" t="s">
        <v>17</v>
      </c>
      <c r="F74" s="45"/>
      <c r="G74" s="193" t="s">
        <v>2261</v>
      </c>
      <c r="H74" s="59"/>
      <c r="I74" s="120">
        <v>24</v>
      </c>
      <c r="J74" s="107"/>
      <c r="K74" s="107"/>
      <c r="L74" s="15"/>
      <c r="M74" s="45" t="s">
        <v>0</v>
      </c>
      <c r="N74" s="44" t="s">
        <v>913</v>
      </c>
      <c r="O74" s="140"/>
      <c r="P74" s="44"/>
      <c r="Q74" s="107"/>
      <c r="R74" s="12"/>
      <c r="S74" s="107"/>
      <c r="T74" s="12"/>
      <c r="U74" s="107"/>
      <c r="V74" s="107"/>
      <c r="W74" s="182"/>
      <c r="X74" s="15"/>
      <c r="Y74" s="15"/>
      <c r="Z74" s="15"/>
      <c r="AA74" s="15"/>
      <c r="AB74" s="15"/>
      <c r="AC74" s="15"/>
      <c r="AD74" s="15"/>
      <c r="AE74" s="15"/>
      <c r="AF74" s="10" t="s">
        <v>3019</v>
      </c>
      <c r="AG74" s="10"/>
      <c r="AH74" s="10"/>
    </row>
    <row r="75" spans="1:34" s="16" customFormat="1" ht="51.75" customHeight="1" x14ac:dyDescent="0.2">
      <c r="A75" s="42"/>
      <c r="B75" s="19" t="s">
        <v>1170</v>
      </c>
      <c r="C75" s="54" t="s">
        <v>2697</v>
      </c>
      <c r="D75" s="10" t="s">
        <v>2622</v>
      </c>
      <c r="E75" s="45" t="s">
        <v>17</v>
      </c>
      <c r="F75" s="45"/>
      <c r="G75" s="193" t="s">
        <v>2262</v>
      </c>
      <c r="H75" s="59"/>
      <c r="I75" s="120">
        <v>1</v>
      </c>
      <c r="J75" s="107"/>
      <c r="K75" s="107"/>
      <c r="L75" s="15"/>
      <c r="M75" s="45" t="s">
        <v>0</v>
      </c>
      <c r="N75" s="44" t="s">
        <v>914</v>
      </c>
      <c r="O75" s="140"/>
      <c r="P75" s="44"/>
      <c r="Q75" s="107"/>
      <c r="R75" s="12"/>
      <c r="S75" s="107"/>
      <c r="T75" s="12"/>
      <c r="U75" s="107"/>
      <c r="V75" s="107"/>
      <c r="W75" s="182"/>
      <c r="X75" s="15"/>
      <c r="Y75" s="15"/>
      <c r="Z75" s="15"/>
      <c r="AA75" s="15"/>
      <c r="AB75" s="15"/>
      <c r="AC75" s="15"/>
      <c r="AD75" s="15"/>
      <c r="AE75" s="15"/>
      <c r="AF75" s="10" t="s">
        <v>3020</v>
      </c>
      <c r="AG75" s="10"/>
      <c r="AH75" s="10"/>
    </row>
    <row r="76" spans="1:34" s="16" customFormat="1" ht="51.75" customHeight="1" x14ac:dyDescent="0.2">
      <c r="A76" s="42"/>
      <c r="B76" s="19" t="s">
        <v>1171</v>
      </c>
      <c r="C76" s="54" t="s">
        <v>2698</v>
      </c>
      <c r="D76" s="10" t="s">
        <v>2623</v>
      </c>
      <c r="E76" s="45" t="s">
        <v>17</v>
      </c>
      <c r="F76" s="45"/>
      <c r="G76" s="193" t="s">
        <v>2263</v>
      </c>
      <c r="H76" s="59"/>
      <c r="I76" s="120">
        <v>0</v>
      </c>
      <c r="J76" s="107"/>
      <c r="K76" s="107"/>
      <c r="L76" s="15"/>
      <c r="M76" s="45" t="s">
        <v>0</v>
      </c>
      <c r="N76" s="44" t="s">
        <v>915</v>
      </c>
      <c r="O76" s="140"/>
      <c r="P76" s="44"/>
      <c r="Q76" s="107"/>
      <c r="R76" s="12"/>
      <c r="S76" s="107"/>
      <c r="T76" s="12"/>
      <c r="U76" s="107"/>
      <c r="V76" s="107"/>
      <c r="W76" s="182"/>
      <c r="X76" s="15"/>
      <c r="Y76" s="15"/>
      <c r="Z76" s="15"/>
      <c r="AA76" s="15"/>
      <c r="AB76" s="15"/>
      <c r="AC76" s="15"/>
      <c r="AD76" s="15"/>
      <c r="AE76" s="15"/>
      <c r="AF76" s="10" t="s">
        <v>3021</v>
      </c>
      <c r="AG76" s="10"/>
      <c r="AH76" s="10"/>
    </row>
    <row r="77" spans="1:34" s="16" customFormat="1" ht="51.75" customHeight="1" x14ac:dyDescent="0.2">
      <c r="A77" s="42"/>
      <c r="B77" s="19" t="s">
        <v>1172</v>
      </c>
      <c r="C77" s="54" t="s">
        <v>2699</v>
      </c>
      <c r="D77" s="10" t="s">
        <v>2624</v>
      </c>
      <c r="E77" s="45" t="s">
        <v>17</v>
      </c>
      <c r="F77" s="45"/>
      <c r="G77" s="193" t="s">
        <v>2264</v>
      </c>
      <c r="H77" s="59"/>
      <c r="I77" s="120">
        <v>37</v>
      </c>
      <c r="J77" s="107"/>
      <c r="K77" s="107"/>
      <c r="L77" s="15"/>
      <c r="M77" s="45" t="s">
        <v>0</v>
      </c>
      <c r="N77" s="44" t="s">
        <v>916</v>
      </c>
      <c r="O77" s="140"/>
      <c r="P77" s="44"/>
      <c r="Q77" s="107"/>
      <c r="R77" s="12"/>
      <c r="S77" s="107"/>
      <c r="T77" s="12"/>
      <c r="U77" s="107"/>
      <c r="V77" s="107"/>
      <c r="W77" s="182"/>
      <c r="X77" s="15"/>
      <c r="Y77" s="15"/>
      <c r="Z77" s="15"/>
      <c r="AA77" s="15"/>
      <c r="AB77" s="15"/>
      <c r="AC77" s="15"/>
      <c r="AD77" s="15"/>
      <c r="AE77" s="15"/>
      <c r="AF77" s="10" t="s">
        <v>3022</v>
      </c>
      <c r="AG77" s="10"/>
      <c r="AH77" s="10"/>
    </row>
    <row r="78" spans="1:34" s="16" customFormat="1" ht="51.75" customHeight="1" x14ac:dyDescent="0.2">
      <c r="A78" s="42"/>
      <c r="B78" s="19" t="s">
        <v>1173</v>
      </c>
      <c r="C78" s="54" t="s">
        <v>2700</v>
      </c>
      <c r="D78" s="10" t="s">
        <v>2625</v>
      </c>
      <c r="E78" s="45" t="s">
        <v>17</v>
      </c>
      <c r="F78" s="45"/>
      <c r="G78" s="193" t="s">
        <v>2265</v>
      </c>
      <c r="H78" s="59"/>
      <c r="I78" s="120">
        <v>50</v>
      </c>
      <c r="J78" s="107"/>
      <c r="K78" s="107"/>
      <c r="L78" s="15"/>
      <c r="M78" s="45" t="s">
        <v>0</v>
      </c>
      <c r="N78" s="44" t="s">
        <v>917</v>
      </c>
      <c r="O78" s="140"/>
      <c r="P78" s="44"/>
      <c r="Q78" s="107"/>
      <c r="R78" s="12"/>
      <c r="S78" s="107"/>
      <c r="T78" s="12"/>
      <c r="U78" s="107"/>
      <c r="V78" s="107"/>
      <c r="W78" s="182"/>
      <c r="X78" s="15"/>
      <c r="Y78" s="15"/>
      <c r="Z78" s="15"/>
      <c r="AA78" s="15"/>
      <c r="AB78" s="15"/>
      <c r="AC78" s="15"/>
      <c r="AD78" s="15"/>
      <c r="AE78" s="15"/>
      <c r="AF78" s="10" t="s">
        <v>3023</v>
      </c>
      <c r="AG78" s="10"/>
      <c r="AH78" s="10"/>
    </row>
    <row r="79" spans="1:34" s="16" customFormat="1" ht="51.75" customHeight="1" x14ac:dyDescent="0.2">
      <c r="A79" s="42"/>
      <c r="B79" s="19" t="s">
        <v>1174</v>
      </c>
      <c r="C79" s="54" t="s">
        <v>2701</v>
      </c>
      <c r="D79" s="10" t="s">
        <v>2626</v>
      </c>
      <c r="E79" s="45" t="s">
        <v>17</v>
      </c>
      <c r="F79" s="45"/>
      <c r="G79" s="193" t="s">
        <v>2266</v>
      </c>
      <c r="H79" s="59"/>
      <c r="I79" s="120">
        <v>88</v>
      </c>
      <c r="J79" s="107"/>
      <c r="K79" s="107"/>
      <c r="L79" s="15"/>
      <c r="M79" s="45" t="s">
        <v>0</v>
      </c>
      <c r="N79" s="44" t="s">
        <v>918</v>
      </c>
      <c r="O79" s="140"/>
      <c r="P79" s="44"/>
      <c r="Q79" s="107"/>
      <c r="R79" s="12"/>
      <c r="S79" s="107"/>
      <c r="T79" s="12"/>
      <c r="U79" s="107"/>
      <c r="V79" s="107"/>
      <c r="W79" s="182"/>
      <c r="X79" s="15"/>
      <c r="Y79" s="15"/>
      <c r="Z79" s="15"/>
      <c r="AA79" s="15"/>
      <c r="AB79" s="15"/>
      <c r="AC79" s="15"/>
      <c r="AD79" s="15"/>
      <c r="AE79" s="15"/>
      <c r="AF79" s="10" t="s">
        <v>3024</v>
      </c>
      <c r="AG79" s="10"/>
      <c r="AH79" s="10"/>
    </row>
    <row r="80" spans="1:34" s="16" customFormat="1" ht="51.75" customHeight="1" x14ac:dyDescent="0.2">
      <c r="A80" s="42"/>
      <c r="B80" s="19" t="s">
        <v>1175</v>
      </c>
      <c r="C80" s="54" t="s">
        <v>2702</v>
      </c>
      <c r="D80" s="10" t="s">
        <v>2627</v>
      </c>
      <c r="E80" s="45" t="s">
        <v>17</v>
      </c>
      <c r="F80" s="45"/>
      <c r="G80" s="193" t="s">
        <v>2267</v>
      </c>
      <c r="H80" s="59"/>
      <c r="I80" s="120">
        <v>53</v>
      </c>
      <c r="J80" s="107"/>
      <c r="K80" s="107"/>
      <c r="L80" s="15"/>
      <c r="M80" s="45" t="s">
        <v>0</v>
      </c>
      <c r="N80" s="44" t="s">
        <v>919</v>
      </c>
      <c r="O80" s="140"/>
      <c r="P80" s="44"/>
      <c r="Q80" s="107"/>
      <c r="R80" s="12"/>
      <c r="S80" s="107"/>
      <c r="T80" s="12"/>
      <c r="U80" s="107"/>
      <c r="V80" s="107"/>
      <c r="W80" s="182"/>
      <c r="X80" s="15"/>
      <c r="Y80" s="15"/>
      <c r="Z80" s="15"/>
      <c r="AA80" s="15"/>
      <c r="AB80" s="15"/>
      <c r="AC80" s="15"/>
      <c r="AD80" s="15"/>
      <c r="AE80" s="15"/>
      <c r="AF80" s="10" t="s">
        <v>3025</v>
      </c>
      <c r="AG80" s="10"/>
      <c r="AH80" s="10"/>
    </row>
    <row r="81" spans="1:34" s="16" customFormat="1" ht="51.75" customHeight="1" x14ac:dyDescent="0.2">
      <c r="A81" s="42"/>
      <c r="B81" s="19" t="s">
        <v>1176</v>
      </c>
      <c r="C81" s="54" t="s">
        <v>2703</v>
      </c>
      <c r="D81" s="10" t="s">
        <v>2628</v>
      </c>
      <c r="E81" s="45" t="s">
        <v>17</v>
      </c>
      <c r="F81" s="45"/>
      <c r="G81" s="193" t="s">
        <v>2268</v>
      </c>
      <c r="H81" s="59"/>
      <c r="I81" s="120">
        <v>47</v>
      </c>
      <c r="J81" s="107"/>
      <c r="K81" s="107"/>
      <c r="L81" s="15"/>
      <c r="M81" s="45" t="s">
        <v>0</v>
      </c>
      <c r="N81" s="44" t="s">
        <v>920</v>
      </c>
      <c r="O81" s="140"/>
      <c r="P81" s="44"/>
      <c r="Q81" s="107"/>
      <c r="R81" s="12"/>
      <c r="S81" s="107"/>
      <c r="T81" s="12"/>
      <c r="U81" s="107"/>
      <c r="V81" s="107"/>
      <c r="W81" s="182"/>
      <c r="X81" s="15"/>
      <c r="Y81" s="15"/>
      <c r="Z81" s="15"/>
      <c r="AA81" s="15"/>
      <c r="AB81" s="15"/>
      <c r="AC81" s="15"/>
      <c r="AD81" s="15"/>
      <c r="AE81" s="15"/>
      <c r="AF81" s="10" t="s">
        <v>3026</v>
      </c>
      <c r="AG81" s="10"/>
      <c r="AH81" s="10"/>
    </row>
    <row r="82" spans="1:34" s="16" customFormat="1" ht="51.75" customHeight="1" x14ac:dyDescent="0.2">
      <c r="A82" s="42"/>
      <c r="B82" s="19" t="s">
        <v>1177</v>
      </c>
      <c r="C82" s="54" t="s">
        <v>2704</v>
      </c>
      <c r="D82" s="10" t="s">
        <v>2629</v>
      </c>
      <c r="E82" s="45" t="s">
        <v>17</v>
      </c>
      <c r="F82" s="45"/>
      <c r="G82" s="193" t="s">
        <v>2269</v>
      </c>
      <c r="H82" s="59"/>
      <c r="I82" s="120">
        <v>23</v>
      </c>
      <c r="J82" s="107"/>
      <c r="K82" s="107"/>
      <c r="L82" s="15"/>
      <c r="M82" s="45" t="s">
        <v>0</v>
      </c>
      <c r="N82" s="44" t="s">
        <v>921</v>
      </c>
      <c r="O82" s="140"/>
      <c r="P82" s="44"/>
      <c r="Q82" s="107"/>
      <c r="R82" s="12"/>
      <c r="S82" s="107"/>
      <c r="T82" s="12"/>
      <c r="U82" s="107"/>
      <c r="V82" s="107"/>
      <c r="W82" s="182"/>
      <c r="X82" s="15"/>
      <c r="Y82" s="15"/>
      <c r="Z82" s="15"/>
      <c r="AA82" s="15"/>
      <c r="AB82" s="15"/>
      <c r="AC82" s="15"/>
      <c r="AD82" s="15"/>
      <c r="AE82" s="15"/>
      <c r="AF82" s="10" t="s">
        <v>3027</v>
      </c>
      <c r="AG82" s="10"/>
      <c r="AH82" s="10"/>
    </row>
    <row r="83" spans="1:34" s="16" customFormat="1" ht="51.75" customHeight="1" x14ac:dyDescent="0.2">
      <c r="A83" s="42"/>
      <c r="B83" s="19" t="s">
        <v>1178</v>
      </c>
      <c r="C83" s="54" t="s">
        <v>2705</v>
      </c>
      <c r="D83" s="10" t="s">
        <v>2630</v>
      </c>
      <c r="E83" s="45" t="s">
        <v>17</v>
      </c>
      <c r="F83" s="45"/>
      <c r="G83" s="193" t="s">
        <v>2270</v>
      </c>
      <c r="H83" s="59"/>
      <c r="I83" s="120">
        <v>67</v>
      </c>
      <c r="J83" s="107"/>
      <c r="K83" s="107"/>
      <c r="L83" s="15"/>
      <c r="M83" s="45" t="s">
        <v>0</v>
      </c>
      <c r="N83" s="44" t="s">
        <v>922</v>
      </c>
      <c r="O83" s="140"/>
      <c r="P83" s="44"/>
      <c r="Q83" s="107"/>
      <c r="R83" s="12"/>
      <c r="S83" s="107"/>
      <c r="T83" s="12"/>
      <c r="U83" s="107"/>
      <c r="V83" s="107"/>
      <c r="W83" s="182"/>
      <c r="X83" s="15"/>
      <c r="Y83" s="15"/>
      <c r="Z83" s="15"/>
      <c r="AA83" s="15"/>
      <c r="AB83" s="15"/>
      <c r="AC83" s="15"/>
      <c r="AD83" s="15"/>
      <c r="AE83" s="15"/>
      <c r="AF83" s="10" t="s">
        <v>3028</v>
      </c>
      <c r="AG83" s="10"/>
      <c r="AH83" s="10"/>
    </row>
    <row r="84" spans="1:34" s="16" customFormat="1" ht="51.75" customHeight="1" x14ac:dyDescent="0.2">
      <c r="A84" s="42"/>
      <c r="B84" s="19" t="s">
        <v>1179</v>
      </c>
      <c r="C84" s="54" t="s">
        <v>2706</v>
      </c>
      <c r="D84" s="10" t="s">
        <v>2631</v>
      </c>
      <c r="E84" s="45" t="s">
        <v>17</v>
      </c>
      <c r="F84" s="45"/>
      <c r="G84" s="193" t="s">
        <v>2271</v>
      </c>
      <c r="H84" s="59"/>
      <c r="I84" s="120">
        <v>19</v>
      </c>
      <c r="J84" s="107"/>
      <c r="K84" s="107"/>
      <c r="L84" s="15"/>
      <c r="M84" s="45" t="s">
        <v>0</v>
      </c>
      <c r="N84" s="44" t="s">
        <v>923</v>
      </c>
      <c r="O84" s="140"/>
      <c r="P84" s="44"/>
      <c r="Q84" s="107"/>
      <c r="R84" s="12"/>
      <c r="S84" s="107"/>
      <c r="T84" s="12"/>
      <c r="U84" s="107"/>
      <c r="V84" s="107"/>
      <c r="W84" s="182"/>
      <c r="X84" s="15"/>
      <c r="Y84" s="15"/>
      <c r="Z84" s="15"/>
      <c r="AA84" s="15"/>
      <c r="AB84" s="15"/>
      <c r="AC84" s="15"/>
      <c r="AD84" s="15"/>
      <c r="AE84" s="15"/>
      <c r="AF84" s="10" t="s">
        <v>3029</v>
      </c>
      <c r="AG84" s="10"/>
      <c r="AH84" s="10"/>
    </row>
    <row r="85" spans="1:34" s="16" customFormat="1" ht="51.75" customHeight="1" x14ac:dyDescent="0.2">
      <c r="A85" s="42"/>
      <c r="B85" s="19" t="s">
        <v>1180</v>
      </c>
      <c r="C85" s="54" t="s">
        <v>2707</v>
      </c>
      <c r="D85" s="10" t="s">
        <v>2632</v>
      </c>
      <c r="E85" s="45" t="s">
        <v>17</v>
      </c>
      <c r="F85" s="45"/>
      <c r="G85" s="193" t="s">
        <v>2272</v>
      </c>
      <c r="H85" s="59"/>
      <c r="I85" s="120">
        <v>85</v>
      </c>
      <c r="J85" s="107"/>
      <c r="K85" s="107"/>
      <c r="L85" s="15"/>
      <c r="M85" s="45" t="s">
        <v>0</v>
      </c>
      <c r="N85" s="44" t="s">
        <v>924</v>
      </c>
      <c r="O85" s="140"/>
      <c r="P85" s="44"/>
      <c r="Q85" s="107"/>
      <c r="R85" s="12"/>
      <c r="S85" s="107"/>
      <c r="T85" s="12"/>
      <c r="U85" s="107"/>
      <c r="V85" s="107"/>
      <c r="W85" s="182"/>
      <c r="X85" s="15"/>
      <c r="Y85" s="15"/>
      <c r="Z85" s="15"/>
      <c r="AA85" s="15"/>
      <c r="AB85" s="15"/>
      <c r="AC85" s="15"/>
      <c r="AD85" s="15"/>
      <c r="AE85" s="15"/>
      <c r="AF85" s="10" t="s">
        <v>3030</v>
      </c>
      <c r="AG85" s="10"/>
      <c r="AH85" s="10"/>
    </row>
    <row r="86" spans="1:34" s="16" customFormat="1" ht="51.75" customHeight="1" x14ac:dyDescent="0.2">
      <c r="A86" s="42"/>
      <c r="B86" s="19" t="s">
        <v>1181</v>
      </c>
      <c r="C86" s="54" t="s">
        <v>2708</v>
      </c>
      <c r="D86" s="10" t="s">
        <v>2633</v>
      </c>
      <c r="E86" s="45" t="s">
        <v>17</v>
      </c>
      <c r="F86" s="45"/>
      <c r="G86" s="193" t="s">
        <v>2273</v>
      </c>
      <c r="H86" s="59"/>
      <c r="I86" s="120">
        <v>0</v>
      </c>
      <c r="J86" s="107"/>
      <c r="K86" s="107"/>
      <c r="L86" s="15"/>
      <c r="M86" s="45" t="s">
        <v>0</v>
      </c>
      <c r="N86" s="44" t="s">
        <v>925</v>
      </c>
      <c r="O86" s="140"/>
      <c r="P86" s="44"/>
      <c r="Q86" s="107"/>
      <c r="R86" s="12"/>
      <c r="S86" s="107"/>
      <c r="T86" s="12"/>
      <c r="U86" s="107"/>
      <c r="V86" s="107"/>
      <c r="W86" s="182"/>
      <c r="X86" s="15"/>
      <c r="Y86" s="15"/>
      <c r="Z86" s="15"/>
      <c r="AA86" s="15"/>
      <c r="AB86" s="15"/>
      <c r="AC86" s="15"/>
      <c r="AD86" s="15"/>
      <c r="AE86" s="15"/>
      <c r="AF86" s="10" t="s">
        <v>3031</v>
      </c>
      <c r="AG86" s="10"/>
      <c r="AH86" s="10"/>
    </row>
    <row r="87" spans="1:34" s="16" customFormat="1" ht="51.75" customHeight="1" x14ac:dyDescent="0.2">
      <c r="A87" s="42"/>
      <c r="B87" s="19" t="s">
        <v>1182</v>
      </c>
      <c r="C87" s="54" t="s">
        <v>2709</v>
      </c>
      <c r="D87" s="10" t="s">
        <v>2634</v>
      </c>
      <c r="E87" s="45" t="s">
        <v>17</v>
      </c>
      <c r="F87" s="45"/>
      <c r="G87" s="193" t="s">
        <v>2274</v>
      </c>
      <c r="H87" s="59"/>
      <c r="I87" s="120">
        <v>35</v>
      </c>
      <c r="J87" s="107"/>
      <c r="K87" s="107"/>
      <c r="L87" s="15"/>
      <c r="M87" s="45" t="s">
        <v>0</v>
      </c>
      <c r="N87" s="44" t="s">
        <v>926</v>
      </c>
      <c r="O87" s="140"/>
      <c r="P87" s="44"/>
      <c r="Q87" s="107"/>
      <c r="R87" s="12"/>
      <c r="S87" s="107"/>
      <c r="T87" s="12"/>
      <c r="U87" s="107"/>
      <c r="V87" s="107"/>
      <c r="W87" s="182"/>
      <c r="X87" s="15"/>
      <c r="Y87" s="15"/>
      <c r="Z87" s="15"/>
      <c r="AA87" s="15"/>
      <c r="AB87" s="15"/>
      <c r="AC87" s="15"/>
      <c r="AD87" s="15"/>
      <c r="AE87" s="15"/>
      <c r="AF87" s="10" t="s">
        <v>3032</v>
      </c>
      <c r="AG87" s="10"/>
      <c r="AH87" s="10"/>
    </row>
    <row r="88" spans="1:34" s="16" customFormat="1" ht="51.75" customHeight="1" x14ac:dyDescent="0.2">
      <c r="A88" s="42"/>
      <c r="B88" s="19" t="s">
        <v>1183</v>
      </c>
      <c r="C88" s="54" t="s">
        <v>2710</v>
      </c>
      <c r="D88" s="10" t="s">
        <v>2635</v>
      </c>
      <c r="E88" s="45" t="s">
        <v>17</v>
      </c>
      <c r="F88" s="45"/>
      <c r="G88" s="193" t="s">
        <v>2275</v>
      </c>
      <c r="H88" s="59"/>
      <c r="I88" s="120">
        <v>48</v>
      </c>
      <c r="J88" s="107"/>
      <c r="K88" s="107"/>
      <c r="L88" s="15"/>
      <c r="M88" s="45" t="s">
        <v>0</v>
      </c>
      <c r="N88" s="44" t="s">
        <v>927</v>
      </c>
      <c r="O88" s="140"/>
      <c r="P88" s="44"/>
      <c r="Q88" s="107"/>
      <c r="R88" s="12"/>
      <c r="S88" s="107"/>
      <c r="T88" s="12"/>
      <c r="U88" s="107"/>
      <c r="V88" s="107"/>
      <c r="W88" s="182"/>
      <c r="X88" s="15"/>
      <c r="Y88" s="15"/>
      <c r="Z88" s="15"/>
      <c r="AA88" s="15"/>
      <c r="AB88" s="15"/>
      <c r="AC88" s="15"/>
      <c r="AD88" s="15"/>
      <c r="AE88" s="15"/>
      <c r="AF88" s="10" t="s">
        <v>3033</v>
      </c>
      <c r="AG88" s="10"/>
      <c r="AH88" s="10"/>
    </row>
    <row r="89" spans="1:34" s="16" customFormat="1" ht="51.75" customHeight="1" x14ac:dyDescent="0.2">
      <c r="A89" s="42"/>
      <c r="B89" s="19" t="s">
        <v>1184</v>
      </c>
      <c r="C89" s="54" t="s">
        <v>2711</v>
      </c>
      <c r="D89" s="10" t="s">
        <v>2636</v>
      </c>
      <c r="E89" s="45" t="s">
        <v>17</v>
      </c>
      <c r="F89" s="45"/>
      <c r="G89" s="193" t="s">
        <v>2276</v>
      </c>
      <c r="H89" s="59"/>
      <c r="I89" s="120">
        <v>7</v>
      </c>
      <c r="J89" s="107"/>
      <c r="K89" s="107"/>
      <c r="L89" s="15"/>
      <c r="M89" s="45" t="s">
        <v>0</v>
      </c>
      <c r="N89" s="44" t="s">
        <v>928</v>
      </c>
      <c r="O89" s="140"/>
      <c r="P89" s="44"/>
      <c r="Q89" s="107"/>
      <c r="R89" s="12"/>
      <c r="S89" s="107"/>
      <c r="T89" s="12"/>
      <c r="U89" s="107"/>
      <c r="V89" s="107"/>
      <c r="W89" s="182"/>
      <c r="X89" s="15"/>
      <c r="Y89" s="15"/>
      <c r="Z89" s="15"/>
      <c r="AA89" s="15"/>
      <c r="AB89" s="15"/>
      <c r="AC89" s="15"/>
      <c r="AD89" s="15"/>
      <c r="AE89" s="15"/>
      <c r="AF89" s="10" t="s">
        <v>3034</v>
      </c>
      <c r="AG89" s="10"/>
      <c r="AH89" s="10"/>
    </row>
    <row r="90" spans="1:34" s="16" customFormat="1" ht="51.75" customHeight="1" x14ac:dyDescent="0.2">
      <c r="A90" s="42"/>
      <c r="B90" s="19" t="s">
        <v>1185</v>
      </c>
      <c r="C90" s="54" t="s">
        <v>2712</v>
      </c>
      <c r="D90" s="10" t="s">
        <v>2637</v>
      </c>
      <c r="E90" s="45" t="s">
        <v>17</v>
      </c>
      <c r="F90" s="45"/>
      <c r="G90" s="193" t="s">
        <v>2277</v>
      </c>
      <c r="H90" s="59"/>
      <c r="I90" s="120">
        <v>0</v>
      </c>
      <c r="J90" s="107"/>
      <c r="K90" s="107"/>
      <c r="L90" s="15"/>
      <c r="M90" s="45" t="s">
        <v>0</v>
      </c>
      <c r="N90" s="44" t="s">
        <v>929</v>
      </c>
      <c r="O90" s="140"/>
      <c r="P90" s="44"/>
      <c r="Q90" s="107"/>
      <c r="R90" s="12"/>
      <c r="S90" s="107"/>
      <c r="T90" s="12"/>
      <c r="U90" s="107"/>
      <c r="V90" s="107"/>
      <c r="W90" s="182"/>
      <c r="X90" s="15"/>
      <c r="Y90" s="15"/>
      <c r="Z90" s="15"/>
      <c r="AA90" s="15"/>
      <c r="AB90" s="15"/>
      <c r="AC90" s="15"/>
      <c r="AD90" s="15"/>
      <c r="AE90" s="15"/>
      <c r="AF90" s="10" t="s">
        <v>3035</v>
      </c>
      <c r="AG90" s="10"/>
      <c r="AH90" s="10"/>
    </row>
    <row r="91" spans="1:34" s="16" customFormat="1" ht="51.75" customHeight="1" x14ac:dyDescent="0.2">
      <c r="A91" s="42"/>
      <c r="B91" s="19" t="s">
        <v>1186</v>
      </c>
      <c r="C91" s="54" t="s">
        <v>2713</v>
      </c>
      <c r="D91" s="10" t="s">
        <v>2638</v>
      </c>
      <c r="E91" s="45" t="s">
        <v>17</v>
      </c>
      <c r="F91" s="45"/>
      <c r="G91" s="193" t="s">
        <v>2278</v>
      </c>
      <c r="H91" s="59"/>
      <c r="I91" s="120">
        <v>68</v>
      </c>
      <c r="J91" s="107"/>
      <c r="K91" s="107"/>
      <c r="L91" s="15"/>
      <c r="M91" s="45" t="s">
        <v>0</v>
      </c>
      <c r="N91" s="44" t="s">
        <v>930</v>
      </c>
      <c r="O91" s="140"/>
      <c r="P91" s="44"/>
      <c r="Q91" s="107"/>
      <c r="R91" s="12"/>
      <c r="S91" s="107"/>
      <c r="T91" s="12"/>
      <c r="U91" s="107"/>
      <c r="V91" s="107"/>
      <c r="W91" s="182"/>
      <c r="X91" s="15"/>
      <c r="Y91" s="15"/>
      <c r="Z91" s="15"/>
      <c r="AA91" s="15"/>
      <c r="AB91" s="15"/>
      <c r="AC91" s="15"/>
      <c r="AD91" s="15"/>
      <c r="AE91" s="15"/>
      <c r="AF91" s="10" t="s">
        <v>3036</v>
      </c>
      <c r="AG91" s="10"/>
      <c r="AH91" s="10"/>
    </row>
    <row r="92" spans="1:34" s="16" customFormat="1" ht="51.75" customHeight="1" x14ac:dyDescent="0.2">
      <c r="A92" s="42"/>
      <c r="B92" s="19" t="s">
        <v>1187</v>
      </c>
      <c r="C92" s="54" t="s">
        <v>2714</v>
      </c>
      <c r="D92" s="10" t="s">
        <v>2639</v>
      </c>
      <c r="E92" s="45" t="s">
        <v>17</v>
      </c>
      <c r="F92" s="45"/>
      <c r="G92" s="193" t="s">
        <v>2279</v>
      </c>
      <c r="H92" s="59"/>
      <c r="I92" s="120">
        <v>87</v>
      </c>
      <c r="J92" s="107"/>
      <c r="K92" s="107"/>
      <c r="L92" s="15"/>
      <c r="M92" s="45" t="s">
        <v>0</v>
      </c>
      <c r="N92" s="44" t="s">
        <v>931</v>
      </c>
      <c r="O92" s="140"/>
      <c r="P92" s="44"/>
      <c r="Q92" s="107"/>
      <c r="R92" s="12"/>
      <c r="S92" s="107"/>
      <c r="T92" s="12"/>
      <c r="U92" s="107"/>
      <c r="V92" s="107"/>
      <c r="W92" s="182"/>
      <c r="X92" s="15"/>
      <c r="Y92" s="15"/>
      <c r="Z92" s="15"/>
      <c r="AA92" s="15"/>
      <c r="AB92" s="15"/>
      <c r="AC92" s="15"/>
      <c r="AD92" s="15"/>
      <c r="AE92" s="15"/>
      <c r="AF92" s="10" t="s">
        <v>3037</v>
      </c>
      <c r="AG92" s="10"/>
      <c r="AH92" s="10"/>
    </row>
    <row r="93" spans="1:34" s="16" customFormat="1" ht="51.75" customHeight="1" x14ac:dyDescent="0.2">
      <c r="A93" s="42"/>
      <c r="B93" s="19" t="s">
        <v>1188</v>
      </c>
      <c r="C93" s="54" t="s">
        <v>2715</v>
      </c>
      <c r="D93" s="10" t="s">
        <v>2640</v>
      </c>
      <c r="E93" s="45" t="s">
        <v>17</v>
      </c>
      <c r="F93" s="45"/>
      <c r="G93" s="193" t="s">
        <v>2280</v>
      </c>
      <c r="H93" s="59"/>
      <c r="I93" s="120">
        <v>73</v>
      </c>
      <c r="J93" s="107"/>
      <c r="K93" s="107"/>
      <c r="L93" s="15"/>
      <c r="M93" s="45" t="s">
        <v>0</v>
      </c>
      <c r="N93" s="44" t="s">
        <v>932</v>
      </c>
      <c r="O93" s="140"/>
      <c r="P93" s="44"/>
      <c r="Q93" s="107"/>
      <c r="R93" s="12"/>
      <c r="S93" s="107"/>
      <c r="T93" s="12"/>
      <c r="U93" s="107"/>
      <c r="V93" s="107"/>
      <c r="W93" s="182"/>
      <c r="X93" s="15"/>
      <c r="Y93" s="15"/>
      <c r="Z93" s="15"/>
      <c r="AA93" s="15"/>
      <c r="AB93" s="15"/>
      <c r="AC93" s="15"/>
      <c r="AD93" s="15"/>
      <c r="AE93" s="15"/>
      <c r="AF93" s="10" t="s">
        <v>3038</v>
      </c>
      <c r="AG93" s="10"/>
      <c r="AH93" s="10"/>
    </row>
    <row r="94" spans="1:34" s="16" customFormat="1" ht="51.75" customHeight="1" x14ac:dyDescent="0.2">
      <c r="A94" s="42"/>
      <c r="B94" s="19" t="s">
        <v>1189</v>
      </c>
      <c r="C94" s="54" t="s">
        <v>2716</v>
      </c>
      <c r="D94" s="10" t="s">
        <v>2641</v>
      </c>
      <c r="E94" s="45" t="s">
        <v>17</v>
      </c>
      <c r="F94" s="45"/>
      <c r="G94" s="193" t="s">
        <v>2281</v>
      </c>
      <c r="H94" s="59"/>
      <c r="I94" s="120">
        <v>46</v>
      </c>
      <c r="J94" s="107"/>
      <c r="K94" s="107"/>
      <c r="L94" s="15"/>
      <c r="M94" s="45" t="s">
        <v>0</v>
      </c>
      <c r="N94" s="44" t="s">
        <v>933</v>
      </c>
      <c r="O94" s="140"/>
      <c r="P94" s="44"/>
      <c r="Q94" s="107"/>
      <c r="R94" s="12"/>
      <c r="S94" s="107"/>
      <c r="T94" s="12"/>
      <c r="U94" s="107"/>
      <c r="V94" s="107"/>
      <c r="W94" s="182"/>
      <c r="X94" s="15"/>
      <c r="Y94" s="15"/>
      <c r="Z94" s="15"/>
      <c r="AA94" s="15"/>
      <c r="AB94" s="15"/>
      <c r="AC94" s="15"/>
      <c r="AD94" s="15"/>
      <c r="AE94" s="15"/>
      <c r="AF94" s="10" t="s">
        <v>3039</v>
      </c>
      <c r="AG94" s="10"/>
      <c r="AH94" s="10"/>
    </row>
    <row r="95" spans="1:34" s="16" customFormat="1" ht="51.75" customHeight="1" x14ac:dyDescent="0.2">
      <c r="A95" s="42"/>
      <c r="B95" s="19" t="s">
        <v>1190</v>
      </c>
      <c r="C95" s="54" t="s">
        <v>2717</v>
      </c>
      <c r="D95" s="10" t="s">
        <v>2642</v>
      </c>
      <c r="E95" s="45" t="s">
        <v>17</v>
      </c>
      <c r="F95" s="45"/>
      <c r="G95" s="193" t="s">
        <v>2282</v>
      </c>
      <c r="H95" s="59"/>
      <c r="I95" s="120">
        <v>62</v>
      </c>
      <c r="J95" s="107"/>
      <c r="K95" s="107"/>
      <c r="L95" s="15"/>
      <c r="M95" s="45" t="s">
        <v>0</v>
      </c>
      <c r="N95" s="44" t="s">
        <v>934</v>
      </c>
      <c r="O95" s="140"/>
      <c r="P95" s="44"/>
      <c r="Q95" s="107"/>
      <c r="R95" s="12"/>
      <c r="S95" s="107"/>
      <c r="T95" s="12"/>
      <c r="U95" s="107"/>
      <c r="V95" s="107"/>
      <c r="W95" s="182"/>
      <c r="X95" s="15"/>
      <c r="Y95" s="15"/>
      <c r="Z95" s="15"/>
      <c r="AA95" s="15"/>
      <c r="AB95" s="15"/>
      <c r="AC95" s="15"/>
      <c r="AD95" s="15"/>
      <c r="AE95" s="15"/>
      <c r="AF95" s="10" t="s">
        <v>3040</v>
      </c>
      <c r="AG95" s="10"/>
      <c r="AH95" s="10"/>
    </row>
    <row r="96" spans="1:34" s="16" customFormat="1" ht="50.25" customHeight="1" x14ac:dyDescent="0.2">
      <c r="A96" s="42"/>
      <c r="B96" s="52" t="s">
        <v>1626</v>
      </c>
      <c r="C96" s="211" t="s">
        <v>2718</v>
      </c>
      <c r="D96" s="133" t="s">
        <v>2643</v>
      </c>
      <c r="E96" s="21" t="s">
        <v>17</v>
      </c>
      <c r="F96" s="21"/>
      <c r="G96" s="23" t="s">
        <v>2283</v>
      </c>
      <c r="H96" s="23" t="s">
        <v>1627</v>
      </c>
      <c r="I96" s="120"/>
      <c r="J96" s="120">
        <f>SUM(I64:I95)</f>
        <v>1498</v>
      </c>
      <c r="K96" s="107"/>
      <c r="L96" s="23"/>
      <c r="M96" s="21" t="s">
        <v>0</v>
      </c>
      <c r="N96" s="23"/>
      <c r="O96" s="107" t="b">
        <f>J96=J63</f>
        <v>1</v>
      </c>
      <c r="P96" s="44" t="s">
        <v>942</v>
      </c>
      <c r="Q96" s="107"/>
      <c r="R96" s="23"/>
      <c r="S96" s="107"/>
      <c r="T96" s="23"/>
      <c r="U96" s="107"/>
      <c r="V96" s="107" t="s">
        <v>1818</v>
      </c>
      <c r="W96" s="23"/>
      <c r="X96" s="23"/>
      <c r="Y96" s="23"/>
      <c r="Z96" s="23"/>
      <c r="AA96" s="23"/>
      <c r="AB96" s="23"/>
      <c r="AC96" s="23"/>
      <c r="AD96" s="23"/>
      <c r="AE96" s="23"/>
      <c r="AF96" s="10" t="s">
        <v>3041</v>
      </c>
      <c r="AG96" s="10"/>
      <c r="AH96" s="10"/>
    </row>
    <row r="97" spans="1:34" s="16" customFormat="1" ht="51.75" customHeight="1" x14ac:dyDescent="0.2">
      <c r="A97" s="42"/>
      <c r="B97" s="6" t="s">
        <v>1191</v>
      </c>
      <c r="C97" s="54" t="s">
        <v>51</v>
      </c>
      <c r="D97" s="10" t="s">
        <v>2644</v>
      </c>
      <c r="E97" s="61" t="s">
        <v>17</v>
      </c>
      <c r="F97" s="61"/>
      <c r="G97" s="192" t="s">
        <v>2230</v>
      </c>
      <c r="H97" s="62"/>
      <c r="I97" s="120">
        <v>1498</v>
      </c>
      <c r="J97" s="107"/>
      <c r="K97" s="107"/>
      <c r="L97" s="15"/>
      <c r="M97" s="61" t="s">
        <v>0</v>
      </c>
      <c r="N97" s="63" t="s">
        <v>465</v>
      </c>
      <c r="O97" s="107"/>
      <c r="P97" s="64"/>
      <c r="Q97" s="107"/>
      <c r="R97" s="12"/>
      <c r="S97" s="107"/>
      <c r="T97" s="12"/>
      <c r="U97" s="107"/>
      <c r="V97" s="107"/>
      <c r="W97" s="182"/>
      <c r="X97" s="15"/>
      <c r="Y97" s="15"/>
      <c r="Z97" s="15"/>
      <c r="AA97" s="15"/>
      <c r="AB97" s="15"/>
      <c r="AC97" s="15"/>
      <c r="AD97" s="15"/>
      <c r="AE97" s="15"/>
      <c r="AF97" s="10" t="s">
        <v>3042</v>
      </c>
      <c r="AG97" s="10"/>
      <c r="AH97" s="10"/>
    </row>
    <row r="98" spans="1:34" s="16" customFormat="1" ht="51.75" customHeight="1" x14ac:dyDescent="0.2">
      <c r="A98" s="42"/>
      <c r="B98" s="6" t="s">
        <v>1192</v>
      </c>
      <c r="C98" s="54" t="s">
        <v>52</v>
      </c>
      <c r="D98" s="10" t="s">
        <v>2645</v>
      </c>
      <c r="E98" s="61" t="s">
        <v>17</v>
      </c>
      <c r="F98" s="61"/>
      <c r="G98" s="192" t="s">
        <v>2231</v>
      </c>
      <c r="H98" s="62"/>
      <c r="I98" s="120">
        <v>0</v>
      </c>
      <c r="J98" s="107"/>
      <c r="K98" s="107"/>
      <c r="L98" s="15"/>
      <c r="M98" s="61" t="s">
        <v>0</v>
      </c>
      <c r="N98" s="63" t="s">
        <v>466</v>
      </c>
      <c r="O98" s="107"/>
      <c r="P98" s="64"/>
      <c r="Q98" s="107"/>
      <c r="R98" s="12"/>
      <c r="S98" s="107"/>
      <c r="T98" s="12"/>
      <c r="U98" s="107"/>
      <c r="V98" s="107"/>
      <c r="W98" s="182"/>
      <c r="X98" s="15"/>
      <c r="Y98" s="15"/>
      <c r="Z98" s="15"/>
      <c r="AA98" s="15"/>
      <c r="AB98" s="15"/>
      <c r="AC98" s="15"/>
      <c r="AD98" s="15"/>
      <c r="AE98" s="15"/>
      <c r="AF98" s="10" t="s">
        <v>3043</v>
      </c>
      <c r="AG98" s="10"/>
      <c r="AH98" s="10"/>
    </row>
    <row r="99" spans="1:34" s="16" customFormat="1" ht="51.75" customHeight="1" x14ac:dyDescent="0.2">
      <c r="A99" s="42"/>
      <c r="B99" s="6" t="s">
        <v>1193</v>
      </c>
      <c r="C99" s="54" t="s">
        <v>2606</v>
      </c>
      <c r="D99" s="10" t="s">
        <v>2646</v>
      </c>
      <c r="E99" s="61" t="s">
        <v>17</v>
      </c>
      <c r="F99" s="61"/>
      <c r="G99" s="192" t="s">
        <v>2232</v>
      </c>
      <c r="H99" s="62"/>
      <c r="I99" s="120">
        <v>0</v>
      </c>
      <c r="J99" s="107"/>
      <c r="K99" s="107"/>
      <c r="L99" s="15"/>
      <c r="M99" s="61" t="s">
        <v>0</v>
      </c>
      <c r="N99" s="63" t="s">
        <v>467</v>
      </c>
      <c r="O99" s="107"/>
      <c r="P99" s="64"/>
      <c r="Q99" s="107"/>
      <c r="R99" s="12"/>
      <c r="S99" s="107"/>
      <c r="T99" s="12"/>
      <c r="U99" s="107"/>
      <c r="V99" s="107"/>
      <c r="W99" s="182"/>
      <c r="X99" s="15"/>
      <c r="Y99" s="15"/>
      <c r="Z99" s="15"/>
      <c r="AA99" s="15"/>
      <c r="AB99" s="15"/>
      <c r="AC99" s="15"/>
      <c r="AD99" s="15"/>
      <c r="AE99" s="15"/>
      <c r="AF99" s="10" t="s">
        <v>3044</v>
      </c>
      <c r="AG99" s="10"/>
      <c r="AH99" s="10"/>
    </row>
    <row r="100" spans="1:34" s="16" customFormat="1" ht="51.75" customHeight="1" x14ac:dyDescent="0.2">
      <c r="A100" s="42"/>
      <c r="B100" s="6" t="s">
        <v>1194</v>
      </c>
      <c r="C100" s="54" t="s">
        <v>2607</v>
      </c>
      <c r="D100" s="10" t="s">
        <v>2647</v>
      </c>
      <c r="E100" s="6" t="s">
        <v>17</v>
      </c>
      <c r="F100" s="6"/>
      <c r="G100" s="192" t="s">
        <v>2233</v>
      </c>
      <c r="H100" s="12"/>
      <c r="I100" s="120">
        <v>0</v>
      </c>
      <c r="J100" s="107"/>
      <c r="K100" s="107"/>
      <c r="L100" s="15"/>
      <c r="M100" s="6" t="s">
        <v>0</v>
      </c>
      <c r="N100" s="44" t="s">
        <v>468</v>
      </c>
      <c r="O100" s="107"/>
      <c r="P100" s="12"/>
      <c r="Q100" s="107"/>
      <c r="R100" s="12"/>
      <c r="S100" s="107"/>
      <c r="T100" s="12"/>
      <c r="U100" s="107"/>
      <c r="V100" s="107"/>
      <c r="W100" s="182"/>
      <c r="X100" s="15"/>
      <c r="Y100" s="15"/>
      <c r="Z100" s="15"/>
      <c r="AA100" s="15"/>
      <c r="AB100" s="15"/>
      <c r="AC100" s="15"/>
      <c r="AD100" s="15"/>
      <c r="AE100" s="15"/>
      <c r="AF100" s="10" t="s">
        <v>3045</v>
      </c>
      <c r="AG100" s="10"/>
      <c r="AH100" s="10"/>
    </row>
    <row r="101" spans="1:34" s="16" customFormat="1" ht="51.75" customHeight="1" x14ac:dyDescent="0.2">
      <c r="A101" s="42"/>
      <c r="B101" s="6" t="s">
        <v>1195</v>
      </c>
      <c r="C101" s="54" t="s">
        <v>2608</v>
      </c>
      <c r="D101" s="10" t="s">
        <v>2648</v>
      </c>
      <c r="E101" s="6" t="s">
        <v>17</v>
      </c>
      <c r="F101" s="6"/>
      <c r="G101" s="192" t="s">
        <v>2234</v>
      </c>
      <c r="H101" s="12"/>
      <c r="I101" s="120">
        <v>0</v>
      </c>
      <c r="J101" s="120"/>
      <c r="K101" s="120"/>
      <c r="L101" s="15"/>
      <c r="M101" s="6" t="s">
        <v>0</v>
      </c>
      <c r="N101" s="44" t="s">
        <v>469</v>
      </c>
      <c r="O101" s="107"/>
      <c r="P101" s="12"/>
      <c r="Q101" s="107"/>
      <c r="R101" s="12"/>
      <c r="S101" s="107"/>
      <c r="T101" s="12"/>
      <c r="U101" s="107"/>
      <c r="V101" s="107"/>
      <c r="W101" s="182"/>
      <c r="X101" s="15"/>
      <c r="Y101" s="15"/>
      <c r="Z101" s="15"/>
      <c r="AA101" s="15"/>
      <c r="AB101" s="15"/>
      <c r="AC101" s="15"/>
      <c r="AD101" s="15"/>
      <c r="AE101" s="15"/>
      <c r="AF101" s="10" t="s">
        <v>3046</v>
      </c>
      <c r="AG101" s="10"/>
      <c r="AH101" s="10"/>
    </row>
    <row r="102" spans="1:34" s="16" customFormat="1" ht="51.75" customHeight="1" x14ac:dyDescent="0.2">
      <c r="B102" s="52" t="s">
        <v>1196</v>
      </c>
      <c r="C102" s="211" t="s">
        <v>2609</v>
      </c>
      <c r="D102" s="133" t="s">
        <v>2682</v>
      </c>
      <c r="E102" s="21" t="s">
        <v>17</v>
      </c>
      <c r="F102" s="21"/>
      <c r="G102" s="23" t="s">
        <v>2235</v>
      </c>
      <c r="H102" s="23" t="s">
        <v>470</v>
      </c>
      <c r="I102" s="107"/>
      <c r="J102" s="120">
        <f>SUM(I100:I101)</f>
        <v>0</v>
      </c>
      <c r="K102" s="107"/>
      <c r="L102" s="108"/>
      <c r="M102" s="21" t="s">
        <v>0</v>
      </c>
      <c r="N102" s="23"/>
      <c r="O102" s="107"/>
      <c r="P102" s="23"/>
      <c r="Q102" s="107"/>
      <c r="R102" s="23"/>
      <c r="S102" s="107"/>
      <c r="T102" s="23"/>
      <c r="U102" s="107"/>
      <c r="V102" s="107" t="s">
        <v>1819</v>
      </c>
      <c r="W102" s="108"/>
      <c r="X102" s="108"/>
      <c r="Y102" s="108"/>
      <c r="Z102" s="108"/>
      <c r="AA102" s="108"/>
      <c r="AB102" s="108"/>
      <c r="AC102" s="23"/>
      <c r="AD102" s="23"/>
      <c r="AE102" s="23"/>
      <c r="AF102" s="10" t="s">
        <v>3047</v>
      </c>
      <c r="AG102" s="10"/>
      <c r="AH102" s="10"/>
    </row>
    <row r="103" spans="1:34" s="16" customFormat="1" ht="51.75" customHeight="1" x14ac:dyDescent="0.2">
      <c r="B103" s="52" t="s">
        <v>1197</v>
      </c>
      <c r="C103" s="211" t="s">
        <v>2610</v>
      </c>
      <c r="D103" s="133" t="s">
        <v>2683</v>
      </c>
      <c r="E103" s="21" t="s">
        <v>17</v>
      </c>
      <c r="F103" s="21"/>
      <c r="G103" s="23" t="s">
        <v>2236</v>
      </c>
      <c r="H103" s="23" t="s">
        <v>471</v>
      </c>
      <c r="I103" s="107"/>
      <c r="J103" s="120">
        <f>SUM(I97,-I98,-I99,-I100,-I101)</f>
        <v>1498</v>
      </c>
      <c r="K103" s="107"/>
      <c r="L103" s="108"/>
      <c r="M103" s="21" t="s">
        <v>0</v>
      </c>
      <c r="N103" s="23"/>
      <c r="O103" s="107" t="b">
        <f>J103&gt;=0</f>
        <v>1</v>
      </c>
      <c r="P103" s="23" t="s">
        <v>1982</v>
      </c>
      <c r="Q103" s="107"/>
      <c r="R103" s="23"/>
      <c r="S103" s="107"/>
      <c r="T103" s="23"/>
      <c r="U103" s="107"/>
      <c r="V103" s="107" t="s">
        <v>1820</v>
      </c>
      <c r="W103" s="108"/>
      <c r="X103" s="108"/>
      <c r="Y103" s="108"/>
      <c r="Z103" s="108"/>
      <c r="AA103" s="108"/>
      <c r="AB103" s="108"/>
      <c r="AC103" s="23"/>
      <c r="AD103" s="23"/>
      <c r="AE103" s="23"/>
      <c r="AF103" s="10" t="s">
        <v>3048</v>
      </c>
      <c r="AG103" s="10"/>
      <c r="AH103" s="10"/>
    </row>
    <row r="104" spans="1:34" s="16" customFormat="1" ht="51.75" customHeight="1" x14ac:dyDescent="0.2">
      <c r="A104" s="42"/>
      <c r="B104" s="19" t="s">
        <v>1198</v>
      </c>
      <c r="C104" s="54" t="s">
        <v>2686</v>
      </c>
      <c r="D104" s="10" t="s">
        <v>2649</v>
      </c>
      <c r="E104" s="45" t="s">
        <v>17</v>
      </c>
      <c r="F104" s="45"/>
      <c r="G104" s="193" t="s">
        <v>2284</v>
      </c>
      <c r="H104" s="59"/>
      <c r="I104" s="120">
        <v>81</v>
      </c>
      <c r="J104" s="107"/>
      <c r="K104" s="107"/>
      <c r="L104" s="15"/>
      <c r="M104" s="45" t="s">
        <v>0</v>
      </c>
      <c r="N104" s="44" t="s">
        <v>944</v>
      </c>
      <c r="O104" s="107"/>
      <c r="P104" s="44"/>
      <c r="Q104" s="107"/>
      <c r="R104" s="12"/>
      <c r="S104" s="107"/>
      <c r="T104" s="12"/>
      <c r="U104" s="107"/>
      <c r="V104" s="107"/>
      <c r="W104" s="182"/>
      <c r="X104" s="15"/>
      <c r="Y104" s="15"/>
      <c r="Z104" s="15"/>
      <c r="AA104" s="15"/>
      <c r="AB104" s="15"/>
      <c r="AC104" s="15"/>
      <c r="AD104" s="15"/>
      <c r="AE104" s="15"/>
      <c r="AF104" s="10" t="s">
        <v>3049</v>
      </c>
      <c r="AG104" s="10"/>
      <c r="AH104" s="10"/>
    </row>
    <row r="105" spans="1:34" s="16" customFormat="1" ht="51.75" customHeight="1" x14ac:dyDescent="0.2">
      <c r="A105" s="42"/>
      <c r="B105" s="19" t="s">
        <v>1199</v>
      </c>
      <c r="C105" s="54" t="s">
        <v>2687</v>
      </c>
      <c r="D105" s="10" t="s">
        <v>2650</v>
      </c>
      <c r="E105" s="45" t="s">
        <v>17</v>
      </c>
      <c r="F105" s="45"/>
      <c r="G105" s="193" t="s">
        <v>2285</v>
      </c>
      <c r="H105" s="59"/>
      <c r="I105" s="120">
        <v>25</v>
      </c>
      <c r="J105" s="107"/>
      <c r="K105" s="107"/>
      <c r="L105" s="15"/>
      <c r="M105" s="45" t="s">
        <v>0</v>
      </c>
      <c r="N105" s="44" t="s">
        <v>945</v>
      </c>
      <c r="O105" s="107"/>
      <c r="P105" s="44"/>
      <c r="Q105" s="107"/>
      <c r="R105" s="12"/>
      <c r="S105" s="107"/>
      <c r="T105" s="12"/>
      <c r="U105" s="107"/>
      <c r="V105" s="107"/>
      <c r="W105" s="182"/>
      <c r="X105" s="15"/>
      <c r="Y105" s="15"/>
      <c r="Z105" s="15"/>
      <c r="AA105" s="15"/>
      <c r="AB105" s="15"/>
      <c r="AC105" s="15"/>
      <c r="AD105" s="15"/>
      <c r="AE105" s="15"/>
      <c r="AF105" s="10" t="s">
        <v>3050</v>
      </c>
      <c r="AG105" s="10"/>
      <c r="AH105" s="10"/>
    </row>
    <row r="106" spans="1:34" s="16" customFormat="1" ht="51.75" customHeight="1" x14ac:dyDescent="0.2">
      <c r="A106" s="42"/>
      <c r="B106" s="19" t="s">
        <v>1200</v>
      </c>
      <c r="C106" s="54" t="s">
        <v>2688</v>
      </c>
      <c r="D106" s="10" t="s">
        <v>2651</v>
      </c>
      <c r="E106" s="45" t="s">
        <v>17</v>
      </c>
      <c r="F106" s="45"/>
      <c r="G106" s="193" t="s">
        <v>2286</v>
      </c>
      <c r="H106" s="59"/>
      <c r="I106" s="120">
        <v>65</v>
      </c>
      <c r="J106" s="107"/>
      <c r="K106" s="107"/>
      <c r="L106" s="15"/>
      <c r="M106" s="45" t="s">
        <v>0</v>
      </c>
      <c r="N106" s="44" t="s">
        <v>946</v>
      </c>
      <c r="O106" s="107"/>
      <c r="P106" s="44"/>
      <c r="Q106" s="107"/>
      <c r="R106" s="12"/>
      <c r="S106" s="107"/>
      <c r="T106" s="12"/>
      <c r="U106" s="107"/>
      <c r="V106" s="107"/>
      <c r="W106" s="182"/>
      <c r="X106" s="15"/>
      <c r="Y106" s="15"/>
      <c r="Z106" s="15"/>
      <c r="AA106" s="15"/>
      <c r="AB106" s="15"/>
      <c r="AC106" s="15"/>
      <c r="AD106" s="15"/>
      <c r="AE106" s="15"/>
      <c r="AF106" s="10" t="s">
        <v>3051</v>
      </c>
      <c r="AG106" s="10"/>
      <c r="AH106" s="10"/>
    </row>
    <row r="107" spans="1:34" s="16" customFormat="1" ht="51.75" customHeight="1" x14ac:dyDescent="0.2">
      <c r="A107" s="42"/>
      <c r="B107" s="19" t="s">
        <v>1201</v>
      </c>
      <c r="C107" s="54" t="s">
        <v>2689</v>
      </c>
      <c r="D107" s="10" t="s">
        <v>2652</v>
      </c>
      <c r="E107" s="45" t="s">
        <v>17</v>
      </c>
      <c r="F107" s="45"/>
      <c r="G107" s="193" t="s">
        <v>2287</v>
      </c>
      <c r="H107" s="59"/>
      <c r="I107" s="120">
        <v>14</v>
      </c>
      <c r="J107" s="107"/>
      <c r="K107" s="107"/>
      <c r="L107" s="15"/>
      <c r="M107" s="45" t="s">
        <v>0</v>
      </c>
      <c r="N107" s="44" t="s">
        <v>947</v>
      </c>
      <c r="O107" s="107"/>
      <c r="P107" s="44"/>
      <c r="Q107" s="107"/>
      <c r="R107" s="12"/>
      <c r="S107" s="107"/>
      <c r="T107" s="12"/>
      <c r="U107" s="107"/>
      <c r="V107" s="107"/>
      <c r="W107" s="182"/>
      <c r="X107" s="15"/>
      <c r="Y107" s="15"/>
      <c r="Z107" s="15"/>
      <c r="AA107" s="15"/>
      <c r="AB107" s="15"/>
      <c r="AC107" s="15"/>
      <c r="AD107" s="15"/>
      <c r="AE107" s="15"/>
      <c r="AF107" s="10" t="s">
        <v>3052</v>
      </c>
      <c r="AG107" s="10"/>
      <c r="AH107" s="10"/>
    </row>
    <row r="108" spans="1:34" s="16" customFormat="1" ht="51.75" customHeight="1" x14ac:dyDescent="0.2">
      <c r="A108" s="42"/>
      <c r="B108" s="19" t="s">
        <v>1202</v>
      </c>
      <c r="C108" s="54" t="s">
        <v>2690</v>
      </c>
      <c r="D108" s="10" t="s">
        <v>2653</v>
      </c>
      <c r="E108" s="45" t="s">
        <v>17</v>
      </c>
      <c r="F108" s="45"/>
      <c r="G108" s="193" t="s">
        <v>2288</v>
      </c>
      <c r="H108" s="59"/>
      <c r="I108" s="120">
        <v>218</v>
      </c>
      <c r="J108" s="107"/>
      <c r="K108" s="107"/>
      <c r="L108" s="15"/>
      <c r="M108" s="45" t="s">
        <v>0</v>
      </c>
      <c r="N108" s="44" t="s">
        <v>948</v>
      </c>
      <c r="O108" s="107"/>
      <c r="P108" s="44"/>
      <c r="Q108" s="107"/>
      <c r="R108" s="12"/>
      <c r="S108" s="107"/>
      <c r="T108" s="12"/>
      <c r="U108" s="107"/>
      <c r="V108" s="107"/>
      <c r="W108" s="182"/>
      <c r="X108" s="15"/>
      <c r="Y108" s="15"/>
      <c r="Z108" s="15"/>
      <c r="AA108" s="15"/>
      <c r="AB108" s="15"/>
      <c r="AC108" s="15"/>
      <c r="AD108" s="15"/>
      <c r="AE108" s="15"/>
      <c r="AF108" s="10" t="s">
        <v>3053</v>
      </c>
      <c r="AG108" s="10"/>
      <c r="AH108" s="10"/>
    </row>
    <row r="109" spans="1:34" s="16" customFormat="1" ht="51.75" customHeight="1" x14ac:dyDescent="0.2">
      <c r="A109" s="42"/>
      <c r="B109" s="19" t="s">
        <v>1203</v>
      </c>
      <c r="C109" s="54" t="s">
        <v>2691</v>
      </c>
      <c r="D109" s="10" t="s">
        <v>2654</v>
      </c>
      <c r="E109" s="45" t="s">
        <v>17</v>
      </c>
      <c r="F109" s="45"/>
      <c r="G109" s="193" t="s">
        <v>2289</v>
      </c>
      <c r="H109" s="59"/>
      <c r="I109" s="120">
        <v>16</v>
      </c>
      <c r="J109" s="107"/>
      <c r="K109" s="107"/>
      <c r="L109" s="15"/>
      <c r="M109" s="45" t="s">
        <v>0</v>
      </c>
      <c r="N109" s="44" t="s">
        <v>949</v>
      </c>
      <c r="O109" s="107"/>
      <c r="P109" s="44"/>
      <c r="Q109" s="107"/>
      <c r="R109" s="12"/>
      <c r="S109" s="107"/>
      <c r="T109" s="12"/>
      <c r="U109" s="107"/>
      <c r="V109" s="107"/>
      <c r="W109" s="182"/>
      <c r="X109" s="15"/>
      <c r="Y109" s="15"/>
      <c r="Z109" s="15"/>
      <c r="AA109" s="15"/>
      <c r="AB109" s="15"/>
      <c r="AC109" s="15"/>
      <c r="AD109" s="15"/>
      <c r="AE109" s="15"/>
      <c r="AF109" s="10" t="s">
        <v>3054</v>
      </c>
      <c r="AG109" s="10"/>
      <c r="AH109" s="10"/>
    </row>
    <row r="110" spans="1:34" s="16" customFormat="1" ht="51.75" customHeight="1" x14ac:dyDescent="0.2">
      <c r="A110" s="42"/>
      <c r="B110" s="19" t="s">
        <v>1204</v>
      </c>
      <c r="C110" s="54" t="s">
        <v>2692</v>
      </c>
      <c r="D110" s="10" t="s">
        <v>2655</v>
      </c>
      <c r="E110" s="45" t="s">
        <v>17</v>
      </c>
      <c r="F110" s="45"/>
      <c r="G110" s="193" t="s">
        <v>2290</v>
      </c>
      <c r="H110" s="59"/>
      <c r="I110" s="120">
        <v>14</v>
      </c>
      <c r="J110" s="107"/>
      <c r="K110" s="107"/>
      <c r="L110" s="15"/>
      <c r="M110" s="45" t="s">
        <v>0</v>
      </c>
      <c r="N110" s="44" t="s">
        <v>950</v>
      </c>
      <c r="O110" s="107"/>
      <c r="P110" s="44"/>
      <c r="Q110" s="107"/>
      <c r="R110" s="12"/>
      <c r="S110" s="107"/>
      <c r="T110" s="12"/>
      <c r="U110" s="107"/>
      <c r="V110" s="107"/>
      <c r="W110" s="182"/>
      <c r="X110" s="15"/>
      <c r="Y110" s="15"/>
      <c r="Z110" s="15"/>
      <c r="AA110" s="15"/>
      <c r="AB110" s="15"/>
      <c r="AC110" s="15"/>
      <c r="AD110" s="15"/>
      <c r="AE110" s="15"/>
      <c r="AF110" s="10" t="s">
        <v>3055</v>
      </c>
      <c r="AG110" s="10"/>
      <c r="AH110" s="10"/>
    </row>
    <row r="111" spans="1:34" s="16" customFormat="1" ht="51.75" customHeight="1" x14ac:dyDescent="0.2">
      <c r="A111" s="42"/>
      <c r="B111" s="19" t="s">
        <v>1205</v>
      </c>
      <c r="C111" s="54" t="s">
        <v>2693</v>
      </c>
      <c r="D111" s="10" t="s">
        <v>2656</v>
      </c>
      <c r="E111" s="45" t="s">
        <v>17</v>
      </c>
      <c r="F111" s="45"/>
      <c r="G111" s="193" t="s">
        <v>2291</v>
      </c>
      <c r="H111" s="59"/>
      <c r="I111" s="120">
        <v>110</v>
      </c>
      <c r="J111" s="107"/>
      <c r="K111" s="107"/>
      <c r="L111" s="15"/>
      <c r="M111" s="45" t="s">
        <v>0</v>
      </c>
      <c r="N111" s="44" t="s">
        <v>951</v>
      </c>
      <c r="O111" s="107"/>
      <c r="P111" s="44"/>
      <c r="Q111" s="107"/>
      <c r="R111" s="12"/>
      <c r="S111" s="107"/>
      <c r="T111" s="12"/>
      <c r="U111" s="107"/>
      <c r="V111" s="107"/>
      <c r="W111" s="182"/>
      <c r="X111" s="15"/>
      <c r="Y111" s="15"/>
      <c r="Z111" s="15"/>
      <c r="AA111" s="15"/>
      <c r="AB111" s="15"/>
      <c r="AC111" s="15"/>
      <c r="AD111" s="15"/>
      <c r="AE111" s="15"/>
      <c r="AF111" s="10" t="s">
        <v>3056</v>
      </c>
      <c r="AG111" s="10"/>
      <c r="AH111" s="10"/>
    </row>
    <row r="112" spans="1:34" s="16" customFormat="1" ht="51.75" customHeight="1" x14ac:dyDescent="0.2">
      <c r="A112" s="42"/>
      <c r="B112" s="19" t="s">
        <v>1206</v>
      </c>
      <c r="C112" s="54" t="s">
        <v>2694</v>
      </c>
      <c r="D112" s="10" t="s">
        <v>2657</v>
      </c>
      <c r="E112" s="45" t="s">
        <v>17</v>
      </c>
      <c r="F112" s="45"/>
      <c r="G112" s="193" t="s">
        <v>2292</v>
      </c>
      <c r="H112" s="59"/>
      <c r="I112" s="120">
        <v>26</v>
      </c>
      <c r="J112" s="107"/>
      <c r="K112" s="107"/>
      <c r="L112" s="15"/>
      <c r="M112" s="45" t="s">
        <v>0</v>
      </c>
      <c r="N112" s="44" t="s">
        <v>952</v>
      </c>
      <c r="O112" s="107"/>
      <c r="P112" s="44"/>
      <c r="Q112" s="107"/>
      <c r="R112" s="12"/>
      <c r="S112" s="107"/>
      <c r="T112" s="12"/>
      <c r="U112" s="107"/>
      <c r="V112" s="107"/>
      <c r="W112" s="182"/>
      <c r="X112" s="15"/>
      <c r="Y112" s="15"/>
      <c r="Z112" s="15"/>
      <c r="AA112" s="15"/>
      <c r="AB112" s="15"/>
      <c r="AC112" s="15"/>
      <c r="AD112" s="15"/>
      <c r="AE112" s="15"/>
      <c r="AF112" s="10" t="s">
        <v>3057</v>
      </c>
      <c r="AG112" s="10"/>
      <c r="AH112" s="10"/>
    </row>
    <row r="113" spans="1:34" s="16" customFormat="1" ht="51.75" customHeight="1" x14ac:dyDescent="0.2">
      <c r="A113" s="42"/>
      <c r="B113" s="19" t="s">
        <v>1207</v>
      </c>
      <c r="C113" s="54" t="s">
        <v>2695</v>
      </c>
      <c r="D113" s="10" t="s">
        <v>2658</v>
      </c>
      <c r="E113" s="45" t="s">
        <v>17</v>
      </c>
      <c r="F113" s="45"/>
      <c r="G113" s="193" t="s">
        <v>2293</v>
      </c>
      <c r="H113" s="59"/>
      <c r="I113" s="120">
        <v>9</v>
      </c>
      <c r="J113" s="107"/>
      <c r="K113" s="107"/>
      <c r="L113" s="15"/>
      <c r="M113" s="45" t="s">
        <v>0</v>
      </c>
      <c r="N113" s="44" t="s">
        <v>953</v>
      </c>
      <c r="O113" s="107"/>
      <c r="P113" s="44"/>
      <c r="Q113" s="107"/>
      <c r="R113" s="12"/>
      <c r="S113" s="107"/>
      <c r="T113" s="12"/>
      <c r="U113" s="107"/>
      <c r="V113" s="107"/>
      <c r="W113" s="182"/>
      <c r="X113" s="15"/>
      <c r="Y113" s="15"/>
      <c r="Z113" s="15"/>
      <c r="AA113" s="15"/>
      <c r="AB113" s="15"/>
      <c r="AC113" s="15"/>
      <c r="AD113" s="15"/>
      <c r="AE113" s="15"/>
      <c r="AF113" s="10" t="s">
        <v>3058</v>
      </c>
      <c r="AG113" s="10"/>
      <c r="AH113" s="10"/>
    </row>
    <row r="114" spans="1:34" s="16" customFormat="1" ht="51.75" customHeight="1" x14ac:dyDescent="0.2">
      <c r="A114" s="42"/>
      <c r="B114" s="19" t="s">
        <v>1208</v>
      </c>
      <c r="C114" s="54" t="s">
        <v>2696</v>
      </c>
      <c r="D114" s="10" t="s">
        <v>2659</v>
      </c>
      <c r="E114" s="45" t="s">
        <v>17</v>
      </c>
      <c r="F114" s="45"/>
      <c r="G114" s="193" t="s">
        <v>2294</v>
      </c>
      <c r="H114" s="59"/>
      <c r="I114" s="120">
        <v>24</v>
      </c>
      <c r="J114" s="107"/>
      <c r="K114" s="107"/>
      <c r="L114" s="15"/>
      <c r="M114" s="45" t="s">
        <v>0</v>
      </c>
      <c r="N114" s="44" t="s">
        <v>954</v>
      </c>
      <c r="O114" s="107"/>
      <c r="P114" s="44"/>
      <c r="Q114" s="107"/>
      <c r="R114" s="12"/>
      <c r="S114" s="107"/>
      <c r="T114" s="12"/>
      <c r="U114" s="107"/>
      <c r="V114" s="107"/>
      <c r="W114" s="182"/>
      <c r="X114" s="15"/>
      <c r="Y114" s="15"/>
      <c r="Z114" s="15"/>
      <c r="AA114" s="15"/>
      <c r="AB114" s="15"/>
      <c r="AC114" s="15"/>
      <c r="AD114" s="15"/>
      <c r="AE114" s="15"/>
      <c r="AF114" s="10" t="s">
        <v>3059</v>
      </c>
      <c r="AG114" s="10"/>
      <c r="AH114" s="10"/>
    </row>
    <row r="115" spans="1:34" s="16" customFormat="1" ht="51.75" customHeight="1" x14ac:dyDescent="0.2">
      <c r="A115" s="42"/>
      <c r="B115" s="19" t="s">
        <v>1209</v>
      </c>
      <c r="C115" s="54" t="s">
        <v>2697</v>
      </c>
      <c r="D115" s="10" t="s">
        <v>2660</v>
      </c>
      <c r="E115" s="45" t="s">
        <v>17</v>
      </c>
      <c r="F115" s="45"/>
      <c r="G115" s="193" t="s">
        <v>2295</v>
      </c>
      <c r="H115" s="59"/>
      <c r="I115" s="120">
        <v>1</v>
      </c>
      <c r="J115" s="107"/>
      <c r="K115" s="107"/>
      <c r="L115" s="15"/>
      <c r="M115" s="45" t="s">
        <v>0</v>
      </c>
      <c r="N115" s="44" t="s">
        <v>955</v>
      </c>
      <c r="O115" s="107"/>
      <c r="P115" s="44"/>
      <c r="Q115" s="107"/>
      <c r="R115" s="12"/>
      <c r="S115" s="107"/>
      <c r="T115" s="12"/>
      <c r="U115" s="107"/>
      <c r="V115" s="107"/>
      <c r="W115" s="182"/>
      <c r="X115" s="15"/>
      <c r="Y115" s="15"/>
      <c r="Z115" s="15"/>
      <c r="AA115" s="15"/>
      <c r="AB115" s="15"/>
      <c r="AC115" s="15"/>
      <c r="AD115" s="15"/>
      <c r="AE115" s="15"/>
      <c r="AF115" s="10" t="s">
        <v>3060</v>
      </c>
      <c r="AG115" s="10"/>
      <c r="AH115" s="10"/>
    </row>
    <row r="116" spans="1:34" s="16" customFormat="1" ht="51.75" customHeight="1" x14ac:dyDescent="0.2">
      <c r="A116" s="42"/>
      <c r="B116" s="19" t="s">
        <v>1210</v>
      </c>
      <c r="C116" s="54" t="s">
        <v>2698</v>
      </c>
      <c r="D116" s="10" t="s">
        <v>2661</v>
      </c>
      <c r="E116" s="45" t="s">
        <v>17</v>
      </c>
      <c r="F116" s="45"/>
      <c r="G116" s="193" t="s">
        <v>2296</v>
      </c>
      <c r="H116" s="59"/>
      <c r="I116" s="120">
        <v>0</v>
      </c>
      <c r="J116" s="107"/>
      <c r="K116" s="107"/>
      <c r="L116" s="15"/>
      <c r="M116" s="45" t="s">
        <v>0</v>
      </c>
      <c r="N116" s="44" t="s">
        <v>956</v>
      </c>
      <c r="O116" s="107"/>
      <c r="P116" s="44"/>
      <c r="Q116" s="107"/>
      <c r="R116" s="12"/>
      <c r="S116" s="107"/>
      <c r="T116" s="12"/>
      <c r="U116" s="107"/>
      <c r="V116" s="107"/>
      <c r="W116" s="182"/>
      <c r="X116" s="15"/>
      <c r="Y116" s="15"/>
      <c r="Z116" s="15"/>
      <c r="AA116" s="15"/>
      <c r="AB116" s="15"/>
      <c r="AC116" s="15"/>
      <c r="AD116" s="15"/>
      <c r="AE116" s="15"/>
      <c r="AF116" s="10" t="s">
        <v>3061</v>
      </c>
      <c r="AG116" s="10"/>
      <c r="AH116" s="10"/>
    </row>
    <row r="117" spans="1:34" s="16" customFormat="1" ht="51.75" customHeight="1" x14ac:dyDescent="0.2">
      <c r="A117" s="42"/>
      <c r="B117" s="19" t="s">
        <v>1211</v>
      </c>
      <c r="C117" s="54" t="s">
        <v>2699</v>
      </c>
      <c r="D117" s="10" t="s">
        <v>2662</v>
      </c>
      <c r="E117" s="45" t="s">
        <v>17</v>
      </c>
      <c r="F117" s="45"/>
      <c r="G117" s="193" t="s">
        <v>2297</v>
      </c>
      <c r="H117" s="59"/>
      <c r="I117" s="120">
        <v>37</v>
      </c>
      <c r="J117" s="107"/>
      <c r="K117" s="107"/>
      <c r="L117" s="15"/>
      <c r="M117" s="45" t="s">
        <v>0</v>
      </c>
      <c r="N117" s="44" t="s">
        <v>957</v>
      </c>
      <c r="O117" s="107"/>
      <c r="P117" s="44"/>
      <c r="Q117" s="107"/>
      <c r="R117" s="12"/>
      <c r="S117" s="107"/>
      <c r="T117" s="12"/>
      <c r="U117" s="107"/>
      <c r="V117" s="107"/>
      <c r="W117" s="182"/>
      <c r="X117" s="15"/>
      <c r="Y117" s="15"/>
      <c r="Z117" s="15"/>
      <c r="AA117" s="15"/>
      <c r="AB117" s="15"/>
      <c r="AC117" s="15"/>
      <c r="AD117" s="15"/>
      <c r="AE117" s="15"/>
      <c r="AF117" s="10" t="s">
        <v>3062</v>
      </c>
      <c r="AG117" s="10"/>
      <c r="AH117" s="10"/>
    </row>
    <row r="118" spans="1:34" s="16" customFormat="1" ht="51.75" customHeight="1" x14ac:dyDescent="0.2">
      <c r="A118" s="42"/>
      <c r="B118" s="19" t="s">
        <v>1212</v>
      </c>
      <c r="C118" s="54" t="s">
        <v>2700</v>
      </c>
      <c r="D118" s="10" t="s">
        <v>2663</v>
      </c>
      <c r="E118" s="45" t="s">
        <v>17</v>
      </c>
      <c r="F118" s="45"/>
      <c r="G118" s="193" t="s">
        <v>2298</v>
      </c>
      <c r="H118" s="59"/>
      <c r="I118" s="120">
        <v>50</v>
      </c>
      <c r="J118" s="107"/>
      <c r="K118" s="107"/>
      <c r="L118" s="15"/>
      <c r="M118" s="45" t="s">
        <v>0</v>
      </c>
      <c r="N118" s="44" t="s">
        <v>958</v>
      </c>
      <c r="O118" s="107"/>
      <c r="P118" s="44"/>
      <c r="Q118" s="107"/>
      <c r="R118" s="12"/>
      <c r="S118" s="107"/>
      <c r="T118" s="12"/>
      <c r="U118" s="107"/>
      <c r="V118" s="107"/>
      <c r="W118" s="182"/>
      <c r="X118" s="15"/>
      <c r="Y118" s="15"/>
      <c r="Z118" s="15"/>
      <c r="AA118" s="15"/>
      <c r="AB118" s="15"/>
      <c r="AC118" s="15"/>
      <c r="AD118" s="15"/>
      <c r="AE118" s="15"/>
      <c r="AF118" s="10" t="s">
        <v>3063</v>
      </c>
      <c r="AG118" s="10"/>
      <c r="AH118" s="10"/>
    </row>
    <row r="119" spans="1:34" s="16" customFormat="1" ht="51.75" customHeight="1" x14ac:dyDescent="0.2">
      <c r="A119" s="42"/>
      <c r="B119" s="19" t="s">
        <v>1213</v>
      </c>
      <c r="C119" s="54" t="s">
        <v>2701</v>
      </c>
      <c r="D119" s="10" t="s">
        <v>2664</v>
      </c>
      <c r="E119" s="45" t="s">
        <v>17</v>
      </c>
      <c r="F119" s="45"/>
      <c r="G119" s="193" t="s">
        <v>2299</v>
      </c>
      <c r="H119" s="59"/>
      <c r="I119" s="120">
        <v>88</v>
      </c>
      <c r="J119" s="107"/>
      <c r="K119" s="107"/>
      <c r="L119" s="15"/>
      <c r="M119" s="45" t="s">
        <v>0</v>
      </c>
      <c r="N119" s="44" t="s">
        <v>959</v>
      </c>
      <c r="O119" s="107"/>
      <c r="P119" s="44"/>
      <c r="Q119" s="107"/>
      <c r="R119" s="12"/>
      <c r="S119" s="107"/>
      <c r="T119" s="12"/>
      <c r="U119" s="107"/>
      <c r="V119" s="107"/>
      <c r="W119" s="182"/>
      <c r="X119" s="15"/>
      <c r="Y119" s="15"/>
      <c r="Z119" s="15"/>
      <c r="AA119" s="15"/>
      <c r="AB119" s="15"/>
      <c r="AC119" s="15"/>
      <c r="AD119" s="15"/>
      <c r="AE119" s="15"/>
      <c r="AF119" s="10" t="s">
        <v>3064</v>
      </c>
      <c r="AG119" s="10"/>
      <c r="AH119" s="10"/>
    </row>
    <row r="120" spans="1:34" s="16" customFormat="1" ht="51.75" customHeight="1" x14ac:dyDescent="0.2">
      <c r="A120" s="42"/>
      <c r="B120" s="19" t="s">
        <v>1214</v>
      </c>
      <c r="C120" s="54" t="s">
        <v>2702</v>
      </c>
      <c r="D120" s="10" t="s">
        <v>2665</v>
      </c>
      <c r="E120" s="45" t="s">
        <v>17</v>
      </c>
      <c r="F120" s="45"/>
      <c r="G120" s="193" t="s">
        <v>2300</v>
      </c>
      <c r="H120" s="59"/>
      <c r="I120" s="120">
        <v>53</v>
      </c>
      <c r="J120" s="107"/>
      <c r="K120" s="107"/>
      <c r="L120" s="15"/>
      <c r="M120" s="45" t="s">
        <v>0</v>
      </c>
      <c r="N120" s="44" t="s">
        <v>960</v>
      </c>
      <c r="O120" s="107"/>
      <c r="P120" s="44"/>
      <c r="Q120" s="107"/>
      <c r="R120" s="12"/>
      <c r="S120" s="107"/>
      <c r="T120" s="12"/>
      <c r="U120" s="107"/>
      <c r="V120" s="107"/>
      <c r="W120" s="182"/>
      <c r="X120" s="15"/>
      <c r="Y120" s="15"/>
      <c r="Z120" s="15"/>
      <c r="AA120" s="15"/>
      <c r="AB120" s="15"/>
      <c r="AC120" s="15"/>
      <c r="AD120" s="15"/>
      <c r="AE120" s="15"/>
      <c r="AF120" s="10" t="s">
        <v>3065</v>
      </c>
      <c r="AG120" s="10"/>
      <c r="AH120" s="10"/>
    </row>
    <row r="121" spans="1:34" s="16" customFormat="1" ht="51.75" customHeight="1" x14ac:dyDescent="0.2">
      <c r="A121" s="42"/>
      <c r="B121" s="19" t="s">
        <v>1215</v>
      </c>
      <c r="C121" s="54" t="s">
        <v>2703</v>
      </c>
      <c r="D121" s="10" t="s">
        <v>2666</v>
      </c>
      <c r="E121" s="45" t="s">
        <v>17</v>
      </c>
      <c r="F121" s="45"/>
      <c r="G121" s="193" t="s">
        <v>2301</v>
      </c>
      <c r="H121" s="59"/>
      <c r="I121" s="120">
        <v>47</v>
      </c>
      <c r="J121" s="107"/>
      <c r="K121" s="107"/>
      <c r="L121" s="15"/>
      <c r="M121" s="45" t="s">
        <v>0</v>
      </c>
      <c r="N121" s="44" t="s">
        <v>961</v>
      </c>
      <c r="O121" s="107"/>
      <c r="P121" s="44"/>
      <c r="Q121" s="107"/>
      <c r="R121" s="12"/>
      <c r="S121" s="107"/>
      <c r="T121" s="12"/>
      <c r="U121" s="107"/>
      <c r="V121" s="107"/>
      <c r="W121" s="182"/>
      <c r="X121" s="15"/>
      <c r="Y121" s="15"/>
      <c r="Z121" s="15"/>
      <c r="AA121" s="15"/>
      <c r="AB121" s="15"/>
      <c r="AC121" s="15"/>
      <c r="AD121" s="15"/>
      <c r="AE121" s="15"/>
      <c r="AF121" s="10" t="s">
        <v>3066</v>
      </c>
      <c r="AG121" s="10"/>
      <c r="AH121" s="10"/>
    </row>
    <row r="122" spans="1:34" s="16" customFormat="1" ht="51.75" customHeight="1" x14ac:dyDescent="0.2">
      <c r="A122" s="42"/>
      <c r="B122" s="19" t="s">
        <v>1216</v>
      </c>
      <c r="C122" s="54" t="s">
        <v>2704</v>
      </c>
      <c r="D122" s="10" t="s">
        <v>2667</v>
      </c>
      <c r="E122" s="45" t="s">
        <v>17</v>
      </c>
      <c r="F122" s="45"/>
      <c r="G122" s="193" t="s">
        <v>2302</v>
      </c>
      <c r="H122" s="59"/>
      <c r="I122" s="120">
        <v>23</v>
      </c>
      <c r="J122" s="107"/>
      <c r="K122" s="107"/>
      <c r="L122" s="15"/>
      <c r="M122" s="45" t="s">
        <v>0</v>
      </c>
      <c r="N122" s="44" t="s">
        <v>962</v>
      </c>
      <c r="O122" s="107"/>
      <c r="P122" s="44"/>
      <c r="Q122" s="107"/>
      <c r="R122" s="12"/>
      <c r="S122" s="107"/>
      <c r="T122" s="12"/>
      <c r="U122" s="107"/>
      <c r="V122" s="107"/>
      <c r="W122" s="182"/>
      <c r="X122" s="15"/>
      <c r="Y122" s="15"/>
      <c r="Z122" s="15"/>
      <c r="AA122" s="15"/>
      <c r="AB122" s="15"/>
      <c r="AC122" s="15"/>
      <c r="AD122" s="15"/>
      <c r="AE122" s="15"/>
      <c r="AF122" s="10" t="s">
        <v>3067</v>
      </c>
      <c r="AG122" s="10"/>
      <c r="AH122" s="10"/>
    </row>
    <row r="123" spans="1:34" s="16" customFormat="1" ht="51.75" customHeight="1" x14ac:dyDescent="0.2">
      <c r="A123" s="42"/>
      <c r="B123" s="19" t="s">
        <v>1217</v>
      </c>
      <c r="C123" s="54" t="s">
        <v>2705</v>
      </c>
      <c r="D123" s="10" t="s">
        <v>2668</v>
      </c>
      <c r="E123" s="45" t="s">
        <v>17</v>
      </c>
      <c r="F123" s="45"/>
      <c r="G123" s="193" t="s">
        <v>2303</v>
      </c>
      <c r="H123" s="59"/>
      <c r="I123" s="120">
        <v>67</v>
      </c>
      <c r="J123" s="107"/>
      <c r="K123" s="107"/>
      <c r="L123" s="15"/>
      <c r="M123" s="45" t="s">
        <v>0</v>
      </c>
      <c r="N123" s="44" t="s">
        <v>963</v>
      </c>
      <c r="O123" s="107"/>
      <c r="P123" s="44"/>
      <c r="Q123" s="107"/>
      <c r="R123" s="12"/>
      <c r="S123" s="107"/>
      <c r="T123" s="12"/>
      <c r="U123" s="107"/>
      <c r="V123" s="107"/>
      <c r="W123" s="182"/>
      <c r="X123" s="15"/>
      <c r="Y123" s="15"/>
      <c r="Z123" s="15"/>
      <c r="AA123" s="15"/>
      <c r="AB123" s="15"/>
      <c r="AC123" s="15"/>
      <c r="AD123" s="15"/>
      <c r="AE123" s="15"/>
      <c r="AF123" s="10" t="s">
        <v>3068</v>
      </c>
      <c r="AG123" s="10"/>
      <c r="AH123" s="10"/>
    </row>
    <row r="124" spans="1:34" s="16" customFormat="1" ht="51.75" customHeight="1" x14ac:dyDescent="0.2">
      <c r="A124" s="42"/>
      <c r="B124" s="19" t="s">
        <v>1218</v>
      </c>
      <c r="C124" s="54" t="s">
        <v>2706</v>
      </c>
      <c r="D124" s="10" t="s">
        <v>2669</v>
      </c>
      <c r="E124" s="45" t="s">
        <v>17</v>
      </c>
      <c r="F124" s="45"/>
      <c r="G124" s="193" t="s">
        <v>2304</v>
      </c>
      <c r="H124" s="59"/>
      <c r="I124" s="120">
        <v>19</v>
      </c>
      <c r="J124" s="107"/>
      <c r="K124" s="107"/>
      <c r="L124" s="15"/>
      <c r="M124" s="45" t="s">
        <v>0</v>
      </c>
      <c r="N124" s="44" t="s">
        <v>964</v>
      </c>
      <c r="O124" s="107"/>
      <c r="P124" s="44"/>
      <c r="Q124" s="107"/>
      <c r="R124" s="12"/>
      <c r="S124" s="107"/>
      <c r="T124" s="12"/>
      <c r="U124" s="107"/>
      <c r="V124" s="107"/>
      <c r="W124" s="182"/>
      <c r="X124" s="15"/>
      <c r="Y124" s="15"/>
      <c r="Z124" s="15"/>
      <c r="AA124" s="15"/>
      <c r="AB124" s="15"/>
      <c r="AC124" s="15"/>
      <c r="AD124" s="15"/>
      <c r="AE124" s="15"/>
      <c r="AF124" s="10" t="s">
        <v>3069</v>
      </c>
      <c r="AG124" s="10"/>
      <c r="AH124" s="10"/>
    </row>
    <row r="125" spans="1:34" s="16" customFormat="1" ht="51.75" customHeight="1" x14ac:dyDescent="0.2">
      <c r="A125" s="42"/>
      <c r="B125" s="19" t="s">
        <v>1219</v>
      </c>
      <c r="C125" s="54" t="s">
        <v>2707</v>
      </c>
      <c r="D125" s="10" t="s">
        <v>2670</v>
      </c>
      <c r="E125" s="45" t="s">
        <v>17</v>
      </c>
      <c r="F125" s="45"/>
      <c r="G125" s="193" t="s">
        <v>2305</v>
      </c>
      <c r="H125" s="59"/>
      <c r="I125" s="120">
        <v>85</v>
      </c>
      <c r="J125" s="107"/>
      <c r="K125" s="107"/>
      <c r="L125" s="15"/>
      <c r="M125" s="45" t="s">
        <v>0</v>
      </c>
      <c r="N125" s="44" t="s">
        <v>965</v>
      </c>
      <c r="O125" s="107"/>
      <c r="P125" s="44"/>
      <c r="Q125" s="107"/>
      <c r="R125" s="12"/>
      <c r="S125" s="107"/>
      <c r="T125" s="12"/>
      <c r="U125" s="107"/>
      <c r="V125" s="107"/>
      <c r="W125" s="182"/>
      <c r="X125" s="15"/>
      <c r="Y125" s="15"/>
      <c r="Z125" s="15"/>
      <c r="AA125" s="15"/>
      <c r="AB125" s="15"/>
      <c r="AC125" s="15"/>
      <c r="AD125" s="15"/>
      <c r="AE125" s="15"/>
      <c r="AF125" s="10" t="s">
        <v>3070</v>
      </c>
      <c r="AG125" s="10"/>
      <c r="AH125" s="10"/>
    </row>
    <row r="126" spans="1:34" s="16" customFormat="1" ht="51.75" customHeight="1" x14ac:dyDescent="0.2">
      <c r="A126" s="42"/>
      <c r="B126" s="19" t="s">
        <v>1220</v>
      </c>
      <c r="C126" s="54" t="s">
        <v>2708</v>
      </c>
      <c r="D126" s="10" t="s">
        <v>2671</v>
      </c>
      <c r="E126" s="45" t="s">
        <v>17</v>
      </c>
      <c r="F126" s="45"/>
      <c r="G126" s="193" t="s">
        <v>2306</v>
      </c>
      <c r="H126" s="59"/>
      <c r="I126" s="120">
        <v>0</v>
      </c>
      <c r="J126" s="107"/>
      <c r="K126" s="107"/>
      <c r="L126" s="15"/>
      <c r="M126" s="45" t="s">
        <v>0</v>
      </c>
      <c r="N126" s="44" t="s">
        <v>966</v>
      </c>
      <c r="O126" s="107"/>
      <c r="P126" s="44"/>
      <c r="Q126" s="107"/>
      <c r="R126" s="12"/>
      <c r="S126" s="107"/>
      <c r="T126" s="12"/>
      <c r="U126" s="107"/>
      <c r="V126" s="107"/>
      <c r="W126" s="182"/>
      <c r="X126" s="15"/>
      <c r="Y126" s="15"/>
      <c r="Z126" s="15"/>
      <c r="AA126" s="15"/>
      <c r="AB126" s="15"/>
      <c r="AC126" s="15"/>
      <c r="AD126" s="15"/>
      <c r="AE126" s="15"/>
      <c r="AF126" s="10" t="s">
        <v>3071</v>
      </c>
      <c r="AG126" s="10"/>
      <c r="AH126" s="10"/>
    </row>
    <row r="127" spans="1:34" s="16" customFormat="1" ht="51.75" customHeight="1" x14ac:dyDescent="0.2">
      <c r="A127" s="42"/>
      <c r="B127" s="19" t="s">
        <v>1221</v>
      </c>
      <c r="C127" s="54" t="s">
        <v>2709</v>
      </c>
      <c r="D127" s="10" t="s">
        <v>2672</v>
      </c>
      <c r="E127" s="45" t="s">
        <v>17</v>
      </c>
      <c r="F127" s="45"/>
      <c r="G127" s="193" t="s">
        <v>2307</v>
      </c>
      <c r="H127" s="59"/>
      <c r="I127" s="120">
        <v>35</v>
      </c>
      <c r="J127" s="107"/>
      <c r="K127" s="107"/>
      <c r="L127" s="15"/>
      <c r="M127" s="45" t="s">
        <v>0</v>
      </c>
      <c r="N127" s="44" t="s">
        <v>967</v>
      </c>
      <c r="O127" s="107"/>
      <c r="P127" s="44"/>
      <c r="Q127" s="107"/>
      <c r="R127" s="12"/>
      <c r="S127" s="107"/>
      <c r="T127" s="12"/>
      <c r="U127" s="107"/>
      <c r="V127" s="107"/>
      <c r="W127" s="182"/>
      <c r="X127" s="15"/>
      <c r="Y127" s="15"/>
      <c r="Z127" s="15"/>
      <c r="AA127" s="15"/>
      <c r="AB127" s="15"/>
      <c r="AC127" s="15"/>
      <c r="AD127" s="15"/>
      <c r="AE127" s="15"/>
      <c r="AF127" s="10" t="s">
        <v>3072</v>
      </c>
      <c r="AG127" s="10"/>
      <c r="AH127" s="10"/>
    </row>
    <row r="128" spans="1:34" s="16" customFormat="1" ht="51.75" customHeight="1" x14ac:dyDescent="0.2">
      <c r="A128" s="42"/>
      <c r="B128" s="19" t="s">
        <v>1222</v>
      </c>
      <c r="C128" s="54" t="s">
        <v>2710</v>
      </c>
      <c r="D128" s="10" t="s">
        <v>2673</v>
      </c>
      <c r="E128" s="45" t="s">
        <v>17</v>
      </c>
      <c r="F128" s="45"/>
      <c r="G128" s="193" t="s">
        <v>2308</v>
      </c>
      <c r="H128" s="59"/>
      <c r="I128" s="120">
        <v>48</v>
      </c>
      <c r="J128" s="107"/>
      <c r="K128" s="107"/>
      <c r="L128" s="15"/>
      <c r="M128" s="45" t="s">
        <v>0</v>
      </c>
      <c r="N128" s="44" t="s">
        <v>968</v>
      </c>
      <c r="O128" s="107"/>
      <c r="P128" s="44"/>
      <c r="Q128" s="107"/>
      <c r="R128" s="12"/>
      <c r="S128" s="107"/>
      <c r="T128" s="12"/>
      <c r="U128" s="107"/>
      <c r="V128" s="107"/>
      <c r="W128" s="182"/>
      <c r="X128" s="15"/>
      <c r="Y128" s="15"/>
      <c r="Z128" s="15"/>
      <c r="AA128" s="15"/>
      <c r="AB128" s="15"/>
      <c r="AC128" s="15"/>
      <c r="AD128" s="15"/>
      <c r="AE128" s="15"/>
      <c r="AF128" s="10" t="s">
        <v>3073</v>
      </c>
      <c r="AG128" s="10"/>
      <c r="AH128" s="10"/>
    </row>
    <row r="129" spans="1:34" s="16" customFormat="1" ht="51.75" customHeight="1" x14ac:dyDescent="0.2">
      <c r="A129" s="42"/>
      <c r="B129" s="19" t="s">
        <v>1223</v>
      </c>
      <c r="C129" s="54" t="s">
        <v>2711</v>
      </c>
      <c r="D129" s="10" t="s">
        <v>2674</v>
      </c>
      <c r="E129" s="45" t="s">
        <v>17</v>
      </c>
      <c r="F129" s="45"/>
      <c r="G129" s="193" t="s">
        <v>2309</v>
      </c>
      <c r="H129" s="59"/>
      <c r="I129" s="120">
        <v>7</v>
      </c>
      <c r="J129" s="107"/>
      <c r="K129" s="107"/>
      <c r="L129" s="15"/>
      <c r="M129" s="45" t="s">
        <v>0</v>
      </c>
      <c r="N129" s="44" t="s">
        <v>969</v>
      </c>
      <c r="O129" s="107"/>
      <c r="P129" s="44"/>
      <c r="Q129" s="107"/>
      <c r="R129" s="12"/>
      <c r="S129" s="107"/>
      <c r="T129" s="12"/>
      <c r="U129" s="107"/>
      <c r="V129" s="107"/>
      <c r="W129" s="182"/>
      <c r="X129" s="15"/>
      <c r="Y129" s="15"/>
      <c r="Z129" s="15"/>
      <c r="AA129" s="15"/>
      <c r="AB129" s="15"/>
      <c r="AC129" s="15"/>
      <c r="AD129" s="15"/>
      <c r="AE129" s="15"/>
      <c r="AF129" s="10" t="s">
        <v>3074</v>
      </c>
      <c r="AG129" s="10"/>
      <c r="AH129" s="10"/>
    </row>
    <row r="130" spans="1:34" s="16" customFormat="1" ht="51.75" customHeight="1" x14ac:dyDescent="0.2">
      <c r="A130" s="42"/>
      <c r="B130" s="19" t="s">
        <v>1224</v>
      </c>
      <c r="C130" s="54" t="s">
        <v>2712</v>
      </c>
      <c r="D130" s="10" t="s">
        <v>2675</v>
      </c>
      <c r="E130" s="45" t="s">
        <v>17</v>
      </c>
      <c r="F130" s="45"/>
      <c r="G130" s="193" t="s">
        <v>2310</v>
      </c>
      <c r="H130" s="59"/>
      <c r="I130" s="120">
        <v>0</v>
      </c>
      <c r="J130" s="107"/>
      <c r="K130" s="107"/>
      <c r="L130" s="15"/>
      <c r="M130" s="45" t="s">
        <v>0</v>
      </c>
      <c r="N130" s="44" t="s">
        <v>970</v>
      </c>
      <c r="O130" s="107"/>
      <c r="P130" s="44"/>
      <c r="Q130" s="107"/>
      <c r="R130" s="12"/>
      <c r="S130" s="107"/>
      <c r="T130" s="12"/>
      <c r="U130" s="107"/>
      <c r="V130" s="107"/>
      <c r="W130" s="182"/>
      <c r="X130" s="15"/>
      <c r="Y130" s="15"/>
      <c r="Z130" s="15"/>
      <c r="AA130" s="15"/>
      <c r="AB130" s="15"/>
      <c r="AC130" s="15"/>
      <c r="AD130" s="15"/>
      <c r="AE130" s="15"/>
      <c r="AF130" s="10" t="s">
        <v>3075</v>
      </c>
      <c r="AG130" s="10"/>
      <c r="AH130" s="10"/>
    </row>
    <row r="131" spans="1:34" s="16" customFormat="1" ht="51.75" customHeight="1" x14ac:dyDescent="0.2">
      <c r="A131" s="42"/>
      <c r="B131" s="19" t="s">
        <v>1225</v>
      </c>
      <c r="C131" s="54" t="s">
        <v>2713</v>
      </c>
      <c r="D131" s="10" t="s">
        <v>2676</v>
      </c>
      <c r="E131" s="45" t="s">
        <v>17</v>
      </c>
      <c r="F131" s="45"/>
      <c r="G131" s="193" t="s">
        <v>2311</v>
      </c>
      <c r="H131" s="59"/>
      <c r="I131" s="120">
        <v>68</v>
      </c>
      <c r="J131" s="107"/>
      <c r="K131" s="107"/>
      <c r="L131" s="15"/>
      <c r="M131" s="45" t="s">
        <v>0</v>
      </c>
      <c r="N131" s="44" t="s">
        <v>971</v>
      </c>
      <c r="O131" s="107"/>
      <c r="P131" s="44"/>
      <c r="Q131" s="107"/>
      <c r="R131" s="12"/>
      <c r="S131" s="107"/>
      <c r="T131" s="12"/>
      <c r="U131" s="107"/>
      <c r="V131" s="107"/>
      <c r="W131" s="182"/>
      <c r="X131" s="15"/>
      <c r="Y131" s="15"/>
      <c r="Z131" s="15"/>
      <c r="AA131" s="15"/>
      <c r="AB131" s="15"/>
      <c r="AC131" s="15"/>
      <c r="AD131" s="15"/>
      <c r="AE131" s="15"/>
      <c r="AF131" s="10" t="s">
        <v>3076</v>
      </c>
      <c r="AG131" s="10"/>
      <c r="AH131" s="10"/>
    </row>
    <row r="132" spans="1:34" s="16" customFormat="1" ht="51.75" customHeight="1" x14ac:dyDescent="0.2">
      <c r="A132" s="42"/>
      <c r="B132" s="19" t="s">
        <v>1226</v>
      </c>
      <c r="C132" s="54" t="s">
        <v>2714</v>
      </c>
      <c r="D132" s="10" t="s">
        <v>2677</v>
      </c>
      <c r="E132" s="45" t="s">
        <v>17</v>
      </c>
      <c r="F132" s="45"/>
      <c r="G132" s="193" t="s">
        <v>2312</v>
      </c>
      <c r="H132" s="59"/>
      <c r="I132" s="120">
        <v>87</v>
      </c>
      <c r="J132" s="107"/>
      <c r="K132" s="107"/>
      <c r="L132" s="15"/>
      <c r="M132" s="45" t="s">
        <v>0</v>
      </c>
      <c r="N132" s="44" t="s">
        <v>972</v>
      </c>
      <c r="O132" s="107"/>
      <c r="P132" s="44"/>
      <c r="Q132" s="107"/>
      <c r="R132" s="12"/>
      <c r="S132" s="107"/>
      <c r="T132" s="12"/>
      <c r="U132" s="107"/>
      <c r="V132" s="107"/>
      <c r="W132" s="182"/>
      <c r="X132" s="15"/>
      <c r="Y132" s="15"/>
      <c r="Z132" s="15"/>
      <c r="AA132" s="15"/>
      <c r="AB132" s="15"/>
      <c r="AC132" s="15"/>
      <c r="AD132" s="15"/>
      <c r="AE132" s="15"/>
      <c r="AF132" s="10" t="s">
        <v>3077</v>
      </c>
      <c r="AG132" s="10"/>
      <c r="AH132" s="10"/>
    </row>
    <row r="133" spans="1:34" s="16" customFormat="1" ht="51.75" customHeight="1" x14ac:dyDescent="0.2">
      <c r="A133" s="42"/>
      <c r="B133" s="19" t="s">
        <v>1227</v>
      </c>
      <c r="C133" s="54" t="s">
        <v>2715</v>
      </c>
      <c r="D133" s="10" t="s">
        <v>2678</v>
      </c>
      <c r="E133" s="45" t="s">
        <v>17</v>
      </c>
      <c r="F133" s="45"/>
      <c r="G133" s="193" t="s">
        <v>2313</v>
      </c>
      <c r="H133" s="59"/>
      <c r="I133" s="120">
        <v>73</v>
      </c>
      <c r="J133" s="107"/>
      <c r="K133" s="107"/>
      <c r="L133" s="15"/>
      <c r="M133" s="45" t="s">
        <v>0</v>
      </c>
      <c r="N133" s="44" t="s">
        <v>973</v>
      </c>
      <c r="O133" s="107"/>
      <c r="P133" s="44"/>
      <c r="Q133" s="107"/>
      <c r="R133" s="12"/>
      <c r="S133" s="107"/>
      <c r="T133" s="12"/>
      <c r="U133" s="107"/>
      <c r="V133" s="107"/>
      <c r="W133" s="182"/>
      <c r="X133" s="15"/>
      <c r="Y133" s="15"/>
      <c r="Z133" s="15"/>
      <c r="AA133" s="15"/>
      <c r="AB133" s="15"/>
      <c r="AC133" s="15"/>
      <c r="AD133" s="15"/>
      <c r="AE133" s="15"/>
      <c r="AF133" s="10" t="s">
        <v>3078</v>
      </c>
      <c r="AG133" s="10"/>
      <c r="AH133" s="10"/>
    </row>
    <row r="134" spans="1:34" s="16" customFormat="1" ht="51.75" customHeight="1" x14ac:dyDescent="0.2">
      <c r="A134" s="42"/>
      <c r="B134" s="19" t="s">
        <v>1228</v>
      </c>
      <c r="C134" s="54" t="s">
        <v>2716</v>
      </c>
      <c r="D134" s="10" t="s">
        <v>2679</v>
      </c>
      <c r="E134" s="45" t="s">
        <v>17</v>
      </c>
      <c r="F134" s="45"/>
      <c r="G134" s="193" t="s">
        <v>2314</v>
      </c>
      <c r="H134" s="59"/>
      <c r="I134" s="120">
        <v>46</v>
      </c>
      <c r="J134" s="107"/>
      <c r="K134" s="107"/>
      <c r="L134" s="15"/>
      <c r="M134" s="45" t="s">
        <v>0</v>
      </c>
      <c r="N134" s="44" t="s">
        <v>974</v>
      </c>
      <c r="O134" s="107"/>
      <c r="P134" s="44"/>
      <c r="Q134" s="107"/>
      <c r="R134" s="12"/>
      <c r="S134" s="107"/>
      <c r="T134" s="12"/>
      <c r="U134" s="107"/>
      <c r="V134" s="107"/>
      <c r="W134" s="182"/>
      <c r="X134" s="15"/>
      <c r="Y134" s="15"/>
      <c r="Z134" s="15"/>
      <c r="AA134" s="15"/>
      <c r="AB134" s="15"/>
      <c r="AC134" s="15"/>
      <c r="AD134" s="15"/>
      <c r="AE134" s="15"/>
      <c r="AF134" s="10" t="s">
        <v>3079</v>
      </c>
      <c r="AG134" s="10"/>
      <c r="AH134" s="10"/>
    </row>
    <row r="135" spans="1:34" s="16" customFormat="1" ht="51.75" customHeight="1" x14ac:dyDescent="0.2">
      <c r="A135" s="42"/>
      <c r="B135" s="19" t="s">
        <v>1229</v>
      </c>
      <c r="C135" s="54" t="s">
        <v>2717</v>
      </c>
      <c r="D135" s="10" t="s">
        <v>2680</v>
      </c>
      <c r="E135" s="45" t="s">
        <v>17</v>
      </c>
      <c r="F135" s="45"/>
      <c r="G135" s="193" t="s">
        <v>2315</v>
      </c>
      <c r="H135" s="59"/>
      <c r="I135" s="120">
        <v>62</v>
      </c>
      <c r="J135" s="107"/>
      <c r="K135" s="107"/>
      <c r="L135" s="15"/>
      <c r="M135" s="45" t="s">
        <v>0</v>
      </c>
      <c r="N135" s="44" t="s">
        <v>975</v>
      </c>
      <c r="O135" s="107"/>
      <c r="P135" s="44"/>
      <c r="Q135" s="107"/>
      <c r="R135" s="12"/>
      <c r="S135" s="107"/>
      <c r="T135" s="12"/>
      <c r="U135" s="107"/>
      <c r="V135" s="107"/>
      <c r="W135" s="182"/>
      <c r="X135" s="15"/>
      <c r="Y135" s="15"/>
      <c r="Z135" s="15"/>
      <c r="AA135" s="15"/>
      <c r="AB135" s="15"/>
      <c r="AC135" s="15"/>
      <c r="AD135" s="15"/>
      <c r="AE135" s="15"/>
      <c r="AF135" s="10" t="s">
        <v>3080</v>
      </c>
      <c r="AG135" s="10"/>
      <c r="AH135" s="10"/>
    </row>
    <row r="136" spans="1:34" s="16" customFormat="1" ht="53.25" customHeight="1" x14ac:dyDescent="0.2">
      <c r="A136" s="42"/>
      <c r="B136" s="52" t="s">
        <v>1628</v>
      </c>
      <c r="C136" s="21" t="s">
        <v>2718</v>
      </c>
      <c r="D136" s="23" t="s">
        <v>2681</v>
      </c>
      <c r="E136" s="21" t="s">
        <v>17</v>
      </c>
      <c r="F136" s="21"/>
      <c r="G136" s="23" t="s">
        <v>2316</v>
      </c>
      <c r="H136" s="23" t="s">
        <v>1629</v>
      </c>
      <c r="I136" s="120"/>
      <c r="J136" s="120">
        <f>SUM(I104:I135)</f>
        <v>1498</v>
      </c>
      <c r="K136" s="107"/>
      <c r="L136" s="23"/>
      <c r="M136" s="21" t="s">
        <v>0</v>
      </c>
      <c r="N136" s="23"/>
      <c r="O136" s="107" t="b">
        <f>J136=J103</f>
        <v>1</v>
      </c>
      <c r="P136" s="44" t="s">
        <v>943</v>
      </c>
      <c r="Q136" s="107"/>
      <c r="R136" s="23"/>
      <c r="S136" s="107"/>
      <c r="T136" s="23"/>
      <c r="U136" s="107"/>
      <c r="V136" s="107" t="s">
        <v>1821</v>
      </c>
      <c r="W136" s="23"/>
      <c r="X136" s="23"/>
      <c r="Y136" s="23"/>
      <c r="Z136" s="23"/>
      <c r="AA136" s="23"/>
      <c r="AB136" s="23"/>
      <c r="AC136" s="23"/>
      <c r="AD136" s="23"/>
      <c r="AE136" s="23"/>
      <c r="AF136" s="10" t="s">
        <v>3081</v>
      </c>
      <c r="AG136" s="10"/>
      <c r="AH136" s="10"/>
    </row>
    <row r="137" spans="1:34" s="16" customFormat="1" ht="31.5" customHeight="1" x14ac:dyDescent="0.2">
      <c r="A137" s="42"/>
      <c r="B137" s="72"/>
      <c r="C137" s="41" t="s">
        <v>69</v>
      </c>
      <c r="D137" s="13" t="s">
        <v>459</v>
      </c>
      <c r="E137" s="67"/>
      <c r="F137" s="67"/>
      <c r="G137" s="194"/>
      <c r="H137" s="13" t="s">
        <v>248</v>
      </c>
      <c r="I137" s="107"/>
      <c r="J137" s="107"/>
      <c r="K137" s="107"/>
      <c r="L137" s="109"/>
      <c r="M137" s="14"/>
      <c r="N137" s="41"/>
      <c r="O137" s="107"/>
      <c r="P137" s="41"/>
      <c r="Q137" s="107"/>
      <c r="R137" s="41"/>
      <c r="S137" s="107"/>
      <c r="T137" s="41"/>
      <c r="U137" s="107"/>
      <c r="V137" s="107"/>
      <c r="W137" s="109"/>
      <c r="X137" s="109"/>
      <c r="Y137" s="109"/>
      <c r="Z137" s="109"/>
      <c r="AA137" s="109"/>
      <c r="AB137" s="109"/>
      <c r="AC137" s="105" t="s">
        <v>988</v>
      </c>
      <c r="AD137" s="105" t="s">
        <v>987</v>
      </c>
      <c r="AE137" s="105" t="s">
        <v>988</v>
      </c>
      <c r="AF137" s="10" t="s">
        <v>3001</v>
      </c>
      <c r="AG137" s="10"/>
      <c r="AH137" s="10"/>
    </row>
    <row r="138" spans="1:34" s="16" customFormat="1" ht="51.75" customHeight="1" x14ac:dyDescent="0.2">
      <c r="B138" s="6" t="s">
        <v>1941</v>
      </c>
      <c r="C138" s="54" t="s">
        <v>51</v>
      </c>
      <c r="D138" s="10" t="s">
        <v>2601</v>
      </c>
      <c r="E138" s="61" t="s">
        <v>17</v>
      </c>
      <c r="F138" s="61"/>
      <c r="G138" s="192" t="s">
        <v>2237</v>
      </c>
      <c r="H138" s="62"/>
      <c r="I138" s="120">
        <v>1524</v>
      </c>
      <c r="J138" s="107"/>
      <c r="K138" s="107"/>
      <c r="L138" s="15"/>
      <c r="M138" s="61" t="s">
        <v>0</v>
      </c>
      <c r="N138" s="63" t="s">
        <v>460</v>
      </c>
      <c r="O138" s="107"/>
      <c r="P138" s="64"/>
      <c r="Q138" s="107"/>
      <c r="R138" s="12"/>
      <c r="S138" s="107"/>
      <c r="T138" s="12"/>
      <c r="U138" s="107"/>
      <c r="V138" s="107"/>
      <c r="W138" s="182"/>
      <c r="X138" s="15"/>
      <c r="Y138" s="15"/>
      <c r="Z138" s="15"/>
      <c r="AA138" s="15"/>
      <c r="AB138" s="15"/>
      <c r="AC138" s="15"/>
      <c r="AD138" s="15"/>
      <c r="AE138" s="15"/>
      <c r="AF138" s="10" t="s">
        <v>3002</v>
      </c>
      <c r="AG138" s="10"/>
      <c r="AH138" s="10"/>
    </row>
    <row r="139" spans="1:34" s="16" customFormat="1" ht="51.75" customHeight="1" x14ac:dyDescent="0.2">
      <c r="A139" s="42"/>
      <c r="B139" s="6" t="s">
        <v>1942</v>
      </c>
      <c r="C139" s="54" t="s">
        <v>52</v>
      </c>
      <c r="D139" s="10" t="s">
        <v>2602</v>
      </c>
      <c r="E139" s="61" t="s">
        <v>17</v>
      </c>
      <c r="F139" s="61"/>
      <c r="G139" s="192" t="s">
        <v>2238</v>
      </c>
      <c r="H139" s="62"/>
      <c r="I139" s="120">
        <v>5</v>
      </c>
      <c r="J139" s="107"/>
      <c r="K139" s="107"/>
      <c r="L139" s="15"/>
      <c r="M139" s="61" t="s">
        <v>0</v>
      </c>
      <c r="N139" s="63" t="s">
        <v>1511</v>
      </c>
      <c r="O139" s="107"/>
      <c r="P139" s="64"/>
      <c r="Q139" s="107"/>
      <c r="R139" s="12"/>
      <c r="S139" s="107"/>
      <c r="T139" s="12"/>
      <c r="U139" s="107"/>
      <c r="V139" s="107"/>
      <c r="W139" s="182"/>
      <c r="X139" s="15"/>
      <c r="Y139" s="15"/>
      <c r="Z139" s="15"/>
      <c r="AA139" s="15"/>
      <c r="AB139" s="15"/>
      <c r="AC139" s="15"/>
      <c r="AD139" s="15"/>
      <c r="AE139" s="15"/>
      <c r="AF139" s="10" t="s">
        <v>3003</v>
      </c>
      <c r="AG139" s="10"/>
      <c r="AH139" s="10"/>
    </row>
    <row r="140" spans="1:34" s="16" customFormat="1" ht="51.75" customHeight="1" x14ac:dyDescent="0.2">
      <c r="A140" s="42"/>
      <c r="B140" s="6" t="s">
        <v>1943</v>
      </c>
      <c r="C140" s="54" t="s">
        <v>2606</v>
      </c>
      <c r="D140" s="10" t="s">
        <v>2603</v>
      </c>
      <c r="E140" s="61" t="s">
        <v>17</v>
      </c>
      <c r="F140" s="61"/>
      <c r="G140" s="192" t="s">
        <v>2239</v>
      </c>
      <c r="H140" s="62"/>
      <c r="I140" s="120">
        <v>6</v>
      </c>
      <c r="J140" s="107"/>
      <c r="K140" s="107"/>
      <c r="L140" s="15"/>
      <c r="M140" s="61" t="s">
        <v>0</v>
      </c>
      <c r="N140" s="63" t="s">
        <v>1512</v>
      </c>
      <c r="O140" s="107"/>
      <c r="P140" s="64"/>
      <c r="Q140" s="107"/>
      <c r="R140" s="12"/>
      <c r="S140" s="107"/>
      <c r="T140" s="12"/>
      <c r="U140" s="107"/>
      <c r="V140" s="107"/>
      <c r="W140" s="182"/>
      <c r="X140" s="15"/>
      <c r="Y140" s="15"/>
      <c r="Z140" s="15"/>
      <c r="AA140" s="15"/>
      <c r="AB140" s="15"/>
      <c r="AC140" s="15"/>
      <c r="AD140" s="15"/>
      <c r="AE140" s="15"/>
      <c r="AF140" s="10" t="s">
        <v>3004</v>
      </c>
      <c r="AG140" s="10"/>
      <c r="AH140" s="10"/>
    </row>
    <row r="141" spans="1:34" s="16" customFormat="1" ht="51.75" customHeight="1" x14ac:dyDescent="0.2">
      <c r="B141" s="6" t="s">
        <v>1944</v>
      </c>
      <c r="C141" s="54" t="s">
        <v>2607</v>
      </c>
      <c r="D141" s="10" t="s">
        <v>2604</v>
      </c>
      <c r="E141" s="61" t="s">
        <v>17</v>
      </c>
      <c r="F141" s="61"/>
      <c r="G141" s="192" t="s">
        <v>2241</v>
      </c>
      <c r="H141" s="62"/>
      <c r="I141" s="120">
        <v>7</v>
      </c>
      <c r="J141" s="107"/>
      <c r="K141" s="107"/>
      <c r="L141" s="15"/>
      <c r="M141" s="61" t="s">
        <v>0</v>
      </c>
      <c r="N141" s="63" t="s">
        <v>461</v>
      </c>
      <c r="O141" s="107"/>
      <c r="P141" s="64"/>
      <c r="Q141" s="107"/>
      <c r="R141" s="12"/>
      <c r="S141" s="107"/>
      <c r="T141" s="12"/>
      <c r="U141" s="107"/>
      <c r="V141" s="107"/>
      <c r="W141" s="182"/>
      <c r="X141" s="15"/>
      <c r="Y141" s="15"/>
      <c r="Z141" s="15"/>
      <c r="AA141" s="15"/>
      <c r="AB141" s="15"/>
      <c r="AC141" s="15"/>
      <c r="AD141" s="15"/>
      <c r="AE141" s="15"/>
      <c r="AF141" s="10" t="s">
        <v>3005</v>
      </c>
      <c r="AG141" s="10"/>
      <c r="AH141" s="10"/>
    </row>
    <row r="142" spans="1:34" s="16" customFormat="1" ht="51.75" customHeight="1" x14ac:dyDescent="0.2">
      <c r="B142" s="6" t="s">
        <v>1945</v>
      </c>
      <c r="C142" s="54" t="s">
        <v>2608</v>
      </c>
      <c r="D142" s="10" t="s">
        <v>2605</v>
      </c>
      <c r="E142" s="61" t="s">
        <v>17</v>
      </c>
      <c r="F142" s="61"/>
      <c r="G142" s="192" t="s">
        <v>2242</v>
      </c>
      <c r="H142" s="62"/>
      <c r="I142" s="120">
        <v>8</v>
      </c>
      <c r="J142" s="107"/>
      <c r="K142" s="107"/>
      <c r="L142" s="15"/>
      <c r="M142" s="61" t="s">
        <v>0</v>
      </c>
      <c r="N142" s="63" t="s">
        <v>462</v>
      </c>
      <c r="O142" s="107"/>
      <c r="P142" s="64"/>
      <c r="Q142" s="107"/>
      <c r="R142" s="12"/>
      <c r="S142" s="107"/>
      <c r="T142" s="12"/>
      <c r="U142" s="107"/>
      <c r="V142" s="107"/>
      <c r="W142" s="182"/>
      <c r="X142" s="15"/>
      <c r="Y142" s="15"/>
      <c r="Z142" s="15"/>
      <c r="AA142" s="15"/>
      <c r="AB142" s="15"/>
      <c r="AC142" s="15"/>
      <c r="AD142" s="15"/>
      <c r="AE142" s="15"/>
      <c r="AF142" s="10" t="s">
        <v>3006</v>
      </c>
      <c r="AG142" s="10"/>
      <c r="AH142" s="10"/>
    </row>
    <row r="143" spans="1:34" s="16" customFormat="1" ht="43.5" customHeight="1" x14ac:dyDescent="0.2">
      <c r="A143" s="42"/>
      <c r="B143" s="21" t="s">
        <v>1946</v>
      </c>
      <c r="C143" s="21" t="s">
        <v>2609</v>
      </c>
      <c r="D143" s="23" t="s">
        <v>2684</v>
      </c>
      <c r="E143" s="21" t="s">
        <v>17</v>
      </c>
      <c r="F143" s="21"/>
      <c r="G143" s="23" t="s">
        <v>2243</v>
      </c>
      <c r="H143" s="23" t="s">
        <v>463</v>
      </c>
      <c r="I143" s="107"/>
      <c r="J143" s="120">
        <f>SUM(I141:I142)</f>
        <v>15</v>
      </c>
      <c r="K143" s="107"/>
      <c r="L143" s="108"/>
      <c r="M143" s="21" t="s">
        <v>0</v>
      </c>
      <c r="N143" s="23" t="s">
        <v>262</v>
      </c>
      <c r="O143" s="107"/>
      <c r="P143" s="23"/>
      <c r="Q143" s="107"/>
      <c r="R143" s="23"/>
      <c r="S143" s="107"/>
      <c r="T143" s="23"/>
      <c r="U143" s="107"/>
      <c r="V143" s="107" t="s">
        <v>1816</v>
      </c>
      <c r="W143" s="108"/>
      <c r="X143" s="108"/>
      <c r="Y143" s="108"/>
      <c r="Z143" s="108"/>
      <c r="AA143" s="108"/>
      <c r="AB143" s="108"/>
      <c r="AC143" s="108"/>
      <c r="AD143" s="108"/>
      <c r="AE143" s="108"/>
      <c r="AF143" s="10" t="s">
        <v>3007</v>
      </c>
      <c r="AG143" s="10"/>
      <c r="AH143" s="10"/>
    </row>
    <row r="144" spans="1:34" s="16" customFormat="1" ht="42" customHeight="1" x14ac:dyDescent="0.2">
      <c r="A144" s="42"/>
      <c r="B144" s="21" t="s">
        <v>1947</v>
      </c>
      <c r="C144" s="21" t="s">
        <v>2610</v>
      </c>
      <c r="D144" s="23" t="s">
        <v>2685</v>
      </c>
      <c r="E144" s="21" t="s">
        <v>17</v>
      </c>
      <c r="F144" s="21"/>
      <c r="G144" s="23" t="s">
        <v>2240</v>
      </c>
      <c r="H144" s="23" t="s">
        <v>464</v>
      </c>
      <c r="I144" s="107"/>
      <c r="J144" s="120">
        <f>SUM(I138,-I139,-I140,-I141,-I142)</f>
        <v>1498</v>
      </c>
      <c r="K144" s="107"/>
      <c r="L144" s="108"/>
      <c r="M144" s="21" t="s">
        <v>0</v>
      </c>
      <c r="N144" s="23"/>
      <c r="O144" s="107" t="b">
        <f>J144&gt;=0</f>
        <v>1</v>
      </c>
      <c r="P144" s="23" t="s">
        <v>2512</v>
      </c>
      <c r="Q144" s="107"/>
      <c r="R144" s="23"/>
      <c r="S144" s="107"/>
      <c r="T144" s="23"/>
      <c r="U144" s="107"/>
      <c r="V144" s="107" t="s">
        <v>1817</v>
      </c>
      <c r="W144" s="108"/>
      <c r="X144" s="108"/>
      <c r="Y144" s="108"/>
      <c r="Z144" s="108"/>
      <c r="AA144" s="108"/>
      <c r="AB144" s="108"/>
      <c r="AC144" s="108"/>
      <c r="AD144" s="108"/>
      <c r="AE144" s="108"/>
      <c r="AF144" s="10" t="s">
        <v>3008</v>
      </c>
      <c r="AG144" s="10"/>
      <c r="AH144" s="10"/>
    </row>
    <row r="145" spans="1:34" s="16" customFormat="1" ht="51.75" customHeight="1" x14ac:dyDescent="0.2">
      <c r="A145" s="42"/>
      <c r="B145" s="61" t="s">
        <v>2199</v>
      </c>
      <c r="C145" s="54" t="s">
        <v>51</v>
      </c>
      <c r="D145" s="10" t="s">
        <v>2644</v>
      </c>
      <c r="E145" s="61" t="s">
        <v>17</v>
      </c>
      <c r="F145" s="61"/>
      <c r="G145" s="192" t="s">
        <v>2244</v>
      </c>
      <c r="H145" s="62"/>
      <c r="I145" s="120">
        <v>1540</v>
      </c>
      <c r="J145" s="107"/>
      <c r="K145" s="107"/>
      <c r="L145" s="15"/>
      <c r="M145" s="61" t="s">
        <v>0</v>
      </c>
      <c r="N145" s="63" t="s">
        <v>465</v>
      </c>
      <c r="O145" s="107"/>
      <c r="P145" s="64"/>
      <c r="Q145" s="107"/>
      <c r="R145" s="12"/>
      <c r="S145" s="107"/>
      <c r="T145" s="12"/>
      <c r="U145" s="107"/>
      <c r="V145" s="107"/>
      <c r="W145" s="182"/>
      <c r="X145" s="15"/>
      <c r="Y145" s="15"/>
      <c r="Z145" s="15"/>
      <c r="AA145" s="15"/>
      <c r="AB145" s="15"/>
      <c r="AC145" s="15"/>
      <c r="AD145" s="15"/>
      <c r="AE145" s="15"/>
      <c r="AF145" s="10" t="s">
        <v>3042</v>
      </c>
      <c r="AG145" s="10"/>
      <c r="AH145" s="10"/>
    </row>
    <row r="146" spans="1:34" s="16" customFormat="1" ht="51.75" customHeight="1" x14ac:dyDescent="0.2">
      <c r="A146" s="42"/>
      <c r="B146" s="61" t="s">
        <v>2200</v>
      </c>
      <c r="C146" s="54" t="s">
        <v>52</v>
      </c>
      <c r="D146" s="10" t="s">
        <v>2645</v>
      </c>
      <c r="E146" s="61" t="s">
        <v>17</v>
      </c>
      <c r="F146" s="61"/>
      <c r="G146" s="192" t="s">
        <v>2245</v>
      </c>
      <c r="H146" s="62"/>
      <c r="I146" s="120">
        <v>8</v>
      </c>
      <c r="J146" s="107"/>
      <c r="K146" s="107"/>
      <c r="L146" s="15"/>
      <c r="M146" s="61" t="s">
        <v>0</v>
      </c>
      <c r="N146" s="63" t="s">
        <v>466</v>
      </c>
      <c r="O146" s="107"/>
      <c r="P146" s="64"/>
      <c r="Q146" s="107"/>
      <c r="R146" s="12"/>
      <c r="S146" s="107"/>
      <c r="T146" s="12"/>
      <c r="U146" s="107"/>
      <c r="V146" s="107"/>
      <c r="W146" s="182"/>
      <c r="X146" s="15"/>
      <c r="Y146" s="15"/>
      <c r="Z146" s="15"/>
      <c r="AA146" s="15"/>
      <c r="AB146" s="15"/>
      <c r="AC146" s="15"/>
      <c r="AD146" s="15"/>
      <c r="AE146" s="15"/>
      <c r="AF146" s="10" t="s">
        <v>3043</v>
      </c>
      <c r="AG146" s="10"/>
      <c r="AH146" s="10"/>
    </row>
    <row r="147" spans="1:34" s="16" customFormat="1" ht="51.75" customHeight="1" x14ac:dyDescent="0.2">
      <c r="A147" s="42"/>
      <c r="B147" s="61" t="s">
        <v>2201</v>
      </c>
      <c r="C147" s="54" t="s">
        <v>2606</v>
      </c>
      <c r="D147" s="10" t="s">
        <v>2646</v>
      </c>
      <c r="E147" s="61" t="s">
        <v>17</v>
      </c>
      <c r="F147" s="61"/>
      <c r="G147" s="192" t="s">
        <v>2246</v>
      </c>
      <c r="H147" s="62"/>
      <c r="I147" s="120">
        <v>10</v>
      </c>
      <c r="J147" s="107"/>
      <c r="K147" s="107"/>
      <c r="L147" s="15"/>
      <c r="M147" s="61" t="s">
        <v>0</v>
      </c>
      <c r="N147" s="63" t="s">
        <v>467</v>
      </c>
      <c r="O147" s="107"/>
      <c r="P147" s="64"/>
      <c r="Q147" s="107"/>
      <c r="R147" s="12"/>
      <c r="S147" s="107"/>
      <c r="T147" s="12"/>
      <c r="U147" s="107"/>
      <c r="V147" s="107"/>
      <c r="W147" s="182"/>
      <c r="X147" s="15"/>
      <c r="Y147" s="15"/>
      <c r="Z147" s="15"/>
      <c r="AA147" s="15"/>
      <c r="AB147" s="15"/>
      <c r="AC147" s="15"/>
      <c r="AD147" s="15"/>
      <c r="AE147" s="15"/>
      <c r="AF147" s="10" t="s">
        <v>3044</v>
      </c>
      <c r="AG147" s="10"/>
      <c r="AH147" s="10"/>
    </row>
    <row r="148" spans="1:34" s="16" customFormat="1" ht="51.75" customHeight="1" x14ac:dyDescent="0.2">
      <c r="A148" s="42"/>
      <c r="B148" s="61" t="s">
        <v>2202</v>
      </c>
      <c r="C148" s="54" t="s">
        <v>2607</v>
      </c>
      <c r="D148" s="10" t="s">
        <v>2647</v>
      </c>
      <c r="E148" s="6" t="s">
        <v>17</v>
      </c>
      <c r="F148" s="6"/>
      <c r="G148" s="192" t="s">
        <v>2247</v>
      </c>
      <c r="H148" s="12"/>
      <c r="I148" s="120">
        <v>11</v>
      </c>
      <c r="J148" s="107"/>
      <c r="K148" s="107"/>
      <c r="L148" s="15"/>
      <c r="M148" s="6" t="s">
        <v>0</v>
      </c>
      <c r="N148" s="44" t="s">
        <v>468</v>
      </c>
      <c r="O148" s="107"/>
      <c r="P148" s="12"/>
      <c r="Q148" s="107"/>
      <c r="R148" s="12"/>
      <c r="S148" s="107"/>
      <c r="T148" s="12"/>
      <c r="U148" s="107"/>
      <c r="V148" s="107"/>
      <c r="W148" s="182"/>
      <c r="X148" s="15"/>
      <c r="Y148" s="15"/>
      <c r="Z148" s="15"/>
      <c r="AA148" s="15"/>
      <c r="AB148" s="15"/>
      <c r="AC148" s="15"/>
      <c r="AD148" s="15"/>
      <c r="AE148" s="15"/>
      <c r="AF148" s="10" t="s">
        <v>3045</v>
      </c>
      <c r="AG148" s="10"/>
      <c r="AH148" s="10"/>
    </row>
    <row r="149" spans="1:34" s="16" customFormat="1" ht="51.75" customHeight="1" x14ac:dyDescent="0.2">
      <c r="A149" s="42"/>
      <c r="B149" s="61" t="s">
        <v>2203</v>
      </c>
      <c r="C149" s="54" t="s">
        <v>2608</v>
      </c>
      <c r="D149" s="10" t="s">
        <v>2648</v>
      </c>
      <c r="E149" s="6" t="s">
        <v>17</v>
      </c>
      <c r="F149" s="6"/>
      <c r="G149" s="192" t="s">
        <v>2248</v>
      </c>
      <c r="H149" s="12"/>
      <c r="I149" s="120">
        <v>12</v>
      </c>
      <c r="J149" s="120"/>
      <c r="K149" s="120"/>
      <c r="L149" s="15"/>
      <c r="M149" s="6" t="s">
        <v>0</v>
      </c>
      <c r="N149" s="44" t="s">
        <v>469</v>
      </c>
      <c r="O149" s="107"/>
      <c r="P149" s="12"/>
      <c r="Q149" s="107"/>
      <c r="R149" s="12"/>
      <c r="S149" s="107"/>
      <c r="T149" s="12"/>
      <c r="U149" s="107"/>
      <c r="V149" s="107"/>
      <c r="W149" s="182"/>
      <c r="X149" s="15"/>
      <c r="Y149" s="15"/>
      <c r="Z149" s="15"/>
      <c r="AA149" s="15"/>
      <c r="AB149" s="15"/>
      <c r="AC149" s="15"/>
      <c r="AD149" s="15"/>
      <c r="AE149" s="15"/>
      <c r="AF149" s="10" t="s">
        <v>3046</v>
      </c>
      <c r="AG149" s="10"/>
      <c r="AH149" s="10"/>
    </row>
    <row r="150" spans="1:34" s="16" customFormat="1" ht="51.75" customHeight="1" x14ac:dyDescent="0.2">
      <c r="B150" s="21" t="s">
        <v>2204</v>
      </c>
      <c r="C150" s="21" t="s">
        <v>2609</v>
      </c>
      <c r="D150" s="23" t="s">
        <v>2682</v>
      </c>
      <c r="E150" s="21" t="s">
        <v>17</v>
      </c>
      <c r="F150" s="21"/>
      <c r="G150" s="23" t="s">
        <v>2249</v>
      </c>
      <c r="H150" s="23" t="s">
        <v>470</v>
      </c>
      <c r="I150" s="107"/>
      <c r="J150" s="120">
        <f>SUM(I148:I149)</f>
        <v>23</v>
      </c>
      <c r="K150" s="107"/>
      <c r="L150" s="108"/>
      <c r="M150" s="21" t="s">
        <v>0</v>
      </c>
      <c r="N150" s="23"/>
      <c r="O150" s="107"/>
      <c r="P150" s="23"/>
      <c r="Q150" s="107"/>
      <c r="R150" s="23"/>
      <c r="S150" s="107"/>
      <c r="T150" s="23"/>
      <c r="U150" s="107"/>
      <c r="V150" s="107" t="s">
        <v>1819</v>
      </c>
      <c r="W150" s="108"/>
      <c r="X150" s="108"/>
      <c r="Y150" s="108"/>
      <c r="Z150" s="108"/>
      <c r="AA150" s="108"/>
      <c r="AB150" s="108"/>
      <c r="AC150" s="23"/>
      <c r="AD150" s="23"/>
      <c r="AE150" s="23"/>
      <c r="AF150" s="10" t="s">
        <v>3047</v>
      </c>
      <c r="AG150" s="10"/>
      <c r="AH150" s="10"/>
    </row>
    <row r="151" spans="1:34" s="16" customFormat="1" ht="51.75" customHeight="1" x14ac:dyDescent="0.2">
      <c r="B151" s="21" t="s">
        <v>2205</v>
      </c>
      <c r="C151" s="21" t="s">
        <v>2610</v>
      </c>
      <c r="D151" s="23" t="s">
        <v>2683</v>
      </c>
      <c r="E151" s="21" t="s">
        <v>17</v>
      </c>
      <c r="F151" s="21"/>
      <c r="G151" s="23" t="s">
        <v>2250</v>
      </c>
      <c r="H151" s="23" t="s">
        <v>471</v>
      </c>
      <c r="I151" s="107"/>
      <c r="J151" s="120">
        <f>SUM(I145,-I146,-I147,-I148,-I149)</f>
        <v>1499</v>
      </c>
      <c r="K151" s="107"/>
      <c r="L151" s="108"/>
      <c r="M151" s="21" t="s">
        <v>0</v>
      </c>
      <c r="N151" s="23"/>
      <c r="O151" s="107" t="b">
        <f>J151&gt;=0</f>
        <v>1</v>
      </c>
      <c r="P151" s="23" t="s">
        <v>1982</v>
      </c>
      <c r="Q151" s="107"/>
      <c r="R151" s="23"/>
      <c r="S151" s="107"/>
      <c r="T151" s="23"/>
      <c r="U151" s="107"/>
      <c r="V151" s="107" t="s">
        <v>1820</v>
      </c>
      <c r="W151" s="108"/>
      <c r="X151" s="108"/>
      <c r="Y151" s="108"/>
      <c r="Z151" s="108"/>
      <c r="AA151" s="108"/>
      <c r="AB151" s="108"/>
      <c r="AC151" s="23"/>
      <c r="AD151" s="23"/>
      <c r="AE151" s="23"/>
      <c r="AF151" s="10" t="s">
        <v>3048</v>
      </c>
      <c r="AG151" s="10"/>
      <c r="AH151" s="10"/>
    </row>
    <row r="152" spans="1:34" ht="24.75" customHeight="1" x14ac:dyDescent="0.2">
      <c r="B152" s="41" t="s">
        <v>1676</v>
      </c>
      <c r="C152" s="41" t="s">
        <v>53</v>
      </c>
      <c r="D152" s="13" t="s">
        <v>483</v>
      </c>
      <c r="E152" s="41" t="s">
        <v>1720</v>
      </c>
      <c r="F152" s="41"/>
      <c r="G152" s="127" t="s">
        <v>3572</v>
      </c>
      <c r="H152" s="13" t="s">
        <v>1989</v>
      </c>
      <c r="I152" s="107"/>
      <c r="J152" s="119">
        <f xml:space="preserve"> (J293 / J212)*100</f>
        <v>84.589563625267019</v>
      </c>
      <c r="K152" s="119"/>
      <c r="L152" s="13" t="s">
        <v>90</v>
      </c>
      <c r="M152" s="14"/>
      <c r="N152" s="41"/>
      <c r="O152" s="107"/>
      <c r="P152" s="41"/>
      <c r="Q152" s="107"/>
      <c r="R152" s="41"/>
      <c r="S152" s="107"/>
      <c r="T152" s="41"/>
      <c r="U152" s="107"/>
      <c r="V152" s="107"/>
      <c r="W152" s="109"/>
      <c r="X152" s="13"/>
      <c r="Y152" s="41"/>
      <c r="Z152" s="41"/>
      <c r="AA152" s="41"/>
      <c r="AB152" s="41"/>
      <c r="AC152" s="18" t="s">
        <v>987</v>
      </c>
      <c r="AD152" s="18" t="s">
        <v>987</v>
      </c>
      <c r="AE152" s="18" t="s">
        <v>988</v>
      </c>
      <c r="AF152" s="10" t="s">
        <v>3082</v>
      </c>
      <c r="AG152" s="10"/>
      <c r="AH152" s="10"/>
    </row>
    <row r="153" spans="1:34" ht="25.5" customHeight="1" x14ac:dyDescent="0.2">
      <c r="B153" s="6" t="s">
        <v>1230</v>
      </c>
      <c r="C153" s="49" t="s">
        <v>630</v>
      </c>
      <c r="D153" s="210" t="s">
        <v>3100</v>
      </c>
      <c r="E153" s="6" t="s">
        <v>9</v>
      </c>
      <c r="F153" s="6"/>
      <c r="G153" s="190" t="s">
        <v>2317</v>
      </c>
      <c r="H153" s="68"/>
      <c r="I153" s="118">
        <v>1195</v>
      </c>
      <c r="J153" s="107"/>
      <c r="K153" s="107"/>
      <c r="L153" s="96"/>
      <c r="M153" s="6" t="s">
        <v>0</v>
      </c>
      <c r="N153" s="56" t="s">
        <v>650</v>
      </c>
      <c r="O153" s="107"/>
      <c r="P153" s="69"/>
      <c r="Q153" s="107"/>
      <c r="R153" s="12"/>
      <c r="S153" s="107"/>
      <c r="T153" s="12"/>
      <c r="U153" s="107"/>
      <c r="V153" s="107"/>
      <c r="W153" s="182"/>
      <c r="X153" s="96"/>
      <c r="Y153" s="96"/>
      <c r="Z153" s="96"/>
      <c r="AA153" s="96"/>
      <c r="AB153" s="96"/>
      <c r="AC153" s="96"/>
      <c r="AD153" s="15"/>
      <c r="AE153" s="15"/>
      <c r="AF153" s="10" t="s">
        <v>3112</v>
      </c>
      <c r="AG153" s="10"/>
      <c r="AH153" s="10"/>
    </row>
    <row r="154" spans="1:34" ht="25.7" customHeight="1" x14ac:dyDescent="0.2">
      <c r="B154" s="6" t="s">
        <v>1231</v>
      </c>
      <c r="C154" s="49" t="s">
        <v>631</v>
      </c>
      <c r="D154" s="210" t="s">
        <v>3101</v>
      </c>
      <c r="E154" s="6" t="s">
        <v>9</v>
      </c>
      <c r="F154" s="6"/>
      <c r="G154" s="190" t="s">
        <v>2318</v>
      </c>
      <c r="H154" s="68"/>
      <c r="I154" s="118">
        <v>460</v>
      </c>
      <c r="J154" s="107"/>
      <c r="K154" s="107"/>
      <c r="L154" s="96"/>
      <c r="M154" s="6" t="s">
        <v>0</v>
      </c>
      <c r="N154" s="56" t="s">
        <v>651</v>
      </c>
      <c r="O154" s="107"/>
      <c r="P154" s="69"/>
      <c r="Q154" s="107"/>
      <c r="R154" s="12"/>
      <c r="S154" s="107"/>
      <c r="T154" s="12"/>
      <c r="U154" s="107"/>
      <c r="V154" s="107"/>
      <c r="W154" s="182"/>
      <c r="X154" s="96"/>
      <c r="Y154" s="96"/>
      <c r="Z154" s="96"/>
      <c r="AA154" s="96"/>
      <c r="AB154" s="96"/>
      <c r="AC154" s="96"/>
      <c r="AD154" s="15"/>
      <c r="AE154" s="15"/>
      <c r="AF154" s="10" t="s">
        <v>3113</v>
      </c>
      <c r="AG154" s="10"/>
      <c r="AH154" s="10"/>
    </row>
    <row r="155" spans="1:34" ht="25.7" customHeight="1" x14ac:dyDescent="0.2">
      <c r="B155" s="6" t="s">
        <v>1232</v>
      </c>
      <c r="C155" s="49" t="s">
        <v>632</v>
      </c>
      <c r="D155" s="210" t="s">
        <v>3102</v>
      </c>
      <c r="E155" s="6" t="s">
        <v>9</v>
      </c>
      <c r="F155" s="6"/>
      <c r="G155" s="190" t="s">
        <v>2319</v>
      </c>
      <c r="H155" s="68"/>
      <c r="I155" s="118">
        <v>1086</v>
      </c>
      <c r="J155" s="107"/>
      <c r="K155" s="107"/>
      <c r="L155" s="96"/>
      <c r="M155" s="6" t="s">
        <v>0</v>
      </c>
      <c r="N155" s="56" t="s">
        <v>652</v>
      </c>
      <c r="O155" s="107"/>
      <c r="P155" s="69"/>
      <c r="Q155" s="107"/>
      <c r="R155" s="12"/>
      <c r="S155" s="107"/>
      <c r="T155" s="12"/>
      <c r="U155" s="107"/>
      <c r="V155" s="107"/>
      <c r="W155" s="182"/>
      <c r="X155" s="96"/>
      <c r="Y155" s="96"/>
      <c r="Z155" s="96"/>
      <c r="AA155" s="96"/>
      <c r="AB155" s="96"/>
      <c r="AC155" s="96"/>
      <c r="AD155" s="15"/>
      <c r="AE155" s="15"/>
      <c r="AF155" s="10" t="s">
        <v>3114</v>
      </c>
      <c r="AG155" s="10"/>
      <c r="AH155" s="10"/>
    </row>
    <row r="156" spans="1:34" ht="25.7" customHeight="1" x14ac:dyDescent="0.2">
      <c r="B156" s="6" t="s">
        <v>1233</v>
      </c>
      <c r="C156" s="49" t="s">
        <v>633</v>
      </c>
      <c r="D156" s="210" t="s">
        <v>3103</v>
      </c>
      <c r="E156" s="6" t="s">
        <v>9</v>
      </c>
      <c r="F156" s="6"/>
      <c r="G156" s="190" t="s">
        <v>2320</v>
      </c>
      <c r="H156" s="68"/>
      <c r="I156" s="118">
        <v>22</v>
      </c>
      <c r="J156" s="107"/>
      <c r="K156" s="107"/>
      <c r="L156" s="96"/>
      <c r="M156" s="6" t="s">
        <v>0</v>
      </c>
      <c r="N156" s="56" t="s">
        <v>653</v>
      </c>
      <c r="O156" s="107"/>
      <c r="P156" s="69"/>
      <c r="Q156" s="107"/>
      <c r="R156" s="12"/>
      <c r="S156" s="107"/>
      <c r="T156" s="12"/>
      <c r="U156" s="107"/>
      <c r="V156" s="107"/>
      <c r="W156" s="182"/>
      <c r="X156" s="96"/>
      <c r="Y156" s="96"/>
      <c r="Z156" s="96"/>
      <c r="AA156" s="96"/>
      <c r="AB156" s="96"/>
      <c r="AC156" s="96"/>
      <c r="AD156" s="15"/>
      <c r="AE156" s="15"/>
      <c r="AF156" s="10" t="s">
        <v>3115</v>
      </c>
      <c r="AG156" s="10"/>
      <c r="AH156" s="10"/>
    </row>
    <row r="157" spans="1:34" ht="28.5" customHeight="1" x14ac:dyDescent="0.2">
      <c r="B157" s="52" t="s">
        <v>1234</v>
      </c>
      <c r="C157" s="52" t="s">
        <v>634</v>
      </c>
      <c r="D157" s="23" t="s">
        <v>3086</v>
      </c>
      <c r="E157" s="52" t="s">
        <v>9</v>
      </c>
      <c r="F157" s="52"/>
      <c r="G157" s="23" t="s">
        <v>2321</v>
      </c>
      <c r="H157" s="23" t="s">
        <v>654</v>
      </c>
      <c r="I157" s="107"/>
      <c r="J157" s="118">
        <f>SUM(I153:I156)</f>
        <v>2763</v>
      </c>
      <c r="K157" s="107"/>
      <c r="L157" s="108"/>
      <c r="M157" s="52" t="s">
        <v>0</v>
      </c>
      <c r="N157" s="23"/>
      <c r="O157" s="107"/>
      <c r="P157" s="23"/>
      <c r="Q157" s="107"/>
      <c r="R157" s="23"/>
      <c r="S157" s="107"/>
      <c r="T157" s="23"/>
      <c r="U157" s="107"/>
      <c r="V157" s="107" t="s">
        <v>1822</v>
      </c>
      <c r="W157" s="108"/>
      <c r="X157" s="108"/>
      <c r="Y157" s="108"/>
      <c r="Z157" s="108"/>
      <c r="AA157" s="108"/>
      <c r="AB157" s="108"/>
      <c r="AC157" s="108"/>
      <c r="AD157" s="108"/>
      <c r="AE157" s="108"/>
      <c r="AF157" s="10" t="s">
        <v>3093</v>
      </c>
      <c r="AG157" s="10"/>
      <c r="AH157" s="10"/>
    </row>
    <row r="158" spans="1:34" ht="25.7" customHeight="1" x14ac:dyDescent="0.2">
      <c r="B158" s="6" t="s">
        <v>1235</v>
      </c>
      <c r="C158" s="49" t="s">
        <v>635</v>
      </c>
      <c r="D158" s="210" t="s">
        <v>3104</v>
      </c>
      <c r="E158" s="6" t="s">
        <v>9</v>
      </c>
      <c r="F158" s="6"/>
      <c r="G158" s="190" t="s">
        <v>2322</v>
      </c>
      <c r="H158" s="68"/>
      <c r="I158" s="118">
        <v>269</v>
      </c>
      <c r="J158" s="107"/>
      <c r="K158" s="107"/>
      <c r="L158" s="96"/>
      <c r="M158" s="6" t="s">
        <v>0</v>
      </c>
      <c r="N158" s="56" t="s">
        <v>815</v>
      </c>
      <c r="O158" s="107"/>
      <c r="P158" s="69"/>
      <c r="Q158" s="107"/>
      <c r="R158" s="12"/>
      <c r="S158" s="107"/>
      <c r="T158" s="12"/>
      <c r="U158" s="107"/>
      <c r="V158" s="107"/>
      <c r="W158" s="182"/>
      <c r="X158" s="96"/>
      <c r="Y158" s="96"/>
      <c r="Z158" s="96"/>
      <c r="AA158" s="96"/>
      <c r="AB158" s="96"/>
      <c r="AC158" s="96"/>
      <c r="AD158" s="15"/>
      <c r="AE158" s="15"/>
      <c r="AF158" s="10" t="s">
        <v>3116</v>
      </c>
      <c r="AG158" s="10"/>
      <c r="AH158" s="10"/>
    </row>
    <row r="159" spans="1:34" ht="25.7" customHeight="1" x14ac:dyDescent="0.2">
      <c r="B159" s="6" t="s">
        <v>1236</v>
      </c>
      <c r="C159" s="49" t="s">
        <v>636</v>
      </c>
      <c r="D159" s="210" t="s">
        <v>3105</v>
      </c>
      <c r="E159" s="6" t="s">
        <v>9</v>
      </c>
      <c r="F159" s="6"/>
      <c r="G159" s="190" t="s">
        <v>2323</v>
      </c>
      <c r="H159" s="68"/>
      <c r="I159" s="118">
        <v>30</v>
      </c>
      <c r="J159" s="107"/>
      <c r="K159" s="107"/>
      <c r="L159" s="96"/>
      <c r="M159" s="6" t="s">
        <v>0</v>
      </c>
      <c r="N159" s="56" t="s">
        <v>816</v>
      </c>
      <c r="O159" s="107"/>
      <c r="P159" s="69"/>
      <c r="Q159" s="107"/>
      <c r="R159" s="12"/>
      <c r="S159" s="107"/>
      <c r="T159" s="12"/>
      <c r="U159" s="107"/>
      <c r="V159" s="107"/>
      <c r="W159" s="182"/>
      <c r="X159" s="96"/>
      <c r="Y159" s="96"/>
      <c r="Z159" s="96"/>
      <c r="AA159" s="96"/>
      <c r="AB159" s="96"/>
      <c r="AC159" s="96"/>
      <c r="AD159" s="15"/>
      <c r="AE159" s="15"/>
      <c r="AF159" s="10" t="s">
        <v>3117</v>
      </c>
      <c r="AG159" s="10"/>
      <c r="AH159" s="10"/>
    </row>
    <row r="160" spans="1:34" ht="25.7" customHeight="1" x14ac:dyDescent="0.2">
      <c r="B160" s="6" t="s">
        <v>1237</v>
      </c>
      <c r="C160" s="49" t="s">
        <v>637</v>
      </c>
      <c r="D160" s="210" t="s">
        <v>3106</v>
      </c>
      <c r="E160" s="6" t="s">
        <v>9</v>
      </c>
      <c r="F160" s="6"/>
      <c r="G160" s="190" t="s">
        <v>2324</v>
      </c>
      <c r="H160" s="68"/>
      <c r="I160" s="118">
        <v>157</v>
      </c>
      <c r="J160" s="107"/>
      <c r="K160" s="107"/>
      <c r="L160" s="96"/>
      <c r="M160" s="6" t="s">
        <v>0</v>
      </c>
      <c r="N160" s="56" t="s">
        <v>817</v>
      </c>
      <c r="O160" s="107"/>
      <c r="P160" s="69"/>
      <c r="Q160" s="107"/>
      <c r="R160" s="12"/>
      <c r="S160" s="107"/>
      <c r="T160" s="12"/>
      <c r="U160" s="107"/>
      <c r="V160" s="107"/>
      <c r="W160" s="182"/>
      <c r="X160" s="96"/>
      <c r="Y160" s="96"/>
      <c r="Z160" s="96"/>
      <c r="AA160" s="96"/>
      <c r="AB160" s="96"/>
      <c r="AC160" s="96"/>
      <c r="AD160" s="15"/>
      <c r="AE160" s="15"/>
      <c r="AF160" s="10" t="s">
        <v>3118</v>
      </c>
      <c r="AG160" s="10"/>
      <c r="AH160" s="10"/>
    </row>
    <row r="161" spans="2:34" ht="25.7" customHeight="1" x14ac:dyDescent="0.2">
      <c r="B161" s="6" t="s">
        <v>1238</v>
      </c>
      <c r="C161" s="49" t="s">
        <v>638</v>
      </c>
      <c r="D161" s="210" t="s">
        <v>3107</v>
      </c>
      <c r="E161" s="6" t="s">
        <v>9</v>
      </c>
      <c r="F161" s="6"/>
      <c r="G161" s="190" t="s">
        <v>2325</v>
      </c>
      <c r="H161" s="68"/>
      <c r="I161" s="118">
        <v>5</v>
      </c>
      <c r="J161" s="107"/>
      <c r="K161" s="107"/>
      <c r="L161" s="96"/>
      <c r="M161" s="6" t="s">
        <v>0</v>
      </c>
      <c r="N161" s="56" t="s">
        <v>818</v>
      </c>
      <c r="O161" s="107"/>
      <c r="P161" s="69"/>
      <c r="Q161" s="107"/>
      <c r="R161" s="12"/>
      <c r="S161" s="107"/>
      <c r="T161" s="12"/>
      <c r="U161" s="107"/>
      <c r="V161" s="107"/>
      <c r="W161" s="182"/>
      <c r="X161" s="96"/>
      <c r="Y161" s="96"/>
      <c r="Z161" s="96"/>
      <c r="AA161" s="96"/>
      <c r="AB161" s="96"/>
      <c r="AC161" s="96"/>
      <c r="AD161" s="15"/>
      <c r="AE161" s="15"/>
      <c r="AF161" s="10" t="s">
        <v>3119</v>
      </c>
      <c r="AG161" s="10"/>
      <c r="AH161" s="10"/>
    </row>
    <row r="162" spans="2:34" ht="31.5" customHeight="1" x14ac:dyDescent="0.2">
      <c r="B162" s="52" t="s">
        <v>1239</v>
      </c>
      <c r="C162" s="52" t="s">
        <v>639</v>
      </c>
      <c r="D162" s="23" t="s">
        <v>3087</v>
      </c>
      <c r="E162" s="52" t="s">
        <v>9</v>
      </c>
      <c r="F162" s="52"/>
      <c r="G162" s="23" t="s">
        <v>2326</v>
      </c>
      <c r="H162" s="23" t="s">
        <v>655</v>
      </c>
      <c r="I162" s="107"/>
      <c r="J162" s="118">
        <f>SUM(I158:I161)</f>
        <v>461</v>
      </c>
      <c r="K162" s="107"/>
      <c r="L162" s="108"/>
      <c r="M162" s="52" t="s">
        <v>0</v>
      </c>
      <c r="N162" s="23"/>
      <c r="O162" s="107"/>
      <c r="P162" s="23"/>
      <c r="Q162" s="107"/>
      <c r="R162" s="23"/>
      <c r="S162" s="107"/>
      <c r="T162" s="23"/>
      <c r="U162" s="107"/>
      <c r="V162" s="107" t="s">
        <v>1823</v>
      </c>
      <c r="W162" s="108"/>
      <c r="X162" s="108"/>
      <c r="Y162" s="108"/>
      <c r="Z162" s="108"/>
      <c r="AA162" s="108"/>
      <c r="AB162" s="108"/>
      <c r="AC162" s="108"/>
      <c r="AD162" s="108"/>
      <c r="AE162" s="108"/>
      <c r="AF162" s="10" t="s">
        <v>3094</v>
      </c>
      <c r="AG162" s="10"/>
      <c r="AH162" s="10"/>
    </row>
    <row r="163" spans="2:34" ht="25.7" customHeight="1" x14ac:dyDescent="0.2">
      <c r="B163" s="6" t="s">
        <v>1240</v>
      </c>
      <c r="C163" s="49" t="s">
        <v>640</v>
      </c>
      <c r="D163" s="210" t="s">
        <v>3108</v>
      </c>
      <c r="E163" s="6" t="s">
        <v>9</v>
      </c>
      <c r="F163" s="6"/>
      <c r="G163" s="190" t="s">
        <v>2327</v>
      </c>
      <c r="H163" s="68"/>
      <c r="I163" s="118">
        <v>17</v>
      </c>
      <c r="J163" s="107"/>
      <c r="K163" s="107"/>
      <c r="L163" s="96"/>
      <c r="M163" s="6" t="s">
        <v>0</v>
      </c>
      <c r="N163" s="56" t="s">
        <v>819</v>
      </c>
      <c r="O163" s="107"/>
      <c r="P163" s="69"/>
      <c r="Q163" s="107"/>
      <c r="R163" s="12"/>
      <c r="S163" s="107"/>
      <c r="T163" s="12"/>
      <c r="U163" s="107"/>
      <c r="V163" s="107"/>
      <c r="W163" s="182"/>
      <c r="X163" s="96"/>
      <c r="Y163" s="96"/>
      <c r="Z163" s="96"/>
      <c r="AA163" s="96"/>
      <c r="AB163" s="96"/>
      <c r="AC163" s="96"/>
      <c r="AD163" s="15"/>
      <c r="AE163" s="15"/>
      <c r="AF163" s="10" t="s">
        <v>3120</v>
      </c>
      <c r="AG163" s="10"/>
      <c r="AH163" s="10"/>
    </row>
    <row r="164" spans="2:34" ht="25.7" customHeight="1" x14ac:dyDescent="0.2">
      <c r="B164" s="6" t="s">
        <v>1241</v>
      </c>
      <c r="C164" s="49" t="s">
        <v>641</v>
      </c>
      <c r="D164" s="210" t="s">
        <v>3109</v>
      </c>
      <c r="E164" s="6" t="s">
        <v>9</v>
      </c>
      <c r="F164" s="6"/>
      <c r="G164" s="190" t="s">
        <v>2328</v>
      </c>
      <c r="H164" s="68"/>
      <c r="I164" s="118">
        <v>5</v>
      </c>
      <c r="J164" s="107"/>
      <c r="K164" s="107"/>
      <c r="L164" s="96"/>
      <c r="M164" s="6" t="s">
        <v>0</v>
      </c>
      <c r="N164" s="56" t="s">
        <v>820</v>
      </c>
      <c r="O164" s="107"/>
      <c r="P164" s="69"/>
      <c r="Q164" s="107"/>
      <c r="R164" s="12"/>
      <c r="S164" s="107"/>
      <c r="T164" s="12"/>
      <c r="U164" s="107"/>
      <c r="V164" s="107"/>
      <c r="W164" s="182"/>
      <c r="X164" s="96"/>
      <c r="Y164" s="96"/>
      <c r="Z164" s="96"/>
      <c r="AA164" s="96"/>
      <c r="AB164" s="96"/>
      <c r="AC164" s="96"/>
      <c r="AD164" s="15"/>
      <c r="AE164" s="15"/>
      <c r="AF164" s="10" t="s">
        <v>3121</v>
      </c>
      <c r="AG164" s="10"/>
      <c r="AH164" s="10"/>
    </row>
    <row r="165" spans="2:34" ht="25.7" customHeight="1" x14ac:dyDescent="0.2">
      <c r="B165" s="6" t="s">
        <v>1242</v>
      </c>
      <c r="C165" s="49" t="s">
        <v>642</v>
      </c>
      <c r="D165" s="210" t="s">
        <v>3110</v>
      </c>
      <c r="E165" s="6" t="s">
        <v>9</v>
      </c>
      <c r="F165" s="6"/>
      <c r="G165" s="190" t="s">
        <v>2329</v>
      </c>
      <c r="H165" s="68"/>
      <c r="I165" s="118">
        <v>34</v>
      </c>
      <c r="J165" s="107"/>
      <c r="K165" s="107"/>
      <c r="L165" s="96"/>
      <c r="M165" s="6" t="s">
        <v>0</v>
      </c>
      <c r="N165" s="56" t="s">
        <v>821</v>
      </c>
      <c r="O165" s="107"/>
      <c r="P165" s="69"/>
      <c r="Q165" s="107"/>
      <c r="R165" s="12"/>
      <c r="S165" s="107"/>
      <c r="T165" s="12"/>
      <c r="U165" s="107"/>
      <c r="V165" s="107"/>
      <c r="W165" s="182"/>
      <c r="X165" s="96"/>
      <c r="Y165" s="96"/>
      <c r="Z165" s="96"/>
      <c r="AA165" s="96"/>
      <c r="AB165" s="96"/>
      <c r="AC165" s="96"/>
      <c r="AD165" s="15"/>
      <c r="AE165" s="15"/>
      <c r="AF165" s="10" t="s">
        <v>3122</v>
      </c>
      <c r="AG165" s="10"/>
      <c r="AH165" s="10"/>
    </row>
    <row r="166" spans="2:34" ht="25.7" customHeight="1" x14ac:dyDescent="0.2">
      <c r="B166" s="6" t="s">
        <v>1243</v>
      </c>
      <c r="C166" s="49" t="s">
        <v>643</v>
      </c>
      <c r="D166" s="210" t="s">
        <v>3111</v>
      </c>
      <c r="E166" s="6" t="s">
        <v>9</v>
      </c>
      <c r="F166" s="6"/>
      <c r="G166" s="190" t="s">
        <v>2330</v>
      </c>
      <c r="H166" s="68"/>
      <c r="I166" s="118">
        <v>1</v>
      </c>
      <c r="J166" s="107"/>
      <c r="K166" s="107"/>
      <c r="L166" s="96"/>
      <c r="M166" s="6" t="s">
        <v>0</v>
      </c>
      <c r="N166" s="56" t="s">
        <v>822</v>
      </c>
      <c r="O166" s="107"/>
      <c r="P166" s="69"/>
      <c r="Q166" s="107"/>
      <c r="R166" s="12"/>
      <c r="S166" s="107"/>
      <c r="T166" s="12"/>
      <c r="U166" s="107"/>
      <c r="V166" s="107"/>
      <c r="W166" s="182"/>
      <c r="X166" s="96"/>
      <c r="Y166" s="96"/>
      <c r="Z166" s="96"/>
      <c r="AA166" s="96"/>
      <c r="AB166" s="96"/>
      <c r="AC166" s="96"/>
      <c r="AD166" s="15"/>
      <c r="AE166" s="15"/>
      <c r="AF166" s="10" t="s">
        <v>3123</v>
      </c>
      <c r="AG166" s="10"/>
      <c r="AH166" s="10"/>
    </row>
    <row r="167" spans="2:34" ht="27.75" customHeight="1" x14ac:dyDescent="0.2">
      <c r="B167" s="52" t="s">
        <v>1244</v>
      </c>
      <c r="C167" s="52" t="s">
        <v>644</v>
      </c>
      <c r="D167" s="23" t="s">
        <v>3088</v>
      </c>
      <c r="E167" s="52" t="s">
        <v>9</v>
      </c>
      <c r="F167" s="52"/>
      <c r="G167" s="23" t="s">
        <v>2331</v>
      </c>
      <c r="H167" s="23" t="s">
        <v>656</v>
      </c>
      <c r="I167" s="107"/>
      <c r="J167" s="118">
        <f>SUM(I163:I166)</f>
        <v>57</v>
      </c>
      <c r="K167" s="107"/>
      <c r="L167" s="108"/>
      <c r="M167" s="52" t="s">
        <v>0</v>
      </c>
      <c r="N167" s="23"/>
      <c r="O167" s="107"/>
      <c r="P167" s="23"/>
      <c r="Q167" s="107"/>
      <c r="R167" s="23"/>
      <c r="S167" s="107"/>
      <c r="T167" s="23"/>
      <c r="U167" s="107"/>
      <c r="V167" s="107" t="s">
        <v>1824</v>
      </c>
      <c r="W167" s="108"/>
      <c r="X167" s="108"/>
      <c r="Y167" s="108"/>
      <c r="Z167" s="108"/>
      <c r="AA167" s="108"/>
      <c r="AB167" s="108"/>
      <c r="AC167" s="108"/>
      <c r="AD167" s="108"/>
      <c r="AE167" s="108"/>
      <c r="AF167" s="10" t="s">
        <v>3095</v>
      </c>
      <c r="AG167" s="10"/>
      <c r="AH167" s="10"/>
    </row>
    <row r="168" spans="2:34" ht="25.5" x14ac:dyDescent="0.2">
      <c r="B168" s="52" t="s">
        <v>1245</v>
      </c>
      <c r="C168" s="52" t="s">
        <v>645</v>
      </c>
      <c r="D168" s="23" t="s">
        <v>3089</v>
      </c>
      <c r="E168" s="52" t="s">
        <v>9</v>
      </c>
      <c r="F168" s="52"/>
      <c r="G168" s="23" t="s">
        <v>2332</v>
      </c>
      <c r="H168" s="23" t="s">
        <v>657</v>
      </c>
      <c r="I168" s="107"/>
      <c r="J168" s="118">
        <f>SUM(I153,I158,I163)</f>
        <v>1481</v>
      </c>
      <c r="K168" s="107"/>
      <c r="L168" s="108"/>
      <c r="M168" s="52" t="s">
        <v>0</v>
      </c>
      <c r="N168" s="23"/>
      <c r="O168" s="107"/>
      <c r="P168" s="23"/>
      <c r="Q168" s="107"/>
      <c r="R168" s="23"/>
      <c r="S168" s="107"/>
      <c r="T168" s="23"/>
      <c r="U168" s="107"/>
      <c r="V168" s="107" t="s">
        <v>1825</v>
      </c>
      <c r="W168" s="108"/>
      <c r="X168" s="108"/>
      <c r="Y168" s="108"/>
      <c r="Z168" s="108"/>
      <c r="AA168" s="108"/>
      <c r="AB168" s="108"/>
      <c r="AC168" s="108"/>
      <c r="AD168" s="108"/>
      <c r="AE168" s="108"/>
      <c r="AF168" s="10" t="s">
        <v>3096</v>
      </c>
      <c r="AG168" s="10"/>
      <c r="AH168" s="10"/>
    </row>
    <row r="169" spans="2:34" ht="25.5" x14ac:dyDescent="0.2">
      <c r="B169" s="52" t="s">
        <v>1246</v>
      </c>
      <c r="C169" s="52" t="s">
        <v>646</v>
      </c>
      <c r="D169" s="23" t="s">
        <v>3090</v>
      </c>
      <c r="E169" s="52" t="s">
        <v>9</v>
      </c>
      <c r="F169" s="52"/>
      <c r="G169" s="23" t="s">
        <v>2333</v>
      </c>
      <c r="H169" s="23" t="s">
        <v>686</v>
      </c>
      <c r="I169" s="107"/>
      <c r="J169" s="118">
        <f t="shared" ref="J169:J171" si="0">SUM(I154,I159,I164)</f>
        <v>495</v>
      </c>
      <c r="K169" s="107"/>
      <c r="L169" s="108"/>
      <c r="M169" s="52" t="s">
        <v>0</v>
      </c>
      <c r="N169" s="23"/>
      <c r="O169" s="107"/>
      <c r="P169" s="23"/>
      <c r="Q169" s="107"/>
      <c r="R169" s="23"/>
      <c r="S169" s="107"/>
      <c r="T169" s="23"/>
      <c r="U169" s="107"/>
      <c r="V169" s="107" t="s">
        <v>1826</v>
      </c>
      <c r="W169" s="108"/>
      <c r="X169" s="108"/>
      <c r="Y169" s="108"/>
      <c r="Z169" s="108"/>
      <c r="AA169" s="108"/>
      <c r="AB169" s="108"/>
      <c r="AC169" s="108"/>
      <c r="AD169" s="108"/>
      <c r="AE169" s="108"/>
      <c r="AF169" s="10" t="s">
        <v>3097</v>
      </c>
      <c r="AG169" s="10"/>
      <c r="AH169" s="10"/>
    </row>
    <row r="170" spans="2:34" ht="25.5" x14ac:dyDescent="0.2">
      <c r="B170" s="52" t="s">
        <v>1247</v>
      </c>
      <c r="C170" s="52" t="s">
        <v>647</v>
      </c>
      <c r="D170" s="23" t="s">
        <v>3091</v>
      </c>
      <c r="E170" s="52" t="s">
        <v>9</v>
      </c>
      <c r="F170" s="52"/>
      <c r="G170" s="23" t="s">
        <v>2334</v>
      </c>
      <c r="H170" s="23" t="s">
        <v>688</v>
      </c>
      <c r="I170" s="107"/>
      <c r="J170" s="118">
        <f t="shared" si="0"/>
        <v>1277</v>
      </c>
      <c r="K170" s="107"/>
      <c r="L170" s="108"/>
      <c r="M170" s="52" t="s">
        <v>0</v>
      </c>
      <c r="N170" s="23"/>
      <c r="O170" s="107"/>
      <c r="P170" s="23"/>
      <c r="Q170" s="107"/>
      <c r="R170" s="23"/>
      <c r="S170" s="107"/>
      <c r="T170" s="23"/>
      <c r="U170" s="107"/>
      <c r="V170" s="107" t="s">
        <v>1827</v>
      </c>
      <c r="W170" s="108"/>
      <c r="X170" s="108"/>
      <c r="Y170" s="108"/>
      <c r="Z170" s="108"/>
      <c r="AA170" s="108"/>
      <c r="AB170" s="108"/>
      <c r="AC170" s="108"/>
      <c r="AD170" s="108"/>
      <c r="AE170" s="108"/>
      <c r="AF170" s="10" t="s">
        <v>3098</v>
      </c>
      <c r="AG170" s="10"/>
      <c r="AH170" s="10"/>
    </row>
    <row r="171" spans="2:34" ht="25.5" x14ac:dyDescent="0.2">
      <c r="B171" s="52" t="s">
        <v>1248</v>
      </c>
      <c r="C171" s="52" t="s">
        <v>648</v>
      </c>
      <c r="D171" s="23" t="s">
        <v>3092</v>
      </c>
      <c r="E171" s="52" t="s">
        <v>9</v>
      </c>
      <c r="F171" s="52"/>
      <c r="G171" s="23" t="s">
        <v>2335</v>
      </c>
      <c r="H171" s="23" t="s">
        <v>689</v>
      </c>
      <c r="I171" s="107"/>
      <c r="J171" s="118">
        <f t="shared" si="0"/>
        <v>28</v>
      </c>
      <c r="K171" s="107"/>
      <c r="L171" s="108"/>
      <c r="M171" s="52" t="s">
        <v>0</v>
      </c>
      <c r="N171" s="23"/>
      <c r="O171" s="107"/>
      <c r="P171" s="23"/>
      <c r="Q171" s="107"/>
      <c r="R171" s="23"/>
      <c r="S171" s="107"/>
      <c r="T171" s="23"/>
      <c r="U171" s="107"/>
      <c r="V171" s="107" t="s">
        <v>1828</v>
      </c>
      <c r="W171" s="108"/>
      <c r="X171" s="108"/>
      <c r="Y171" s="108"/>
      <c r="Z171" s="108"/>
      <c r="AA171" s="108"/>
      <c r="AB171" s="108"/>
      <c r="AC171" s="108"/>
      <c r="AD171" s="108"/>
      <c r="AE171" s="108"/>
      <c r="AF171" s="10" t="s">
        <v>3099</v>
      </c>
      <c r="AG171" s="10"/>
      <c r="AH171" s="10"/>
    </row>
    <row r="172" spans="2:34" ht="27" customHeight="1" x14ac:dyDescent="0.2">
      <c r="B172" s="52" t="s">
        <v>1249</v>
      </c>
      <c r="C172" s="52" t="s">
        <v>649</v>
      </c>
      <c r="D172" s="23" t="s">
        <v>3084</v>
      </c>
      <c r="E172" s="52" t="s">
        <v>9</v>
      </c>
      <c r="F172" s="52"/>
      <c r="G172" s="23" t="s">
        <v>2336</v>
      </c>
      <c r="H172" s="23" t="s">
        <v>712</v>
      </c>
      <c r="I172" s="107"/>
      <c r="J172" s="118">
        <f>SUM(J168:J171)</f>
        <v>3281</v>
      </c>
      <c r="K172" s="107"/>
      <c r="L172" s="108"/>
      <c r="M172" s="52" t="s">
        <v>0</v>
      </c>
      <c r="N172" s="23"/>
      <c r="O172" s="107"/>
      <c r="P172" s="23"/>
      <c r="Q172" s="107"/>
      <c r="R172" s="23"/>
      <c r="S172" s="107"/>
      <c r="T172" s="23"/>
      <c r="U172" s="107"/>
      <c r="V172" s="107" t="s">
        <v>1829</v>
      </c>
      <c r="W172" s="108"/>
      <c r="X172" s="108"/>
      <c r="Y172" s="108"/>
      <c r="Z172" s="108"/>
      <c r="AA172" s="108"/>
      <c r="AB172" s="108"/>
      <c r="AC172" s="108"/>
      <c r="AD172" s="108"/>
      <c r="AE172" s="108"/>
      <c r="AF172" s="10" t="s">
        <v>3085</v>
      </c>
      <c r="AG172" s="10"/>
      <c r="AH172" s="10"/>
    </row>
    <row r="173" spans="2:34" ht="24.75" customHeight="1" x14ac:dyDescent="0.2">
      <c r="B173" s="6" t="s">
        <v>1250</v>
      </c>
      <c r="C173" s="49" t="s">
        <v>658</v>
      </c>
      <c r="D173" s="10" t="s">
        <v>3138</v>
      </c>
      <c r="E173" s="6" t="s">
        <v>9</v>
      </c>
      <c r="F173" s="6"/>
      <c r="G173" s="190" t="s">
        <v>2337</v>
      </c>
      <c r="H173" s="68"/>
      <c r="I173" s="118">
        <v>2</v>
      </c>
      <c r="J173" s="107"/>
      <c r="K173" s="107"/>
      <c r="L173" s="96"/>
      <c r="M173" s="6" t="s">
        <v>0</v>
      </c>
      <c r="N173" s="56" t="s">
        <v>678</v>
      </c>
      <c r="O173" s="107"/>
      <c r="P173" s="69"/>
      <c r="Q173" s="107"/>
      <c r="R173" s="12"/>
      <c r="S173" s="107"/>
      <c r="T173" s="12"/>
      <c r="U173" s="107"/>
      <c r="V173" s="107"/>
      <c r="W173" s="182"/>
      <c r="X173" s="96"/>
      <c r="Y173" s="96"/>
      <c r="Z173" s="96"/>
      <c r="AA173" s="96"/>
      <c r="AB173" s="96"/>
      <c r="AC173" s="96"/>
      <c r="AD173" s="15"/>
      <c r="AE173" s="15"/>
      <c r="AF173" s="10" t="s">
        <v>3150</v>
      </c>
      <c r="AG173" s="10"/>
      <c r="AH173" s="10"/>
    </row>
    <row r="174" spans="2:34" ht="25.7" customHeight="1" x14ac:dyDescent="0.2">
      <c r="B174" s="6" t="s">
        <v>1251</v>
      </c>
      <c r="C174" s="49" t="s">
        <v>659</v>
      </c>
      <c r="D174" s="210" t="s">
        <v>3139</v>
      </c>
      <c r="E174" s="6" t="s">
        <v>9</v>
      </c>
      <c r="F174" s="6"/>
      <c r="G174" s="190" t="s">
        <v>2338</v>
      </c>
      <c r="H174" s="68"/>
      <c r="I174" s="118">
        <v>0</v>
      </c>
      <c r="J174" s="107"/>
      <c r="K174" s="107"/>
      <c r="L174" s="96"/>
      <c r="M174" s="6" t="s">
        <v>0</v>
      </c>
      <c r="N174" s="56" t="s">
        <v>679</v>
      </c>
      <c r="O174" s="107"/>
      <c r="P174" s="69"/>
      <c r="Q174" s="107"/>
      <c r="R174" s="12"/>
      <c r="S174" s="107"/>
      <c r="T174" s="12"/>
      <c r="U174" s="107"/>
      <c r="V174" s="107"/>
      <c r="W174" s="182"/>
      <c r="X174" s="96"/>
      <c r="Y174" s="96"/>
      <c r="Z174" s="96"/>
      <c r="AA174" s="96"/>
      <c r="AB174" s="96"/>
      <c r="AC174" s="96"/>
      <c r="AD174" s="15"/>
      <c r="AE174" s="15"/>
      <c r="AF174" s="10" t="s">
        <v>3151</v>
      </c>
      <c r="AG174" s="10"/>
      <c r="AH174" s="10"/>
    </row>
    <row r="175" spans="2:34" ht="25.7" customHeight="1" x14ac:dyDescent="0.2">
      <c r="B175" s="6" t="s">
        <v>1252</v>
      </c>
      <c r="C175" s="49" t="s">
        <v>660</v>
      </c>
      <c r="D175" s="210" t="s">
        <v>3140</v>
      </c>
      <c r="E175" s="6" t="s">
        <v>9</v>
      </c>
      <c r="F175" s="6"/>
      <c r="G175" s="190" t="s">
        <v>2339</v>
      </c>
      <c r="H175" s="68"/>
      <c r="I175" s="118">
        <v>1</v>
      </c>
      <c r="J175" s="107"/>
      <c r="K175" s="107"/>
      <c r="L175" s="96"/>
      <c r="M175" s="6" t="s">
        <v>0</v>
      </c>
      <c r="N175" s="56" t="s">
        <v>680</v>
      </c>
      <c r="O175" s="107"/>
      <c r="P175" s="69"/>
      <c r="Q175" s="107"/>
      <c r="R175" s="12"/>
      <c r="S175" s="107"/>
      <c r="T175" s="12"/>
      <c r="U175" s="107"/>
      <c r="V175" s="107"/>
      <c r="W175" s="182"/>
      <c r="X175" s="96"/>
      <c r="Y175" s="96"/>
      <c r="Z175" s="96"/>
      <c r="AA175" s="96"/>
      <c r="AB175" s="96"/>
      <c r="AC175" s="96"/>
      <c r="AD175" s="15"/>
      <c r="AE175" s="15"/>
      <c r="AF175" s="10" t="s">
        <v>3152</v>
      </c>
      <c r="AG175" s="10"/>
      <c r="AH175" s="10"/>
    </row>
    <row r="176" spans="2:34" ht="25.7" customHeight="1" x14ac:dyDescent="0.2">
      <c r="B176" s="6" t="s">
        <v>1253</v>
      </c>
      <c r="C176" s="49" t="s">
        <v>661</v>
      </c>
      <c r="D176" s="210" t="s">
        <v>3141</v>
      </c>
      <c r="E176" s="6" t="s">
        <v>9</v>
      </c>
      <c r="F176" s="6"/>
      <c r="G176" s="190" t="s">
        <v>2340</v>
      </c>
      <c r="H176" s="68"/>
      <c r="I176" s="118">
        <v>0</v>
      </c>
      <c r="J176" s="107"/>
      <c r="K176" s="107"/>
      <c r="L176" s="96"/>
      <c r="M176" s="6" t="s">
        <v>0</v>
      </c>
      <c r="N176" s="56" t="s">
        <v>681</v>
      </c>
      <c r="O176" s="107"/>
      <c r="P176" s="69"/>
      <c r="Q176" s="107"/>
      <c r="R176" s="12"/>
      <c r="S176" s="107"/>
      <c r="T176" s="12"/>
      <c r="U176" s="107"/>
      <c r="V176" s="107"/>
      <c r="W176" s="182"/>
      <c r="X176" s="96"/>
      <c r="Y176" s="96"/>
      <c r="Z176" s="96"/>
      <c r="AA176" s="96"/>
      <c r="AB176" s="96"/>
      <c r="AC176" s="96"/>
      <c r="AD176" s="15"/>
      <c r="AE176" s="15"/>
      <c r="AF176" s="10" t="s">
        <v>3153</v>
      </c>
      <c r="AG176" s="10"/>
      <c r="AH176" s="10"/>
    </row>
    <row r="177" spans="2:34" ht="25.5" x14ac:dyDescent="0.2">
      <c r="B177" s="52" t="s">
        <v>1254</v>
      </c>
      <c r="C177" s="52" t="s">
        <v>662</v>
      </c>
      <c r="D177" s="23" t="s">
        <v>3124</v>
      </c>
      <c r="E177" s="52" t="s">
        <v>9</v>
      </c>
      <c r="F177" s="52"/>
      <c r="G177" s="23" t="s">
        <v>2341</v>
      </c>
      <c r="H177" s="23" t="s">
        <v>682</v>
      </c>
      <c r="I177" s="107"/>
      <c r="J177" s="118">
        <f>SUM(I173:I176)</f>
        <v>3</v>
      </c>
      <c r="K177" s="107"/>
      <c r="L177" s="108"/>
      <c r="M177" s="52" t="s">
        <v>0</v>
      </c>
      <c r="N177" s="23"/>
      <c r="O177" s="107"/>
      <c r="P177" s="23"/>
      <c r="Q177" s="107"/>
      <c r="R177" s="23"/>
      <c r="S177" s="107"/>
      <c r="T177" s="23"/>
      <c r="U177" s="107"/>
      <c r="V177" s="107" t="s">
        <v>1830</v>
      </c>
      <c r="W177" s="108"/>
      <c r="X177" s="108"/>
      <c r="Y177" s="108"/>
      <c r="Z177" s="108"/>
      <c r="AA177" s="108"/>
      <c r="AB177" s="108"/>
      <c r="AC177" s="108"/>
      <c r="AD177" s="108"/>
      <c r="AE177" s="108"/>
      <c r="AF177" s="10" t="s">
        <v>3131</v>
      </c>
      <c r="AG177" s="10"/>
      <c r="AH177" s="10"/>
    </row>
    <row r="178" spans="2:34" ht="25.7" customHeight="1" x14ac:dyDescent="0.2">
      <c r="B178" s="6" t="s">
        <v>1255</v>
      </c>
      <c r="C178" s="49" t="s">
        <v>663</v>
      </c>
      <c r="D178" s="210" t="s">
        <v>3142</v>
      </c>
      <c r="E178" s="6" t="s">
        <v>9</v>
      </c>
      <c r="F178" s="6"/>
      <c r="G178" s="190" t="s">
        <v>2342</v>
      </c>
      <c r="H178" s="68"/>
      <c r="I178" s="118">
        <v>1</v>
      </c>
      <c r="J178" s="107"/>
      <c r="K178" s="107"/>
      <c r="L178" s="96"/>
      <c r="M178" s="6" t="s">
        <v>0</v>
      </c>
      <c r="N178" s="56" t="s">
        <v>823</v>
      </c>
      <c r="O178" s="107"/>
      <c r="P178" s="69"/>
      <c r="Q178" s="107"/>
      <c r="R178" s="12"/>
      <c r="S178" s="107"/>
      <c r="T178" s="12"/>
      <c r="U178" s="107"/>
      <c r="V178" s="107"/>
      <c r="W178" s="182"/>
      <c r="X178" s="96"/>
      <c r="Y178" s="96"/>
      <c r="Z178" s="96"/>
      <c r="AA178" s="96"/>
      <c r="AB178" s="96"/>
      <c r="AC178" s="96"/>
      <c r="AD178" s="15"/>
      <c r="AE178" s="15"/>
      <c r="AF178" s="10" t="s">
        <v>3154</v>
      </c>
      <c r="AG178" s="10"/>
      <c r="AH178" s="10"/>
    </row>
    <row r="179" spans="2:34" ht="25.7" customHeight="1" x14ac:dyDescent="0.2">
      <c r="B179" s="6" t="s">
        <v>1256</v>
      </c>
      <c r="C179" s="49" t="s">
        <v>664</v>
      </c>
      <c r="D179" s="210" t="s">
        <v>3143</v>
      </c>
      <c r="E179" s="6" t="s">
        <v>9</v>
      </c>
      <c r="F179" s="6"/>
      <c r="G179" s="190" t="s">
        <v>2343</v>
      </c>
      <c r="H179" s="68"/>
      <c r="I179" s="118">
        <v>0</v>
      </c>
      <c r="J179" s="107"/>
      <c r="K179" s="107"/>
      <c r="L179" s="96"/>
      <c r="M179" s="6" t="s">
        <v>0</v>
      </c>
      <c r="N179" s="56" t="s">
        <v>824</v>
      </c>
      <c r="O179" s="107"/>
      <c r="P179" s="69"/>
      <c r="Q179" s="107"/>
      <c r="R179" s="12"/>
      <c r="S179" s="107"/>
      <c r="T179" s="12"/>
      <c r="U179" s="107"/>
      <c r="V179" s="107"/>
      <c r="W179" s="182"/>
      <c r="X179" s="96"/>
      <c r="Y179" s="96"/>
      <c r="Z179" s="96"/>
      <c r="AA179" s="96"/>
      <c r="AB179" s="96"/>
      <c r="AC179" s="96"/>
      <c r="AD179" s="15"/>
      <c r="AE179" s="15"/>
      <c r="AF179" s="10" t="s">
        <v>3155</v>
      </c>
      <c r="AG179" s="10"/>
      <c r="AH179" s="10"/>
    </row>
    <row r="180" spans="2:34" ht="25.7" customHeight="1" x14ac:dyDescent="0.2">
      <c r="B180" s="6" t="s">
        <v>1257</v>
      </c>
      <c r="C180" s="49" t="s">
        <v>665</v>
      </c>
      <c r="D180" s="210" t="s">
        <v>3144</v>
      </c>
      <c r="E180" s="6" t="s">
        <v>9</v>
      </c>
      <c r="F180" s="6"/>
      <c r="G180" s="190" t="s">
        <v>2344</v>
      </c>
      <c r="H180" s="68"/>
      <c r="I180" s="118">
        <v>0</v>
      </c>
      <c r="J180" s="107"/>
      <c r="K180" s="107"/>
      <c r="L180" s="96"/>
      <c r="M180" s="6" t="s">
        <v>0</v>
      </c>
      <c r="N180" s="56" t="s">
        <v>825</v>
      </c>
      <c r="O180" s="107"/>
      <c r="P180" s="69"/>
      <c r="Q180" s="107"/>
      <c r="R180" s="12"/>
      <c r="S180" s="107"/>
      <c r="T180" s="12"/>
      <c r="U180" s="107"/>
      <c r="V180" s="107"/>
      <c r="W180" s="182"/>
      <c r="X180" s="96"/>
      <c r="Y180" s="96"/>
      <c r="Z180" s="96"/>
      <c r="AA180" s="96"/>
      <c r="AB180" s="96"/>
      <c r="AC180" s="96"/>
      <c r="AD180" s="15"/>
      <c r="AE180" s="15"/>
      <c r="AF180" s="10" t="s">
        <v>3156</v>
      </c>
      <c r="AG180" s="10"/>
      <c r="AH180" s="10"/>
    </row>
    <row r="181" spans="2:34" ht="25.7" customHeight="1" x14ac:dyDescent="0.2">
      <c r="B181" s="6" t="s">
        <v>1258</v>
      </c>
      <c r="C181" s="49" t="s">
        <v>666</v>
      </c>
      <c r="D181" s="210" t="s">
        <v>3145</v>
      </c>
      <c r="E181" s="6" t="s">
        <v>9</v>
      </c>
      <c r="F181" s="6"/>
      <c r="G181" s="190" t="s">
        <v>2345</v>
      </c>
      <c r="H181" s="68"/>
      <c r="I181" s="118">
        <v>0</v>
      </c>
      <c r="J181" s="107"/>
      <c r="K181" s="107"/>
      <c r="L181" s="96"/>
      <c r="M181" s="6" t="s">
        <v>0</v>
      </c>
      <c r="N181" s="56" t="s">
        <v>826</v>
      </c>
      <c r="O181" s="107"/>
      <c r="P181" s="69"/>
      <c r="Q181" s="107"/>
      <c r="R181" s="12"/>
      <c r="S181" s="107"/>
      <c r="T181" s="12"/>
      <c r="U181" s="107"/>
      <c r="V181" s="107"/>
      <c r="W181" s="182"/>
      <c r="X181" s="96"/>
      <c r="Y181" s="96"/>
      <c r="Z181" s="96"/>
      <c r="AA181" s="96"/>
      <c r="AB181" s="96"/>
      <c r="AC181" s="96"/>
      <c r="AD181" s="15"/>
      <c r="AE181" s="15"/>
      <c r="AF181" s="10" t="s">
        <v>3157</v>
      </c>
      <c r="AG181" s="10"/>
      <c r="AH181" s="10"/>
    </row>
    <row r="182" spans="2:34" ht="30" customHeight="1" x14ac:dyDescent="0.2">
      <c r="B182" s="52" t="s">
        <v>1259</v>
      </c>
      <c r="C182" s="52" t="s">
        <v>667</v>
      </c>
      <c r="D182" s="23" t="s">
        <v>3125</v>
      </c>
      <c r="E182" s="52" t="s">
        <v>9</v>
      </c>
      <c r="F182" s="52"/>
      <c r="G182" s="23" t="s">
        <v>2346</v>
      </c>
      <c r="H182" s="23" t="s">
        <v>683</v>
      </c>
      <c r="I182" s="107"/>
      <c r="J182" s="118">
        <f>SUM(I178:I181)</f>
        <v>1</v>
      </c>
      <c r="K182" s="107"/>
      <c r="L182" s="108"/>
      <c r="M182" s="52" t="s">
        <v>0</v>
      </c>
      <c r="N182" s="23"/>
      <c r="O182" s="107"/>
      <c r="P182" s="23"/>
      <c r="Q182" s="107"/>
      <c r="R182" s="23"/>
      <c r="S182" s="107"/>
      <c r="T182" s="23"/>
      <c r="U182" s="107"/>
      <c r="V182" s="107" t="s">
        <v>1831</v>
      </c>
      <c r="W182" s="108"/>
      <c r="X182" s="108"/>
      <c r="Y182" s="108"/>
      <c r="Z182" s="108"/>
      <c r="AA182" s="108"/>
      <c r="AB182" s="108"/>
      <c r="AC182" s="108"/>
      <c r="AD182" s="108"/>
      <c r="AE182" s="108"/>
      <c r="AF182" s="10" t="s">
        <v>3132</v>
      </c>
      <c r="AG182" s="10"/>
      <c r="AH182" s="10"/>
    </row>
    <row r="183" spans="2:34" ht="25.7" customHeight="1" x14ac:dyDescent="0.2">
      <c r="B183" s="6" t="s">
        <v>1260</v>
      </c>
      <c r="C183" s="49" t="s">
        <v>668</v>
      </c>
      <c r="D183" s="210" t="s">
        <v>3146</v>
      </c>
      <c r="E183" s="6" t="s">
        <v>9</v>
      </c>
      <c r="F183" s="6"/>
      <c r="G183" s="190" t="s">
        <v>2347</v>
      </c>
      <c r="H183" s="68"/>
      <c r="I183" s="118">
        <v>0</v>
      </c>
      <c r="J183" s="107"/>
      <c r="K183" s="107"/>
      <c r="L183" s="96"/>
      <c r="M183" s="6" t="s">
        <v>0</v>
      </c>
      <c r="N183" s="56" t="s">
        <v>827</v>
      </c>
      <c r="O183" s="107"/>
      <c r="P183" s="69"/>
      <c r="Q183" s="107"/>
      <c r="R183" s="12"/>
      <c r="S183" s="107"/>
      <c r="T183" s="12"/>
      <c r="U183" s="107"/>
      <c r="V183" s="107"/>
      <c r="W183" s="182"/>
      <c r="X183" s="96"/>
      <c r="Y183" s="96"/>
      <c r="Z183" s="96"/>
      <c r="AA183" s="96"/>
      <c r="AB183" s="96"/>
      <c r="AC183" s="96"/>
      <c r="AD183" s="15"/>
      <c r="AE183" s="15"/>
      <c r="AF183" s="10" t="s">
        <v>3158</v>
      </c>
      <c r="AG183" s="10"/>
      <c r="AH183" s="10"/>
    </row>
    <row r="184" spans="2:34" ht="25.7" customHeight="1" x14ac:dyDescent="0.2">
      <c r="B184" s="6" t="s">
        <v>1261</v>
      </c>
      <c r="C184" s="49" t="s">
        <v>669</v>
      </c>
      <c r="D184" s="210" t="s">
        <v>3147</v>
      </c>
      <c r="E184" s="6" t="s">
        <v>9</v>
      </c>
      <c r="F184" s="6"/>
      <c r="G184" s="190" t="s">
        <v>2348</v>
      </c>
      <c r="H184" s="68"/>
      <c r="I184" s="118">
        <v>0</v>
      </c>
      <c r="J184" s="107"/>
      <c r="K184" s="107"/>
      <c r="L184" s="96"/>
      <c r="M184" s="6" t="s">
        <v>0</v>
      </c>
      <c r="N184" s="56" t="s">
        <v>828</v>
      </c>
      <c r="O184" s="107"/>
      <c r="P184" s="69"/>
      <c r="Q184" s="107"/>
      <c r="R184" s="12"/>
      <c r="S184" s="107"/>
      <c r="T184" s="12"/>
      <c r="U184" s="107"/>
      <c r="V184" s="107"/>
      <c r="W184" s="182"/>
      <c r="X184" s="96"/>
      <c r="Y184" s="96"/>
      <c r="Z184" s="96"/>
      <c r="AA184" s="96"/>
      <c r="AB184" s="96"/>
      <c r="AC184" s="96"/>
      <c r="AD184" s="15"/>
      <c r="AE184" s="15"/>
      <c r="AF184" s="10" t="s">
        <v>3159</v>
      </c>
      <c r="AG184" s="10"/>
      <c r="AH184" s="10"/>
    </row>
    <row r="185" spans="2:34" ht="25.7" customHeight="1" x14ac:dyDescent="0.2">
      <c r="B185" s="6" t="s">
        <v>1262</v>
      </c>
      <c r="C185" s="49" t="s">
        <v>670</v>
      </c>
      <c r="D185" s="210" t="s">
        <v>3148</v>
      </c>
      <c r="E185" s="6" t="s">
        <v>9</v>
      </c>
      <c r="F185" s="6"/>
      <c r="G185" s="190" t="s">
        <v>2349</v>
      </c>
      <c r="H185" s="68"/>
      <c r="I185" s="118">
        <v>0</v>
      </c>
      <c r="J185" s="107"/>
      <c r="K185" s="107"/>
      <c r="L185" s="96"/>
      <c r="M185" s="6" t="s">
        <v>0</v>
      </c>
      <c r="N185" s="56" t="s">
        <v>829</v>
      </c>
      <c r="O185" s="107"/>
      <c r="P185" s="69"/>
      <c r="Q185" s="107"/>
      <c r="R185" s="12"/>
      <c r="S185" s="107"/>
      <c r="T185" s="12"/>
      <c r="U185" s="107"/>
      <c r="V185" s="107"/>
      <c r="W185" s="182"/>
      <c r="X185" s="96"/>
      <c r="Y185" s="96"/>
      <c r="Z185" s="96"/>
      <c r="AA185" s="96"/>
      <c r="AB185" s="96"/>
      <c r="AC185" s="96"/>
      <c r="AD185" s="15"/>
      <c r="AE185" s="15"/>
      <c r="AF185" s="10" t="s">
        <v>3160</v>
      </c>
      <c r="AG185" s="10"/>
      <c r="AH185" s="10"/>
    </row>
    <row r="186" spans="2:34" ht="25.7" customHeight="1" x14ac:dyDescent="0.2">
      <c r="B186" s="6" t="s">
        <v>1263</v>
      </c>
      <c r="C186" s="49" t="s">
        <v>671</v>
      </c>
      <c r="D186" s="210" t="s">
        <v>3149</v>
      </c>
      <c r="E186" s="6" t="s">
        <v>9</v>
      </c>
      <c r="F186" s="6"/>
      <c r="G186" s="190" t="s">
        <v>2350</v>
      </c>
      <c r="H186" s="68"/>
      <c r="I186" s="118">
        <v>0</v>
      </c>
      <c r="J186" s="107"/>
      <c r="K186" s="107"/>
      <c r="L186" s="96"/>
      <c r="M186" s="6" t="s">
        <v>0</v>
      </c>
      <c r="N186" s="56" t="s">
        <v>830</v>
      </c>
      <c r="O186" s="107"/>
      <c r="P186" s="69"/>
      <c r="Q186" s="107"/>
      <c r="R186" s="12"/>
      <c r="S186" s="107"/>
      <c r="T186" s="12"/>
      <c r="U186" s="107"/>
      <c r="V186" s="107"/>
      <c r="W186" s="182"/>
      <c r="X186" s="96"/>
      <c r="Y186" s="96"/>
      <c r="Z186" s="96"/>
      <c r="AA186" s="96"/>
      <c r="AB186" s="96"/>
      <c r="AC186" s="96"/>
      <c r="AD186" s="15"/>
      <c r="AE186" s="15"/>
      <c r="AF186" s="10" t="s">
        <v>3161</v>
      </c>
      <c r="AG186" s="10"/>
      <c r="AH186" s="10"/>
    </row>
    <row r="187" spans="2:34" ht="31.5" customHeight="1" x14ac:dyDescent="0.2">
      <c r="B187" s="52" t="s">
        <v>1264</v>
      </c>
      <c r="C187" s="52" t="s">
        <v>672</v>
      </c>
      <c r="D187" s="23" t="s">
        <v>3126</v>
      </c>
      <c r="E187" s="52" t="s">
        <v>9</v>
      </c>
      <c r="F187" s="52"/>
      <c r="G187" s="23" t="s">
        <v>2351</v>
      </c>
      <c r="H187" s="23" t="s">
        <v>684</v>
      </c>
      <c r="I187" s="107"/>
      <c r="J187" s="118">
        <f>SUM(I183:I186)</f>
        <v>0</v>
      </c>
      <c r="K187" s="107"/>
      <c r="L187" s="108"/>
      <c r="M187" s="52" t="s">
        <v>0</v>
      </c>
      <c r="N187" s="23"/>
      <c r="O187" s="107"/>
      <c r="P187" s="23"/>
      <c r="Q187" s="107"/>
      <c r="R187" s="23"/>
      <c r="S187" s="107"/>
      <c r="T187" s="23"/>
      <c r="U187" s="107"/>
      <c r="V187" s="107" t="s">
        <v>1832</v>
      </c>
      <c r="W187" s="108"/>
      <c r="X187" s="108"/>
      <c r="Y187" s="108"/>
      <c r="Z187" s="108"/>
      <c r="AA187" s="108"/>
      <c r="AB187" s="108"/>
      <c r="AC187" s="108"/>
      <c r="AD187" s="108"/>
      <c r="AE187" s="108"/>
      <c r="AF187" s="10" t="s">
        <v>3133</v>
      </c>
      <c r="AG187" s="10"/>
      <c r="AH187" s="10"/>
    </row>
    <row r="188" spans="2:34" ht="30" customHeight="1" x14ac:dyDescent="0.2">
      <c r="B188" s="52" t="s">
        <v>1265</v>
      </c>
      <c r="C188" s="52" t="s">
        <v>673</v>
      </c>
      <c r="D188" s="23" t="s">
        <v>3127</v>
      </c>
      <c r="E188" s="52" t="s">
        <v>9</v>
      </c>
      <c r="F188" s="52"/>
      <c r="G188" s="23" t="s">
        <v>2352</v>
      </c>
      <c r="H188" s="23" t="s">
        <v>685</v>
      </c>
      <c r="I188" s="107"/>
      <c r="J188" s="118">
        <f>SUM(I173,I178,I183)</f>
        <v>3</v>
      </c>
      <c r="K188" s="107"/>
      <c r="L188" s="108"/>
      <c r="M188" s="52" t="s">
        <v>0</v>
      </c>
      <c r="N188" s="23"/>
      <c r="O188" s="107"/>
      <c r="P188" s="23"/>
      <c r="Q188" s="107"/>
      <c r="R188" s="23"/>
      <c r="S188" s="107"/>
      <c r="T188" s="23"/>
      <c r="U188" s="107"/>
      <c r="V188" s="107" t="s">
        <v>1833</v>
      </c>
      <c r="W188" s="108"/>
      <c r="X188" s="108"/>
      <c r="Y188" s="108"/>
      <c r="Z188" s="108"/>
      <c r="AA188" s="108"/>
      <c r="AB188" s="108"/>
      <c r="AC188" s="108"/>
      <c r="AD188" s="108"/>
      <c r="AE188" s="108"/>
      <c r="AF188" s="10" t="s">
        <v>3134</v>
      </c>
      <c r="AG188" s="10"/>
      <c r="AH188" s="10"/>
    </row>
    <row r="189" spans="2:34" ht="27.75" customHeight="1" x14ac:dyDescent="0.2">
      <c r="B189" s="52" t="s">
        <v>1266</v>
      </c>
      <c r="C189" s="52" t="s">
        <v>674</v>
      </c>
      <c r="D189" s="23" t="s">
        <v>3128</v>
      </c>
      <c r="E189" s="52" t="s">
        <v>9</v>
      </c>
      <c r="F189" s="52"/>
      <c r="G189" s="23" t="s">
        <v>2353</v>
      </c>
      <c r="H189" s="23" t="s">
        <v>687</v>
      </c>
      <c r="I189" s="107"/>
      <c r="J189" s="118">
        <f t="shared" ref="J189:J191" si="1">SUM(I174,I179,I184)</f>
        <v>0</v>
      </c>
      <c r="K189" s="107"/>
      <c r="L189" s="108"/>
      <c r="M189" s="52" t="s">
        <v>0</v>
      </c>
      <c r="N189" s="23"/>
      <c r="O189" s="107"/>
      <c r="P189" s="23"/>
      <c r="Q189" s="107"/>
      <c r="R189" s="23"/>
      <c r="S189" s="107"/>
      <c r="T189" s="23"/>
      <c r="U189" s="107"/>
      <c r="V189" s="107" t="s">
        <v>1834</v>
      </c>
      <c r="W189" s="108"/>
      <c r="X189" s="108"/>
      <c r="Y189" s="108"/>
      <c r="Z189" s="108"/>
      <c r="AA189" s="108"/>
      <c r="AB189" s="108"/>
      <c r="AC189" s="108"/>
      <c r="AD189" s="108"/>
      <c r="AE189" s="108"/>
      <c r="AF189" s="10" t="s">
        <v>3135</v>
      </c>
      <c r="AG189" s="10"/>
      <c r="AH189" s="10"/>
    </row>
    <row r="190" spans="2:34" ht="30" customHeight="1" x14ac:dyDescent="0.2">
      <c r="B190" s="52" t="s">
        <v>1267</v>
      </c>
      <c r="C190" s="52" t="s">
        <v>675</v>
      </c>
      <c r="D190" s="23" t="s">
        <v>3129</v>
      </c>
      <c r="E190" s="52" t="s">
        <v>9</v>
      </c>
      <c r="F190" s="52"/>
      <c r="G190" s="23" t="s">
        <v>2354</v>
      </c>
      <c r="H190" s="23" t="s">
        <v>690</v>
      </c>
      <c r="I190" s="107"/>
      <c r="J190" s="118">
        <f t="shared" si="1"/>
        <v>1</v>
      </c>
      <c r="K190" s="107"/>
      <c r="L190" s="108"/>
      <c r="M190" s="52" t="s">
        <v>0</v>
      </c>
      <c r="N190" s="23"/>
      <c r="O190" s="107"/>
      <c r="P190" s="23"/>
      <c r="Q190" s="107"/>
      <c r="R190" s="23"/>
      <c r="S190" s="107"/>
      <c r="T190" s="23"/>
      <c r="U190" s="107"/>
      <c r="V190" s="107" t="s">
        <v>1835</v>
      </c>
      <c r="W190" s="108"/>
      <c r="X190" s="108"/>
      <c r="Y190" s="108"/>
      <c r="Z190" s="108"/>
      <c r="AA190" s="108"/>
      <c r="AB190" s="108"/>
      <c r="AC190" s="108"/>
      <c r="AD190" s="108"/>
      <c r="AE190" s="108"/>
      <c r="AF190" s="10" t="s">
        <v>3136</v>
      </c>
      <c r="AG190" s="10"/>
      <c r="AH190" s="10"/>
    </row>
    <row r="191" spans="2:34" ht="28.5" customHeight="1" x14ac:dyDescent="0.2">
      <c r="B191" s="52" t="s">
        <v>1268</v>
      </c>
      <c r="C191" s="52" t="s">
        <v>676</v>
      </c>
      <c r="D191" s="23" t="s">
        <v>3130</v>
      </c>
      <c r="E191" s="52" t="s">
        <v>9</v>
      </c>
      <c r="F191" s="52"/>
      <c r="G191" s="23" t="s">
        <v>2355</v>
      </c>
      <c r="H191" s="23" t="s">
        <v>691</v>
      </c>
      <c r="I191" s="107"/>
      <c r="J191" s="118">
        <f t="shared" si="1"/>
        <v>0</v>
      </c>
      <c r="K191" s="107"/>
      <c r="L191" s="108"/>
      <c r="M191" s="52" t="s">
        <v>0</v>
      </c>
      <c r="N191" s="23"/>
      <c r="O191" s="107"/>
      <c r="P191" s="23"/>
      <c r="Q191" s="107"/>
      <c r="R191" s="23"/>
      <c r="S191" s="107"/>
      <c r="T191" s="23"/>
      <c r="U191" s="107"/>
      <c r="V191" s="107" t="s">
        <v>1836</v>
      </c>
      <c r="W191" s="108"/>
      <c r="X191" s="108"/>
      <c r="Y191" s="108"/>
      <c r="Z191" s="108"/>
      <c r="AA191" s="108"/>
      <c r="AB191" s="108"/>
      <c r="AC191" s="108"/>
      <c r="AD191" s="108"/>
      <c r="AE191" s="108"/>
      <c r="AF191" s="10" t="s">
        <v>3137</v>
      </c>
      <c r="AG191" s="10"/>
      <c r="AH191" s="10"/>
    </row>
    <row r="192" spans="2:34" ht="31.5" customHeight="1" x14ac:dyDescent="0.2">
      <c r="B192" s="52" t="s">
        <v>1269</v>
      </c>
      <c r="C192" s="52" t="s">
        <v>677</v>
      </c>
      <c r="D192" s="23" t="s">
        <v>3200</v>
      </c>
      <c r="E192" s="52" t="s">
        <v>9</v>
      </c>
      <c r="F192" s="52"/>
      <c r="G192" s="23" t="s">
        <v>2356</v>
      </c>
      <c r="H192" s="23" t="s">
        <v>713</v>
      </c>
      <c r="I192" s="107"/>
      <c r="J192" s="118">
        <f>SUM(J188:J191)</f>
        <v>4</v>
      </c>
      <c r="K192" s="107"/>
      <c r="L192" s="108"/>
      <c r="M192" s="52" t="s">
        <v>0</v>
      </c>
      <c r="N192" s="23"/>
      <c r="O192" s="107"/>
      <c r="P192" s="23"/>
      <c r="Q192" s="107"/>
      <c r="R192" s="23"/>
      <c r="S192" s="107"/>
      <c r="T192" s="23"/>
      <c r="U192" s="107"/>
      <c r="V192" s="107" t="s">
        <v>1837</v>
      </c>
      <c r="W192" s="108"/>
      <c r="X192" s="108"/>
      <c r="Y192" s="108"/>
      <c r="Z192" s="108"/>
      <c r="AA192" s="108"/>
      <c r="AB192" s="108"/>
      <c r="AC192" s="108"/>
      <c r="AD192" s="108"/>
      <c r="AE192" s="108"/>
      <c r="AF192" s="10" t="s">
        <v>3201</v>
      </c>
      <c r="AG192" s="10"/>
      <c r="AH192" s="10"/>
    </row>
    <row r="193" spans="2:34" ht="25.5" x14ac:dyDescent="0.2">
      <c r="B193" s="52" t="s">
        <v>1270</v>
      </c>
      <c r="C193" s="52" t="s">
        <v>692</v>
      </c>
      <c r="D193" s="23" t="s">
        <v>3176</v>
      </c>
      <c r="E193" s="52" t="s">
        <v>9</v>
      </c>
      <c r="F193" s="52"/>
      <c r="G193" s="23" t="s">
        <v>2357</v>
      </c>
      <c r="H193" s="23" t="s">
        <v>875</v>
      </c>
      <c r="I193" s="107"/>
      <c r="J193" s="118">
        <f>SUM(I153,-I173)</f>
        <v>1193</v>
      </c>
      <c r="K193" s="107"/>
      <c r="L193" s="108"/>
      <c r="M193" s="52" t="s">
        <v>0</v>
      </c>
      <c r="N193" s="23"/>
      <c r="O193" s="107"/>
      <c r="P193" s="23"/>
      <c r="Q193" s="107"/>
      <c r="R193" s="23"/>
      <c r="S193" s="107"/>
      <c r="T193" s="23"/>
      <c r="U193" s="107"/>
      <c r="V193" s="107" t="s">
        <v>1838</v>
      </c>
      <c r="W193" s="108"/>
      <c r="X193" s="108"/>
      <c r="Y193" s="108"/>
      <c r="Z193" s="108"/>
      <c r="AA193" s="108"/>
      <c r="AB193" s="108"/>
      <c r="AC193" s="108"/>
      <c r="AD193" s="108"/>
      <c r="AE193" s="108"/>
      <c r="AF193" s="10" t="s">
        <v>3188</v>
      </c>
      <c r="AG193" s="10"/>
      <c r="AH193" s="10"/>
    </row>
    <row r="194" spans="2:34" ht="25.5" x14ac:dyDescent="0.2">
      <c r="B194" s="52" t="s">
        <v>1271</v>
      </c>
      <c r="C194" s="52" t="s">
        <v>693</v>
      </c>
      <c r="D194" s="23" t="s">
        <v>3177</v>
      </c>
      <c r="E194" s="52" t="s">
        <v>9</v>
      </c>
      <c r="F194" s="52"/>
      <c r="G194" s="23" t="s">
        <v>2358</v>
      </c>
      <c r="H194" s="23" t="s">
        <v>876</v>
      </c>
      <c r="I194" s="107"/>
      <c r="J194" s="118">
        <f t="shared" ref="J194:J196" si="2">SUM(I154,-I174)</f>
        <v>460</v>
      </c>
      <c r="K194" s="107"/>
      <c r="L194" s="108"/>
      <c r="M194" s="52" t="s">
        <v>0</v>
      </c>
      <c r="N194" s="23"/>
      <c r="O194" s="107"/>
      <c r="P194" s="23"/>
      <c r="Q194" s="107"/>
      <c r="R194" s="23"/>
      <c r="S194" s="107"/>
      <c r="T194" s="23"/>
      <c r="U194" s="107"/>
      <c r="V194" s="107" t="s">
        <v>1839</v>
      </c>
      <c r="W194" s="108"/>
      <c r="X194" s="108"/>
      <c r="Y194" s="108"/>
      <c r="Z194" s="108"/>
      <c r="AA194" s="108"/>
      <c r="AB194" s="108"/>
      <c r="AC194" s="108"/>
      <c r="AD194" s="108"/>
      <c r="AE194" s="108"/>
      <c r="AF194" s="10" t="s">
        <v>3189</v>
      </c>
      <c r="AG194" s="10"/>
      <c r="AH194" s="10"/>
    </row>
    <row r="195" spans="2:34" ht="25.5" x14ac:dyDescent="0.2">
      <c r="B195" s="52" t="s">
        <v>1272</v>
      </c>
      <c r="C195" s="52" t="s">
        <v>694</v>
      </c>
      <c r="D195" s="23" t="s">
        <v>3178</v>
      </c>
      <c r="E195" s="52" t="s">
        <v>9</v>
      </c>
      <c r="F195" s="52"/>
      <c r="G195" s="23" t="s">
        <v>2359</v>
      </c>
      <c r="H195" s="23" t="s">
        <v>877</v>
      </c>
      <c r="I195" s="107"/>
      <c r="J195" s="118">
        <f t="shared" si="2"/>
        <v>1085</v>
      </c>
      <c r="K195" s="107"/>
      <c r="L195" s="108"/>
      <c r="M195" s="52" t="s">
        <v>0</v>
      </c>
      <c r="N195" s="23"/>
      <c r="O195" s="107"/>
      <c r="P195" s="23"/>
      <c r="Q195" s="107"/>
      <c r="R195" s="23"/>
      <c r="S195" s="107"/>
      <c r="T195" s="23"/>
      <c r="U195" s="107"/>
      <c r="V195" s="107" t="s">
        <v>1840</v>
      </c>
      <c r="W195" s="108"/>
      <c r="X195" s="108"/>
      <c r="Y195" s="108"/>
      <c r="Z195" s="108"/>
      <c r="AA195" s="108"/>
      <c r="AB195" s="108"/>
      <c r="AC195" s="108"/>
      <c r="AD195" s="108"/>
      <c r="AE195" s="108"/>
      <c r="AF195" s="10" t="s">
        <v>3190</v>
      </c>
      <c r="AG195" s="10"/>
      <c r="AH195" s="10"/>
    </row>
    <row r="196" spans="2:34" ht="25.5" x14ac:dyDescent="0.2">
      <c r="B196" s="52" t="s">
        <v>1273</v>
      </c>
      <c r="C196" s="52" t="s">
        <v>695</v>
      </c>
      <c r="D196" s="23" t="s">
        <v>3179</v>
      </c>
      <c r="E196" s="52" t="s">
        <v>9</v>
      </c>
      <c r="F196" s="52"/>
      <c r="G196" s="23" t="s">
        <v>2360</v>
      </c>
      <c r="H196" s="23" t="s">
        <v>878</v>
      </c>
      <c r="I196" s="107"/>
      <c r="J196" s="118">
        <f t="shared" si="2"/>
        <v>22</v>
      </c>
      <c r="K196" s="107"/>
      <c r="L196" s="108"/>
      <c r="M196" s="52" t="s">
        <v>0</v>
      </c>
      <c r="N196" s="23"/>
      <c r="O196" s="107"/>
      <c r="P196" s="23"/>
      <c r="Q196" s="107"/>
      <c r="R196" s="23"/>
      <c r="S196" s="107"/>
      <c r="T196" s="23"/>
      <c r="U196" s="107"/>
      <c r="V196" s="107" t="s">
        <v>1841</v>
      </c>
      <c r="W196" s="108"/>
      <c r="X196" s="108"/>
      <c r="Y196" s="108"/>
      <c r="Z196" s="108"/>
      <c r="AA196" s="108"/>
      <c r="AB196" s="108"/>
      <c r="AC196" s="108"/>
      <c r="AD196" s="108"/>
      <c r="AE196" s="108"/>
      <c r="AF196" s="10" t="s">
        <v>3191</v>
      </c>
      <c r="AG196" s="10"/>
      <c r="AH196" s="10"/>
    </row>
    <row r="197" spans="2:34" ht="25.5" x14ac:dyDescent="0.2">
      <c r="B197" s="52" t="s">
        <v>1274</v>
      </c>
      <c r="C197" s="52" t="s">
        <v>696</v>
      </c>
      <c r="D197" s="23" t="s">
        <v>3162</v>
      </c>
      <c r="E197" s="52" t="s">
        <v>9</v>
      </c>
      <c r="F197" s="52"/>
      <c r="G197" s="23" t="s">
        <v>2361</v>
      </c>
      <c r="H197" s="23" t="s">
        <v>718</v>
      </c>
      <c r="I197" s="107"/>
      <c r="J197" s="118">
        <f>SUM(J193:J196)</f>
        <v>2760</v>
      </c>
      <c r="K197" s="107"/>
      <c r="L197" s="108"/>
      <c r="M197" s="52" t="s">
        <v>0</v>
      </c>
      <c r="N197" s="23"/>
      <c r="O197" s="107"/>
      <c r="P197" s="23"/>
      <c r="Q197" s="107"/>
      <c r="R197" s="23"/>
      <c r="S197" s="107"/>
      <c r="T197" s="23"/>
      <c r="U197" s="107"/>
      <c r="V197" s="107" t="s">
        <v>1842</v>
      </c>
      <c r="W197" s="108"/>
      <c r="X197" s="108"/>
      <c r="Y197" s="108"/>
      <c r="Z197" s="108"/>
      <c r="AA197" s="108"/>
      <c r="AB197" s="108"/>
      <c r="AC197" s="108"/>
      <c r="AD197" s="108"/>
      <c r="AE197" s="108"/>
      <c r="AF197" s="10" t="s">
        <v>3169</v>
      </c>
      <c r="AG197" s="10"/>
      <c r="AH197" s="10"/>
    </row>
    <row r="198" spans="2:34" ht="25.5" x14ac:dyDescent="0.2">
      <c r="B198" s="52" t="s">
        <v>1275</v>
      </c>
      <c r="C198" s="52" t="s">
        <v>697</v>
      </c>
      <c r="D198" s="23" t="s">
        <v>3180</v>
      </c>
      <c r="E198" s="52" t="s">
        <v>9</v>
      </c>
      <c r="F198" s="52"/>
      <c r="G198" s="23" t="s">
        <v>2362</v>
      </c>
      <c r="H198" s="23" t="s">
        <v>879</v>
      </c>
      <c r="I198" s="107"/>
      <c r="J198" s="118">
        <f>SUM(I158,-I178)</f>
        <v>268</v>
      </c>
      <c r="K198" s="107"/>
      <c r="L198" s="108"/>
      <c r="M198" s="52" t="s">
        <v>0</v>
      </c>
      <c r="N198" s="23"/>
      <c r="O198" s="107"/>
      <c r="P198" s="23"/>
      <c r="Q198" s="107"/>
      <c r="R198" s="23"/>
      <c r="S198" s="107"/>
      <c r="T198" s="23"/>
      <c r="U198" s="107"/>
      <c r="V198" s="107" t="s">
        <v>1843</v>
      </c>
      <c r="W198" s="108"/>
      <c r="X198" s="108"/>
      <c r="Y198" s="108"/>
      <c r="Z198" s="108"/>
      <c r="AA198" s="108"/>
      <c r="AB198" s="108"/>
      <c r="AC198" s="108"/>
      <c r="AD198" s="108"/>
      <c r="AE198" s="108"/>
      <c r="AF198" s="10" t="s">
        <v>3192</v>
      </c>
      <c r="AG198" s="10"/>
      <c r="AH198" s="10"/>
    </row>
    <row r="199" spans="2:34" ht="25.5" x14ac:dyDescent="0.2">
      <c r="B199" s="52" t="s">
        <v>1276</v>
      </c>
      <c r="C199" s="52" t="s">
        <v>698</v>
      </c>
      <c r="D199" s="23" t="s">
        <v>3181</v>
      </c>
      <c r="E199" s="52" t="s">
        <v>9</v>
      </c>
      <c r="F199" s="52"/>
      <c r="G199" s="23" t="s">
        <v>2363</v>
      </c>
      <c r="H199" s="23" t="s">
        <v>880</v>
      </c>
      <c r="I199" s="107"/>
      <c r="J199" s="118">
        <f t="shared" ref="J199:J201" si="3">SUM(I159,-I179)</f>
        <v>30</v>
      </c>
      <c r="K199" s="107"/>
      <c r="L199" s="108"/>
      <c r="M199" s="52" t="s">
        <v>0</v>
      </c>
      <c r="N199" s="23"/>
      <c r="O199" s="107"/>
      <c r="P199" s="23"/>
      <c r="Q199" s="107"/>
      <c r="R199" s="23"/>
      <c r="S199" s="107"/>
      <c r="T199" s="23"/>
      <c r="U199" s="107"/>
      <c r="V199" s="107" t="s">
        <v>1844</v>
      </c>
      <c r="W199" s="108"/>
      <c r="X199" s="108"/>
      <c r="Y199" s="108"/>
      <c r="Z199" s="108"/>
      <c r="AA199" s="108"/>
      <c r="AB199" s="108"/>
      <c r="AC199" s="108"/>
      <c r="AD199" s="108"/>
      <c r="AE199" s="108"/>
      <c r="AF199" s="10" t="s">
        <v>3193</v>
      </c>
      <c r="AG199" s="10"/>
      <c r="AH199" s="10"/>
    </row>
    <row r="200" spans="2:34" ht="25.5" x14ac:dyDescent="0.2">
      <c r="B200" s="52" t="s">
        <v>1277</v>
      </c>
      <c r="C200" s="52" t="s">
        <v>699</v>
      </c>
      <c r="D200" s="23" t="s">
        <v>3182</v>
      </c>
      <c r="E200" s="52" t="s">
        <v>9</v>
      </c>
      <c r="F200" s="52"/>
      <c r="G200" s="23" t="s">
        <v>2364</v>
      </c>
      <c r="H200" s="23" t="s">
        <v>881</v>
      </c>
      <c r="I200" s="107"/>
      <c r="J200" s="118">
        <f t="shared" si="3"/>
        <v>157</v>
      </c>
      <c r="K200" s="107"/>
      <c r="L200" s="108"/>
      <c r="M200" s="52" t="s">
        <v>0</v>
      </c>
      <c r="N200" s="23"/>
      <c r="O200" s="107"/>
      <c r="P200" s="23"/>
      <c r="Q200" s="107"/>
      <c r="R200" s="23"/>
      <c r="S200" s="107"/>
      <c r="T200" s="23"/>
      <c r="U200" s="107"/>
      <c r="V200" s="107" t="s">
        <v>1845</v>
      </c>
      <c r="W200" s="108"/>
      <c r="X200" s="108"/>
      <c r="Y200" s="108"/>
      <c r="Z200" s="108"/>
      <c r="AA200" s="108"/>
      <c r="AB200" s="108"/>
      <c r="AC200" s="108"/>
      <c r="AD200" s="108"/>
      <c r="AE200" s="108"/>
      <c r="AF200" s="10" t="s">
        <v>3194</v>
      </c>
      <c r="AG200" s="10"/>
      <c r="AH200" s="10"/>
    </row>
    <row r="201" spans="2:34" ht="25.5" x14ac:dyDescent="0.2">
      <c r="B201" s="52" t="s">
        <v>1278</v>
      </c>
      <c r="C201" s="52" t="s">
        <v>700</v>
      </c>
      <c r="D201" s="23" t="s">
        <v>3183</v>
      </c>
      <c r="E201" s="52" t="s">
        <v>9</v>
      </c>
      <c r="F201" s="52"/>
      <c r="G201" s="23" t="s">
        <v>2365</v>
      </c>
      <c r="H201" s="23" t="s">
        <v>882</v>
      </c>
      <c r="I201" s="107"/>
      <c r="J201" s="118">
        <f t="shared" si="3"/>
        <v>5</v>
      </c>
      <c r="K201" s="107"/>
      <c r="L201" s="108"/>
      <c r="M201" s="52" t="s">
        <v>0</v>
      </c>
      <c r="N201" s="23"/>
      <c r="O201" s="107"/>
      <c r="P201" s="23"/>
      <c r="Q201" s="107"/>
      <c r="R201" s="23"/>
      <c r="S201" s="107"/>
      <c r="T201" s="23"/>
      <c r="U201" s="107"/>
      <c r="V201" s="107" t="s">
        <v>1846</v>
      </c>
      <c r="W201" s="108"/>
      <c r="X201" s="108"/>
      <c r="Y201" s="108"/>
      <c r="Z201" s="108"/>
      <c r="AA201" s="108"/>
      <c r="AB201" s="108"/>
      <c r="AC201" s="108"/>
      <c r="AD201" s="108"/>
      <c r="AE201" s="108"/>
      <c r="AF201" s="10" t="s">
        <v>3195</v>
      </c>
      <c r="AG201" s="10"/>
      <c r="AH201" s="10"/>
    </row>
    <row r="202" spans="2:34" ht="25.5" x14ac:dyDescent="0.2">
      <c r="B202" s="52" t="s">
        <v>1279</v>
      </c>
      <c r="C202" s="52" t="s">
        <v>701</v>
      </c>
      <c r="D202" s="23" t="s">
        <v>3163</v>
      </c>
      <c r="E202" s="52" t="s">
        <v>9</v>
      </c>
      <c r="F202" s="52"/>
      <c r="G202" s="23" t="s">
        <v>2366</v>
      </c>
      <c r="H202" s="23" t="s">
        <v>719</v>
      </c>
      <c r="I202" s="107"/>
      <c r="J202" s="118">
        <f>SUM(J198:J201)</f>
        <v>460</v>
      </c>
      <c r="K202" s="107"/>
      <c r="L202" s="108"/>
      <c r="M202" s="52" t="s">
        <v>0</v>
      </c>
      <c r="N202" s="23"/>
      <c r="O202" s="107"/>
      <c r="P202" s="23"/>
      <c r="Q202" s="107"/>
      <c r="R202" s="23"/>
      <c r="S202" s="107"/>
      <c r="T202" s="23"/>
      <c r="U202" s="107"/>
      <c r="V202" s="107" t="s">
        <v>1847</v>
      </c>
      <c r="W202" s="108"/>
      <c r="X202" s="108"/>
      <c r="Y202" s="108"/>
      <c r="Z202" s="108"/>
      <c r="AA202" s="108"/>
      <c r="AB202" s="108"/>
      <c r="AC202" s="108"/>
      <c r="AD202" s="108"/>
      <c r="AE202" s="108"/>
      <c r="AF202" s="10" t="s">
        <v>3170</v>
      </c>
      <c r="AG202" s="10"/>
      <c r="AH202" s="10"/>
    </row>
    <row r="203" spans="2:34" ht="25.5" x14ac:dyDescent="0.2">
      <c r="B203" s="52" t="s">
        <v>1280</v>
      </c>
      <c r="C203" s="52" t="s">
        <v>702</v>
      </c>
      <c r="D203" s="23" t="s">
        <v>3184</v>
      </c>
      <c r="E203" s="52" t="s">
        <v>9</v>
      </c>
      <c r="F203" s="52"/>
      <c r="G203" s="23" t="s">
        <v>2367</v>
      </c>
      <c r="H203" s="23" t="s">
        <v>883</v>
      </c>
      <c r="I203" s="107"/>
      <c r="J203" s="118">
        <f>SUM(I163,-I183)</f>
        <v>17</v>
      </c>
      <c r="K203" s="107"/>
      <c r="L203" s="108"/>
      <c r="M203" s="52" t="s">
        <v>0</v>
      </c>
      <c r="N203" s="23"/>
      <c r="O203" s="107"/>
      <c r="P203" s="23"/>
      <c r="Q203" s="107"/>
      <c r="R203" s="23"/>
      <c r="S203" s="107"/>
      <c r="T203" s="23"/>
      <c r="U203" s="107"/>
      <c r="V203" s="107" t="s">
        <v>1848</v>
      </c>
      <c r="W203" s="108"/>
      <c r="X203" s="108"/>
      <c r="Y203" s="108"/>
      <c r="Z203" s="108"/>
      <c r="AA203" s="108"/>
      <c r="AB203" s="108"/>
      <c r="AC203" s="108"/>
      <c r="AD203" s="108"/>
      <c r="AE203" s="108"/>
      <c r="AF203" s="10" t="s">
        <v>3196</v>
      </c>
      <c r="AG203" s="10"/>
      <c r="AH203" s="10"/>
    </row>
    <row r="204" spans="2:34" ht="25.5" x14ac:dyDescent="0.2">
      <c r="B204" s="52" t="s">
        <v>1281</v>
      </c>
      <c r="C204" s="52" t="s">
        <v>703</v>
      </c>
      <c r="D204" s="23" t="s">
        <v>3185</v>
      </c>
      <c r="E204" s="52" t="s">
        <v>9</v>
      </c>
      <c r="F204" s="52"/>
      <c r="G204" s="23" t="s">
        <v>2368</v>
      </c>
      <c r="H204" s="23" t="s">
        <v>884</v>
      </c>
      <c r="I204" s="107"/>
      <c r="J204" s="118">
        <f t="shared" ref="J204:J206" si="4">SUM(I164,-I184)</f>
        <v>5</v>
      </c>
      <c r="K204" s="107"/>
      <c r="L204" s="108"/>
      <c r="M204" s="52" t="s">
        <v>0</v>
      </c>
      <c r="N204" s="23"/>
      <c r="O204" s="107"/>
      <c r="P204" s="23"/>
      <c r="Q204" s="107"/>
      <c r="R204" s="23"/>
      <c r="S204" s="107"/>
      <c r="T204" s="23"/>
      <c r="U204" s="107"/>
      <c r="V204" s="107" t="s">
        <v>1849</v>
      </c>
      <c r="W204" s="108"/>
      <c r="X204" s="108"/>
      <c r="Y204" s="108"/>
      <c r="Z204" s="108"/>
      <c r="AA204" s="108"/>
      <c r="AB204" s="108"/>
      <c r="AC204" s="108"/>
      <c r="AD204" s="108"/>
      <c r="AE204" s="108"/>
      <c r="AF204" s="10" t="s">
        <v>3197</v>
      </c>
      <c r="AG204" s="10"/>
      <c r="AH204" s="10"/>
    </row>
    <row r="205" spans="2:34" ht="25.5" x14ac:dyDescent="0.2">
      <c r="B205" s="52" t="s">
        <v>1282</v>
      </c>
      <c r="C205" s="52" t="s">
        <v>704</v>
      </c>
      <c r="D205" s="23" t="s">
        <v>3186</v>
      </c>
      <c r="E205" s="52" t="s">
        <v>9</v>
      </c>
      <c r="F205" s="52"/>
      <c r="G205" s="23" t="s">
        <v>2369</v>
      </c>
      <c r="H205" s="23" t="s">
        <v>885</v>
      </c>
      <c r="I205" s="107"/>
      <c r="J205" s="118">
        <f t="shared" si="4"/>
        <v>34</v>
      </c>
      <c r="K205" s="107"/>
      <c r="L205" s="108"/>
      <c r="M205" s="52" t="s">
        <v>0</v>
      </c>
      <c r="N205" s="23"/>
      <c r="O205" s="107"/>
      <c r="P205" s="23"/>
      <c r="Q205" s="107"/>
      <c r="R205" s="23"/>
      <c r="S205" s="107"/>
      <c r="T205" s="23"/>
      <c r="U205" s="107"/>
      <c r="V205" s="107" t="s">
        <v>1850</v>
      </c>
      <c r="W205" s="108"/>
      <c r="X205" s="108"/>
      <c r="Y205" s="108"/>
      <c r="Z205" s="108"/>
      <c r="AA205" s="108"/>
      <c r="AB205" s="108"/>
      <c r="AC205" s="108"/>
      <c r="AD205" s="108"/>
      <c r="AE205" s="108"/>
      <c r="AF205" s="10" t="s">
        <v>3198</v>
      </c>
      <c r="AG205" s="10"/>
      <c r="AH205" s="10"/>
    </row>
    <row r="206" spans="2:34" ht="25.5" x14ac:dyDescent="0.2">
      <c r="B206" s="52" t="s">
        <v>1283</v>
      </c>
      <c r="C206" s="52" t="s">
        <v>705</v>
      </c>
      <c r="D206" s="23" t="s">
        <v>3187</v>
      </c>
      <c r="E206" s="52" t="s">
        <v>9</v>
      </c>
      <c r="F206" s="52"/>
      <c r="G206" s="23" t="s">
        <v>2370</v>
      </c>
      <c r="H206" s="23" t="s">
        <v>886</v>
      </c>
      <c r="I206" s="107"/>
      <c r="J206" s="118">
        <f t="shared" si="4"/>
        <v>1</v>
      </c>
      <c r="K206" s="107"/>
      <c r="L206" s="108"/>
      <c r="M206" s="52" t="s">
        <v>0</v>
      </c>
      <c r="N206" s="23"/>
      <c r="O206" s="107"/>
      <c r="P206" s="23"/>
      <c r="Q206" s="107"/>
      <c r="R206" s="23"/>
      <c r="S206" s="107"/>
      <c r="T206" s="23"/>
      <c r="U206" s="107"/>
      <c r="V206" s="107" t="s">
        <v>1851</v>
      </c>
      <c r="W206" s="108"/>
      <c r="X206" s="108"/>
      <c r="Y206" s="108"/>
      <c r="Z206" s="108"/>
      <c r="AA206" s="108"/>
      <c r="AB206" s="108"/>
      <c r="AC206" s="108"/>
      <c r="AD206" s="108"/>
      <c r="AE206" s="108"/>
      <c r="AF206" s="10" t="s">
        <v>3199</v>
      </c>
      <c r="AG206" s="10"/>
      <c r="AH206" s="10"/>
    </row>
    <row r="207" spans="2:34" ht="27.75" customHeight="1" x14ac:dyDescent="0.2">
      <c r="B207" s="52" t="s">
        <v>1284</v>
      </c>
      <c r="C207" s="52" t="s">
        <v>706</v>
      </c>
      <c r="D207" s="23" t="s">
        <v>3164</v>
      </c>
      <c r="E207" s="52" t="s">
        <v>9</v>
      </c>
      <c r="F207" s="52"/>
      <c r="G207" s="23" t="s">
        <v>2371</v>
      </c>
      <c r="H207" s="23" t="s">
        <v>720</v>
      </c>
      <c r="I207" s="107"/>
      <c r="J207" s="118">
        <f>SUM(J203:J206)</f>
        <v>57</v>
      </c>
      <c r="K207" s="107"/>
      <c r="L207" s="108"/>
      <c r="M207" s="52" t="s">
        <v>0</v>
      </c>
      <c r="N207" s="23"/>
      <c r="O207" s="107"/>
      <c r="P207" s="23"/>
      <c r="Q207" s="107"/>
      <c r="R207" s="23"/>
      <c r="S207" s="107"/>
      <c r="T207" s="23"/>
      <c r="U207" s="107"/>
      <c r="V207" s="107" t="s">
        <v>1852</v>
      </c>
      <c r="W207" s="108"/>
      <c r="X207" s="108"/>
      <c r="Y207" s="108"/>
      <c r="Z207" s="108"/>
      <c r="AA207" s="108"/>
      <c r="AB207" s="108"/>
      <c r="AC207" s="108"/>
      <c r="AD207" s="108"/>
      <c r="AE207" s="108"/>
      <c r="AF207" s="10" t="s">
        <v>3171</v>
      </c>
      <c r="AG207" s="10"/>
      <c r="AH207" s="10"/>
    </row>
    <row r="208" spans="2:34" ht="25.5" x14ac:dyDescent="0.2">
      <c r="B208" s="52" t="s">
        <v>1285</v>
      </c>
      <c r="C208" s="52" t="s">
        <v>707</v>
      </c>
      <c r="D208" s="23" t="s">
        <v>3165</v>
      </c>
      <c r="E208" s="52" t="s">
        <v>9</v>
      </c>
      <c r="F208" s="52"/>
      <c r="G208" s="23" t="s">
        <v>2372</v>
      </c>
      <c r="H208" s="23" t="s">
        <v>714</v>
      </c>
      <c r="I208" s="107"/>
      <c r="J208" s="118">
        <f>SUM(J193,J198,J203)</f>
        <v>1478</v>
      </c>
      <c r="K208" s="107"/>
      <c r="L208" s="108"/>
      <c r="M208" s="52" t="s">
        <v>0</v>
      </c>
      <c r="N208" s="23"/>
      <c r="O208" s="107"/>
      <c r="P208" s="23"/>
      <c r="Q208" s="107"/>
      <c r="R208" s="23"/>
      <c r="S208" s="107"/>
      <c r="T208" s="23"/>
      <c r="U208" s="107"/>
      <c r="V208" s="107" t="s">
        <v>1853</v>
      </c>
      <c r="W208" s="108"/>
      <c r="X208" s="108"/>
      <c r="Y208" s="108"/>
      <c r="Z208" s="108"/>
      <c r="AA208" s="108"/>
      <c r="AB208" s="108"/>
      <c r="AC208" s="108"/>
      <c r="AD208" s="108"/>
      <c r="AE208" s="108"/>
      <c r="AF208" s="10" t="s">
        <v>3172</v>
      </c>
      <c r="AG208" s="10"/>
      <c r="AH208" s="10"/>
    </row>
    <row r="209" spans="2:34" ht="25.5" x14ac:dyDescent="0.2">
      <c r="B209" s="52" t="s">
        <v>1286</v>
      </c>
      <c r="C209" s="52" t="s">
        <v>708</v>
      </c>
      <c r="D209" s="23" t="s">
        <v>3166</v>
      </c>
      <c r="E209" s="52" t="s">
        <v>9</v>
      </c>
      <c r="F209" s="52"/>
      <c r="G209" s="23" t="s">
        <v>2373</v>
      </c>
      <c r="H209" s="23" t="s">
        <v>715</v>
      </c>
      <c r="I209" s="107"/>
      <c r="J209" s="118">
        <f t="shared" ref="J209:J211" si="5">SUM(J194,J199,J204)</f>
        <v>495</v>
      </c>
      <c r="K209" s="107"/>
      <c r="L209" s="108"/>
      <c r="M209" s="52" t="s">
        <v>0</v>
      </c>
      <c r="N209" s="23"/>
      <c r="O209" s="107"/>
      <c r="P209" s="23"/>
      <c r="Q209" s="107"/>
      <c r="R209" s="23"/>
      <c r="S209" s="107"/>
      <c r="T209" s="23"/>
      <c r="U209" s="107"/>
      <c r="V209" s="107" t="s">
        <v>1854</v>
      </c>
      <c r="W209" s="108"/>
      <c r="X209" s="108"/>
      <c r="Y209" s="108"/>
      <c r="Z209" s="108"/>
      <c r="AA209" s="108"/>
      <c r="AB209" s="108"/>
      <c r="AC209" s="108"/>
      <c r="AD209" s="108"/>
      <c r="AE209" s="108"/>
      <c r="AF209" s="10" t="s">
        <v>3173</v>
      </c>
      <c r="AG209" s="10"/>
      <c r="AH209" s="10"/>
    </row>
    <row r="210" spans="2:34" ht="25.5" x14ac:dyDescent="0.2">
      <c r="B210" s="52" t="s">
        <v>1287</v>
      </c>
      <c r="C210" s="52" t="s">
        <v>709</v>
      </c>
      <c r="D210" s="23" t="s">
        <v>3167</v>
      </c>
      <c r="E210" s="52" t="s">
        <v>9</v>
      </c>
      <c r="F210" s="52"/>
      <c r="G210" s="23" t="s">
        <v>2374</v>
      </c>
      <c r="H210" s="23" t="s">
        <v>716</v>
      </c>
      <c r="I210" s="107"/>
      <c r="J210" s="118">
        <f t="shared" si="5"/>
        <v>1276</v>
      </c>
      <c r="K210" s="107"/>
      <c r="L210" s="108"/>
      <c r="M210" s="52" t="s">
        <v>0</v>
      </c>
      <c r="N210" s="23"/>
      <c r="O210" s="107"/>
      <c r="P210" s="23"/>
      <c r="Q210" s="107"/>
      <c r="R210" s="23"/>
      <c r="S210" s="107"/>
      <c r="T210" s="23"/>
      <c r="U210" s="107"/>
      <c r="V210" s="107" t="s">
        <v>1855</v>
      </c>
      <c r="W210" s="108"/>
      <c r="X210" s="108"/>
      <c r="Y210" s="108"/>
      <c r="Z210" s="108"/>
      <c r="AA210" s="108"/>
      <c r="AB210" s="108"/>
      <c r="AC210" s="108"/>
      <c r="AD210" s="108"/>
      <c r="AE210" s="108"/>
      <c r="AF210" s="10" t="s">
        <v>3174</v>
      </c>
      <c r="AG210" s="10"/>
      <c r="AH210" s="10"/>
    </row>
    <row r="211" spans="2:34" ht="25.5" x14ac:dyDescent="0.2">
      <c r="B211" s="52" t="s">
        <v>1288</v>
      </c>
      <c r="C211" s="52" t="s">
        <v>710</v>
      </c>
      <c r="D211" s="23" t="s">
        <v>3168</v>
      </c>
      <c r="E211" s="52" t="s">
        <v>9</v>
      </c>
      <c r="F211" s="52"/>
      <c r="G211" s="23" t="s">
        <v>2375</v>
      </c>
      <c r="H211" s="23" t="s">
        <v>717</v>
      </c>
      <c r="I211" s="107"/>
      <c r="J211" s="118">
        <f t="shared" si="5"/>
        <v>28</v>
      </c>
      <c r="K211" s="107"/>
      <c r="L211" s="108"/>
      <c r="M211" s="52" t="s">
        <v>0</v>
      </c>
      <c r="N211" s="23"/>
      <c r="O211" s="107"/>
      <c r="P211" s="23"/>
      <c r="Q211" s="107"/>
      <c r="R211" s="23"/>
      <c r="S211" s="107"/>
      <c r="T211" s="23"/>
      <c r="U211" s="107"/>
      <c r="V211" s="107" t="s">
        <v>1856</v>
      </c>
      <c r="W211" s="108"/>
      <c r="X211" s="108"/>
      <c r="Y211" s="108"/>
      <c r="Z211" s="108"/>
      <c r="AA211" s="108"/>
      <c r="AB211" s="108"/>
      <c r="AC211" s="108"/>
      <c r="AD211" s="108"/>
      <c r="AE211" s="108"/>
      <c r="AF211" s="10" t="s">
        <v>3175</v>
      </c>
      <c r="AG211" s="10"/>
      <c r="AH211" s="10"/>
    </row>
    <row r="212" spans="2:34" ht="25.5" x14ac:dyDescent="0.2">
      <c r="B212" s="52" t="s">
        <v>1289</v>
      </c>
      <c r="C212" s="52" t="s">
        <v>711</v>
      </c>
      <c r="D212" s="23" t="s">
        <v>3202</v>
      </c>
      <c r="E212" s="52" t="s">
        <v>9</v>
      </c>
      <c r="F212" s="52"/>
      <c r="G212" s="23" t="s">
        <v>2376</v>
      </c>
      <c r="H212" s="23" t="s">
        <v>721</v>
      </c>
      <c r="I212" s="107"/>
      <c r="J212" s="118">
        <f>SUM(J208:J211)</f>
        <v>3277</v>
      </c>
      <c r="K212" s="107"/>
      <c r="L212" s="108"/>
      <c r="M212" s="52" t="s">
        <v>0</v>
      </c>
      <c r="N212" s="23"/>
      <c r="O212" s="107"/>
      <c r="P212" s="23"/>
      <c r="Q212" s="107"/>
      <c r="R212" s="23"/>
      <c r="S212" s="107"/>
      <c r="T212" s="23"/>
      <c r="U212" s="107"/>
      <c r="V212" s="107" t="s">
        <v>1857</v>
      </c>
      <c r="W212" s="108"/>
      <c r="X212" s="108"/>
      <c r="Y212" s="108"/>
      <c r="Z212" s="108"/>
      <c r="AA212" s="108"/>
      <c r="AB212" s="108"/>
      <c r="AC212" s="108"/>
      <c r="AD212" s="108"/>
      <c r="AE212" s="108"/>
      <c r="AF212" s="10" t="s">
        <v>3203</v>
      </c>
      <c r="AG212" s="10"/>
      <c r="AH212" s="10"/>
    </row>
    <row r="213" spans="2:34" ht="28.5" customHeight="1" x14ac:dyDescent="0.2">
      <c r="B213" s="6" t="s">
        <v>1290</v>
      </c>
      <c r="C213" s="49" t="s">
        <v>497</v>
      </c>
      <c r="D213" s="210" t="s">
        <v>3220</v>
      </c>
      <c r="E213" s="6" t="s">
        <v>9</v>
      </c>
      <c r="F213" s="6"/>
      <c r="G213" s="65" t="s">
        <v>2377</v>
      </c>
      <c r="H213" s="68"/>
      <c r="I213" s="118">
        <v>13</v>
      </c>
      <c r="J213" s="107"/>
      <c r="K213" s="107"/>
      <c r="L213" s="96"/>
      <c r="M213" s="6" t="s">
        <v>0</v>
      </c>
      <c r="N213" s="56" t="s">
        <v>534</v>
      </c>
      <c r="O213" s="107" t="b">
        <f>I213&lt;=J193</f>
        <v>1</v>
      </c>
      <c r="P213" s="56" t="s">
        <v>1430</v>
      </c>
      <c r="Q213" s="107"/>
      <c r="R213" s="12"/>
      <c r="S213" s="107"/>
      <c r="T213" s="12"/>
      <c r="U213" s="107"/>
      <c r="V213" s="107"/>
      <c r="W213" s="182"/>
      <c r="X213" s="96"/>
      <c r="Y213" s="96"/>
      <c r="Z213" s="96"/>
      <c r="AA213" s="96"/>
      <c r="AB213" s="96"/>
      <c r="AC213" s="96"/>
      <c r="AD213" s="15"/>
      <c r="AE213" s="15"/>
      <c r="AF213" s="10" t="s">
        <v>3232</v>
      </c>
      <c r="AG213" s="10"/>
      <c r="AH213" s="10"/>
    </row>
    <row r="214" spans="2:34" ht="39.75" customHeight="1" x14ac:dyDescent="0.2">
      <c r="B214" s="6" t="s">
        <v>1291</v>
      </c>
      <c r="C214" s="49" t="s">
        <v>498</v>
      </c>
      <c r="D214" s="210" t="s">
        <v>3221</v>
      </c>
      <c r="E214" s="6" t="s">
        <v>9</v>
      </c>
      <c r="F214" s="6"/>
      <c r="G214" s="65" t="s">
        <v>2378</v>
      </c>
      <c r="H214" s="68"/>
      <c r="I214" s="118">
        <v>3</v>
      </c>
      <c r="J214" s="107"/>
      <c r="K214" s="107"/>
      <c r="L214" s="96"/>
      <c r="M214" s="6" t="s">
        <v>0</v>
      </c>
      <c r="N214" s="56" t="s">
        <v>723</v>
      </c>
      <c r="O214" s="107" t="b">
        <f t="shared" ref="O214:O216" si="6">I214&lt;=J194</f>
        <v>1</v>
      </c>
      <c r="P214" s="56" t="s">
        <v>1431</v>
      </c>
      <c r="Q214" s="107"/>
      <c r="R214" s="12"/>
      <c r="S214" s="107"/>
      <c r="T214" s="12"/>
      <c r="U214" s="107"/>
      <c r="V214" s="107"/>
      <c r="W214" s="182"/>
      <c r="X214" s="96"/>
      <c r="Y214" s="96"/>
      <c r="Z214" s="96"/>
      <c r="AA214" s="96"/>
      <c r="AB214" s="96"/>
      <c r="AC214" s="96"/>
      <c r="AD214" s="15"/>
      <c r="AE214" s="15"/>
      <c r="AF214" s="10" t="s">
        <v>3233</v>
      </c>
      <c r="AG214" s="10"/>
      <c r="AH214" s="10"/>
    </row>
    <row r="215" spans="2:34" ht="39.75" customHeight="1" x14ac:dyDescent="0.2">
      <c r="B215" s="6" t="s">
        <v>1292</v>
      </c>
      <c r="C215" s="49" t="s">
        <v>724</v>
      </c>
      <c r="D215" s="210" t="s">
        <v>3222</v>
      </c>
      <c r="E215" s="6" t="s">
        <v>9</v>
      </c>
      <c r="F215" s="6"/>
      <c r="G215" s="65" t="s">
        <v>2379</v>
      </c>
      <c r="H215" s="68"/>
      <c r="I215" s="118">
        <v>8</v>
      </c>
      <c r="J215" s="107"/>
      <c r="K215" s="107"/>
      <c r="L215" s="96"/>
      <c r="M215" s="6" t="s">
        <v>0</v>
      </c>
      <c r="N215" s="56" t="s">
        <v>725</v>
      </c>
      <c r="O215" s="107" t="b">
        <f t="shared" si="6"/>
        <v>1</v>
      </c>
      <c r="P215" s="56" t="s">
        <v>1432</v>
      </c>
      <c r="Q215" s="107"/>
      <c r="R215" s="12"/>
      <c r="S215" s="107"/>
      <c r="T215" s="12"/>
      <c r="U215" s="107"/>
      <c r="V215" s="107"/>
      <c r="W215" s="182"/>
      <c r="X215" s="96"/>
      <c r="Y215" s="96"/>
      <c r="Z215" s="96"/>
      <c r="AA215" s="96"/>
      <c r="AB215" s="96"/>
      <c r="AC215" s="96"/>
      <c r="AD215" s="15"/>
      <c r="AE215" s="15"/>
      <c r="AF215" s="10" t="s">
        <v>3234</v>
      </c>
      <c r="AG215" s="10"/>
      <c r="AH215" s="10"/>
    </row>
    <row r="216" spans="2:34" ht="25.7" customHeight="1" x14ac:dyDescent="0.2">
      <c r="B216" s="6" t="s">
        <v>1293</v>
      </c>
      <c r="C216" s="49" t="s">
        <v>726</v>
      </c>
      <c r="D216" s="210" t="s">
        <v>3223</v>
      </c>
      <c r="E216" s="6" t="s">
        <v>9</v>
      </c>
      <c r="F216" s="6"/>
      <c r="G216" s="65" t="s">
        <v>2380</v>
      </c>
      <c r="H216" s="68"/>
      <c r="I216" s="118">
        <v>0</v>
      </c>
      <c r="J216" s="107"/>
      <c r="K216" s="107"/>
      <c r="L216" s="96"/>
      <c r="M216" s="6" t="s">
        <v>0</v>
      </c>
      <c r="N216" s="56" t="s">
        <v>727</v>
      </c>
      <c r="O216" s="107" t="b">
        <f t="shared" si="6"/>
        <v>1</v>
      </c>
      <c r="P216" s="56" t="s">
        <v>1433</v>
      </c>
      <c r="Q216" s="107"/>
      <c r="R216" s="12"/>
      <c r="S216" s="107"/>
      <c r="T216" s="12"/>
      <c r="U216" s="107"/>
      <c r="V216" s="107"/>
      <c r="W216" s="182"/>
      <c r="X216" s="96"/>
      <c r="Y216" s="96"/>
      <c r="Z216" s="96"/>
      <c r="AA216" s="96"/>
      <c r="AB216" s="96"/>
      <c r="AC216" s="96"/>
      <c r="AD216" s="15"/>
      <c r="AE216" s="15"/>
      <c r="AF216" s="10" t="s">
        <v>3235</v>
      </c>
      <c r="AG216" s="10"/>
      <c r="AH216" s="10"/>
    </row>
    <row r="217" spans="2:34" ht="25.5" x14ac:dyDescent="0.2">
      <c r="B217" s="52" t="s">
        <v>1294</v>
      </c>
      <c r="C217" s="52" t="s">
        <v>728</v>
      </c>
      <c r="D217" s="23" t="s">
        <v>3206</v>
      </c>
      <c r="E217" s="52" t="s">
        <v>9</v>
      </c>
      <c r="F217" s="52"/>
      <c r="G217" s="23" t="s">
        <v>2381</v>
      </c>
      <c r="H217" s="23" t="s">
        <v>729</v>
      </c>
      <c r="I217" s="107"/>
      <c r="J217" s="118">
        <f>SUM(I213:I216)</f>
        <v>24</v>
      </c>
      <c r="K217" s="107"/>
      <c r="L217" s="108"/>
      <c r="M217" s="52" t="s">
        <v>0</v>
      </c>
      <c r="N217" s="23"/>
      <c r="O217" s="107"/>
      <c r="P217" s="23"/>
      <c r="Q217" s="107"/>
      <c r="R217" s="23"/>
      <c r="S217" s="107"/>
      <c r="T217" s="23"/>
      <c r="U217" s="107"/>
      <c r="V217" s="107" t="s">
        <v>1858</v>
      </c>
      <c r="W217" s="108"/>
      <c r="X217" s="108"/>
      <c r="Y217" s="108"/>
      <c r="Z217" s="108"/>
      <c r="AA217" s="108"/>
      <c r="AB217" s="108"/>
      <c r="AC217" s="108"/>
      <c r="AD217" s="108"/>
      <c r="AE217" s="108"/>
      <c r="AF217" s="10" t="s">
        <v>3213</v>
      </c>
      <c r="AG217" s="10"/>
      <c r="AH217" s="10"/>
    </row>
    <row r="218" spans="2:34" ht="25.7" customHeight="1" x14ac:dyDescent="0.2">
      <c r="B218" s="6" t="s">
        <v>1295</v>
      </c>
      <c r="C218" s="49" t="s">
        <v>730</v>
      </c>
      <c r="D218" s="210" t="s">
        <v>3224</v>
      </c>
      <c r="E218" s="6" t="s">
        <v>9</v>
      </c>
      <c r="F218" s="6"/>
      <c r="G218" s="65" t="s">
        <v>2382</v>
      </c>
      <c r="H218" s="68"/>
      <c r="I218" s="118">
        <v>2</v>
      </c>
      <c r="J218" s="107"/>
      <c r="K218" s="107"/>
      <c r="L218" s="96"/>
      <c r="M218" s="6" t="s">
        <v>0</v>
      </c>
      <c r="N218" s="56" t="s">
        <v>831</v>
      </c>
      <c r="O218" s="107" t="b">
        <f>I218&lt;=J198</f>
        <v>1</v>
      </c>
      <c r="P218" s="56" t="s">
        <v>1434</v>
      </c>
      <c r="Q218" s="107"/>
      <c r="R218" s="12"/>
      <c r="S218" s="107"/>
      <c r="T218" s="12"/>
      <c r="U218" s="107"/>
      <c r="V218" s="107"/>
      <c r="W218" s="182"/>
      <c r="X218" s="96"/>
      <c r="Y218" s="96"/>
      <c r="Z218" s="96"/>
      <c r="AA218" s="96"/>
      <c r="AB218" s="96"/>
      <c r="AC218" s="96"/>
      <c r="AD218" s="15"/>
      <c r="AE218" s="15"/>
      <c r="AF218" s="10" t="s">
        <v>3236</v>
      </c>
      <c r="AG218" s="10"/>
      <c r="AH218" s="10"/>
    </row>
    <row r="219" spans="2:34" ht="36.75" customHeight="1" x14ac:dyDescent="0.2">
      <c r="B219" s="6" t="s">
        <v>1296</v>
      </c>
      <c r="C219" s="49" t="s">
        <v>731</v>
      </c>
      <c r="D219" s="210" t="s">
        <v>3225</v>
      </c>
      <c r="E219" s="6" t="s">
        <v>9</v>
      </c>
      <c r="F219" s="6"/>
      <c r="G219" s="65" t="s">
        <v>2383</v>
      </c>
      <c r="H219" s="68"/>
      <c r="I219" s="118">
        <v>1</v>
      </c>
      <c r="J219" s="107"/>
      <c r="K219" s="107"/>
      <c r="L219" s="96"/>
      <c r="M219" s="6" t="s">
        <v>0</v>
      </c>
      <c r="N219" s="56" t="s">
        <v>832</v>
      </c>
      <c r="O219" s="107" t="b">
        <f t="shared" ref="O219:O221" si="7">I219&lt;=J199</f>
        <v>1</v>
      </c>
      <c r="P219" s="56" t="s">
        <v>1435</v>
      </c>
      <c r="Q219" s="107"/>
      <c r="R219" s="12"/>
      <c r="S219" s="107"/>
      <c r="T219" s="12"/>
      <c r="U219" s="107"/>
      <c r="V219" s="107"/>
      <c r="W219" s="182"/>
      <c r="X219" s="96"/>
      <c r="Y219" s="96"/>
      <c r="Z219" s="96"/>
      <c r="AA219" s="96"/>
      <c r="AB219" s="96"/>
      <c r="AC219" s="96"/>
      <c r="AD219" s="15"/>
      <c r="AE219" s="15"/>
      <c r="AF219" s="10" t="s">
        <v>3237</v>
      </c>
      <c r="AG219" s="10"/>
      <c r="AH219" s="10"/>
    </row>
    <row r="220" spans="2:34" ht="40.5" customHeight="1" x14ac:dyDescent="0.2">
      <c r="B220" s="6" t="s">
        <v>1297</v>
      </c>
      <c r="C220" s="49" t="s">
        <v>732</v>
      </c>
      <c r="D220" s="210" t="s">
        <v>3226</v>
      </c>
      <c r="E220" s="6" t="s">
        <v>9</v>
      </c>
      <c r="F220" s="6"/>
      <c r="G220" s="65" t="s">
        <v>2384</v>
      </c>
      <c r="H220" s="68"/>
      <c r="I220" s="118">
        <v>4</v>
      </c>
      <c r="J220" s="107"/>
      <c r="K220" s="107"/>
      <c r="L220" s="96"/>
      <c r="M220" s="6" t="s">
        <v>0</v>
      </c>
      <c r="N220" s="56" t="s">
        <v>833</v>
      </c>
      <c r="O220" s="107" t="b">
        <f t="shared" si="7"/>
        <v>1</v>
      </c>
      <c r="P220" s="56" t="s">
        <v>1436</v>
      </c>
      <c r="Q220" s="107"/>
      <c r="R220" s="12"/>
      <c r="S220" s="107"/>
      <c r="T220" s="12"/>
      <c r="U220" s="107"/>
      <c r="V220" s="107"/>
      <c r="W220" s="182"/>
      <c r="X220" s="96"/>
      <c r="Y220" s="96"/>
      <c r="Z220" s="96"/>
      <c r="AA220" s="96"/>
      <c r="AB220" s="96"/>
      <c r="AC220" s="96"/>
      <c r="AD220" s="15"/>
      <c r="AE220" s="15"/>
      <c r="AF220" s="10" t="s">
        <v>3238</v>
      </c>
      <c r="AG220" s="10"/>
      <c r="AH220" s="10"/>
    </row>
    <row r="221" spans="2:34" ht="39" customHeight="1" x14ac:dyDescent="0.2">
      <c r="B221" s="6" t="s">
        <v>1298</v>
      </c>
      <c r="C221" s="49" t="s">
        <v>733</v>
      </c>
      <c r="D221" s="210" t="s">
        <v>3227</v>
      </c>
      <c r="E221" s="6" t="s">
        <v>9</v>
      </c>
      <c r="F221" s="6"/>
      <c r="G221" s="65" t="s">
        <v>2385</v>
      </c>
      <c r="H221" s="68"/>
      <c r="I221" s="118">
        <v>0</v>
      </c>
      <c r="J221" s="107"/>
      <c r="K221" s="107"/>
      <c r="L221" s="96"/>
      <c r="M221" s="6" t="s">
        <v>0</v>
      </c>
      <c r="N221" s="56" t="s">
        <v>834</v>
      </c>
      <c r="O221" s="107" t="b">
        <f t="shared" si="7"/>
        <v>1</v>
      </c>
      <c r="P221" s="56" t="s">
        <v>1437</v>
      </c>
      <c r="Q221" s="107"/>
      <c r="R221" s="12"/>
      <c r="S221" s="107"/>
      <c r="T221" s="12"/>
      <c r="U221" s="107"/>
      <c r="V221" s="107"/>
      <c r="W221" s="182"/>
      <c r="X221" s="96"/>
      <c r="Y221" s="96"/>
      <c r="Z221" s="96"/>
      <c r="AA221" s="96"/>
      <c r="AB221" s="96"/>
      <c r="AC221" s="96"/>
      <c r="AD221" s="15"/>
      <c r="AE221" s="15"/>
      <c r="AF221" s="10" t="s">
        <v>3239</v>
      </c>
      <c r="AG221" s="10"/>
      <c r="AH221" s="10"/>
    </row>
    <row r="222" spans="2:34" ht="25.5" x14ac:dyDescent="0.2">
      <c r="B222" s="52" t="s">
        <v>1299</v>
      </c>
      <c r="C222" s="52" t="s">
        <v>734</v>
      </c>
      <c r="D222" s="23" t="s">
        <v>3207</v>
      </c>
      <c r="E222" s="52" t="s">
        <v>9</v>
      </c>
      <c r="F222" s="52"/>
      <c r="G222" s="23" t="s">
        <v>2386</v>
      </c>
      <c r="H222" s="23" t="s">
        <v>735</v>
      </c>
      <c r="I222" s="107"/>
      <c r="J222" s="118">
        <f>SUM(I218:I221)</f>
        <v>7</v>
      </c>
      <c r="K222" s="107"/>
      <c r="L222" s="108"/>
      <c r="M222" s="52" t="s">
        <v>0</v>
      </c>
      <c r="N222" s="23"/>
      <c r="O222" s="107"/>
      <c r="P222" s="23"/>
      <c r="Q222" s="107"/>
      <c r="R222" s="23"/>
      <c r="S222" s="107"/>
      <c r="T222" s="23"/>
      <c r="U222" s="107"/>
      <c r="V222" s="107" t="s">
        <v>1859</v>
      </c>
      <c r="W222" s="108"/>
      <c r="X222" s="108"/>
      <c r="Y222" s="108"/>
      <c r="Z222" s="108"/>
      <c r="AA222" s="108"/>
      <c r="AB222" s="108"/>
      <c r="AC222" s="108"/>
      <c r="AD222" s="108"/>
      <c r="AE222" s="108"/>
      <c r="AF222" s="10" t="s">
        <v>3214</v>
      </c>
      <c r="AG222" s="10"/>
      <c r="AH222" s="10"/>
    </row>
    <row r="223" spans="2:34" ht="25.7" customHeight="1" x14ac:dyDescent="0.2">
      <c r="B223" s="6" t="s">
        <v>1300</v>
      </c>
      <c r="C223" s="49" t="s">
        <v>736</v>
      </c>
      <c r="D223" s="210" t="s">
        <v>3228</v>
      </c>
      <c r="E223" s="6" t="s">
        <v>9</v>
      </c>
      <c r="F223" s="6"/>
      <c r="G223" s="65" t="s">
        <v>2387</v>
      </c>
      <c r="H223" s="68"/>
      <c r="I223" s="118">
        <v>0</v>
      </c>
      <c r="J223" s="107"/>
      <c r="K223" s="107"/>
      <c r="L223" s="96"/>
      <c r="M223" s="6" t="s">
        <v>0</v>
      </c>
      <c r="N223" s="56" t="s">
        <v>835</v>
      </c>
      <c r="O223" s="107" t="b">
        <f>I223&lt;=J203</f>
        <v>1</v>
      </c>
      <c r="P223" s="56" t="s">
        <v>1438</v>
      </c>
      <c r="Q223" s="107"/>
      <c r="R223" s="12"/>
      <c r="S223" s="107"/>
      <c r="T223" s="12"/>
      <c r="U223" s="107"/>
      <c r="V223" s="107"/>
      <c r="W223" s="182"/>
      <c r="X223" s="96"/>
      <c r="Y223" s="96"/>
      <c r="Z223" s="96"/>
      <c r="AA223" s="96"/>
      <c r="AB223" s="96"/>
      <c r="AC223" s="96"/>
      <c r="AD223" s="15"/>
      <c r="AE223" s="15"/>
      <c r="AF223" s="10" t="s">
        <v>3240</v>
      </c>
      <c r="AG223" s="10"/>
      <c r="AH223" s="10"/>
    </row>
    <row r="224" spans="2:34" ht="37.5" customHeight="1" x14ac:dyDescent="0.2">
      <c r="B224" s="6" t="s">
        <v>1301</v>
      </c>
      <c r="C224" s="49" t="s">
        <v>722</v>
      </c>
      <c r="D224" s="210" t="s">
        <v>3229</v>
      </c>
      <c r="E224" s="6" t="s">
        <v>9</v>
      </c>
      <c r="F224" s="6"/>
      <c r="G224" s="65" t="s">
        <v>2388</v>
      </c>
      <c r="H224" s="68"/>
      <c r="I224" s="118">
        <v>0</v>
      </c>
      <c r="J224" s="107"/>
      <c r="K224" s="107"/>
      <c r="L224" s="96"/>
      <c r="M224" s="6" t="s">
        <v>0</v>
      </c>
      <c r="N224" s="56" t="s">
        <v>836</v>
      </c>
      <c r="O224" s="107" t="b">
        <f t="shared" ref="O224:O226" si="8">I224&lt;=J204</f>
        <v>1</v>
      </c>
      <c r="P224" s="56" t="s">
        <v>1439</v>
      </c>
      <c r="Q224" s="107"/>
      <c r="R224" s="12"/>
      <c r="S224" s="107"/>
      <c r="T224" s="12"/>
      <c r="U224" s="107"/>
      <c r="V224" s="107"/>
      <c r="W224" s="182"/>
      <c r="X224" s="96"/>
      <c r="Y224" s="96"/>
      <c r="Z224" s="96"/>
      <c r="AA224" s="96"/>
      <c r="AB224" s="96"/>
      <c r="AC224" s="96"/>
      <c r="AD224" s="15"/>
      <c r="AE224" s="15"/>
      <c r="AF224" s="10" t="s">
        <v>3241</v>
      </c>
      <c r="AG224" s="10"/>
      <c r="AH224" s="10"/>
    </row>
    <row r="225" spans="2:34" ht="36.75" customHeight="1" x14ac:dyDescent="0.2">
      <c r="B225" s="6" t="s">
        <v>1302</v>
      </c>
      <c r="C225" s="49" t="s">
        <v>737</v>
      </c>
      <c r="D225" s="210" t="s">
        <v>3230</v>
      </c>
      <c r="E225" s="6" t="s">
        <v>9</v>
      </c>
      <c r="F225" s="6"/>
      <c r="G225" s="65" t="s">
        <v>2389</v>
      </c>
      <c r="H225" s="68"/>
      <c r="I225" s="118">
        <v>2</v>
      </c>
      <c r="J225" s="107"/>
      <c r="K225" s="107"/>
      <c r="L225" s="96"/>
      <c r="M225" s="6" t="s">
        <v>0</v>
      </c>
      <c r="N225" s="56" t="s">
        <v>837</v>
      </c>
      <c r="O225" s="107" t="b">
        <f t="shared" si="8"/>
        <v>1</v>
      </c>
      <c r="P225" s="56" t="s">
        <v>1440</v>
      </c>
      <c r="Q225" s="107"/>
      <c r="R225" s="12"/>
      <c r="S225" s="107"/>
      <c r="T225" s="12"/>
      <c r="U225" s="107"/>
      <c r="V225" s="107"/>
      <c r="W225" s="182"/>
      <c r="X225" s="96"/>
      <c r="Y225" s="96"/>
      <c r="Z225" s="96"/>
      <c r="AA225" s="96"/>
      <c r="AB225" s="96"/>
      <c r="AC225" s="96"/>
      <c r="AD225" s="15"/>
      <c r="AE225" s="15"/>
      <c r="AF225" s="10" t="s">
        <v>3242</v>
      </c>
      <c r="AG225" s="10"/>
      <c r="AH225" s="10"/>
    </row>
    <row r="226" spans="2:34" ht="38.25" customHeight="1" x14ac:dyDescent="0.2">
      <c r="B226" s="6" t="s">
        <v>1303</v>
      </c>
      <c r="C226" s="49" t="s">
        <v>738</v>
      </c>
      <c r="D226" s="210" t="s">
        <v>3231</v>
      </c>
      <c r="E226" s="6" t="s">
        <v>9</v>
      </c>
      <c r="F226" s="6"/>
      <c r="G226" s="65" t="s">
        <v>2390</v>
      </c>
      <c r="H226" s="68"/>
      <c r="I226" s="118">
        <v>0</v>
      </c>
      <c r="J226" s="107"/>
      <c r="K226" s="107"/>
      <c r="L226" s="96"/>
      <c r="M226" s="6" t="s">
        <v>0</v>
      </c>
      <c r="N226" s="56" t="s">
        <v>838</v>
      </c>
      <c r="O226" s="107" t="b">
        <f t="shared" si="8"/>
        <v>1</v>
      </c>
      <c r="P226" s="56" t="s">
        <v>1441</v>
      </c>
      <c r="Q226" s="107"/>
      <c r="R226" s="12"/>
      <c r="S226" s="107"/>
      <c r="T226" s="12"/>
      <c r="U226" s="107"/>
      <c r="V226" s="107"/>
      <c r="W226" s="182"/>
      <c r="X226" s="96"/>
      <c r="Y226" s="96"/>
      <c r="Z226" s="96"/>
      <c r="AA226" s="96"/>
      <c r="AB226" s="96"/>
      <c r="AC226" s="96"/>
      <c r="AD226" s="15"/>
      <c r="AE226" s="15"/>
      <c r="AF226" s="10" t="s">
        <v>3243</v>
      </c>
      <c r="AG226" s="10"/>
      <c r="AH226" s="10"/>
    </row>
    <row r="227" spans="2:34" ht="25.5" x14ac:dyDescent="0.2">
      <c r="B227" s="52" t="s">
        <v>1304</v>
      </c>
      <c r="C227" s="52" t="s">
        <v>739</v>
      </c>
      <c r="D227" s="23" t="s">
        <v>3208</v>
      </c>
      <c r="E227" s="52" t="s">
        <v>9</v>
      </c>
      <c r="F227" s="52"/>
      <c r="G227" s="23" t="s">
        <v>2391</v>
      </c>
      <c r="H227" s="23" t="s">
        <v>740</v>
      </c>
      <c r="I227" s="107"/>
      <c r="J227" s="118">
        <f>SUM(I223:I226)</f>
        <v>2</v>
      </c>
      <c r="K227" s="107"/>
      <c r="L227" s="108"/>
      <c r="M227" s="52" t="s">
        <v>0</v>
      </c>
      <c r="N227" s="23"/>
      <c r="O227" s="107"/>
      <c r="P227" s="23"/>
      <c r="Q227" s="107"/>
      <c r="R227" s="23"/>
      <c r="S227" s="107"/>
      <c r="T227" s="23"/>
      <c r="U227" s="107"/>
      <c r="V227" s="107" t="s">
        <v>1860</v>
      </c>
      <c r="W227" s="108"/>
      <c r="X227" s="108"/>
      <c r="Y227" s="108"/>
      <c r="Z227" s="108"/>
      <c r="AA227" s="108"/>
      <c r="AB227" s="108"/>
      <c r="AC227" s="108"/>
      <c r="AD227" s="108"/>
      <c r="AE227" s="108"/>
      <c r="AF227" s="10" t="s">
        <v>3215</v>
      </c>
      <c r="AG227" s="10"/>
      <c r="AH227" s="10"/>
    </row>
    <row r="228" spans="2:34" ht="25.5" x14ac:dyDescent="0.2">
      <c r="B228" s="52" t="s">
        <v>1305</v>
      </c>
      <c r="C228" s="52" t="s">
        <v>741</v>
      </c>
      <c r="D228" s="23" t="s">
        <v>3209</v>
      </c>
      <c r="E228" s="52" t="s">
        <v>9</v>
      </c>
      <c r="F228" s="52"/>
      <c r="G228" s="23" t="s">
        <v>2392</v>
      </c>
      <c r="H228" s="23" t="s">
        <v>742</v>
      </c>
      <c r="I228" s="107"/>
      <c r="J228" s="118">
        <f>SUM(I213,I218,I223)</f>
        <v>15</v>
      </c>
      <c r="K228" s="107"/>
      <c r="L228" s="108"/>
      <c r="M228" s="52" t="s">
        <v>0</v>
      </c>
      <c r="N228" s="23"/>
      <c r="O228" s="107"/>
      <c r="P228" s="23"/>
      <c r="Q228" s="107"/>
      <c r="R228" s="23"/>
      <c r="S228" s="107"/>
      <c r="T228" s="23"/>
      <c r="U228" s="107"/>
      <c r="V228" s="107" t="s">
        <v>1861</v>
      </c>
      <c r="W228" s="108"/>
      <c r="X228" s="108"/>
      <c r="Y228" s="108"/>
      <c r="Z228" s="108"/>
      <c r="AA228" s="108"/>
      <c r="AB228" s="108"/>
      <c r="AC228" s="108"/>
      <c r="AD228" s="108"/>
      <c r="AE228" s="108"/>
      <c r="AF228" s="10" t="s">
        <v>3216</v>
      </c>
      <c r="AG228" s="10"/>
      <c r="AH228" s="10"/>
    </row>
    <row r="229" spans="2:34" ht="25.5" x14ac:dyDescent="0.2">
      <c r="B229" s="52" t="s">
        <v>1306</v>
      </c>
      <c r="C229" s="52" t="s">
        <v>743</v>
      </c>
      <c r="D229" s="23" t="s">
        <v>3210</v>
      </c>
      <c r="E229" s="52" t="s">
        <v>9</v>
      </c>
      <c r="F229" s="52"/>
      <c r="G229" s="23" t="s">
        <v>2393</v>
      </c>
      <c r="H229" s="23" t="s">
        <v>744</v>
      </c>
      <c r="I229" s="107"/>
      <c r="J229" s="118">
        <f t="shared" ref="J229:J231" si="9">SUM(I214,I219,I224)</f>
        <v>4</v>
      </c>
      <c r="K229" s="107"/>
      <c r="L229" s="108"/>
      <c r="M229" s="52" t="s">
        <v>0</v>
      </c>
      <c r="N229" s="23"/>
      <c r="O229" s="107"/>
      <c r="P229" s="23"/>
      <c r="Q229" s="107"/>
      <c r="R229" s="23"/>
      <c r="S229" s="107"/>
      <c r="T229" s="23"/>
      <c r="U229" s="107"/>
      <c r="V229" s="107" t="s">
        <v>1862</v>
      </c>
      <c r="W229" s="108"/>
      <c r="X229" s="108"/>
      <c r="Y229" s="108"/>
      <c r="Z229" s="108"/>
      <c r="AA229" s="108"/>
      <c r="AB229" s="108"/>
      <c r="AC229" s="108"/>
      <c r="AD229" s="108"/>
      <c r="AE229" s="108"/>
      <c r="AF229" s="10" t="s">
        <v>3217</v>
      </c>
      <c r="AG229" s="10"/>
      <c r="AH229" s="10"/>
    </row>
    <row r="230" spans="2:34" ht="25.5" x14ac:dyDescent="0.2">
      <c r="B230" s="52" t="s">
        <v>1307</v>
      </c>
      <c r="C230" s="52" t="s">
        <v>745</v>
      </c>
      <c r="D230" s="23" t="s">
        <v>3211</v>
      </c>
      <c r="E230" s="52" t="s">
        <v>9</v>
      </c>
      <c r="F230" s="52"/>
      <c r="G230" s="23" t="s">
        <v>2394</v>
      </c>
      <c r="H230" s="23" t="s">
        <v>746</v>
      </c>
      <c r="I230" s="107"/>
      <c r="J230" s="118">
        <f t="shared" si="9"/>
        <v>14</v>
      </c>
      <c r="K230" s="107"/>
      <c r="L230" s="108"/>
      <c r="M230" s="52" t="s">
        <v>0</v>
      </c>
      <c r="N230" s="23"/>
      <c r="O230" s="107"/>
      <c r="P230" s="23"/>
      <c r="Q230" s="107"/>
      <c r="R230" s="23"/>
      <c r="S230" s="107"/>
      <c r="T230" s="23"/>
      <c r="U230" s="107"/>
      <c r="V230" s="107" t="s">
        <v>1863</v>
      </c>
      <c r="W230" s="108"/>
      <c r="X230" s="108"/>
      <c r="Y230" s="108"/>
      <c r="Z230" s="108"/>
      <c r="AA230" s="108"/>
      <c r="AB230" s="108"/>
      <c r="AC230" s="108"/>
      <c r="AD230" s="108"/>
      <c r="AE230" s="108"/>
      <c r="AF230" s="10" t="s">
        <v>3218</v>
      </c>
      <c r="AG230" s="10"/>
      <c r="AH230" s="10"/>
    </row>
    <row r="231" spans="2:34" ht="25.5" x14ac:dyDescent="0.2">
      <c r="B231" s="52" t="s">
        <v>1308</v>
      </c>
      <c r="C231" s="52" t="s">
        <v>747</v>
      </c>
      <c r="D231" s="23" t="s">
        <v>3212</v>
      </c>
      <c r="E231" s="52" t="s">
        <v>9</v>
      </c>
      <c r="F231" s="52"/>
      <c r="G231" s="23" t="s">
        <v>2395</v>
      </c>
      <c r="H231" s="23" t="s">
        <v>748</v>
      </c>
      <c r="I231" s="107"/>
      <c r="J231" s="118">
        <f t="shared" si="9"/>
        <v>0</v>
      </c>
      <c r="K231" s="107"/>
      <c r="L231" s="108"/>
      <c r="M231" s="52" t="s">
        <v>0</v>
      </c>
      <c r="N231" s="23"/>
      <c r="O231" s="107"/>
      <c r="P231" s="23"/>
      <c r="Q231" s="107"/>
      <c r="R231" s="23"/>
      <c r="S231" s="107"/>
      <c r="T231" s="23"/>
      <c r="U231" s="107"/>
      <c r="V231" s="107" t="s">
        <v>1864</v>
      </c>
      <c r="W231" s="108"/>
      <c r="X231" s="108"/>
      <c r="Y231" s="108"/>
      <c r="Z231" s="108"/>
      <c r="AA231" s="108"/>
      <c r="AB231" s="108"/>
      <c r="AC231" s="108"/>
      <c r="AD231" s="108"/>
      <c r="AE231" s="108"/>
      <c r="AF231" s="10" t="s">
        <v>3219</v>
      </c>
      <c r="AG231" s="10"/>
      <c r="AH231" s="10"/>
    </row>
    <row r="232" spans="2:34" ht="25.5" x14ac:dyDescent="0.2">
      <c r="B232" s="52" t="s">
        <v>1309</v>
      </c>
      <c r="C232" s="52" t="s">
        <v>749</v>
      </c>
      <c r="D232" s="23" t="s">
        <v>3204</v>
      </c>
      <c r="E232" s="52" t="s">
        <v>9</v>
      </c>
      <c r="F232" s="52"/>
      <c r="G232" s="23" t="s">
        <v>2396</v>
      </c>
      <c r="H232" s="23" t="s">
        <v>750</v>
      </c>
      <c r="I232" s="107"/>
      <c r="J232" s="118">
        <f>SUM(J228:J231)</f>
        <v>33</v>
      </c>
      <c r="K232" s="107"/>
      <c r="L232" s="108"/>
      <c r="M232" s="52" t="s">
        <v>0</v>
      </c>
      <c r="N232" s="23"/>
      <c r="O232" s="107"/>
      <c r="P232" s="23"/>
      <c r="Q232" s="107"/>
      <c r="R232" s="23"/>
      <c r="S232" s="107"/>
      <c r="T232" s="23"/>
      <c r="U232" s="107"/>
      <c r="V232" s="107" t="s">
        <v>1865</v>
      </c>
      <c r="W232" s="108"/>
      <c r="X232" s="108"/>
      <c r="Y232" s="108"/>
      <c r="Z232" s="108"/>
      <c r="AA232" s="108"/>
      <c r="AB232" s="108"/>
      <c r="AC232" s="108"/>
      <c r="AD232" s="108"/>
      <c r="AE232" s="108"/>
      <c r="AF232" s="10" t="s">
        <v>3205</v>
      </c>
      <c r="AG232" s="10"/>
      <c r="AH232" s="10"/>
    </row>
    <row r="233" spans="2:34" ht="26.25" customHeight="1" x14ac:dyDescent="0.2">
      <c r="B233" s="6" t="s">
        <v>1310</v>
      </c>
      <c r="C233" s="49" t="s">
        <v>2540</v>
      </c>
      <c r="D233" s="65" t="s">
        <v>1594</v>
      </c>
      <c r="E233" s="6" t="s">
        <v>18</v>
      </c>
      <c r="F233" s="6"/>
      <c r="G233" s="65" t="s">
        <v>2397</v>
      </c>
      <c r="H233" s="68"/>
      <c r="I233" s="107" t="s">
        <v>997</v>
      </c>
      <c r="J233" s="107"/>
      <c r="K233" s="107"/>
      <c r="L233" s="96"/>
      <c r="M233" s="49" t="s">
        <v>0</v>
      </c>
      <c r="O233" s="107"/>
      <c r="P233" s="56" t="s">
        <v>2539</v>
      </c>
      <c r="Q233" s="107"/>
      <c r="R233" s="12"/>
      <c r="S233" s="107"/>
      <c r="T233" s="12"/>
      <c r="U233" s="107" t="b">
        <f>J232&gt;0</f>
        <v>1</v>
      </c>
      <c r="V233" s="107" t="s">
        <v>3489</v>
      </c>
      <c r="W233" s="182"/>
      <c r="X233" s="96"/>
      <c r="Y233" s="96"/>
      <c r="Z233" s="96"/>
      <c r="AA233" s="96"/>
      <c r="AB233" s="96"/>
      <c r="AC233" s="96"/>
      <c r="AD233" s="15"/>
      <c r="AE233" s="15"/>
      <c r="AF233" s="10" t="s">
        <v>3083</v>
      </c>
      <c r="AG233" s="10"/>
      <c r="AH233" s="10"/>
    </row>
    <row r="234" spans="2:34" ht="29.25" customHeight="1" x14ac:dyDescent="0.2">
      <c r="B234" s="6" t="s">
        <v>1311</v>
      </c>
      <c r="C234" s="49" t="s">
        <v>751</v>
      </c>
      <c r="D234" s="210" t="s">
        <v>3260</v>
      </c>
      <c r="E234" s="6" t="s">
        <v>9</v>
      </c>
      <c r="F234" s="6"/>
      <c r="G234" s="65" t="s">
        <v>2398</v>
      </c>
      <c r="H234" s="68"/>
      <c r="I234" s="118">
        <v>94</v>
      </c>
      <c r="J234" s="107"/>
      <c r="K234" s="107"/>
      <c r="L234" s="96"/>
      <c r="M234" s="6" t="s">
        <v>0</v>
      </c>
      <c r="N234" s="56" t="s">
        <v>752</v>
      </c>
      <c r="O234" s="107" t="b">
        <f>I234&lt;=J193</f>
        <v>1</v>
      </c>
      <c r="P234" s="56" t="s">
        <v>1442</v>
      </c>
      <c r="Q234" s="107"/>
      <c r="R234" s="12"/>
      <c r="S234" s="107"/>
      <c r="T234" s="12"/>
      <c r="U234" s="107"/>
      <c r="V234" s="107"/>
      <c r="W234" s="182"/>
      <c r="X234" s="96"/>
      <c r="Y234" s="96"/>
      <c r="Z234" s="96"/>
      <c r="AA234" s="96"/>
      <c r="AB234" s="96"/>
      <c r="AC234" s="96"/>
      <c r="AD234" s="15"/>
      <c r="AE234" s="15"/>
      <c r="AF234" s="10" t="s">
        <v>3272</v>
      </c>
      <c r="AG234" s="10"/>
      <c r="AH234" s="10"/>
    </row>
    <row r="235" spans="2:34" ht="25.7" customHeight="1" x14ac:dyDescent="0.2">
      <c r="B235" s="6" t="s">
        <v>1312</v>
      </c>
      <c r="C235" s="49" t="s">
        <v>753</v>
      </c>
      <c r="D235" s="210" t="s">
        <v>3261</v>
      </c>
      <c r="E235" s="6" t="s">
        <v>9</v>
      </c>
      <c r="F235" s="6"/>
      <c r="G235" s="65" t="s">
        <v>2399</v>
      </c>
      <c r="H235" s="68"/>
      <c r="I235" s="118">
        <v>21</v>
      </c>
      <c r="J235" s="107"/>
      <c r="K235" s="107"/>
      <c r="L235" s="96"/>
      <c r="M235" s="6" t="s">
        <v>0</v>
      </c>
      <c r="N235" s="56" t="s">
        <v>754</v>
      </c>
      <c r="O235" s="107" t="b">
        <f>I235&lt;=J194</f>
        <v>1</v>
      </c>
      <c r="P235" s="56" t="s">
        <v>1443</v>
      </c>
      <c r="Q235" s="107"/>
      <c r="R235" s="12"/>
      <c r="S235" s="107"/>
      <c r="T235" s="12"/>
      <c r="U235" s="107"/>
      <c r="V235" s="107"/>
      <c r="W235" s="182"/>
      <c r="X235" s="96"/>
      <c r="Y235" s="96"/>
      <c r="Z235" s="96"/>
      <c r="AA235" s="96"/>
      <c r="AB235" s="96"/>
      <c r="AC235" s="96"/>
      <c r="AD235" s="15"/>
      <c r="AE235" s="15"/>
      <c r="AF235" s="10" t="s">
        <v>3273</v>
      </c>
      <c r="AG235" s="10"/>
      <c r="AH235" s="10"/>
    </row>
    <row r="236" spans="2:34" ht="25.7" customHeight="1" x14ac:dyDescent="0.2">
      <c r="B236" s="6" t="s">
        <v>1313</v>
      </c>
      <c r="C236" s="49" t="s">
        <v>755</v>
      </c>
      <c r="D236" s="210" t="s">
        <v>3262</v>
      </c>
      <c r="E236" s="6" t="s">
        <v>9</v>
      </c>
      <c r="F236" s="6"/>
      <c r="G236" s="65" t="s">
        <v>2400</v>
      </c>
      <c r="H236" s="68"/>
      <c r="I236" s="118">
        <v>177</v>
      </c>
      <c r="J236" s="107"/>
      <c r="K236" s="107"/>
      <c r="L236" s="96"/>
      <c r="M236" s="6" t="s">
        <v>0</v>
      </c>
      <c r="N236" s="56" t="s">
        <v>756</v>
      </c>
      <c r="O236" s="107" t="b">
        <f>I236&lt;=J195</f>
        <v>1</v>
      </c>
      <c r="P236" s="56" t="s">
        <v>1444</v>
      </c>
      <c r="Q236" s="107"/>
      <c r="R236" s="12"/>
      <c r="S236" s="107"/>
      <c r="T236" s="12"/>
      <c r="U236" s="107"/>
      <c r="V236" s="107"/>
      <c r="W236" s="182"/>
      <c r="X236" s="96"/>
      <c r="Y236" s="96"/>
      <c r="Z236" s="96"/>
      <c r="AA236" s="96"/>
      <c r="AB236" s="96"/>
      <c r="AC236" s="96"/>
      <c r="AD236" s="15"/>
      <c r="AE236" s="15"/>
      <c r="AF236" s="10" t="s">
        <v>3274</v>
      </c>
      <c r="AG236" s="10"/>
      <c r="AH236" s="10"/>
    </row>
    <row r="237" spans="2:34" ht="25.7" customHeight="1" x14ac:dyDescent="0.2">
      <c r="B237" s="6" t="s">
        <v>1314</v>
      </c>
      <c r="C237" s="49" t="s">
        <v>757</v>
      </c>
      <c r="D237" s="210" t="s">
        <v>3263</v>
      </c>
      <c r="E237" s="6" t="s">
        <v>9</v>
      </c>
      <c r="F237" s="6"/>
      <c r="G237" s="65" t="s">
        <v>2401</v>
      </c>
      <c r="H237" s="68"/>
      <c r="I237" s="118">
        <v>2</v>
      </c>
      <c r="J237" s="107"/>
      <c r="K237" s="107"/>
      <c r="L237" s="96"/>
      <c r="M237" s="6" t="s">
        <v>0</v>
      </c>
      <c r="N237" s="56" t="s">
        <v>758</v>
      </c>
      <c r="O237" s="107" t="b">
        <f>I237&lt;=J196</f>
        <v>1</v>
      </c>
      <c r="P237" s="56" t="s">
        <v>1445</v>
      </c>
      <c r="Q237" s="107"/>
      <c r="R237" s="12"/>
      <c r="S237" s="107"/>
      <c r="T237" s="12"/>
      <c r="U237" s="107"/>
      <c r="V237" s="107"/>
      <c r="W237" s="182"/>
      <c r="X237" s="96"/>
      <c r="Y237" s="96"/>
      <c r="Z237" s="96"/>
      <c r="AA237" s="96"/>
      <c r="AB237" s="96"/>
      <c r="AC237" s="96"/>
      <c r="AD237" s="15"/>
      <c r="AE237" s="15"/>
      <c r="AF237" s="10" t="s">
        <v>3275</v>
      </c>
      <c r="AG237" s="10"/>
      <c r="AH237" s="10"/>
    </row>
    <row r="238" spans="2:34" ht="25.5" x14ac:dyDescent="0.2">
      <c r="B238" s="52" t="s">
        <v>1315</v>
      </c>
      <c r="C238" s="52" t="s">
        <v>759</v>
      </c>
      <c r="D238" s="23" t="s">
        <v>3246</v>
      </c>
      <c r="E238" s="52" t="s">
        <v>9</v>
      </c>
      <c r="F238" s="52"/>
      <c r="G238" s="23" t="s">
        <v>2402</v>
      </c>
      <c r="H238" s="23" t="s">
        <v>760</v>
      </c>
      <c r="I238" s="107"/>
      <c r="J238" s="118">
        <f>SUM(I234:I237)</f>
        <v>294</v>
      </c>
      <c r="K238" s="107"/>
      <c r="L238" s="108"/>
      <c r="M238" s="52" t="s">
        <v>0</v>
      </c>
      <c r="N238" s="23"/>
      <c r="O238" s="107"/>
      <c r="P238" s="23"/>
      <c r="Q238" s="107"/>
      <c r="R238" s="23"/>
      <c r="S238" s="107"/>
      <c r="T238" s="23"/>
      <c r="U238" s="107"/>
      <c r="V238" s="107" t="s">
        <v>1866</v>
      </c>
      <c r="W238" s="108"/>
      <c r="X238" s="108"/>
      <c r="Y238" s="108"/>
      <c r="Z238" s="108"/>
      <c r="AA238" s="108"/>
      <c r="AB238" s="108"/>
      <c r="AC238" s="108"/>
      <c r="AD238" s="108"/>
      <c r="AE238" s="108"/>
      <c r="AF238" s="10" t="s">
        <v>3253</v>
      </c>
      <c r="AG238" s="10"/>
      <c r="AH238" s="10"/>
    </row>
    <row r="239" spans="2:34" ht="25.5" x14ac:dyDescent="0.2">
      <c r="B239" s="6" t="s">
        <v>1316</v>
      </c>
      <c r="C239" s="49" t="s">
        <v>761</v>
      </c>
      <c r="D239" s="210" t="s">
        <v>3264</v>
      </c>
      <c r="E239" s="6" t="s">
        <v>9</v>
      </c>
      <c r="F239" s="6"/>
      <c r="G239" s="65" t="s">
        <v>2403</v>
      </c>
      <c r="H239" s="68"/>
      <c r="I239" s="118">
        <v>28</v>
      </c>
      <c r="J239" s="107"/>
      <c r="K239" s="107"/>
      <c r="L239" s="96"/>
      <c r="M239" s="6" t="s">
        <v>0</v>
      </c>
      <c r="N239" s="56" t="s">
        <v>839</v>
      </c>
      <c r="O239" s="107" t="b">
        <f>I239&lt;=J198</f>
        <v>1</v>
      </c>
      <c r="P239" s="56" t="s">
        <v>1446</v>
      </c>
      <c r="Q239" s="107"/>
      <c r="R239" s="12"/>
      <c r="S239" s="107"/>
      <c r="T239" s="12"/>
      <c r="U239" s="107"/>
      <c r="V239" s="107"/>
      <c r="W239" s="182"/>
      <c r="X239" s="96"/>
      <c r="Y239" s="96"/>
      <c r="Z239" s="96"/>
      <c r="AA239" s="96"/>
      <c r="AB239" s="96"/>
      <c r="AC239" s="96"/>
      <c r="AD239" s="15"/>
      <c r="AE239" s="15"/>
      <c r="AF239" s="10" t="s">
        <v>3276</v>
      </c>
      <c r="AG239" s="10"/>
      <c r="AH239" s="10"/>
    </row>
    <row r="240" spans="2:34" ht="25.5" x14ac:dyDescent="0.2">
      <c r="B240" s="6" t="s">
        <v>1317</v>
      </c>
      <c r="C240" s="49" t="s">
        <v>762</v>
      </c>
      <c r="D240" s="210" t="s">
        <v>3265</v>
      </c>
      <c r="E240" s="6" t="s">
        <v>9</v>
      </c>
      <c r="F240" s="6"/>
      <c r="G240" s="65" t="s">
        <v>2404</v>
      </c>
      <c r="H240" s="68"/>
      <c r="I240" s="118">
        <v>4</v>
      </c>
      <c r="J240" s="107"/>
      <c r="K240" s="107"/>
      <c r="L240" s="96"/>
      <c r="M240" s="6" t="s">
        <v>0</v>
      </c>
      <c r="N240" s="56" t="s">
        <v>840</v>
      </c>
      <c r="O240" s="107" t="b">
        <f>I240&lt;=J199</f>
        <v>1</v>
      </c>
      <c r="P240" s="56" t="s">
        <v>1447</v>
      </c>
      <c r="Q240" s="107"/>
      <c r="R240" s="12"/>
      <c r="S240" s="107"/>
      <c r="T240" s="12"/>
      <c r="U240" s="107"/>
      <c r="V240" s="107"/>
      <c r="W240" s="182"/>
      <c r="X240" s="96"/>
      <c r="Y240" s="96"/>
      <c r="Z240" s="96"/>
      <c r="AA240" s="96"/>
      <c r="AB240" s="96"/>
      <c r="AC240" s="96"/>
      <c r="AD240" s="15"/>
      <c r="AE240" s="15"/>
      <c r="AF240" s="10" t="s">
        <v>3277</v>
      </c>
      <c r="AG240" s="10"/>
      <c r="AH240" s="10"/>
    </row>
    <row r="241" spans="2:34" ht="25.5" x14ac:dyDescent="0.2">
      <c r="B241" s="6" t="s">
        <v>1318</v>
      </c>
      <c r="C241" s="49" t="s">
        <v>763</v>
      </c>
      <c r="D241" s="210" t="s">
        <v>3266</v>
      </c>
      <c r="E241" s="6" t="s">
        <v>9</v>
      </c>
      <c r="F241" s="6"/>
      <c r="G241" s="65" t="s">
        <v>2405</v>
      </c>
      <c r="H241" s="68"/>
      <c r="I241" s="118">
        <v>38</v>
      </c>
      <c r="J241" s="107"/>
      <c r="K241" s="107"/>
      <c r="L241" s="96"/>
      <c r="M241" s="6" t="s">
        <v>0</v>
      </c>
      <c r="N241" s="56" t="s">
        <v>841</v>
      </c>
      <c r="O241" s="107" t="b">
        <f>I241&lt;=J200</f>
        <v>1</v>
      </c>
      <c r="P241" s="56" t="s">
        <v>1448</v>
      </c>
      <c r="Q241" s="107"/>
      <c r="R241" s="12"/>
      <c r="S241" s="107"/>
      <c r="T241" s="12"/>
      <c r="U241" s="107"/>
      <c r="V241" s="107"/>
      <c r="W241" s="182"/>
      <c r="X241" s="96"/>
      <c r="Y241" s="96"/>
      <c r="Z241" s="96"/>
      <c r="AA241" s="96"/>
      <c r="AB241" s="96"/>
      <c r="AC241" s="96"/>
      <c r="AD241" s="15"/>
      <c r="AE241" s="15"/>
      <c r="AF241" s="10" t="s">
        <v>3278</v>
      </c>
      <c r="AG241" s="10"/>
      <c r="AH241" s="10"/>
    </row>
    <row r="242" spans="2:34" ht="25.5" x14ac:dyDescent="0.2">
      <c r="B242" s="6" t="s">
        <v>1319</v>
      </c>
      <c r="C242" s="49" t="s">
        <v>764</v>
      </c>
      <c r="D242" s="210" t="s">
        <v>3267</v>
      </c>
      <c r="E242" s="6" t="s">
        <v>9</v>
      </c>
      <c r="F242" s="6"/>
      <c r="G242" s="65" t="s">
        <v>2406</v>
      </c>
      <c r="H242" s="68"/>
      <c r="I242" s="118">
        <v>1</v>
      </c>
      <c r="J242" s="107"/>
      <c r="K242" s="107"/>
      <c r="L242" s="96"/>
      <c r="M242" s="6" t="s">
        <v>0</v>
      </c>
      <c r="N242" s="56" t="s">
        <v>842</v>
      </c>
      <c r="O242" s="107" t="b">
        <f>I242&lt;=J201</f>
        <v>1</v>
      </c>
      <c r="P242" s="56" t="s">
        <v>1449</v>
      </c>
      <c r="Q242" s="107"/>
      <c r="R242" s="12"/>
      <c r="S242" s="107"/>
      <c r="T242" s="12"/>
      <c r="U242" s="107"/>
      <c r="V242" s="107"/>
      <c r="W242" s="182"/>
      <c r="X242" s="96"/>
      <c r="Y242" s="96"/>
      <c r="Z242" s="96"/>
      <c r="AA242" s="96"/>
      <c r="AB242" s="96"/>
      <c r="AC242" s="96"/>
      <c r="AD242" s="15"/>
      <c r="AE242" s="15"/>
      <c r="AF242" s="10" t="s">
        <v>3279</v>
      </c>
      <c r="AG242" s="10"/>
      <c r="AH242" s="10"/>
    </row>
    <row r="243" spans="2:34" ht="25.5" x14ac:dyDescent="0.2">
      <c r="B243" s="52" t="s">
        <v>1320</v>
      </c>
      <c r="C243" s="52" t="s">
        <v>765</v>
      </c>
      <c r="D243" s="23" t="s">
        <v>3247</v>
      </c>
      <c r="E243" s="52" t="s">
        <v>9</v>
      </c>
      <c r="F243" s="52"/>
      <c r="G243" s="23" t="s">
        <v>2407</v>
      </c>
      <c r="H243" s="23" t="s">
        <v>766</v>
      </c>
      <c r="I243" s="107"/>
      <c r="J243" s="118">
        <f>SUM(I239:I242)</f>
        <v>71</v>
      </c>
      <c r="K243" s="107"/>
      <c r="L243" s="108"/>
      <c r="M243" s="52" t="s">
        <v>0</v>
      </c>
      <c r="N243" s="23"/>
      <c r="O243" s="107"/>
      <c r="P243" s="23"/>
      <c r="Q243" s="107"/>
      <c r="R243" s="23"/>
      <c r="S243" s="107"/>
      <c r="T243" s="23"/>
      <c r="U243" s="107"/>
      <c r="V243" s="107" t="s">
        <v>1867</v>
      </c>
      <c r="W243" s="108"/>
      <c r="X243" s="108"/>
      <c r="Y243" s="108"/>
      <c r="Z243" s="108"/>
      <c r="AA243" s="108"/>
      <c r="AB243" s="108"/>
      <c r="AC243" s="108"/>
      <c r="AD243" s="108"/>
      <c r="AE243" s="108"/>
      <c r="AF243" s="10" t="s">
        <v>3254</v>
      </c>
      <c r="AG243" s="10"/>
      <c r="AH243" s="10"/>
    </row>
    <row r="244" spans="2:34" ht="25.7" customHeight="1" x14ac:dyDescent="0.2">
      <c r="B244" s="6" t="s">
        <v>1321</v>
      </c>
      <c r="C244" s="49" t="s">
        <v>767</v>
      </c>
      <c r="D244" s="210" t="s">
        <v>3268</v>
      </c>
      <c r="E244" s="6" t="s">
        <v>9</v>
      </c>
      <c r="F244" s="6"/>
      <c r="G244" s="65" t="s">
        <v>2408</v>
      </c>
      <c r="H244" s="68"/>
      <c r="I244" s="118">
        <v>0</v>
      </c>
      <c r="J244" s="107"/>
      <c r="K244" s="107"/>
      <c r="L244" s="96"/>
      <c r="M244" s="6" t="s">
        <v>0</v>
      </c>
      <c r="N244" s="56" t="s">
        <v>843</v>
      </c>
      <c r="O244" s="107" t="b">
        <f>I244&lt;=J203</f>
        <v>1</v>
      </c>
      <c r="P244" s="56" t="s">
        <v>1450</v>
      </c>
      <c r="Q244" s="107"/>
      <c r="R244" s="12"/>
      <c r="S244" s="107"/>
      <c r="T244" s="12"/>
      <c r="U244" s="107"/>
      <c r="V244" s="107"/>
      <c r="W244" s="182"/>
      <c r="X244" s="96"/>
      <c r="Y244" s="96"/>
      <c r="Z244" s="96"/>
      <c r="AA244" s="96"/>
      <c r="AB244" s="96"/>
      <c r="AC244" s="96"/>
      <c r="AD244" s="15"/>
      <c r="AE244" s="15"/>
      <c r="AF244" s="10" t="s">
        <v>3280</v>
      </c>
      <c r="AG244" s="10"/>
      <c r="AH244" s="10"/>
    </row>
    <row r="245" spans="2:34" ht="25.7" customHeight="1" x14ac:dyDescent="0.2">
      <c r="B245" s="6" t="s">
        <v>1322</v>
      </c>
      <c r="C245" s="49" t="s">
        <v>768</v>
      </c>
      <c r="D245" s="210" t="s">
        <v>3269</v>
      </c>
      <c r="E245" s="6" t="s">
        <v>9</v>
      </c>
      <c r="F245" s="6"/>
      <c r="G245" s="65" t="s">
        <v>2409</v>
      </c>
      <c r="H245" s="68"/>
      <c r="I245" s="118">
        <v>1</v>
      </c>
      <c r="J245" s="107"/>
      <c r="K245" s="107"/>
      <c r="L245" s="96"/>
      <c r="M245" s="6" t="s">
        <v>0</v>
      </c>
      <c r="N245" s="56" t="s">
        <v>844</v>
      </c>
      <c r="O245" s="107" t="b">
        <f>I245&lt;=J204</f>
        <v>1</v>
      </c>
      <c r="P245" s="56" t="s">
        <v>1451</v>
      </c>
      <c r="Q245" s="107"/>
      <c r="R245" s="12"/>
      <c r="S245" s="107"/>
      <c r="T245" s="12"/>
      <c r="U245" s="107"/>
      <c r="V245" s="107"/>
      <c r="W245" s="182"/>
      <c r="X245" s="96"/>
      <c r="Y245" s="96"/>
      <c r="Z245" s="96"/>
      <c r="AA245" s="96"/>
      <c r="AB245" s="96"/>
      <c r="AC245" s="96"/>
      <c r="AD245" s="15"/>
      <c r="AE245" s="15"/>
      <c r="AF245" s="10" t="s">
        <v>3281</v>
      </c>
      <c r="AG245" s="10"/>
      <c r="AH245" s="10"/>
    </row>
    <row r="246" spans="2:34" ht="25.7" customHeight="1" x14ac:dyDescent="0.2">
      <c r="B246" s="6" t="s">
        <v>1323</v>
      </c>
      <c r="C246" s="49" t="s">
        <v>769</v>
      </c>
      <c r="D246" s="210" t="s">
        <v>3270</v>
      </c>
      <c r="E246" s="6" t="s">
        <v>9</v>
      </c>
      <c r="F246" s="6"/>
      <c r="G246" s="65" t="s">
        <v>2410</v>
      </c>
      <c r="H246" s="68"/>
      <c r="I246" s="118">
        <v>8</v>
      </c>
      <c r="J246" s="107"/>
      <c r="K246" s="107"/>
      <c r="L246" s="96"/>
      <c r="M246" s="6" t="s">
        <v>0</v>
      </c>
      <c r="N246" s="56" t="s">
        <v>845</v>
      </c>
      <c r="O246" s="107" t="b">
        <f>I246&lt;=J205</f>
        <v>1</v>
      </c>
      <c r="P246" s="56" t="s">
        <v>1452</v>
      </c>
      <c r="Q246" s="107"/>
      <c r="R246" s="12"/>
      <c r="S246" s="107"/>
      <c r="T246" s="12"/>
      <c r="U246" s="107"/>
      <c r="V246" s="107"/>
      <c r="W246" s="182"/>
      <c r="X246" s="96"/>
      <c r="Y246" s="96"/>
      <c r="Z246" s="96"/>
      <c r="AA246" s="96"/>
      <c r="AB246" s="96"/>
      <c r="AC246" s="96"/>
      <c r="AD246" s="15"/>
      <c r="AE246" s="15"/>
      <c r="AF246" s="10" t="s">
        <v>3282</v>
      </c>
      <c r="AG246" s="10"/>
      <c r="AH246" s="10"/>
    </row>
    <row r="247" spans="2:34" ht="25.7" customHeight="1" x14ac:dyDescent="0.2">
      <c r="B247" s="6" t="s">
        <v>1324</v>
      </c>
      <c r="C247" s="49" t="s">
        <v>770</v>
      </c>
      <c r="D247" s="210" t="s">
        <v>3271</v>
      </c>
      <c r="E247" s="6" t="s">
        <v>9</v>
      </c>
      <c r="F247" s="6"/>
      <c r="G247" s="65" t="s">
        <v>2411</v>
      </c>
      <c r="H247" s="68"/>
      <c r="I247" s="118">
        <v>0</v>
      </c>
      <c r="J247" s="107"/>
      <c r="K247" s="107"/>
      <c r="L247" s="96"/>
      <c r="M247" s="6" t="s">
        <v>0</v>
      </c>
      <c r="N247" s="56" t="s">
        <v>846</v>
      </c>
      <c r="O247" s="107" t="b">
        <f>I247&lt;=J206</f>
        <v>1</v>
      </c>
      <c r="P247" s="56" t="s">
        <v>1453</v>
      </c>
      <c r="Q247" s="107"/>
      <c r="R247" s="12"/>
      <c r="S247" s="107"/>
      <c r="T247" s="12"/>
      <c r="U247" s="107"/>
      <c r="V247" s="107"/>
      <c r="W247" s="182"/>
      <c r="X247" s="96"/>
      <c r="Y247" s="96"/>
      <c r="Z247" s="96"/>
      <c r="AA247" s="96"/>
      <c r="AB247" s="96"/>
      <c r="AC247" s="96"/>
      <c r="AD247" s="15"/>
      <c r="AE247" s="15"/>
      <c r="AF247" s="10" t="s">
        <v>3283</v>
      </c>
      <c r="AG247" s="10"/>
      <c r="AH247" s="10"/>
    </row>
    <row r="248" spans="2:34" ht="25.5" x14ac:dyDescent="0.2">
      <c r="B248" s="52" t="s">
        <v>1325</v>
      </c>
      <c r="C248" s="52" t="s">
        <v>771</v>
      </c>
      <c r="D248" s="23" t="s">
        <v>3248</v>
      </c>
      <c r="E248" s="52" t="s">
        <v>9</v>
      </c>
      <c r="F248" s="52"/>
      <c r="G248" s="23" t="s">
        <v>2412</v>
      </c>
      <c r="H248" s="23" t="s">
        <v>772</v>
      </c>
      <c r="I248" s="107"/>
      <c r="J248" s="118">
        <f>SUM(I244:I247)</f>
        <v>9</v>
      </c>
      <c r="K248" s="107"/>
      <c r="L248" s="108"/>
      <c r="M248" s="52" t="s">
        <v>0</v>
      </c>
      <c r="N248" s="23"/>
      <c r="O248" s="107"/>
      <c r="P248" s="23"/>
      <c r="Q248" s="107"/>
      <c r="R248" s="23"/>
      <c r="S248" s="107"/>
      <c r="T248" s="23"/>
      <c r="U248" s="107"/>
      <c r="V248" s="107" t="s">
        <v>1868</v>
      </c>
      <c r="W248" s="108"/>
      <c r="X248" s="108"/>
      <c r="Y248" s="108"/>
      <c r="Z248" s="108"/>
      <c r="AA248" s="108"/>
      <c r="AB248" s="108"/>
      <c r="AC248" s="108"/>
      <c r="AD248" s="108"/>
      <c r="AE248" s="108"/>
      <c r="AF248" s="10" t="s">
        <v>3255</v>
      </c>
      <c r="AG248" s="10"/>
      <c r="AH248" s="10"/>
    </row>
    <row r="249" spans="2:34" ht="25.5" x14ac:dyDescent="0.2">
      <c r="B249" s="52" t="s">
        <v>1326</v>
      </c>
      <c r="C249" s="52" t="s">
        <v>773</v>
      </c>
      <c r="D249" s="23" t="s">
        <v>3249</v>
      </c>
      <c r="E249" s="52" t="s">
        <v>9</v>
      </c>
      <c r="F249" s="52"/>
      <c r="G249" s="23" t="s">
        <v>2413</v>
      </c>
      <c r="H249" s="23" t="s">
        <v>774</v>
      </c>
      <c r="I249" s="107"/>
      <c r="J249" s="118">
        <f>SUM(I234,I239,I244)</f>
        <v>122</v>
      </c>
      <c r="K249" s="107"/>
      <c r="L249" s="108"/>
      <c r="M249" s="52" t="s">
        <v>0</v>
      </c>
      <c r="N249" s="23"/>
      <c r="O249" s="107"/>
      <c r="P249" s="23"/>
      <c r="Q249" s="107"/>
      <c r="R249" s="23"/>
      <c r="S249" s="107"/>
      <c r="T249" s="23"/>
      <c r="U249" s="107"/>
      <c r="V249" s="107" t="s">
        <v>1869</v>
      </c>
      <c r="W249" s="108"/>
      <c r="X249" s="108"/>
      <c r="Y249" s="108"/>
      <c r="Z249" s="108"/>
      <c r="AA249" s="108"/>
      <c r="AB249" s="108"/>
      <c r="AC249" s="108"/>
      <c r="AD249" s="108"/>
      <c r="AE249" s="108"/>
      <c r="AF249" s="10" t="s">
        <v>3256</v>
      </c>
      <c r="AG249" s="10"/>
      <c r="AH249" s="10"/>
    </row>
    <row r="250" spans="2:34" ht="25.5" x14ac:dyDescent="0.2">
      <c r="B250" s="52" t="s">
        <v>1327</v>
      </c>
      <c r="C250" s="52" t="s">
        <v>775</v>
      </c>
      <c r="D250" s="23" t="s">
        <v>3250</v>
      </c>
      <c r="E250" s="52" t="s">
        <v>9</v>
      </c>
      <c r="F250" s="52"/>
      <c r="G250" s="23" t="s">
        <v>2414</v>
      </c>
      <c r="H250" s="23" t="s">
        <v>776</v>
      </c>
      <c r="I250" s="107"/>
      <c r="J250" s="118">
        <f t="shared" ref="J250:J252" si="10">SUM(I235,I240,I245)</f>
        <v>26</v>
      </c>
      <c r="K250" s="107"/>
      <c r="L250" s="108"/>
      <c r="M250" s="52" t="s">
        <v>0</v>
      </c>
      <c r="N250" s="23"/>
      <c r="O250" s="107"/>
      <c r="P250" s="23"/>
      <c r="Q250" s="107"/>
      <c r="R250" s="23"/>
      <c r="S250" s="107"/>
      <c r="T250" s="23"/>
      <c r="U250" s="107"/>
      <c r="V250" s="107" t="s">
        <v>1870</v>
      </c>
      <c r="W250" s="108"/>
      <c r="X250" s="108"/>
      <c r="Y250" s="108"/>
      <c r="Z250" s="108"/>
      <c r="AA250" s="108"/>
      <c r="AB250" s="108"/>
      <c r="AC250" s="108"/>
      <c r="AD250" s="108"/>
      <c r="AE250" s="108"/>
      <c r="AF250" s="10" t="s">
        <v>3257</v>
      </c>
      <c r="AG250" s="10"/>
      <c r="AH250" s="10"/>
    </row>
    <row r="251" spans="2:34" ht="25.5" x14ac:dyDescent="0.2">
      <c r="B251" s="52" t="s">
        <v>1328</v>
      </c>
      <c r="C251" s="52" t="s">
        <v>777</v>
      </c>
      <c r="D251" s="23" t="s">
        <v>3251</v>
      </c>
      <c r="E251" s="52" t="s">
        <v>9</v>
      </c>
      <c r="F251" s="52"/>
      <c r="G251" s="23" t="s">
        <v>2415</v>
      </c>
      <c r="H251" s="23" t="s">
        <v>778</v>
      </c>
      <c r="I251" s="107"/>
      <c r="J251" s="118">
        <f t="shared" si="10"/>
        <v>223</v>
      </c>
      <c r="K251" s="107"/>
      <c r="L251" s="108"/>
      <c r="M251" s="52" t="s">
        <v>0</v>
      </c>
      <c r="N251" s="23"/>
      <c r="O251" s="107"/>
      <c r="P251" s="23"/>
      <c r="Q251" s="107"/>
      <c r="R251" s="23"/>
      <c r="S251" s="107"/>
      <c r="T251" s="23"/>
      <c r="U251" s="107"/>
      <c r="V251" s="107" t="s">
        <v>1871</v>
      </c>
      <c r="W251" s="108"/>
      <c r="X251" s="108"/>
      <c r="Y251" s="108"/>
      <c r="Z251" s="108"/>
      <c r="AA251" s="108"/>
      <c r="AB251" s="108"/>
      <c r="AC251" s="108"/>
      <c r="AD251" s="108"/>
      <c r="AE251" s="108"/>
      <c r="AF251" s="10" t="s">
        <v>3258</v>
      </c>
      <c r="AG251" s="10"/>
      <c r="AH251" s="10"/>
    </row>
    <row r="252" spans="2:34" ht="25.5" x14ac:dyDescent="0.2">
      <c r="B252" s="52" t="s">
        <v>1329</v>
      </c>
      <c r="C252" s="52" t="s">
        <v>779</v>
      </c>
      <c r="D252" s="23" t="s">
        <v>3252</v>
      </c>
      <c r="E252" s="52" t="s">
        <v>9</v>
      </c>
      <c r="F252" s="52"/>
      <c r="G252" s="23" t="s">
        <v>2416</v>
      </c>
      <c r="H252" s="23" t="s">
        <v>780</v>
      </c>
      <c r="I252" s="107"/>
      <c r="J252" s="118">
        <f t="shared" si="10"/>
        <v>3</v>
      </c>
      <c r="K252" s="107"/>
      <c r="L252" s="108"/>
      <c r="M252" s="52" t="s">
        <v>0</v>
      </c>
      <c r="N252" s="23"/>
      <c r="O252" s="107"/>
      <c r="P252" s="23"/>
      <c r="Q252" s="107"/>
      <c r="R252" s="23"/>
      <c r="S252" s="107"/>
      <c r="T252" s="23"/>
      <c r="U252" s="107"/>
      <c r="V252" s="107" t="s">
        <v>1872</v>
      </c>
      <c r="W252" s="108"/>
      <c r="X252" s="108"/>
      <c r="Y252" s="108"/>
      <c r="Z252" s="108"/>
      <c r="AA252" s="108"/>
      <c r="AB252" s="108"/>
      <c r="AC252" s="108"/>
      <c r="AD252" s="108"/>
      <c r="AE252" s="108"/>
      <c r="AF252" s="10" t="s">
        <v>3259</v>
      </c>
      <c r="AG252" s="10"/>
      <c r="AH252" s="10"/>
    </row>
    <row r="253" spans="2:34" ht="25.5" x14ac:dyDescent="0.2">
      <c r="B253" s="52" t="s">
        <v>1330</v>
      </c>
      <c r="C253" s="52" t="s">
        <v>781</v>
      </c>
      <c r="D253" s="23" t="s">
        <v>3244</v>
      </c>
      <c r="E253" s="52" t="s">
        <v>9</v>
      </c>
      <c r="F253" s="52"/>
      <c r="G253" s="23" t="s">
        <v>2417</v>
      </c>
      <c r="H253" s="23" t="s">
        <v>782</v>
      </c>
      <c r="I253" s="107"/>
      <c r="J253" s="118">
        <f>SUM(J249:J252)</f>
        <v>374</v>
      </c>
      <c r="K253" s="107"/>
      <c r="L253" s="108"/>
      <c r="M253" s="52" t="s">
        <v>0</v>
      </c>
      <c r="N253" s="23"/>
      <c r="O253" s="107"/>
      <c r="P253" s="23"/>
      <c r="Q253" s="107"/>
      <c r="R253" s="23"/>
      <c r="S253" s="107"/>
      <c r="T253" s="23"/>
      <c r="U253" s="107"/>
      <c r="V253" s="107" t="s">
        <v>1873</v>
      </c>
      <c r="W253" s="108"/>
      <c r="X253" s="108"/>
      <c r="Y253" s="108"/>
      <c r="Z253" s="108"/>
      <c r="AA253" s="108"/>
      <c r="AB253" s="108"/>
      <c r="AC253" s="108"/>
      <c r="AD253" s="108"/>
      <c r="AE253" s="108"/>
      <c r="AF253" s="10" t="s">
        <v>3245</v>
      </c>
      <c r="AG253" s="10"/>
      <c r="AH253" s="10"/>
    </row>
    <row r="254" spans="2:34" ht="30" customHeight="1" x14ac:dyDescent="0.2">
      <c r="B254" s="6" t="s">
        <v>1331</v>
      </c>
      <c r="C254" s="49" t="s">
        <v>783</v>
      </c>
      <c r="D254" s="210" t="s">
        <v>3300</v>
      </c>
      <c r="E254" s="6" t="s">
        <v>9</v>
      </c>
      <c r="F254" s="6"/>
      <c r="G254" s="65" t="s">
        <v>2418</v>
      </c>
      <c r="H254" s="68"/>
      <c r="I254" s="118">
        <v>28</v>
      </c>
      <c r="J254" s="107"/>
      <c r="K254" s="107"/>
      <c r="L254" s="96"/>
      <c r="M254" s="6" t="s">
        <v>0</v>
      </c>
      <c r="N254" s="56" t="s">
        <v>784</v>
      </c>
      <c r="O254" s="107" t="b">
        <f>I254&lt;=J193</f>
        <v>1</v>
      </c>
      <c r="P254" s="56" t="s">
        <v>1454</v>
      </c>
      <c r="Q254" s="107"/>
      <c r="R254" s="12"/>
      <c r="S254" s="107"/>
      <c r="T254" s="12"/>
      <c r="U254" s="107"/>
      <c r="V254" s="107"/>
      <c r="W254" s="182"/>
      <c r="X254" s="96"/>
      <c r="Y254" s="96"/>
      <c r="Z254" s="96"/>
      <c r="AA254" s="96"/>
      <c r="AB254" s="96"/>
      <c r="AC254" s="96"/>
      <c r="AD254" s="15"/>
      <c r="AE254" s="15"/>
      <c r="AF254" s="10" t="s">
        <v>3312</v>
      </c>
      <c r="AG254" s="10"/>
      <c r="AH254" s="10"/>
    </row>
    <row r="255" spans="2:34" ht="25.7" customHeight="1" x14ac:dyDescent="0.2">
      <c r="B255" s="6" t="s">
        <v>1332</v>
      </c>
      <c r="C255" s="49" t="s">
        <v>785</v>
      </c>
      <c r="D255" s="210" t="s">
        <v>3301</v>
      </c>
      <c r="E255" s="6" t="s">
        <v>9</v>
      </c>
      <c r="F255" s="6"/>
      <c r="G255" s="65" t="s">
        <v>2419</v>
      </c>
      <c r="H255" s="68"/>
      <c r="I255" s="118">
        <v>8</v>
      </c>
      <c r="J255" s="107"/>
      <c r="K255" s="107"/>
      <c r="L255" s="96"/>
      <c r="M255" s="6" t="s">
        <v>0</v>
      </c>
      <c r="N255" s="56" t="s">
        <v>786</v>
      </c>
      <c r="O255" s="107" t="b">
        <f>I255&lt;=J194</f>
        <v>1</v>
      </c>
      <c r="P255" s="56" t="s">
        <v>1455</v>
      </c>
      <c r="Q255" s="107"/>
      <c r="R255" s="12"/>
      <c r="S255" s="107"/>
      <c r="T255" s="12"/>
      <c r="U255" s="107"/>
      <c r="V255" s="107"/>
      <c r="W255" s="182"/>
      <c r="X255" s="96"/>
      <c r="Y255" s="96"/>
      <c r="Z255" s="96"/>
      <c r="AA255" s="96"/>
      <c r="AB255" s="96"/>
      <c r="AC255" s="96"/>
      <c r="AD255" s="15"/>
      <c r="AE255" s="15"/>
      <c r="AF255" s="10" t="s">
        <v>3313</v>
      </c>
      <c r="AG255" s="10"/>
      <c r="AH255" s="10"/>
    </row>
    <row r="256" spans="2:34" ht="25.7" customHeight="1" x14ac:dyDescent="0.2">
      <c r="B256" s="6" t="s">
        <v>1333</v>
      </c>
      <c r="C256" s="49" t="s">
        <v>787</v>
      </c>
      <c r="D256" s="210" t="s">
        <v>3302</v>
      </c>
      <c r="E256" s="6" t="s">
        <v>9</v>
      </c>
      <c r="F256" s="6"/>
      <c r="G256" s="65" t="s">
        <v>2420</v>
      </c>
      <c r="H256" s="68"/>
      <c r="I256" s="118">
        <v>31</v>
      </c>
      <c r="J256" s="107"/>
      <c r="K256" s="107"/>
      <c r="L256" s="96"/>
      <c r="M256" s="6" t="s">
        <v>0</v>
      </c>
      <c r="N256" s="56" t="s">
        <v>788</v>
      </c>
      <c r="O256" s="107" t="b">
        <f>I256&lt;=J195</f>
        <v>1</v>
      </c>
      <c r="P256" s="56" t="s">
        <v>1456</v>
      </c>
      <c r="Q256" s="107"/>
      <c r="R256" s="12"/>
      <c r="S256" s="107"/>
      <c r="T256" s="12"/>
      <c r="U256" s="107"/>
      <c r="V256" s="107"/>
      <c r="W256" s="182"/>
      <c r="X256" s="96"/>
      <c r="Y256" s="96"/>
      <c r="Z256" s="96"/>
      <c r="AA256" s="96"/>
      <c r="AB256" s="96"/>
      <c r="AC256" s="96"/>
      <c r="AD256" s="15"/>
      <c r="AE256" s="15"/>
      <c r="AF256" s="10" t="s">
        <v>3314</v>
      </c>
      <c r="AG256" s="10"/>
      <c r="AH256" s="10"/>
    </row>
    <row r="257" spans="2:34" ht="25.7" customHeight="1" x14ac:dyDescent="0.2">
      <c r="B257" s="6" t="s">
        <v>1334</v>
      </c>
      <c r="C257" s="49" t="s">
        <v>789</v>
      </c>
      <c r="D257" s="210" t="s">
        <v>3303</v>
      </c>
      <c r="E257" s="6" t="s">
        <v>9</v>
      </c>
      <c r="F257" s="6"/>
      <c r="G257" s="65" t="s">
        <v>2421</v>
      </c>
      <c r="H257" s="68"/>
      <c r="I257" s="118">
        <v>0</v>
      </c>
      <c r="J257" s="107"/>
      <c r="K257" s="107"/>
      <c r="L257" s="96"/>
      <c r="M257" s="6" t="s">
        <v>0</v>
      </c>
      <c r="N257" s="56" t="s">
        <v>790</v>
      </c>
      <c r="O257" s="107" t="b">
        <f>I257&lt;=J196</f>
        <v>1</v>
      </c>
      <c r="P257" s="56" t="s">
        <v>1457</v>
      </c>
      <c r="Q257" s="107"/>
      <c r="R257" s="12"/>
      <c r="S257" s="107"/>
      <c r="T257" s="12"/>
      <c r="U257" s="107"/>
      <c r="V257" s="107"/>
      <c r="W257" s="182"/>
      <c r="X257" s="96"/>
      <c r="Y257" s="96"/>
      <c r="Z257" s="96"/>
      <c r="AA257" s="96"/>
      <c r="AB257" s="96"/>
      <c r="AC257" s="96"/>
      <c r="AD257" s="15"/>
      <c r="AE257" s="15"/>
      <c r="AF257" s="10" t="s">
        <v>3315</v>
      </c>
      <c r="AG257" s="10"/>
      <c r="AH257" s="10"/>
    </row>
    <row r="258" spans="2:34" ht="25.5" x14ac:dyDescent="0.2">
      <c r="B258" s="52" t="s">
        <v>1335</v>
      </c>
      <c r="C258" s="52" t="s">
        <v>791</v>
      </c>
      <c r="D258" s="23" t="s">
        <v>3286</v>
      </c>
      <c r="E258" s="52" t="s">
        <v>9</v>
      </c>
      <c r="F258" s="52"/>
      <c r="G258" s="23" t="s">
        <v>2422</v>
      </c>
      <c r="H258" s="23" t="s">
        <v>792</v>
      </c>
      <c r="I258" s="107"/>
      <c r="J258" s="118">
        <f>SUM(I254:I257)</f>
        <v>67</v>
      </c>
      <c r="K258" s="107"/>
      <c r="L258" s="108"/>
      <c r="M258" s="52" t="s">
        <v>0</v>
      </c>
      <c r="N258" s="23"/>
      <c r="O258" s="107"/>
      <c r="P258" s="23"/>
      <c r="Q258" s="107"/>
      <c r="R258" s="23"/>
      <c r="S258" s="107"/>
      <c r="T258" s="23"/>
      <c r="U258" s="107"/>
      <c r="V258" s="107" t="s">
        <v>1874</v>
      </c>
      <c r="W258" s="108"/>
      <c r="X258" s="108"/>
      <c r="Y258" s="108"/>
      <c r="Z258" s="108"/>
      <c r="AA258" s="108"/>
      <c r="AB258" s="108"/>
      <c r="AC258" s="108"/>
      <c r="AD258" s="108"/>
      <c r="AE258" s="108"/>
      <c r="AF258" s="10" t="s">
        <v>3293</v>
      </c>
      <c r="AG258" s="10"/>
      <c r="AH258" s="10"/>
    </row>
    <row r="259" spans="2:34" ht="25.7" customHeight="1" x14ac:dyDescent="0.2">
      <c r="B259" s="6" t="s">
        <v>1336</v>
      </c>
      <c r="C259" s="49" t="s">
        <v>793</v>
      </c>
      <c r="D259" s="210" t="s">
        <v>3304</v>
      </c>
      <c r="E259" s="6" t="s">
        <v>9</v>
      </c>
      <c r="F259" s="6"/>
      <c r="G259" s="65" t="s">
        <v>2423</v>
      </c>
      <c r="H259" s="68"/>
      <c r="I259" s="118">
        <v>14</v>
      </c>
      <c r="J259" s="107"/>
      <c r="K259" s="107"/>
      <c r="L259" s="96"/>
      <c r="M259" s="6" t="s">
        <v>0</v>
      </c>
      <c r="N259" s="56" t="s">
        <v>847</v>
      </c>
      <c r="O259" s="107" t="b">
        <f>I259&lt;=J198</f>
        <v>1</v>
      </c>
      <c r="P259" s="56" t="s">
        <v>1458</v>
      </c>
      <c r="Q259" s="107"/>
      <c r="R259" s="12"/>
      <c r="S259" s="107"/>
      <c r="T259" s="12"/>
      <c r="U259" s="107"/>
      <c r="V259" s="107"/>
      <c r="W259" s="182"/>
      <c r="X259" s="96"/>
      <c r="Y259" s="96"/>
      <c r="Z259" s="96"/>
      <c r="AA259" s="96"/>
      <c r="AB259" s="96"/>
      <c r="AC259" s="96"/>
      <c r="AD259" s="15"/>
      <c r="AE259" s="15"/>
      <c r="AF259" s="10" t="s">
        <v>3316</v>
      </c>
      <c r="AG259" s="10"/>
      <c r="AH259" s="10"/>
    </row>
    <row r="260" spans="2:34" ht="25.7" customHeight="1" x14ac:dyDescent="0.2">
      <c r="B260" s="6" t="s">
        <v>1337</v>
      </c>
      <c r="C260" s="49" t="s">
        <v>794</v>
      </c>
      <c r="D260" s="210" t="s">
        <v>3305</v>
      </c>
      <c r="E260" s="6" t="s">
        <v>9</v>
      </c>
      <c r="F260" s="6"/>
      <c r="G260" s="65" t="s">
        <v>2424</v>
      </c>
      <c r="H260" s="68"/>
      <c r="I260" s="118">
        <v>2</v>
      </c>
      <c r="J260" s="107"/>
      <c r="K260" s="107"/>
      <c r="L260" s="96"/>
      <c r="M260" s="6" t="s">
        <v>0</v>
      </c>
      <c r="N260" s="56" t="s">
        <v>848</v>
      </c>
      <c r="O260" s="107" t="b">
        <f>I260&lt;=J199</f>
        <v>1</v>
      </c>
      <c r="P260" s="56" t="s">
        <v>1459</v>
      </c>
      <c r="Q260" s="107"/>
      <c r="R260" s="12"/>
      <c r="S260" s="107"/>
      <c r="T260" s="12"/>
      <c r="U260" s="107"/>
      <c r="V260" s="107"/>
      <c r="W260" s="182"/>
      <c r="X260" s="96"/>
      <c r="Y260" s="96"/>
      <c r="Z260" s="96"/>
      <c r="AA260" s="96"/>
      <c r="AB260" s="96"/>
      <c r="AC260" s="96"/>
      <c r="AD260" s="15"/>
      <c r="AE260" s="15"/>
      <c r="AF260" s="10" t="s">
        <v>3317</v>
      </c>
      <c r="AG260" s="10"/>
      <c r="AH260" s="10"/>
    </row>
    <row r="261" spans="2:34" ht="25.7" customHeight="1" x14ac:dyDescent="0.2">
      <c r="B261" s="6" t="s">
        <v>1338</v>
      </c>
      <c r="C261" s="49" t="s">
        <v>795</v>
      </c>
      <c r="D261" s="210" t="s">
        <v>3306</v>
      </c>
      <c r="E261" s="6" t="s">
        <v>9</v>
      </c>
      <c r="F261" s="6"/>
      <c r="G261" s="65" t="s">
        <v>2425</v>
      </c>
      <c r="H261" s="68"/>
      <c r="I261" s="118">
        <v>12</v>
      </c>
      <c r="J261" s="107"/>
      <c r="K261" s="107"/>
      <c r="L261" s="96"/>
      <c r="M261" s="6" t="s">
        <v>0</v>
      </c>
      <c r="N261" s="56" t="s">
        <v>849</v>
      </c>
      <c r="O261" s="107" t="b">
        <f>I261&lt;=J200</f>
        <v>1</v>
      </c>
      <c r="P261" s="56" t="s">
        <v>1460</v>
      </c>
      <c r="Q261" s="107"/>
      <c r="R261" s="12"/>
      <c r="S261" s="107"/>
      <c r="T261" s="12"/>
      <c r="U261" s="107"/>
      <c r="V261" s="107"/>
      <c r="W261" s="182"/>
      <c r="X261" s="96"/>
      <c r="Y261" s="96"/>
      <c r="Z261" s="96"/>
      <c r="AA261" s="96"/>
      <c r="AB261" s="96"/>
      <c r="AC261" s="96"/>
      <c r="AD261" s="15"/>
      <c r="AE261" s="15"/>
      <c r="AF261" s="10" t="s">
        <v>3318</v>
      </c>
      <c r="AG261" s="10"/>
      <c r="AH261" s="10"/>
    </row>
    <row r="262" spans="2:34" ht="25.7" customHeight="1" x14ac:dyDescent="0.2">
      <c r="B262" s="6" t="s">
        <v>1339</v>
      </c>
      <c r="C262" s="49" t="s">
        <v>796</v>
      </c>
      <c r="D262" s="210" t="s">
        <v>3307</v>
      </c>
      <c r="E262" s="6" t="s">
        <v>9</v>
      </c>
      <c r="F262" s="6"/>
      <c r="G262" s="65" t="s">
        <v>2426</v>
      </c>
      <c r="H262" s="68"/>
      <c r="I262" s="118">
        <v>0</v>
      </c>
      <c r="J262" s="107"/>
      <c r="K262" s="107"/>
      <c r="L262" s="96"/>
      <c r="M262" s="6" t="s">
        <v>0</v>
      </c>
      <c r="N262" s="56" t="s">
        <v>850</v>
      </c>
      <c r="O262" s="107" t="b">
        <f>I262&lt;=J201</f>
        <v>1</v>
      </c>
      <c r="P262" s="56" t="s">
        <v>1461</v>
      </c>
      <c r="Q262" s="107"/>
      <c r="R262" s="12"/>
      <c r="S262" s="107"/>
      <c r="T262" s="12"/>
      <c r="U262" s="107"/>
      <c r="V262" s="107"/>
      <c r="W262" s="182"/>
      <c r="X262" s="96"/>
      <c r="Y262" s="96"/>
      <c r="Z262" s="96"/>
      <c r="AA262" s="96"/>
      <c r="AB262" s="96"/>
      <c r="AC262" s="96"/>
      <c r="AD262" s="15"/>
      <c r="AE262" s="15"/>
      <c r="AF262" s="10" t="s">
        <v>3319</v>
      </c>
      <c r="AG262" s="10"/>
      <c r="AH262" s="10"/>
    </row>
    <row r="263" spans="2:34" ht="25.7" customHeight="1" x14ac:dyDescent="0.2">
      <c r="B263" s="52" t="s">
        <v>1340</v>
      </c>
      <c r="C263" s="52" t="s">
        <v>797</v>
      </c>
      <c r="D263" s="23" t="s">
        <v>3287</v>
      </c>
      <c r="E263" s="52" t="s">
        <v>9</v>
      </c>
      <c r="F263" s="52"/>
      <c r="G263" s="23" t="s">
        <v>2427</v>
      </c>
      <c r="H263" s="23" t="s">
        <v>798</v>
      </c>
      <c r="I263" s="107"/>
      <c r="J263" s="118">
        <f>SUM(I259:I262)</f>
        <v>28</v>
      </c>
      <c r="K263" s="107"/>
      <c r="L263" s="108"/>
      <c r="M263" s="52" t="s">
        <v>0</v>
      </c>
      <c r="N263" s="23"/>
      <c r="O263" s="107"/>
      <c r="P263" s="23"/>
      <c r="Q263" s="107"/>
      <c r="R263" s="23"/>
      <c r="S263" s="107"/>
      <c r="T263" s="23"/>
      <c r="U263" s="107"/>
      <c r="V263" s="107" t="s">
        <v>1875</v>
      </c>
      <c r="W263" s="108"/>
      <c r="X263" s="108"/>
      <c r="Y263" s="108"/>
      <c r="Z263" s="108"/>
      <c r="AA263" s="108"/>
      <c r="AB263" s="108"/>
      <c r="AC263" s="108"/>
      <c r="AD263" s="108"/>
      <c r="AE263" s="108"/>
      <c r="AF263" s="10" t="s">
        <v>3294</v>
      </c>
      <c r="AG263" s="10"/>
      <c r="AH263" s="10"/>
    </row>
    <row r="264" spans="2:34" ht="25.7" customHeight="1" x14ac:dyDescent="0.2">
      <c r="B264" s="6" t="s">
        <v>1341</v>
      </c>
      <c r="C264" s="49" t="s">
        <v>799</v>
      </c>
      <c r="D264" s="210" t="s">
        <v>3308</v>
      </c>
      <c r="E264" s="6" t="s">
        <v>9</v>
      </c>
      <c r="F264" s="6"/>
      <c r="G264" s="65" t="s">
        <v>2428</v>
      </c>
      <c r="H264" s="68"/>
      <c r="I264" s="118">
        <v>0</v>
      </c>
      <c r="J264" s="107"/>
      <c r="K264" s="107"/>
      <c r="L264" s="96"/>
      <c r="M264" s="6" t="s">
        <v>0</v>
      </c>
      <c r="N264" s="56" t="s">
        <v>851</v>
      </c>
      <c r="O264" s="107" t="b">
        <f>I264&lt;=J203</f>
        <v>1</v>
      </c>
      <c r="P264" s="56" t="s">
        <v>1462</v>
      </c>
      <c r="Q264" s="107"/>
      <c r="R264" s="12"/>
      <c r="S264" s="107"/>
      <c r="T264" s="12"/>
      <c r="U264" s="107"/>
      <c r="V264" s="107"/>
      <c r="W264" s="182"/>
      <c r="X264" s="96"/>
      <c r="Y264" s="96"/>
      <c r="Z264" s="96"/>
      <c r="AA264" s="96"/>
      <c r="AB264" s="96"/>
      <c r="AC264" s="96"/>
      <c r="AD264" s="15"/>
      <c r="AE264" s="15"/>
      <c r="AF264" s="10" t="s">
        <v>3320</v>
      </c>
      <c r="AG264" s="10"/>
      <c r="AH264" s="10"/>
    </row>
    <row r="265" spans="2:34" ht="25.7" customHeight="1" x14ac:dyDescent="0.2">
      <c r="B265" s="6" t="s">
        <v>1342</v>
      </c>
      <c r="C265" s="49" t="s">
        <v>800</v>
      </c>
      <c r="D265" s="210" t="s">
        <v>3309</v>
      </c>
      <c r="E265" s="6" t="s">
        <v>9</v>
      </c>
      <c r="F265" s="6"/>
      <c r="G265" s="65" t="s">
        <v>2429</v>
      </c>
      <c r="H265" s="68"/>
      <c r="I265" s="118">
        <v>0</v>
      </c>
      <c r="J265" s="107"/>
      <c r="K265" s="107"/>
      <c r="L265" s="96"/>
      <c r="M265" s="6" t="s">
        <v>0</v>
      </c>
      <c r="N265" s="56" t="s">
        <v>852</v>
      </c>
      <c r="O265" s="107" t="b">
        <f>I265&lt;=J204</f>
        <v>1</v>
      </c>
      <c r="P265" s="56" t="s">
        <v>1463</v>
      </c>
      <c r="Q265" s="107"/>
      <c r="R265" s="12"/>
      <c r="S265" s="107"/>
      <c r="T265" s="12"/>
      <c r="U265" s="107"/>
      <c r="V265" s="107"/>
      <c r="W265" s="182"/>
      <c r="X265" s="96"/>
      <c r="Y265" s="96"/>
      <c r="Z265" s="96"/>
      <c r="AA265" s="96"/>
      <c r="AB265" s="96"/>
      <c r="AC265" s="96"/>
      <c r="AD265" s="15"/>
      <c r="AE265" s="15"/>
      <c r="AF265" s="10" t="s">
        <v>3321</v>
      </c>
      <c r="AG265" s="10"/>
      <c r="AH265" s="10"/>
    </row>
    <row r="266" spans="2:34" ht="25.7" customHeight="1" x14ac:dyDescent="0.2">
      <c r="B266" s="6" t="s">
        <v>1343</v>
      </c>
      <c r="C266" s="49" t="s">
        <v>801</v>
      </c>
      <c r="D266" s="210" t="s">
        <v>3310</v>
      </c>
      <c r="E266" s="6" t="s">
        <v>9</v>
      </c>
      <c r="F266" s="6"/>
      <c r="G266" s="65" t="s">
        <v>2430</v>
      </c>
      <c r="H266" s="68"/>
      <c r="I266" s="118">
        <v>3</v>
      </c>
      <c r="J266" s="107"/>
      <c r="K266" s="107"/>
      <c r="L266" s="96"/>
      <c r="M266" s="6" t="s">
        <v>0</v>
      </c>
      <c r="N266" s="56" t="s">
        <v>853</v>
      </c>
      <c r="O266" s="107" t="b">
        <f>I266&lt;=J205</f>
        <v>1</v>
      </c>
      <c r="P266" s="56" t="s">
        <v>1464</v>
      </c>
      <c r="Q266" s="107"/>
      <c r="R266" s="12"/>
      <c r="S266" s="107"/>
      <c r="T266" s="12"/>
      <c r="U266" s="107"/>
      <c r="V266" s="107"/>
      <c r="W266" s="182"/>
      <c r="X266" s="96"/>
      <c r="Y266" s="96"/>
      <c r="Z266" s="96"/>
      <c r="AA266" s="96"/>
      <c r="AB266" s="96"/>
      <c r="AC266" s="96"/>
      <c r="AD266" s="15"/>
      <c r="AE266" s="15"/>
      <c r="AF266" s="10" t="s">
        <v>3322</v>
      </c>
      <c r="AG266" s="10"/>
      <c r="AH266" s="10"/>
    </row>
    <row r="267" spans="2:34" ht="25.7" customHeight="1" x14ac:dyDescent="0.2">
      <c r="B267" s="6" t="s">
        <v>1344</v>
      </c>
      <c r="C267" s="49" t="s">
        <v>802</v>
      </c>
      <c r="D267" s="210" t="s">
        <v>3311</v>
      </c>
      <c r="E267" s="6" t="s">
        <v>9</v>
      </c>
      <c r="F267" s="6"/>
      <c r="G267" s="65" t="s">
        <v>2431</v>
      </c>
      <c r="H267" s="68"/>
      <c r="I267" s="118">
        <v>0</v>
      </c>
      <c r="J267" s="107"/>
      <c r="K267" s="107"/>
      <c r="L267" s="96"/>
      <c r="M267" s="6" t="s">
        <v>0</v>
      </c>
      <c r="N267" s="56" t="s">
        <v>854</v>
      </c>
      <c r="O267" s="107" t="b">
        <f>I267&lt;=J206</f>
        <v>1</v>
      </c>
      <c r="P267" s="56" t="s">
        <v>1465</v>
      </c>
      <c r="Q267" s="107"/>
      <c r="R267" s="12"/>
      <c r="S267" s="107"/>
      <c r="T267" s="12"/>
      <c r="U267" s="107"/>
      <c r="V267" s="107"/>
      <c r="W267" s="182"/>
      <c r="X267" s="96"/>
      <c r="Y267" s="96"/>
      <c r="Z267" s="96"/>
      <c r="AA267" s="96"/>
      <c r="AB267" s="96"/>
      <c r="AC267" s="96"/>
      <c r="AD267" s="15"/>
      <c r="AE267" s="15"/>
      <c r="AF267" s="10" t="s">
        <v>3323</v>
      </c>
      <c r="AG267" s="10"/>
      <c r="AH267" s="10"/>
    </row>
    <row r="268" spans="2:34" ht="25.5" x14ac:dyDescent="0.2">
      <c r="B268" s="52" t="s">
        <v>1345</v>
      </c>
      <c r="C268" s="52" t="s">
        <v>803</v>
      </c>
      <c r="D268" s="23" t="s">
        <v>3288</v>
      </c>
      <c r="E268" s="52" t="s">
        <v>9</v>
      </c>
      <c r="F268" s="52"/>
      <c r="G268" s="23" t="s">
        <v>2432</v>
      </c>
      <c r="H268" s="23" t="s">
        <v>804</v>
      </c>
      <c r="I268" s="107"/>
      <c r="J268" s="118">
        <f>SUM(I264:I267)</f>
        <v>3</v>
      </c>
      <c r="K268" s="107"/>
      <c r="L268" s="108"/>
      <c r="M268" s="52" t="s">
        <v>0</v>
      </c>
      <c r="N268" s="23"/>
      <c r="O268" s="107"/>
      <c r="P268" s="23"/>
      <c r="Q268" s="107"/>
      <c r="R268" s="23"/>
      <c r="S268" s="107"/>
      <c r="T268" s="23"/>
      <c r="U268" s="107"/>
      <c r="V268" s="107" t="s">
        <v>1876</v>
      </c>
      <c r="W268" s="108"/>
      <c r="X268" s="108"/>
      <c r="Y268" s="108"/>
      <c r="Z268" s="108"/>
      <c r="AA268" s="108"/>
      <c r="AB268" s="108"/>
      <c r="AC268" s="108"/>
      <c r="AD268" s="108"/>
      <c r="AE268" s="108"/>
      <c r="AF268" s="10" t="s">
        <v>3295</v>
      </c>
      <c r="AG268" s="10"/>
      <c r="AH268" s="10"/>
    </row>
    <row r="269" spans="2:34" ht="25.5" x14ac:dyDescent="0.2">
      <c r="B269" s="52" t="s">
        <v>1346</v>
      </c>
      <c r="C269" s="52" t="s">
        <v>805</v>
      </c>
      <c r="D269" s="23" t="s">
        <v>3289</v>
      </c>
      <c r="E269" s="52" t="s">
        <v>9</v>
      </c>
      <c r="F269" s="52"/>
      <c r="G269" s="23" t="s">
        <v>2433</v>
      </c>
      <c r="H269" s="23" t="s">
        <v>806</v>
      </c>
      <c r="I269" s="107"/>
      <c r="J269" s="118">
        <f>SUM(I254,I259,I264)</f>
        <v>42</v>
      </c>
      <c r="K269" s="107"/>
      <c r="L269" s="108"/>
      <c r="M269" s="52" t="s">
        <v>0</v>
      </c>
      <c r="N269" s="23"/>
      <c r="O269" s="107"/>
      <c r="P269" s="23"/>
      <c r="Q269" s="107"/>
      <c r="R269" s="23"/>
      <c r="S269" s="107"/>
      <c r="T269" s="23"/>
      <c r="U269" s="107"/>
      <c r="V269" s="107" t="s">
        <v>1877</v>
      </c>
      <c r="W269" s="108"/>
      <c r="X269" s="108"/>
      <c r="Y269" s="108"/>
      <c r="Z269" s="108"/>
      <c r="AA269" s="108"/>
      <c r="AB269" s="108"/>
      <c r="AC269" s="108"/>
      <c r="AD269" s="108"/>
      <c r="AE269" s="108"/>
      <c r="AF269" s="10" t="s">
        <v>3296</v>
      </c>
      <c r="AG269" s="10"/>
      <c r="AH269" s="10"/>
    </row>
    <row r="270" spans="2:34" ht="25.5" x14ac:dyDescent="0.2">
      <c r="B270" s="52" t="s">
        <v>1347</v>
      </c>
      <c r="C270" s="52" t="s">
        <v>807</v>
      </c>
      <c r="D270" s="23" t="s">
        <v>3290</v>
      </c>
      <c r="E270" s="52" t="s">
        <v>9</v>
      </c>
      <c r="F270" s="52"/>
      <c r="G270" s="23" t="s">
        <v>2434</v>
      </c>
      <c r="H270" s="23" t="s">
        <v>808</v>
      </c>
      <c r="I270" s="107"/>
      <c r="J270" s="118">
        <f t="shared" ref="J270:J272" si="11">SUM(I255,I260,I265)</f>
        <v>10</v>
      </c>
      <c r="K270" s="107"/>
      <c r="L270" s="108"/>
      <c r="M270" s="52" t="s">
        <v>0</v>
      </c>
      <c r="N270" s="23"/>
      <c r="O270" s="107"/>
      <c r="P270" s="23"/>
      <c r="Q270" s="107"/>
      <c r="R270" s="23"/>
      <c r="S270" s="107"/>
      <c r="T270" s="23"/>
      <c r="U270" s="107"/>
      <c r="V270" s="107" t="s">
        <v>1878</v>
      </c>
      <c r="W270" s="108"/>
      <c r="X270" s="108"/>
      <c r="Y270" s="108"/>
      <c r="Z270" s="108"/>
      <c r="AA270" s="108"/>
      <c r="AB270" s="108"/>
      <c r="AC270" s="108"/>
      <c r="AD270" s="108"/>
      <c r="AE270" s="108"/>
      <c r="AF270" s="10" t="s">
        <v>3297</v>
      </c>
      <c r="AG270" s="10"/>
      <c r="AH270" s="10"/>
    </row>
    <row r="271" spans="2:34" ht="25.5" x14ac:dyDescent="0.2">
      <c r="B271" s="52" t="s">
        <v>1348</v>
      </c>
      <c r="C271" s="52" t="s">
        <v>809</v>
      </c>
      <c r="D271" s="23" t="s">
        <v>3291</v>
      </c>
      <c r="E271" s="52" t="s">
        <v>9</v>
      </c>
      <c r="F271" s="52"/>
      <c r="G271" s="23" t="s">
        <v>2435</v>
      </c>
      <c r="H271" s="23" t="s">
        <v>810</v>
      </c>
      <c r="I271" s="107"/>
      <c r="J271" s="118">
        <f t="shared" si="11"/>
        <v>46</v>
      </c>
      <c r="K271" s="107"/>
      <c r="L271" s="108"/>
      <c r="M271" s="52" t="s">
        <v>0</v>
      </c>
      <c r="N271" s="23"/>
      <c r="O271" s="107"/>
      <c r="P271" s="23"/>
      <c r="Q271" s="107"/>
      <c r="R271" s="23"/>
      <c r="S271" s="107"/>
      <c r="T271" s="23"/>
      <c r="U271" s="107"/>
      <c r="V271" s="107" t="s">
        <v>1879</v>
      </c>
      <c r="W271" s="108"/>
      <c r="X271" s="108"/>
      <c r="Y271" s="108"/>
      <c r="Z271" s="108"/>
      <c r="AA271" s="108"/>
      <c r="AB271" s="108"/>
      <c r="AC271" s="108"/>
      <c r="AD271" s="108"/>
      <c r="AE271" s="108"/>
      <c r="AF271" s="10" t="s">
        <v>3298</v>
      </c>
      <c r="AG271" s="10"/>
      <c r="AH271" s="10"/>
    </row>
    <row r="272" spans="2:34" ht="25.5" x14ac:dyDescent="0.2">
      <c r="B272" s="52" t="s">
        <v>1349</v>
      </c>
      <c r="C272" s="52" t="s">
        <v>811</v>
      </c>
      <c r="D272" s="23" t="s">
        <v>3292</v>
      </c>
      <c r="E272" s="52" t="s">
        <v>9</v>
      </c>
      <c r="F272" s="52"/>
      <c r="G272" s="23" t="s">
        <v>2436</v>
      </c>
      <c r="H272" s="23" t="s">
        <v>812</v>
      </c>
      <c r="I272" s="107"/>
      <c r="J272" s="118">
        <f t="shared" si="11"/>
        <v>0</v>
      </c>
      <c r="K272" s="107"/>
      <c r="L272" s="108"/>
      <c r="M272" s="52" t="s">
        <v>0</v>
      </c>
      <c r="N272" s="23"/>
      <c r="O272" s="107"/>
      <c r="P272" s="23"/>
      <c r="Q272" s="107"/>
      <c r="R272" s="23"/>
      <c r="S272" s="107"/>
      <c r="T272" s="23"/>
      <c r="U272" s="107"/>
      <c r="V272" s="107" t="s">
        <v>1880</v>
      </c>
      <c r="W272" s="108"/>
      <c r="X272" s="108"/>
      <c r="Y272" s="108"/>
      <c r="Z272" s="108"/>
      <c r="AA272" s="108"/>
      <c r="AB272" s="108"/>
      <c r="AC272" s="108"/>
      <c r="AD272" s="108"/>
      <c r="AE272" s="108"/>
      <c r="AF272" s="10" t="s">
        <v>3299</v>
      </c>
      <c r="AG272" s="10"/>
      <c r="AH272" s="10"/>
    </row>
    <row r="273" spans="2:34" ht="25.5" x14ac:dyDescent="0.2">
      <c r="B273" s="52" t="s">
        <v>1350</v>
      </c>
      <c r="C273" s="52" t="s">
        <v>813</v>
      </c>
      <c r="D273" s="23" t="s">
        <v>3284</v>
      </c>
      <c r="E273" s="52" t="s">
        <v>9</v>
      </c>
      <c r="F273" s="52"/>
      <c r="G273" s="23" t="s">
        <v>2437</v>
      </c>
      <c r="H273" s="23" t="s">
        <v>814</v>
      </c>
      <c r="I273" s="107"/>
      <c r="J273" s="118">
        <f>SUM(J269:J272)</f>
        <v>98</v>
      </c>
      <c r="K273" s="107"/>
      <c r="L273" s="108"/>
      <c r="M273" s="52" t="s">
        <v>0</v>
      </c>
      <c r="N273" s="23"/>
      <c r="O273" s="107"/>
      <c r="P273" s="23"/>
      <c r="Q273" s="107"/>
      <c r="R273" s="23"/>
      <c r="S273" s="107"/>
      <c r="T273" s="23"/>
      <c r="U273" s="107"/>
      <c r="V273" s="107" t="s">
        <v>1881</v>
      </c>
      <c r="W273" s="108"/>
      <c r="X273" s="108"/>
      <c r="Y273" s="108"/>
      <c r="Z273" s="108"/>
      <c r="AA273" s="108"/>
      <c r="AB273" s="108"/>
      <c r="AC273" s="108"/>
      <c r="AD273" s="108"/>
      <c r="AE273" s="108"/>
      <c r="AF273" s="10" t="s">
        <v>3285</v>
      </c>
      <c r="AG273" s="10"/>
      <c r="AH273" s="10"/>
    </row>
    <row r="274" spans="2:34" ht="25.5" x14ac:dyDescent="0.2">
      <c r="B274" s="52" t="s">
        <v>1351</v>
      </c>
      <c r="C274" s="52" t="s">
        <v>855</v>
      </c>
      <c r="D274" s="23" t="s">
        <v>3340</v>
      </c>
      <c r="E274" s="52" t="s">
        <v>9</v>
      </c>
      <c r="F274" s="52"/>
      <c r="G274" s="23" t="s">
        <v>2438</v>
      </c>
      <c r="H274" s="23" t="s">
        <v>887</v>
      </c>
      <c r="I274" s="107"/>
      <c r="J274" s="118">
        <f>SUM(J193,-I213,-I234,-I254)</f>
        <v>1058</v>
      </c>
      <c r="K274" s="107"/>
      <c r="L274" s="108"/>
      <c r="M274" s="52" t="s">
        <v>0</v>
      </c>
      <c r="N274" s="23"/>
      <c r="O274" s="107" t="b">
        <f>J274 &gt;= 0</f>
        <v>1</v>
      </c>
      <c r="P274" s="23" t="s">
        <v>2513</v>
      </c>
      <c r="Q274" s="107"/>
      <c r="R274" s="23"/>
      <c r="S274" s="107"/>
      <c r="T274" s="23"/>
      <c r="U274" s="107"/>
      <c r="V274" s="107" t="s">
        <v>1882</v>
      </c>
      <c r="W274" s="108"/>
      <c r="X274" s="108"/>
      <c r="Y274" s="108"/>
      <c r="Z274" s="108"/>
      <c r="AA274" s="108"/>
      <c r="AB274" s="108"/>
      <c r="AC274" s="108"/>
      <c r="AD274" s="108"/>
      <c r="AE274" s="108"/>
      <c r="AF274" s="10" t="s">
        <v>3352</v>
      </c>
      <c r="AG274" s="10"/>
      <c r="AH274" s="10"/>
    </row>
    <row r="275" spans="2:34" ht="25.5" x14ac:dyDescent="0.2">
      <c r="B275" s="52" t="s">
        <v>1352</v>
      </c>
      <c r="C275" s="52" t="s">
        <v>856</v>
      </c>
      <c r="D275" s="23" t="s">
        <v>3341</v>
      </c>
      <c r="E275" s="52" t="s">
        <v>9</v>
      </c>
      <c r="F275" s="52"/>
      <c r="G275" s="23" t="s">
        <v>2439</v>
      </c>
      <c r="H275" s="23" t="s">
        <v>888</v>
      </c>
      <c r="I275" s="107"/>
      <c r="J275" s="118">
        <f t="shared" ref="J275:J281" si="12">SUM(J194,-I214,-I235,-I255)</f>
        <v>428</v>
      </c>
      <c r="K275" s="107"/>
      <c r="L275" s="108"/>
      <c r="M275" s="52" t="s">
        <v>0</v>
      </c>
      <c r="N275" s="23"/>
      <c r="O275" s="107" t="b">
        <f t="shared" ref="O275:O293" si="13">J275 &gt;= 0</f>
        <v>1</v>
      </c>
      <c r="P275" s="23" t="s">
        <v>2514</v>
      </c>
      <c r="Q275" s="107"/>
      <c r="R275" s="23"/>
      <c r="S275" s="107"/>
      <c r="T275" s="23"/>
      <c r="U275" s="107"/>
      <c r="V275" s="107" t="s">
        <v>1883</v>
      </c>
      <c r="W275" s="108"/>
      <c r="X275" s="108"/>
      <c r="Y275" s="108"/>
      <c r="Z275" s="108"/>
      <c r="AA275" s="108"/>
      <c r="AB275" s="108"/>
      <c r="AC275" s="108"/>
      <c r="AD275" s="108"/>
      <c r="AE275" s="108"/>
      <c r="AF275" s="10" t="s">
        <v>3353</v>
      </c>
      <c r="AG275" s="10"/>
      <c r="AH275" s="10"/>
    </row>
    <row r="276" spans="2:34" ht="25.5" x14ac:dyDescent="0.2">
      <c r="B276" s="52" t="s">
        <v>1353</v>
      </c>
      <c r="C276" s="52" t="s">
        <v>857</v>
      </c>
      <c r="D276" s="23" t="s">
        <v>3342</v>
      </c>
      <c r="E276" s="52" t="s">
        <v>9</v>
      </c>
      <c r="F276" s="52"/>
      <c r="G276" s="23" t="s">
        <v>2440</v>
      </c>
      <c r="H276" s="23" t="s">
        <v>889</v>
      </c>
      <c r="I276" s="107"/>
      <c r="J276" s="118">
        <f t="shared" si="12"/>
        <v>869</v>
      </c>
      <c r="K276" s="107"/>
      <c r="L276" s="108"/>
      <c r="M276" s="52" t="s">
        <v>0</v>
      </c>
      <c r="N276" s="23"/>
      <c r="O276" s="107" t="b">
        <f t="shared" si="13"/>
        <v>1</v>
      </c>
      <c r="P276" s="23" t="s">
        <v>2515</v>
      </c>
      <c r="Q276" s="107"/>
      <c r="R276" s="23"/>
      <c r="S276" s="107"/>
      <c r="T276" s="23"/>
      <c r="U276" s="107"/>
      <c r="V276" s="107" t="s">
        <v>1884</v>
      </c>
      <c r="W276" s="108"/>
      <c r="X276" s="108"/>
      <c r="Y276" s="108"/>
      <c r="Z276" s="108"/>
      <c r="AA276" s="108"/>
      <c r="AB276" s="108"/>
      <c r="AC276" s="108"/>
      <c r="AD276" s="108"/>
      <c r="AE276" s="108"/>
      <c r="AF276" s="10" t="s">
        <v>3354</v>
      </c>
      <c r="AG276" s="10"/>
      <c r="AH276" s="10"/>
    </row>
    <row r="277" spans="2:34" ht="25.5" x14ac:dyDescent="0.2">
      <c r="B277" s="52" t="s">
        <v>1354</v>
      </c>
      <c r="C277" s="52" t="s">
        <v>858</v>
      </c>
      <c r="D277" s="23" t="s">
        <v>3343</v>
      </c>
      <c r="E277" s="52" t="s">
        <v>9</v>
      </c>
      <c r="F277" s="52"/>
      <c r="G277" s="23" t="s">
        <v>2441</v>
      </c>
      <c r="H277" s="23" t="s">
        <v>890</v>
      </c>
      <c r="I277" s="107"/>
      <c r="J277" s="118">
        <f t="shared" si="12"/>
        <v>20</v>
      </c>
      <c r="K277" s="107"/>
      <c r="L277" s="108"/>
      <c r="M277" s="52" t="s">
        <v>0</v>
      </c>
      <c r="N277" s="23"/>
      <c r="O277" s="107" t="b">
        <f t="shared" si="13"/>
        <v>1</v>
      </c>
      <c r="P277" s="23" t="s">
        <v>2516</v>
      </c>
      <c r="Q277" s="107"/>
      <c r="R277" s="23"/>
      <c r="S277" s="107"/>
      <c r="T277" s="23"/>
      <c r="U277" s="107"/>
      <c r="V277" s="107" t="s">
        <v>1885</v>
      </c>
      <c r="W277" s="108"/>
      <c r="X277" s="108"/>
      <c r="Y277" s="108"/>
      <c r="Z277" s="108"/>
      <c r="AA277" s="108"/>
      <c r="AB277" s="108"/>
      <c r="AC277" s="108"/>
      <c r="AD277" s="108"/>
      <c r="AE277" s="108"/>
      <c r="AF277" s="10" t="s">
        <v>3355</v>
      </c>
      <c r="AG277" s="10"/>
      <c r="AH277" s="10"/>
    </row>
    <row r="278" spans="2:34" ht="25.5" x14ac:dyDescent="0.2">
      <c r="B278" s="52" t="s">
        <v>1355</v>
      </c>
      <c r="C278" s="52" t="s">
        <v>859</v>
      </c>
      <c r="D278" s="23" t="s">
        <v>3326</v>
      </c>
      <c r="E278" s="52" t="s">
        <v>9</v>
      </c>
      <c r="F278" s="52"/>
      <c r="G278" s="23" t="s">
        <v>2442</v>
      </c>
      <c r="H278" s="23" t="s">
        <v>3553</v>
      </c>
      <c r="I278" s="140"/>
      <c r="J278" s="218">
        <f>SUM(J197,-J217,-J238,-J258)</f>
        <v>2375</v>
      </c>
      <c r="K278" s="140"/>
      <c r="L278" s="189"/>
      <c r="M278" s="211" t="s">
        <v>0</v>
      </c>
      <c r="N278" s="133"/>
      <c r="O278" s="107" t="b">
        <f t="shared" si="13"/>
        <v>1</v>
      </c>
      <c r="P278" s="23" t="s">
        <v>2517</v>
      </c>
      <c r="Q278" s="140"/>
      <c r="R278" s="133"/>
      <c r="S278" s="140"/>
      <c r="T278" s="133"/>
      <c r="U278" s="140"/>
      <c r="V278" s="107" t="s">
        <v>3557</v>
      </c>
      <c r="W278" s="108"/>
      <c r="X278" s="108"/>
      <c r="Y278" s="108"/>
      <c r="Z278" s="108"/>
      <c r="AA278" s="108"/>
      <c r="AB278" s="108"/>
      <c r="AC278" s="108"/>
      <c r="AD278" s="108"/>
      <c r="AE278" s="108"/>
      <c r="AF278" s="10" t="s">
        <v>3333</v>
      </c>
      <c r="AG278" s="10"/>
      <c r="AH278" s="10"/>
    </row>
    <row r="279" spans="2:34" ht="25.5" x14ac:dyDescent="0.2">
      <c r="B279" s="52" t="s">
        <v>1356</v>
      </c>
      <c r="C279" s="52" t="s">
        <v>860</v>
      </c>
      <c r="D279" s="23" t="s">
        <v>3344</v>
      </c>
      <c r="E279" s="52" t="s">
        <v>9</v>
      </c>
      <c r="F279" s="52"/>
      <c r="G279" s="23" t="s">
        <v>2443</v>
      </c>
      <c r="H279" s="23" t="s">
        <v>891</v>
      </c>
      <c r="I279" s="107"/>
      <c r="J279" s="118">
        <f t="shared" si="12"/>
        <v>224</v>
      </c>
      <c r="K279" s="107"/>
      <c r="L279" s="108"/>
      <c r="M279" s="52" t="s">
        <v>0</v>
      </c>
      <c r="N279" s="23"/>
      <c r="O279" s="107" t="b">
        <f t="shared" si="13"/>
        <v>1</v>
      </c>
      <c r="P279" s="23" t="s">
        <v>2518</v>
      </c>
      <c r="Q279" s="107"/>
      <c r="R279" s="23"/>
      <c r="S279" s="107"/>
      <c r="T279" s="23"/>
      <c r="U279" s="107"/>
      <c r="V279" s="107" t="s">
        <v>1886</v>
      </c>
      <c r="W279" s="108"/>
      <c r="X279" s="108"/>
      <c r="Y279" s="108"/>
      <c r="Z279" s="108"/>
      <c r="AA279" s="108"/>
      <c r="AB279" s="108"/>
      <c r="AC279" s="108"/>
      <c r="AD279" s="108"/>
      <c r="AE279" s="108"/>
      <c r="AF279" s="10" t="s">
        <v>3356</v>
      </c>
      <c r="AG279" s="10"/>
      <c r="AH279" s="10"/>
    </row>
    <row r="280" spans="2:34" ht="25.5" x14ac:dyDescent="0.2">
      <c r="B280" s="52" t="s">
        <v>1357</v>
      </c>
      <c r="C280" s="52" t="s">
        <v>861</v>
      </c>
      <c r="D280" s="23" t="s">
        <v>3345</v>
      </c>
      <c r="E280" s="52" t="s">
        <v>9</v>
      </c>
      <c r="F280" s="52"/>
      <c r="G280" s="23" t="s">
        <v>2444</v>
      </c>
      <c r="H280" s="23" t="s">
        <v>892</v>
      </c>
      <c r="I280" s="107"/>
      <c r="J280" s="118">
        <f t="shared" si="12"/>
        <v>23</v>
      </c>
      <c r="K280" s="107"/>
      <c r="L280" s="108"/>
      <c r="M280" s="52" t="s">
        <v>0</v>
      </c>
      <c r="N280" s="23"/>
      <c r="O280" s="107" t="b">
        <f t="shared" si="13"/>
        <v>1</v>
      </c>
      <c r="P280" s="23" t="s">
        <v>2519</v>
      </c>
      <c r="Q280" s="107"/>
      <c r="R280" s="23"/>
      <c r="S280" s="107"/>
      <c r="T280" s="23"/>
      <c r="U280" s="107"/>
      <c r="V280" s="107" t="s">
        <v>1887</v>
      </c>
      <c r="W280" s="108"/>
      <c r="X280" s="108"/>
      <c r="Y280" s="108"/>
      <c r="Z280" s="108"/>
      <c r="AA280" s="108"/>
      <c r="AB280" s="108"/>
      <c r="AC280" s="108"/>
      <c r="AD280" s="108"/>
      <c r="AE280" s="108"/>
      <c r="AF280" s="10" t="s">
        <v>3357</v>
      </c>
      <c r="AG280" s="10"/>
      <c r="AH280" s="10"/>
    </row>
    <row r="281" spans="2:34" ht="25.5" x14ac:dyDescent="0.2">
      <c r="B281" s="52" t="s">
        <v>1358</v>
      </c>
      <c r="C281" s="52" t="s">
        <v>862</v>
      </c>
      <c r="D281" s="23" t="s">
        <v>3346</v>
      </c>
      <c r="E281" s="52" t="s">
        <v>9</v>
      </c>
      <c r="F281" s="52"/>
      <c r="G281" s="23" t="s">
        <v>2445</v>
      </c>
      <c r="H281" s="23" t="s">
        <v>893</v>
      </c>
      <c r="I281" s="107"/>
      <c r="J281" s="118">
        <f t="shared" si="12"/>
        <v>103</v>
      </c>
      <c r="K281" s="107"/>
      <c r="L281" s="108"/>
      <c r="M281" s="52" t="s">
        <v>0</v>
      </c>
      <c r="N281" s="23"/>
      <c r="O281" s="107" t="b">
        <f t="shared" si="13"/>
        <v>1</v>
      </c>
      <c r="P281" s="23" t="s">
        <v>2520</v>
      </c>
      <c r="Q281" s="107"/>
      <c r="R281" s="23"/>
      <c r="S281" s="107"/>
      <c r="T281" s="23"/>
      <c r="U281" s="107"/>
      <c r="V281" s="107" t="s">
        <v>1888</v>
      </c>
      <c r="W281" s="108"/>
      <c r="X281" s="108"/>
      <c r="Y281" s="108"/>
      <c r="Z281" s="108"/>
      <c r="AA281" s="108"/>
      <c r="AB281" s="108"/>
      <c r="AC281" s="108"/>
      <c r="AD281" s="108"/>
      <c r="AE281" s="108"/>
      <c r="AF281" s="10" t="s">
        <v>3358</v>
      </c>
      <c r="AG281" s="10"/>
      <c r="AH281" s="10"/>
    </row>
    <row r="282" spans="2:34" ht="25.5" x14ac:dyDescent="0.2">
      <c r="B282" s="52" t="s">
        <v>1359</v>
      </c>
      <c r="C282" s="52" t="s">
        <v>863</v>
      </c>
      <c r="D282" s="23" t="s">
        <v>3347</v>
      </c>
      <c r="E282" s="52" t="s">
        <v>9</v>
      </c>
      <c r="F282" s="52"/>
      <c r="G282" s="23" t="s">
        <v>2446</v>
      </c>
      <c r="H282" s="23" t="s">
        <v>894</v>
      </c>
      <c r="I282" s="107"/>
      <c r="J282" s="118">
        <f>SUM(J201,-I221,-I242,-I262)</f>
        <v>4</v>
      </c>
      <c r="K282" s="107"/>
      <c r="L282" s="108"/>
      <c r="M282" s="52" t="s">
        <v>0</v>
      </c>
      <c r="N282" s="23"/>
      <c r="O282" s="107" t="b">
        <f t="shared" si="13"/>
        <v>1</v>
      </c>
      <c r="P282" s="23" t="s">
        <v>2595</v>
      </c>
      <c r="Q282" s="107"/>
      <c r="R282" s="23"/>
      <c r="S282" s="107"/>
      <c r="T282" s="23"/>
      <c r="U282" s="107"/>
      <c r="V282" s="107" t="s">
        <v>1889</v>
      </c>
      <c r="W282" s="108"/>
      <c r="X282" s="108"/>
      <c r="Y282" s="108"/>
      <c r="Z282" s="108"/>
      <c r="AA282" s="108"/>
      <c r="AB282" s="108"/>
      <c r="AC282" s="108"/>
      <c r="AD282" s="108"/>
      <c r="AE282" s="108"/>
      <c r="AF282" s="10" t="s">
        <v>3359</v>
      </c>
      <c r="AG282" s="10"/>
      <c r="AH282" s="10"/>
    </row>
    <row r="283" spans="2:34" ht="25.5" x14ac:dyDescent="0.2">
      <c r="B283" s="52" t="s">
        <v>1360</v>
      </c>
      <c r="C283" s="52" t="s">
        <v>864</v>
      </c>
      <c r="D283" s="23" t="s">
        <v>3327</v>
      </c>
      <c r="E283" s="52" t="s">
        <v>9</v>
      </c>
      <c r="F283" s="52"/>
      <c r="G283" s="23" t="s">
        <v>2447</v>
      </c>
      <c r="H283" s="23" t="s">
        <v>3554</v>
      </c>
      <c r="I283" s="140"/>
      <c r="J283" s="218">
        <f>SUM(J202,-J222,-J243,-J263)</f>
        <v>354</v>
      </c>
      <c r="K283" s="140"/>
      <c r="L283" s="189"/>
      <c r="M283" s="211" t="s">
        <v>0</v>
      </c>
      <c r="N283" s="133"/>
      <c r="O283" s="107" t="b">
        <f t="shared" si="13"/>
        <v>1</v>
      </c>
      <c r="P283" s="23" t="s">
        <v>2521</v>
      </c>
      <c r="Q283" s="140"/>
      <c r="R283" s="133"/>
      <c r="S283" s="140"/>
      <c r="T283" s="133"/>
      <c r="U283" s="140"/>
      <c r="V283" s="107" t="s">
        <v>3558</v>
      </c>
      <c r="W283" s="108"/>
      <c r="X283" s="108"/>
      <c r="Y283" s="108"/>
      <c r="Z283" s="108"/>
      <c r="AA283" s="108"/>
      <c r="AB283" s="108"/>
      <c r="AC283" s="108"/>
      <c r="AD283" s="108"/>
      <c r="AE283" s="108"/>
      <c r="AF283" s="10" t="s">
        <v>3334</v>
      </c>
      <c r="AG283" s="10"/>
      <c r="AH283" s="10"/>
    </row>
    <row r="284" spans="2:34" ht="25.5" x14ac:dyDescent="0.2">
      <c r="B284" s="52" t="s">
        <v>1361</v>
      </c>
      <c r="C284" s="52" t="s">
        <v>865</v>
      </c>
      <c r="D284" s="23" t="s">
        <v>3348</v>
      </c>
      <c r="E284" s="52" t="s">
        <v>9</v>
      </c>
      <c r="F284" s="52"/>
      <c r="G284" s="23" t="s">
        <v>2448</v>
      </c>
      <c r="H284" s="23" t="s">
        <v>895</v>
      </c>
      <c r="I284" s="107"/>
      <c r="J284" s="118">
        <f t="shared" ref="J284:J286" si="14">SUM(J203,-I223,-I244,-I264)</f>
        <v>17</v>
      </c>
      <c r="K284" s="107"/>
      <c r="L284" s="108"/>
      <c r="M284" s="52" t="s">
        <v>0</v>
      </c>
      <c r="N284" s="23"/>
      <c r="O284" s="107" t="b">
        <f t="shared" si="13"/>
        <v>1</v>
      </c>
      <c r="P284" s="23" t="s">
        <v>2522</v>
      </c>
      <c r="Q284" s="107"/>
      <c r="R284" s="23"/>
      <c r="S284" s="107"/>
      <c r="T284" s="23"/>
      <c r="U284" s="107"/>
      <c r="V284" s="107" t="s">
        <v>1890</v>
      </c>
      <c r="W284" s="108"/>
      <c r="X284" s="108"/>
      <c r="Y284" s="108"/>
      <c r="Z284" s="108"/>
      <c r="AA284" s="108"/>
      <c r="AB284" s="108"/>
      <c r="AC284" s="108"/>
      <c r="AD284" s="108"/>
      <c r="AE284" s="108"/>
      <c r="AF284" s="10" t="s">
        <v>3360</v>
      </c>
      <c r="AG284" s="10"/>
      <c r="AH284" s="10"/>
    </row>
    <row r="285" spans="2:34" ht="25.5" x14ac:dyDescent="0.2">
      <c r="B285" s="52" t="s">
        <v>1362</v>
      </c>
      <c r="C285" s="52" t="s">
        <v>866</v>
      </c>
      <c r="D285" s="23" t="s">
        <v>3349</v>
      </c>
      <c r="E285" s="52" t="s">
        <v>9</v>
      </c>
      <c r="F285" s="52"/>
      <c r="G285" s="23" t="s">
        <v>2449</v>
      </c>
      <c r="H285" s="23" t="s">
        <v>896</v>
      </c>
      <c r="I285" s="107"/>
      <c r="J285" s="118">
        <f t="shared" si="14"/>
        <v>4</v>
      </c>
      <c r="K285" s="107"/>
      <c r="L285" s="108"/>
      <c r="M285" s="52" t="s">
        <v>0</v>
      </c>
      <c r="N285" s="23"/>
      <c r="O285" s="107" t="b">
        <f t="shared" si="13"/>
        <v>1</v>
      </c>
      <c r="P285" s="23" t="s">
        <v>2523</v>
      </c>
      <c r="Q285" s="107"/>
      <c r="R285" s="23"/>
      <c r="S285" s="107"/>
      <c r="T285" s="23"/>
      <c r="U285" s="107"/>
      <c r="V285" s="107" t="s">
        <v>1891</v>
      </c>
      <c r="W285" s="108"/>
      <c r="X285" s="108"/>
      <c r="Y285" s="108"/>
      <c r="Z285" s="108"/>
      <c r="AA285" s="108"/>
      <c r="AB285" s="108"/>
      <c r="AC285" s="108"/>
      <c r="AD285" s="108"/>
      <c r="AE285" s="108"/>
      <c r="AF285" s="10" t="s">
        <v>3361</v>
      </c>
      <c r="AG285" s="10"/>
      <c r="AH285" s="10"/>
    </row>
    <row r="286" spans="2:34" ht="25.5" x14ac:dyDescent="0.2">
      <c r="B286" s="52" t="s">
        <v>1363</v>
      </c>
      <c r="C286" s="52" t="s">
        <v>867</v>
      </c>
      <c r="D286" s="23" t="s">
        <v>3350</v>
      </c>
      <c r="E286" s="52" t="s">
        <v>9</v>
      </c>
      <c r="F286" s="52"/>
      <c r="G286" s="23" t="s">
        <v>2450</v>
      </c>
      <c r="H286" s="23" t="s">
        <v>897</v>
      </c>
      <c r="I286" s="107"/>
      <c r="J286" s="118">
        <f t="shared" si="14"/>
        <v>21</v>
      </c>
      <c r="K286" s="107"/>
      <c r="L286" s="108"/>
      <c r="M286" s="52" t="s">
        <v>0</v>
      </c>
      <c r="N286" s="23"/>
      <c r="O286" s="107" t="b">
        <f t="shared" si="13"/>
        <v>1</v>
      </c>
      <c r="P286" s="23" t="s">
        <v>2524</v>
      </c>
      <c r="Q286" s="107"/>
      <c r="R286" s="23"/>
      <c r="S286" s="107"/>
      <c r="T286" s="23"/>
      <c r="U286" s="107"/>
      <c r="V286" s="107" t="s">
        <v>1892</v>
      </c>
      <c r="W286" s="108"/>
      <c r="X286" s="108"/>
      <c r="Y286" s="108"/>
      <c r="Z286" s="108"/>
      <c r="AA286" s="108"/>
      <c r="AB286" s="108"/>
      <c r="AC286" s="108"/>
      <c r="AD286" s="108"/>
      <c r="AE286" s="108"/>
      <c r="AF286" s="10" t="s">
        <v>3362</v>
      </c>
      <c r="AG286" s="10"/>
      <c r="AH286" s="10"/>
    </row>
    <row r="287" spans="2:34" ht="25.5" x14ac:dyDescent="0.2">
      <c r="B287" s="52" t="s">
        <v>1364</v>
      </c>
      <c r="C287" s="52" t="s">
        <v>868</v>
      </c>
      <c r="D287" s="23" t="s">
        <v>3351</v>
      </c>
      <c r="E287" s="52" t="s">
        <v>9</v>
      </c>
      <c r="F287" s="52"/>
      <c r="G287" s="23" t="s">
        <v>2451</v>
      </c>
      <c r="H287" s="23" t="s">
        <v>898</v>
      </c>
      <c r="I287" s="107"/>
      <c r="J287" s="118">
        <f t="shared" ref="J287:J293" si="15">SUM(J206,-J226,-J247,-J267)</f>
        <v>1</v>
      </c>
      <c r="K287" s="107"/>
      <c r="L287" s="108"/>
      <c r="M287" s="52" t="s">
        <v>0</v>
      </c>
      <c r="N287" s="23"/>
      <c r="O287" s="107" t="b">
        <f t="shared" si="13"/>
        <v>1</v>
      </c>
      <c r="P287" s="23" t="s">
        <v>2525</v>
      </c>
      <c r="Q287" s="107"/>
      <c r="R287" s="23"/>
      <c r="S287" s="107"/>
      <c r="T287" s="23"/>
      <c r="U287" s="107"/>
      <c r="V287" s="107" t="s">
        <v>1893</v>
      </c>
      <c r="W287" s="108"/>
      <c r="X287" s="108"/>
      <c r="Y287" s="108"/>
      <c r="Z287" s="108"/>
      <c r="AA287" s="108"/>
      <c r="AB287" s="108"/>
      <c r="AC287" s="108"/>
      <c r="AD287" s="108"/>
      <c r="AE287" s="108"/>
      <c r="AF287" s="10" t="s">
        <v>3363</v>
      </c>
      <c r="AG287" s="10"/>
      <c r="AH287" s="10"/>
    </row>
    <row r="288" spans="2:34" ht="25.5" x14ac:dyDescent="0.2">
      <c r="B288" s="52" t="s">
        <v>1365</v>
      </c>
      <c r="C288" s="52" t="s">
        <v>869</v>
      </c>
      <c r="D288" s="23" t="s">
        <v>3328</v>
      </c>
      <c r="E288" s="52" t="s">
        <v>9</v>
      </c>
      <c r="F288" s="52"/>
      <c r="G288" s="23" t="s">
        <v>2452</v>
      </c>
      <c r="H288" s="23" t="s">
        <v>3555</v>
      </c>
      <c r="I288" s="140"/>
      <c r="J288" s="218">
        <f t="shared" si="15"/>
        <v>43</v>
      </c>
      <c r="K288" s="140"/>
      <c r="L288" s="189"/>
      <c r="M288" s="211" t="s">
        <v>0</v>
      </c>
      <c r="N288" s="133"/>
      <c r="O288" s="107" t="b">
        <f t="shared" si="13"/>
        <v>1</v>
      </c>
      <c r="P288" s="23" t="s">
        <v>2526</v>
      </c>
      <c r="Q288" s="140"/>
      <c r="R288" s="133"/>
      <c r="S288" s="140"/>
      <c r="T288" s="133"/>
      <c r="U288" s="140"/>
      <c r="V288" s="107" t="s">
        <v>3559</v>
      </c>
      <c r="W288" s="108"/>
      <c r="X288" s="108"/>
      <c r="Y288" s="108"/>
      <c r="Z288" s="108"/>
      <c r="AA288" s="108"/>
      <c r="AB288" s="108"/>
      <c r="AC288" s="108"/>
      <c r="AD288" s="108"/>
      <c r="AE288" s="108"/>
      <c r="AF288" s="10" t="s">
        <v>3335</v>
      </c>
      <c r="AG288" s="10"/>
      <c r="AH288" s="10"/>
    </row>
    <row r="289" spans="2:34" ht="25.5" x14ac:dyDescent="0.2">
      <c r="B289" s="52" t="s">
        <v>1366</v>
      </c>
      <c r="C289" s="52" t="s">
        <v>870</v>
      </c>
      <c r="D289" s="23" t="s">
        <v>3329</v>
      </c>
      <c r="E289" s="52" t="s">
        <v>9</v>
      </c>
      <c r="F289" s="52"/>
      <c r="G289" s="23" t="s">
        <v>2453</v>
      </c>
      <c r="H289" s="23" t="s">
        <v>899</v>
      </c>
      <c r="I289" s="107"/>
      <c r="J289" s="118">
        <f t="shared" si="15"/>
        <v>1299</v>
      </c>
      <c r="K289" s="107"/>
      <c r="L289" s="108"/>
      <c r="M289" s="52" t="s">
        <v>0</v>
      </c>
      <c r="N289" s="23"/>
      <c r="O289" s="107" t="b">
        <f t="shared" si="13"/>
        <v>1</v>
      </c>
      <c r="P289" s="23" t="s">
        <v>2527</v>
      </c>
      <c r="Q289" s="107"/>
      <c r="R289" s="23"/>
      <c r="S289" s="107"/>
      <c r="T289" s="23"/>
      <c r="U289" s="107"/>
      <c r="V289" s="107" t="s">
        <v>1894</v>
      </c>
      <c r="W289" s="108"/>
      <c r="X289" s="108"/>
      <c r="Y289" s="108"/>
      <c r="Z289" s="108"/>
      <c r="AA289" s="108"/>
      <c r="AB289" s="108"/>
      <c r="AC289" s="108"/>
      <c r="AD289" s="108"/>
      <c r="AE289" s="108"/>
      <c r="AF289" s="10" t="s">
        <v>3336</v>
      </c>
      <c r="AG289" s="10"/>
      <c r="AH289" s="10"/>
    </row>
    <row r="290" spans="2:34" ht="25.5" x14ac:dyDescent="0.2">
      <c r="B290" s="52" t="s">
        <v>1367</v>
      </c>
      <c r="C290" s="52" t="s">
        <v>871</v>
      </c>
      <c r="D290" s="23" t="s">
        <v>3330</v>
      </c>
      <c r="E290" s="52" t="s">
        <v>9</v>
      </c>
      <c r="F290" s="52"/>
      <c r="G290" s="23" t="s">
        <v>2454</v>
      </c>
      <c r="H290" s="23" t="s">
        <v>900</v>
      </c>
      <c r="I290" s="107"/>
      <c r="J290" s="118">
        <f t="shared" si="15"/>
        <v>455</v>
      </c>
      <c r="K290" s="107"/>
      <c r="L290" s="108"/>
      <c r="M290" s="52" t="s">
        <v>0</v>
      </c>
      <c r="N290" s="23"/>
      <c r="O290" s="107" t="b">
        <f t="shared" si="13"/>
        <v>1</v>
      </c>
      <c r="P290" s="23" t="s">
        <v>2528</v>
      </c>
      <c r="Q290" s="107"/>
      <c r="R290" s="23"/>
      <c r="S290" s="107"/>
      <c r="T290" s="23"/>
      <c r="U290" s="107"/>
      <c r="V290" s="107" t="s">
        <v>1895</v>
      </c>
      <c r="W290" s="108"/>
      <c r="X290" s="108"/>
      <c r="Y290" s="108"/>
      <c r="Z290" s="108"/>
      <c r="AA290" s="108"/>
      <c r="AB290" s="108"/>
      <c r="AC290" s="108"/>
      <c r="AD290" s="108"/>
      <c r="AE290" s="108"/>
      <c r="AF290" s="10" t="s">
        <v>3337</v>
      </c>
      <c r="AG290" s="10"/>
      <c r="AH290" s="10"/>
    </row>
    <row r="291" spans="2:34" ht="25.5" x14ac:dyDescent="0.2">
      <c r="B291" s="52" t="s">
        <v>1368</v>
      </c>
      <c r="C291" s="52" t="s">
        <v>872</v>
      </c>
      <c r="D291" s="23" t="s">
        <v>3331</v>
      </c>
      <c r="E291" s="52" t="s">
        <v>9</v>
      </c>
      <c r="F291" s="52"/>
      <c r="G291" s="23" t="s">
        <v>2455</v>
      </c>
      <c r="H291" s="23" t="s">
        <v>901</v>
      </c>
      <c r="I291" s="107"/>
      <c r="J291" s="118">
        <f t="shared" si="15"/>
        <v>993</v>
      </c>
      <c r="K291" s="107"/>
      <c r="L291" s="108"/>
      <c r="M291" s="52" t="s">
        <v>0</v>
      </c>
      <c r="N291" s="23"/>
      <c r="O291" s="107" t="b">
        <f t="shared" si="13"/>
        <v>1</v>
      </c>
      <c r="P291" s="23" t="s">
        <v>2529</v>
      </c>
      <c r="Q291" s="107"/>
      <c r="R291" s="23"/>
      <c r="S291" s="107"/>
      <c r="T291" s="23"/>
      <c r="U291" s="107"/>
      <c r="V291" s="107" t="s">
        <v>1896</v>
      </c>
      <c r="W291" s="108"/>
      <c r="X291" s="108"/>
      <c r="Y291" s="108"/>
      <c r="Z291" s="108"/>
      <c r="AA291" s="108"/>
      <c r="AB291" s="108"/>
      <c r="AC291" s="108"/>
      <c r="AD291" s="108"/>
      <c r="AE291" s="108"/>
      <c r="AF291" s="10" t="s">
        <v>3338</v>
      </c>
      <c r="AG291" s="10"/>
      <c r="AH291" s="10"/>
    </row>
    <row r="292" spans="2:34" ht="25.5" x14ac:dyDescent="0.2">
      <c r="B292" s="52" t="s">
        <v>1369</v>
      </c>
      <c r="C292" s="52" t="s">
        <v>873</v>
      </c>
      <c r="D292" s="23" t="s">
        <v>3332</v>
      </c>
      <c r="E292" s="52" t="s">
        <v>9</v>
      </c>
      <c r="F292" s="52"/>
      <c r="G292" s="23" t="s">
        <v>2456</v>
      </c>
      <c r="H292" s="23" t="s">
        <v>902</v>
      </c>
      <c r="I292" s="107"/>
      <c r="J292" s="118">
        <f t="shared" si="15"/>
        <v>25</v>
      </c>
      <c r="K292" s="107"/>
      <c r="L292" s="108"/>
      <c r="M292" s="52" t="s">
        <v>0</v>
      </c>
      <c r="N292" s="23"/>
      <c r="O292" s="107" t="b">
        <f t="shared" si="13"/>
        <v>1</v>
      </c>
      <c r="P292" s="23" t="s">
        <v>2530</v>
      </c>
      <c r="Q292" s="107"/>
      <c r="R292" s="23"/>
      <c r="S292" s="107"/>
      <c r="T292" s="23"/>
      <c r="U292" s="107"/>
      <c r="V292" s="107" t="s">
        <v>1897</v>
      </c>
      <c r="W292" s="108"/>
      <c r="X292" s="108"/>
      <c r="Y292" s="108"/>
      <c r="Z292" s="108"/>
      <c r="AA292" s="108"/>
      <c r="AB292" s="108"/>
      <c r="AC292" s="108"/>
      <c r="AD292" s="108"/>
      <c r="AE292" s="108"/>
      <c r="AF292" s="10" t="s">
        <v>3339</v>
      </c>
      <c r="AG292" s="10"/>
      <c r="AH292" s="10"/>
    </row>
    <row r="293" spans="2:34" ht="25.5" x14ac:dyDescent="0.2">
      <c r="B293" s="52" t="s">
        <v>1370</v>
      </c>
      <c r="C293" s="52" t="s">
        <v>874</v>
      </c>
      <c r="D293" s="23" t="s">
        <v>3324</v>
      </c>
      <c r="E293" s="52" t="s">
        <v>9</v>
      </c>
      <c r="F293" s="52"/>
      <c r="G293" s="23" t="s">
        <v>2457</v>
      </c>
      <c r="H293" s="23" t="s">
        <v>3556</v>
      </c>
      <c r="I293" s="140"/>
      <c r="J293" s="218">
        <f t="shared" si="15"/>
        <v>2772</v>
      </c>
      <c r="K293" s="140"/>
      <c r="L293" s="189"/>
      <c r="M293" s="211" t="s">
        <v>0</v>
      </c>
      <c r="N293" s="133"/>
      <c r="O293" s="107" t="b">
        <f t="shared" si="13"/>
        <v>1</v>
      </c>
      <c r="P293" s="23" t="s">
        <v>2531</v>
      </c>
      <c r="Q293" s="140"/>
      <c r="R293" s="133"/>
      <c r="S293" s="140"/>
      <c r="T293" s="133"/>
      <c r="U293" s="140"/>
      <c r="V293" s="107" t="s">
        <v>3560</v>
      </c>
      <c r="W293" s="108"/>
      <c r="X293" s="108"/>
      <c r="Y293" s="108"/>
      <c r="Z293" s="108"/>
      <c r="AA293" s="108"/>
      <c r="AB293" s="108"/>
      <c r="AC293" s="108"/>
      <c r="AD293" s="108"/>
      <c r="AE293" s="108"/>
      <c r="AF293" s="10" t="s">
        <v>3325</v>
      </c>
      <c r="AG293" s="10"/>
      <c r="AH293" s="10"/>
    </row>
    <row r="294" spans="2:34" ht="19.5" customHeight="1" x14ac:dyDescent="0.2">
      <c r="B294" s="72"/>
      <c r="C294" s="41" t="s">
        <v>54</v>
      </c>
      <c r="D294" s="13" t="s">
        <v>3364</v>
      </c>
      <c r="E294" s="14"/>
      <c r="F294" s="14"/>
      <c r="G294" s="127"/>
      <c r="H294" s="13" t="s">
        <v>248</v>
      </c>
      <c r="I294" s="107"/>
      <c r="J294" s="107"/>
      <c r="K294" s="107"/>
      <c r="L294" s="109"/>
      <c r="M294" s="14"/>
      <c r="N294" s="41"/>
      <c r="O294" s="107"/>
      <c r="P294" s="41"/>
      <c r="Q294" s="107"/>
      <c r="R294" s="41"/>
      <c r="S294" s="107"/>
      <c r="T294" s="41"/>
      <c r="U294" s="107"/>
      <c r="V294" s="107"/>
      <c r="W294" s="109"/>
      <c r="X294" s="109"/>
      <c r="Y294" s="109"/>
      <c r="Z294" s="109"/>
      <c r="AA294" s="109"/>
      <c r="AB294" s="109"/>
      <c r="AC294" s="18" t="s">
        <v>987</v>
      </c>
      <c r="AD294" s="18" t="s">
        <v>987</v>
      </c>
      <c r="AE294" s="18" t="s">
        <v>988</v>
      </c>
      <c r="AF294" s="10" t="s">
        <v>3365</v>
      </c>
      <c r="AG294" s="10"/>
      <c r="AH294" s="10"/>
    </row>
    <row r="295" spans="2:34" ht="41.25" customHeight="1" x14ac:dyDescent="0.2">
      <c r="B295" s="6" t="s">
        <v>1371</v>
      </c>
      <c r="C295" s="49" t="s">
        <v>580</v>
      </c>
      <c r="D295" s="210" t="s">
        <v>3369</v>
      </c>
      <c r="E295" s="6" t="s">
        <v>9</v>
      </c>
      <c r="F295" s="6"/>
      <c r="G295" s="65" t="s">
        <v>2458</v>
      </c>
      <c r="H295" s="68"/>
      <c r="I295" s="120">
        <v>35</v>
      </c>
      <c r="J295" s="107"/>
      <c r="K295" s="107"/>
      <c r="L295" s="96"/>
      <c r="M295" s="6" t="s">
        <v>0</v>
      </c>
      <c r="N295" s="56" t="s">
        <v>600</v>
      </c>
      <c r="O295" s="107" t="b">
        <f>I295&lt;=J193</f>
        <v>1</v>
      </c>
      <c r="P295" s="56" t="s">
        <v>1466</v>
      </c>
      <c r="Q295" s="107"/>
      <c r="R295" s="12"/>
      <c r="S295" s="107"/>
      <c r="T295" s="12"/>
      <c r="U295" s="107"/>
      <c r="V295" s="107"/>
      <c r="W295" s="182"/>
      <c r="X295" s="96"/>
      <c r="Y295" s="96"/>
      <c r="Z295" s="96"/>
      <c r="AA295" s="96"/>
      <c r="AB295" s="96"/>
      <c r="AC295" s="96"/>
      <c r="AD295" s="15"/>
      <c r="AE295" s="15"/>
      <c r="AF295" s="10" t="s">
        <v>3395</v>
      </c>
      <c r="AG295" s="10"/>
      <c r="AH295" s="10"/>
    </row>
    <row r="296" spans="2:34" ht="40.5" customHeight="1" x14ac:dyDescent="0.2">
      <c r="B296" s="6" t="s">
        <v>1372</v>
      </c>
      <c r="C296" s="49" t="s">
        <v>581</v>
      </c>
      <c r="D296" s="210" t="s">
        <v>3384</v>
      </c>
      <c r="E296" s="6" t="s">
        <v>9</v>
      </c>
      <c r="F296" s="6"/>
      <c r="G296" s="65" t="s">
        <v>2459</v>
      </c>
      <c r="H296" s="68"/>
      <c r="I296" s="120">
        <v>13</v>
      </c>
      <c r="J296" s="107"/>
      <c r="K296" s="107"/>
      <c r="L296" s="96"/>
      <c r="M296" s="6" t="s">
        <v>0</v>
      </c>
      <c r="N296" s="56" t="s">
        <v>601</v>
      </c>
      <c r="O296" s="107" t="b">
        <f>I296&lt;=J194</f>
        <v>1</v>
      </c>
      <c r="P296" s="56" t="s">
        <v>1467</v>
      </c>
      <c r="Q296" s="107"/>
      <c r="R296" s="12"/>
      <c r="S296" s="107"/>
      <c r="T296" s="12"/>
      <c r="U296" s="107"/>
      <c r="V296" s="107"/>
      <c r="W296" s="182"/>
      <c r="X296" s="96"/>
      <c r="Y296" s="96"/>
      <c r="Z296" s="96"/>
      <c r="AA296" s="96"/>
      <c r="AB296" s="96"/>
      <c r="AC296" s="96"/>
      <c r="AD296" s="15"/>
      <c r="AE296" s="15"/>
      <c r="AF296" s="10" t="s">
        <v>3396</v>
      </c>
      <c r="AG296" s="10"/>
      <c r="AH296" s="10"/>
    </row>
    <row r="297" spans="2:34" ht="38.25" customHeight="1" x14ac:dyDescent="0.2">
      <c r="B297" s="6" t="s">
        <v>1373</v>
      </c>
      <c r="C297" s="49" t="s">
        <v>582</v>
      </c>
      <c r="D297" s="210" t="s">
        <v>3385</v>
      </c>
      <c r="E297" s="6" t="s">
        <v>9</v>
      </c>
      <c r="F297" s="6"/>
      <c r="G297" s="65" t="s">
        <v>2460</v>
      </c>
      <c r="H297" s="68"/>
      <c r="I297" s="120">
        <v>37</v>
      </c>
      <c r="J297" s="107"/>
      <c r="K297" s="107"/>
      <c r="L297" s="96"/>
      <c r="M297" s="6" t="s">
        <v>0</v>
      </c>
      <c r="N297" s="56" t="s">
        <v>602</v>
      </c>
      <c r="O297" s="107" t="b">
        <f>I297&lt;=J195</f>
        <v>1</v>
      </c>
      <c r="P297" s="56" t="s">
        <v>1468</v>
      </c>
      <c r="Q297" s="107"/>
      <c r="R297" s="12"/>
      <c r="S297" s="107"/>
      <c r="T297" s="12"/>
      <c r="U297" s="107"/>
      <c r="V297" s="107"/>
      <c r="W297" s="182"/>
      <c r="X297" s="96"/>
      <c r="Y297" s="96"/>
      <c r="Z297" s="96"/>
      <c r="AA297" s="96"/>
      <c r="AB297" s="96"/>
      <c r="AC297" s="96"/>
      <c r="AD297" s="15"/>
      <c r="AE297" s="15"/>
      <c r="AF297" s="10" t="s">
        <v>3397</v>
      </c>
      <c r="AG297" s="10"/>
      <c r="AH297" s="10"/>
    </row>
    <row r="298" spans="2:34" ht="38.25" customHeight="1" x14ac:dyDescent="0.2">
      <c r="B298" s="6" t="s">
        <v>1374</v>
      </c>
      <c r="C298" s="49" t="s">
        <v>583</v>
      </c>
      <c r="D298" s="210" t="s">
        <v>3386</v>
      </c>
      <c r="E298" s="6" t="s">
        <v>9</v>
      </c>
      <c r="F298" s="6"/>
      <c r="G298" s="65" t="s">
        <v>2461</v>
      </c>
      <c r="H298" s="68"/>
      <c r="I298" s="120">
        <v>0</v>
      </c>
      <c r="J298" s="107"/>
      <c r="K298" s="107"/>
      <c r="L298" s="96"/>
      <c r="M298" s="6" t="s">
        <v>0</v>
      </c>
      <c r="N298" s="56" t="s">
        <v>603</v>
      </c>
      <c r="O298" s="107" t="b">
        <f>I298&lt;=J196</f>
        <v>1</v>
      </c>
      <c r="P298" s="56" t="s">
        <v>1469</v>
      </c>
      <c r="Q298" s="107"/>
      <c r="R298" s="12"/>
      <c r="S298" s="107"/>
      <c r="T298" s="12"/>
      <c r="U298" s="107"/>
      <c r="V298" s="107"/>
      <c r="W298" s="182"/>
      <c r="X298" s="96"/>
      <c r="Y298" s="96"/>
      <c r="Z298" s="96"/>
      <c r="AA298" s="96"/>
      <c r="AB298" s="96"/>
      <c r="AC298" s="96"/>
      <c r="AD298" s="15"/>
      <c r="AE298" s="15"/>
      <c r="AF298" s="10" t="s">
        <v>3398</v>
      </c>
      <c r="AG298" s="10"/>
      <c r="AH298" s="10"/>
    </row>
    <row r="299" spans="2:34" ht="40.5" customHeight="1" x14ac:dyDescent="0.2">
      <c r="B299" s="52" t="s">
        <v>1375</v>
      </c>
      <c r="C299" s="52" t="s">
        <v>584</v>
      </c>
      <c r="D299" s="23" t="s">
        <v>3370</v>
      </c>
      <c r="E299" s="52" t="s">
        <v>9</v>
      </c>
      <c r="F299" s="52"/>
      <c r="G299" s="23" t="s">
        <v>2462</v>
      </c>
      <c r="H299" s="23" t="s">
        <v>604</v>
      </c>
      <c r="I299" s="107"/>
      <c r="J299" s="120">
        <f>SUM(I295:I298)</f>
        <v>85</v>
      </c>
      <c r="K299" s="107"/>
      <c r="L299" s="108"/>
      <c r="M299" s="52" t="s">
        <v>0</v>
      </c>
      <c r="N299" s="23"/>
      <c r="O299" s="107"/>
      <c r="P299" s="23"/>
      <c r="Q299" s="107"/>
      <c r="R299" s="23"/>
      <c r="S299" s="107"/>
      <c r="T299" s="23"/>
      <c r="U299" s="107"/>
      <c r="V299" s="107" t="s">
        <v>1898</v>
      </c>
      <c r="W299" s="108"/>
      <c r="X299" s="108"/>
      <c r="Y299" s="108"/>
      <c r="Z299" s="108"/>
      <c r="AA299" s="108"/>
      <c r="AB299" s="108"/>
      <c r="AC299" s="108"/>
      <c r="AD299" s="108"/>
      <c r="AE299" s="108"/>
      <c r="AF299" s="10" t="s">
        <v>3377</v>
      </c>
      <c r="AG299" s="10"/>
      <c r="AH299" s="10"/>
    </row>
    <row r="300" spans="2:34" ht="39" customHeight="1" x14ac:dyDescent="0.2">
      <c r="B300" s="6" t="s">
        <v>1376</v>
      </c>
      <c r="C300" s="49" t="s">
        <v>585</v>
      </c>
      <c r="D300" s="210" t="s">
        <v>3387</v>
      </c>
      <c r="E300" s="6" t="s">
        <v>9</v>
      </c>
      <c r="F300" s="6"/>
      <c r="G300" s="65" t="s">
        <v>2463</v>
      </c>
      <c r="H300" s="68"/>
      <c r="I300" s="120">
        <v>21</v>
      </c>
      <c r="J300" s="107"/>
      <c r="K300" s="107"/>
      <c r="L300" s="96"/>
      <c r="M300" s="6" t="s">
        <v>0</v>
      </c>
      <c r="N300" s="56" t="s">
        <v>1478</v>
      </c>
      <c r="O300" s="107" t="b">
        <f>I300&lt;=J198</f>
        <v>1</v>
      </c>
      <c r="P300" s="56" t="s">
        <v>1470</v>
      </c>
      <c r="Q300" s="107"/>
      <c r="R300" s="12"/>
      <c r="S300" s="107"/>
      <c r="T300" s="12"/>
      <c r="U300" s="107"/>
      <c r="V300" s="107"/>
      <c r="W300" s="182"/>
      <c r="X300" s="96"/>
      <c r="Y300" s="96"/>
      <c r="Z300" s="96"/>
      <c r="AA300" s="96"/>
      <c r="AB300" s="96"/>
      <c r="AC300" s="96"/>
      <c r="AD300" s="15"/>
      <c r="AE300" s="15"/>
      <c r="AF300" s="10" t="s">
        <v>3399</v>
      </c>
      <c r="AG300" s="10"/>
      <c r="AH300" s="10"/>
    </row>
    <row r="301" spans="2:34" ht="36.75" customHeight="1" x14ac:dyDescent="0.2">
      <c r="B301" s="6" t="s">
        <v>1377</v>
      </c>
      <c r="C301" s="49" t="s">
        <v>586</v>
      </c>
      <c r="D301" s="210" t="s">
        <v>3388</v>
      </c>
      <c r="E301" s="6" t="s">
        <v>9</v>
      </c>
      <c r="F301" s="6"/>
      <c r="G301" s="65" t="s">
        <v>2464</v>
      </c>
      <c r="H301" s="68"/>
      <c r="I301" s="120">
        <v>3</v>
      </c>
      <c r="J301" s="107"/>
      <c r="K301" s="107"/>
      <c r="L301" s="96"/>
      <c r="M301" s="6" t="s">
        <v>0</v>
      </c>
      <c r="N301" s="56" t="s">
        <v>1479</v>
      </c>
      <c r="O301" s="107" t="b">
        <f>I301&lt;=J199</f>
        <v>1</v>
      </c>
      <c r="P301" s="56" t="s">
        <v>1471</v>
      </c>
      <c r="Q301" s="107"/>
      <c r="R301" s="12"/>
      <c r="S301" s="107"/>
      <c r="T301" s="12"/>
      <c r="U301" s="107"/>
      <c r="V301" s="107"/>
      <c r="W301" s="182"/>
      <c r="X301" s="96"/>
      <c r="Y301" s="96"/>
      <c r="Z301" s="96"/>
      <c r="AA301" s="96"/>
      <c r="AB301" s="96"/>
      <c r="AC301" s="96"/>
      <c r="AD301" s="15"/>
      <c r="AE301" s="15"/>
      <c r="AF301" s="10" t="s">
        <v>3400</v>
      </c>
      <c r="AG301" s="10"/>
      <c r="AH301" s="10"/>
    </row>
    <row r="302" spans="2:34" ht="39" customHeight="1" x14ac:dyDescent="0.2">
      <c r="B302" s="6" t="s">
        <v>1378</v>
      </c>
      <c r="C302" s="49" t="s">
        <v>587</v>
      </c>
      <c r="D302" s="210" t="s">
        <v>3389</v>
      </c>
      <c r="E302" s="6" t="s">
        <v>9</v>
      </c>
      <c r="F302" s="6"/>
      <c r="G302" s="65" t="s">
        <v>2465</v>
      </c>
      <c r="H302" s="68"/>
      <c r="I302" s="120">
        <v>15</v>
      </c>
      <c r="J302" s="107"/>
      <c r="K302" s="107"/>
      <c r="L302" s="96"/>
      <c r="M302" s="6" t="s">
        <v>0</v>
      </c>
      <c r="N302" s="56" t="s">
        <v>1480</v>
      </c>
      <c r="O302" s="107" t="b">
        <f>I302&lt;=J200</f>
        <v>1</v>
      </c>
      <c r="P302" s="56" t="s">
        <v>1472</v>
      </c>
      <c r="Q302" s="107"/>
      <c r="R302" s="12"/>
      <c r="S302" s="107"/>
      <c r="T302" s="12"/>
      <c r="U302" s="107"/>
      <c r="V302" s="107"/>
      <c r="W302" s="182"/>
      <c r="X302" s="96"/>
      <c r="Y302" s="96"/>
      <c r="Z302" s="96"/>
      <c r="AA302" s="96"/>
      <c r="AB302" s="96"/>
      <c r="AC302" s="96"/>
      <c r="AD302" s="15"/>
      <c r="AE302" s="15"/>
      <c r="AF302" s="10" t="s">
        <v>3401</v>
      </c>
      <c r="AG302" s="10"/>
      <c r="AH302" s="10"/>
    </row>
    <row r="303" spans="2:34" ht="39.75" customHeight="1" x14ac:dyDescent="0.2">
      <c r="B303" s="6" t="s">
        <v>1379</v>
      </c>
      <c r="C303" s="49" t="s">
        <v>588</v>
      </c>
      <c r="D303" s="210" t="s">
        <v>3390</v>
      </c>
      <c r="E303" s="6" t="s">
        <v>9</v>
      </c>
      <c r="F303" s="6"/>
      <c r="G303" s="65" t="s">
        <v>2466</v>
      </c>
      <c r="H303" s="68"/>
      <c r="I303" s="120">
        <v>0</v>
      </c>
      <c r="J303" s="107"/>
      <c r="K303" s="107"/>
      <c r="L303" s="96"/>
      <c r="M303" s="6" t="s">
        <v>0</v>
      </c>
      <c r="N303" s="56" t="s">
        <v>1481</v>
      </c>
      <c r="O303" s="107" t="b">
        <f>I303&lt;=J201</f>
        <v>1</v>
      </c>
      <c r="P303" s="56" t="s">
        <v>1473</v>
      </c>
      <c r="Q303" s="107"/>
      <c r="R303" s="12"/>
      <c r="S303" s="107"/>
      <c r="T303" s="12"/>
      <c r="U303" s="107"/>
      <c r="V303" s="107"/>
      <c r="W303" s="182"/>
      <c r="X303" s="96"/>
      <c r="Y303" s="96"/>
      <c r="Z303" s="96"/>
      <c r="AA303" s="96"/>
      <c r="AB303" s="96"/>
      <c r="AC303" s="96"/>
      <c r="AD303" s="15"/>
      <c r="AE303" s="15"/>
      <c r="AF303" s="10" t="s">
        <v>3402</v>
      </c>
      <c r="AG303" s="10"/>
      <c r="AH303" s="10"/>
    </row>
    <row r="304" spans="2:34" ht="40.5" customHeight="1" x14ac:dyDescent="0.2">
      <c r="B304" s="52" t="s">
        <v>1380</v>
      </c>
      <c r="C304" s="52" t="s">
        <v>589</v>
      </c>
      <c r="D304" s="23" t="s">
        <v>3371</v>
      </c>
      <c r="E304" s="52" t="s">
        <v>9</v>
      </c>
      <c r="F304" s="52"/>
      <c r="G304" s="23" t="s">
        <v>2467</v>
      </c>
      <c r="H304" s="23" t="s">
        <v>605</v>
      </c>
      <c r="I304" s="107"/>
      <c r="J304" s="120">
        <f>SUM(I300:I303)</f>
        <v>39</v>
      </c>
      <c r="K304" s="107"/>
      <c r="L304" s="108"/>
      <c r="M304" s="52" t="s">
        <v>0</v>
      </c>
      <c r="N304" s="23"/>
      <c r="O304" s="107"/>
      <c r="P304" s="23"/>
      <c r="Q304" s="107"/>
      <c r="R304" s="23"/>
      <c r="S304" s="107"/>
      <c r="T304" s="23"/>
      <c r="U304" s="107"/>
      <c r="V304" s="107" t="s">
        <v>1899</v>
      </c>
      <c r="W304" s="108"/>
      <c r="X304" s="108"/>
      <c r="Y304" s="108"/>
      <c r="Z304" s="108"/>
      <c r="AA304" s="108"/>
      <c r="AB304" s="108"/>
      <c r="AC304" s="108"/>
      <c r="AD304" s="108"/>
      <c r="AE304" s="108"/>
      <c r="AF304" s="10" t="s">
        <v>3378</v>
      </c>
      <c r="AG304" s="10"/>
      <c r="AH304" s="10"/>
    </row>
    <row r="305" spans="2:34" ht="38.25" customHeight="1" x14ac:dyDescent="0.2">
      <c r="B305" s="6" t="s">
        <v>1381</v>
      </c>
      <c r="C305" s="49" t="s">
        <v>590</v>
      </c>
      <c r="D305" s="210" t="s">
        <v>3391</v>
      </c>
      <c r="E305" s="6" t="s">
        <v>9</v>
      </c>
      <c r="F305" s="6"/>
      <c r="G305" s="65" t="s">
        <v>2468</v>
      </c>
      <c r="H305" s="68"/>
      <c r="I305" s="120">
        <v>0</v>
      </c>
      <c r="J305" s="107"/>
      <c r="K305" s="107"/>
      <c r="L305" s="96"/>
      <c r="M305" s="6" t="s">
        <v>0</v>
      </c>
      <c r="N305" s="56" t="s">
        <v>1482</v>
      </c>
      <c r="O305" s="107" t="b">
        <f>I305&lt;=J203</f>
        <v>1</v>
      </c>
      <c r="P305" s="56" t="s">
        <v>1474</v>
      </c>
      <c r="Q305" s="107"/>
      <c r="R305" s="12"/>
      <c r="S305" s="107"/>
      <c r="T305" s="12"/>
      <c r="U305" s="107"/>
      <c r="V305" s="107"/>
      <c r="W305" s="182"/>
      <c r="X305" s="96"/>
      <c r="Y305" s="96"/>
      <c r="Z305" s="96"/>
      <c r="AA305" s="96"/>
      <c r="AB305" s="96"/>
      <c r="AC305" s="96"/>
      <c r="AD305" s="15"/>
      <c r="AE305" s="15"/>
      <c r="AF305" s="10" t="s">
        <v>3403</v>
      </c>
      <c r="AG305" s="10"/>
      <c r="AH305" s="10"/>
    </row>
    <row r="306" spans="2:34" ht="36.75" customHeight="1" x14ac:dyDescent="0.2">
      <c r="B306" s="6" t="s">
        <v>1382</v>
      </c>
      <c r="C306" s="49" t="s">
        <v>591</v>
      </c>
      <c r="D306" s="210" t="s">
        <v>3392</v>
      </c>
      <c r="E306" s="6" t="s">
        <v>9</v>
      </c>
      <c r="F306" s="6"/>
      <c r="G306" s="65" t="s">
        <v>2469</v>
      </c>
      <c r="H306" s="68"/>
      <c r="I306" s="120">
        <v>0</v>
      </c>
      <c r="J306" s="107"/>
      <c r="K306" s="107"/>
      <c r="L306" s="96"/>
      <c r="M306" s="6" t="s">
        <v>0</v>
      </c>
      <c r="N306" s="56" t="s">
        <v>1483</v>
      </c>
      <c r="O306" s="107" t="b">
        <f>I306&lt;=J204</f>
        <v>1</v>
      </c>
      <c r="P306" s="56" t="s">
        <v>1475</v>
      </c>
      <c r="Q306" s="107"/>
      <c r="R306" s="12"/>
      <c r="S306" s="107"/>
      <c r="T306" s="12"/>
      <c r="U306" s="107"/>
      <c r="V306" s="107"/>
      <c r="W306" s="182"/>
      <c r="X306" s="96"/>
      <c r="Y306" s="96"/>
      <c r="Z306" s="96"/>
      <c r="AA306" s="96"/>
      <c r="AB306" s="96"/>
      <c r="AC306" s="96"/>
      <c r="AD306" s="15"/>
      <c r="AE306" s="15"/>
      <c r="AF306" s="10" t="s">
        <v>3404</v>
      </c>
      <c r="AG306" s="10"/>
      <c r="AH306" s="10"/>
    </row>
    <row r="307" spans="2:34" ht="37.5" customHeight="1" x14ac:dyDescent="0.2">
      <c r="B307" s="6" t="s">
        <v>1383</v>
      </c>
      <c r="C307" s="49" t="s">
        <v>592</v>
      </c>
      <c r="D307" s="210" t="s">
        <v>3393</v>
      </c>
      <c r="E307" s="6" t="s">
        <v>9</v>
      </c>
      <c r="F307" s="6"/>
      <c r="G307" s="65" t="s">
        <v>2470</v>
      </c>
      <c r="H307" s="68"/>
      <c r="I307" s="120">
        <v>4</v>
      </c>
      <c r="J307" s="107"/>
      <c r="K307" s="107"/>
      <c r="L307" s="96"/>
      <c r="M307" s="6" t="s">
        <v>0</v>
      </c>
      <c r="N307" s="56" t="s">
        <v>1484</v>
      </c>
      <c r="O307" s="107" t="b">
        <f>I307&lt;=J205</f>
        <v>1</v>
      </c>
      <c r="P307" s="56" t="s">
        <v>1476</v>
      </c>
      <c r="Q307" s="107"/>
      <c r="R307" s="12"/>
      <c r="S307" s="107"/>
      <c r="T307" s="12"/>
      <c r="U307" s="107"/>
      <c r="V307" s="107"/>
      <c r="W307" s="182"/>
      <c r="X307" s="96"/>
      <c r="Y307" s="96"/>
      <c r="Z307" s="96"/>
      <c r="AA307" s="96"/>
      <c r="AB307" s="96"/>
      <c r="AC307" s="96"/>
      <c r="AD307" s="15"/>
      <c r="AE307" s="15"/>
      <c r="AF307" s="10" t="s">
        <v>3405</v>
      </c>
      <c r="AG307" s="10"/>
      <c r="AH307" s="10"/>
    </row>
    <row r="308" spans="2:34" ht="36" customHeight="1" x14ac:dyDescent="0.2">
      <c r="B308" s="6" t="s">
        <v>1384</v>
      </c>
      <c r="C308" s="49" t="s">
        <v>593</v>
      </c>
      <c r="D308" s="210" t="s">
        <v>3394</v>
      </c>
      <c r="E308" s="6" t="s">
        <v>9</v>
      </c>
      <c r="F308" s="6"/>
      <c r="G308" s="65" t="s">
        <v>2471</v>
      </c>
      <c r="H308" s="68"/>
      <c r="I308" s="120">
        <v>0</v>
      </c>
      <c r="J308" s="107"/>
      <c r="K308" s="107"/>
      <c r="L308" s="96"/>
      <c r="M308" s="6" t="s">
        <v>0</v>
      </c>
      <c r="N308" s="56" t="s">
        <v>1485</v>
      </c>
      <c r="O308" s="107" t="b">
        <f>I308&lt;=J206</f>
        <v>1</v>
      </c>
      <c r="P308" s="56" t="s">
        <v>1477</v>
      </c>
      <c r="Q308" s="107"/>
      <c r="R308" s="12"/>
      <c r="S308" s="107"/>
      <c r="T308" s="12"/>
      <c r="U308" s="107"/>
      <c r="V308" s="107"/>
      <c r="W308" s="182"/>
      <c r="X308" s="96"/>
      <c r="Y308" s="96"/>
      <c r="Z308" s="96"/>
      <c r="AA308" s="96"/>
      <c r="AB308" s="96"/>
      <c r="AC308" s="96"/>
      <c r="AD308" s="15"/>
      <c r="AE308" s="15"/>
      <c r="AF308" s="10" t="s">
        <v>3406</v>
      </c>
      <c r="AG308" s="10"/>
      <c r="AH308" s="10"/>
    </row>
    <row r="309" spans="2:34" ht="36.75" customHeight="1" x14ac:dyDescent="0.2">
      <c r="B309" s="52" t="s">
        <v>1385</v>
      </c>
      <c r="C309" s="52" t="s">
        <v>594</v>
      </c>
      <c r="D309" s="23" t="s">
        <v>3372</v>
      </c>
      <c r="E309" s="52" t="s">
        <v>9</v>
      </c>
      <c r="F309" s="52"/>
      <c r="G309" s="23" t="s">
        <v>2472</v>
      </c>
      <c r="H309" s="23" t="s">
        <v>606</v>
      </c>
      <c r="I309" s="107"/>
      <c r="J309" s="120">
        <f>SUM(I305:I308)</f>
        <v>4</v>
      </c>
      <c r="K309" s="107"/>
      <c r="L309" s="108"/>
      <c r="M309" s="52" t="s">
        <v>0</v>
      </c>
      <c r="N309" s="23"/>
      <c r="O309" s="107"/>
      <c r="P309" s="23"/>
      <c r="Q309" s="107"/>
      <c r="R309" s="23"/>
      <c r="S309" s="107"/>
      <c r="T309" s="23"/>
      <c r="U309" s="107"/>
      <c r="V309" s="107" t="s">
        <v>1900</v>
      </c>
      <c r="W309" s="108"/>
      <c r="X309" s="108"/>
      <c r="Y309" s="108"/>
      <c r="Z309" s="108"/>
      <c r="AA309" s="108"/>
      <c r="AB309" s="108"/>
      <c r="AC309" s="108"/>
      <c r="AD309" s="108"/>
      <c r="AE309" s="108"/>
      <c r="AF309" s="10" t="s">
        <v>3379</v>
      </c>
      <c r="AG309" s="10"/>
      <c r="AH309" s="10"/>
    </row>
    <row r="310" spans="2:34" ht="39.75" customHeight="1" x14ac:dyDescent="0.2">
      <c r="B310" s="52" t="s">
        <v>1386</v>
      </c>
      <c r="C310" s="52" t="s">
        <v>595</v>
      </c>
      <c r="D310" s="23" t="s">
        <v>3373</v>
      </c>
      <c r="E310" s="52" t="s">
        <v>9</v>
      </c>
      <c r="F310" s="52"/>
      <c r="G310" s="23" t="s">
        <v>2473</v>
      </c>
      <c r="H310" s="23" t="s">
        <v>607</v>
      </c>
      <c r="I310" s="107"/>
      <c r="J310" s="120">
        <f>SUM(I295,I300,I305)</f>
        <v>56</v>
      </c>
      <c r="K310" s="107"/>
      <c r="L310" s="108"/>
      <c r="M310" s="52" t="s">
        <v>0</v>
      </c>
      <c r="N310" s="23"/>
      <c r="O310" s="107"/>
      <c r="P310" s="23"/>
      <c r="Q310" s="107"/>
      <c r="R310" s="23"/>
      <c r="S310" s="107"/>
      <c r="T310" s="23"/>
      <c r="U310" s="107"/>
      <c r="V310" s="107" t="s">
        <v>1901</v>
      </c>
      <c r="W310" s="108"/>
      <c r="X310" s="108"/>
      <c r="Y310" s="108"/>
      <c r="Z310" s="108"/>
      <c r="AA310" s="108"/>
      <c r="AB310" s="108"/>
      <c r="AC310" s="108"/>
      <c r="AD310" s="108"/>
      <c r="AE310" s="108"/>
      <c r="AF310" s="10" t="s">
        <v>3380</v>
      </c>
      <c r="AG310" s="10"/>
      <c r="AH310" s="10"/>
    </row>
    <row r="311" spans="2:34" ht="38.25" customHeight="1" x14ac:dyDescent="0.2">
      <c r="B311" s="52" t="s">
        <v>1387</v>
      </c>
      <c r="C311" s="52" t="s">
        <v>596</v>
      </c>
      <c r="D311" s="23" t="s">
        <v>3374</v>
      </c>
      <c r="E311" s="52" t="s">
        <v>9</v>
      </c>
      <c r="F311" s="52"/>
      <c r="G311" s="23" t="s">
        <v>2474</v>
      </c>
      <c r="H311" s="23" t="s">
        <v>608</v>
      </c>
      <c r="I311" s="107"/>
      <c r="J311" s="120">
        <f t="shared" ref="J311:J313" si="16">SUM(I296,I301,I306)</f>
        <v>16</v>
      </c>
      <c r="K311" s="107"/>
      <c r="L311" s="108"/>
      <c r="M311" s="52" t="s">
        <v>0</v>
      </c>
      <c r="N311" s="23"/>
      <c r="O311" s="107"/>
      <c r="P311" s="23"/>
      <c r="Q311" s="107"/>
      <c r="R311" s="23"/>
      <c r="S311" s="107"/>
      <c r="T311" s="23"/>
      <c r="U311" s="107"/>
      <c r="V311" s="107" t="s">
        <v>1902</v>
      </c>
      <c r="W311" s="108"/>
      <c r="X311" s="108"/>
      <c r="Y311" s="108"/>
      <c r="Z311" s="108"/>
      <c r="AA311" s="108"/>
      <c r="AB311" s="108"/>
      <c r="AC311" s="108"/>
      <c r="AD311" s="108"/>
      <c r="AE311" s="108"/>
      <c r="AF311" s="10" t="s">
        <v>3381</v>
      </c>
      <c r="AG311" s="10"/>
      <c r="AH311" s="10"/>
    </row>
    <row r="312" spans="2:34" ht="37.5" customHeight="1" x14ac:dyDescent="0.2">
      <c r="B312" s="52" t="s">
        <v>1388</v>
      </c>
      <c r="C312" s="52" t="s">
        <v>597</v>
      </c>
      <c r="D312" s="23" t="s">
        <v>3375</v>
      </c>
      <c r="E312" s="52" t="s">
        <v>9</v>
      </c>
      <c r="F312" s="52"/>
      <c r="G312" s="23" t="s">
        <v>2475</v>
      </c>
      <c r="H312" s="23" t="s">
        <v>609</v>
      </c>
      <c r="I312" s="107"/>
      <c r="J312" s="120">
        <f t="shared" si="16"/>
        <v>56</v>
      </c>
      <c r="K312" s="107"/>
      <c r="L312" s="108"/>
      <c r="M312" s="52" t="s">
        <v>0</v>
      </c>
      <c r="N312" s="23"/>
      <c r="O312" s="107"/>
      <c r="P312" s="23"/>
      <c r="Q312" s="107"/>
      <c r="R312" s="23"/>
      <c r="S312" s="107"/>
      <c r="T312" s="23"/>
      <c r="U312" s="107"/>
      <c r="V312" s="107" t="s">
        <v>1903</v>
      </c>
      <c r="W312" s="108"/>
      <c r="X312" s="108"/>
      <c r="Y312" s="108"/>
      <c r="Z312" s="108"/>
      <c r="AA312" s="108"/>
      <c r="AB312" s="108"/>
      <c r="AC312" s="108"/>
      <c r="AD312" s="108"/>
      <c r="AE312" s="108"/>
      <c r="AF312" s="10" t="s">
        <v>3382</v>
      </c>
      <c r="AG312" s="10"/>
      <c r="AH312" s="10"/>
    </row>
    <row r="313" spans="2:34" ht="36.75" customHeight="1" x14ac:dyDescent="0.2">
      <c r="B313" s="52" t="s">
        <v>1389</v>
      </c>
      <c r="C313" s="52" t="s">
        <v>598</v>
      </c>
      <c r="D313" s="23" t="s">
        <v>3376</v>
      </c>
      <c r="E313" s="52" t="s">
        <v>9</v>
      </c>
      <c r="F313" s="52"/>
      <c r="G313" s="23" t="s">
        <v>2476</v>
      </c>
      <c r="H313" s="23" t="s">
        <v>610</v>
      </c>
      <c r="I313" s="107"/>
      <c r="J313" s="120">
        <f t="shared" si="16"/>
        <v>0</v>
      </c>
      <c r="K313" s="107"/>
      <c r="L313" s="108"/>
      <c r="M313" s="52" t="s">
        <v>0</v>
      </c>
      <c r="N313" s="23"/>
      <c r="O313" s="107"/>
      <c r="P313" s="23"/>
      <c r="Q313" s="107"/>
      <c r="R313" s="23"/>
      <c r="S313" s="107"/>
      <c r="T313" s="23"/>
      <c r="U313" s="107"/>
      <c r="V313" s="107" t="s">
        <v>1904</v>
      </c>
      <c r="W313" s="108"/>
      <c r="X313" s="108"/>
      <c r="Y313" s="108"/>
      <c r="Z313" s="108"/>
      <c r="AA313" s="108"/>
      <c r="AB313" s="108"/>
      <c r="AC313" s="108"/>
      <c r="AD313" s="108"/>
      <c r="AE313" s="108"/>
      <c r="AF313" s="10" t="s">
        <v>3383</v>
      </c>
      <c r="AG313" s="10"/>
      <c r="AH313" s="10"/>
    </row>
    <row r="314" spans="2:34" ht="39" customHeight="1" x14ac:dyDescent="0.2">
      <c r="B314" s="52" t="s">
        <v>1390</v>
      </c>
      <c r="C314" s="52" t="s">
        <v>599</v>
      </c>
      <c r="D314" s="23" t="s">
        <v>3367</v>
      </c>
      <c r="E314" s="52" t="s">
        <v>9</v>
      </c>
      <c r="F314" s="52"/>
      <c r="G314" s="23" t="s">
        <v>2477</v>
      </c>
      <c r="H314" s="23" t="s">
        <v>611</v>
      </c>
      <c r="I314" s="107"/>
      <c r="J314" s="120">
        <f>SUM(J310:J313)</f>
        <v>128</v>
      </c>
      <c r="K314" s="107"/>
      <c r="L314" s="108"/>
      <c r="M314" s="52" t="s">
        <v>0</v>
      </c>
      <c r="N314" s="23"/>
      <c r="O314" s="107"/>
      <c r="P314" s="23"/>
      <c r="Q314" s="107"/>
      <c r="R314" s="23"/>
      <c r="S314" s="107"/>
      <c r="T314" s="23"/>
      <c r="U314" s="107"/>
      <c r="V314" s="107" t="s">
        <v>1905</v>
      </c>
      <c r="W314" s="108"/>
      <c r="X314" s="108"/>
      <c r="Y314" s="108"/>
      <c r="Z314" s="108"/>
      <c r="AA314" s="108"/>
      <c r="AB314" s="108"/>
      <c r="AC314" s="108"/>
      <c r="AD314" s="108"/>
      <c r="AE314" s="108"/>
      <c r="AF314" s="10" t="s">
        <v>3368</v>
      </c>
      <c r="AG314" s="10"/>
      <c r="AH314" s="10"/>
    </row>
    <row r="315" spans="2:34" ht="32.25" customHeight="1" x14ac:dyDescent="0.2">
      <c r="B315" s="6" t="s">
        <v>1391</v>
      </c>
      <c r="C315" s="49" t="s">
        <v>612</v>
      </c>
      <c r="D315" s="210" t="s">
        <v>3409</v>
      </c>
      <c r="E315" s="6" t="s">
        <v>9</v>
      </c>
      <c r="F315" s="6"/>
      <c r="G315" s="65" t="s">
        <v>2478</v>
      </c>
      <c r="H315" s="68"/>
      <c r="I315" s="118">
        <v>25</v>
      </c>
      <c r="J315" s="107"/>
      <c r="K315" s="107"/>
      <c r="L315" s="96"/>
      <c r="M315" s="6" t="s">
        <v>0</v>
      </c>
      <c r="N315" s="56" t="s">
        <v>621</v>
      </c>
      <c r="O315" s="107"/>
      <c r="P315" s="56"/>
      <c r="Q315" s="107"/>
      <c r="R315" s="12"/>
      <c r="S315" s="107"/>
      <c r="T315" s="12"/>
      <c r="U315" s="107"/>
      <c r="V315" s="107"/>
      <c r="W315" s="182"/>
      <c r="X315" s="96"/>
      <c r="Y315" s="96"/>
      <c r="Z315" s="96"/>
      <c r="AA315" s="96"/>
      <c r="AB315" s="96"/>
      <c r="AC315" s="96"/>
      <c r="AD315" s="15"/>
      <c r="AE315" s="15"/>
      <c r="AF315" s="10" t="s">
        <v>3418</v>
      </c>
      <c r="AG315" s="10"/>
      <c r="AH315" s="10"/>
    </row>
    <row r="316" spans="2:34" ht="25.7" customHeight="1" x14ac:dyDescent="0.2">
      <c r="B316" s="6" t="s">
        <v>1392</v>
      </c>
      <c r="C316" s="49" t="s">
        <v>613</v>
      </c>
      <c r="D316" s="210" t="s">
        <v>3410</v>
      </c>
      <c r="E316" s="6" t="s">
        <v>9</v>
      </c>
      <c r="F316" s="6"/>
      <c r="G316" s="65" t="s">
        <v>2479</v>
      </c>
      <c r="H316" s="68"/>
      <c r="I316" s="118">
        <v>34</v>
      </c>
      <c r="J316" s="107"/>
      <c r="K316" s="107"/>
      <c r="L316" s="96"/>
      <c r="M316" s="6" t="s">
        <v>0</v>
      </c>
      <c r="N316" s="56" t="s">
        <v>622</v>
      </c>
      <c r="O316" s="107"/>
      <c r="P316" s="69"/>
      <c r="Q316" s="107"/>
      <c r="R316" s="12"/>
      <c r="S316" s="107"/>
      <c r="T316" s="12"/>
      <c r="U316" s="107"/>
      <c r="V316" s="107"/>
      <c r="W316" s="182"/>
      <c r="X316" s="96"/>
      <c r="Y316" s="96"/>
      <c r="Z316" s="96"/>
      <c r="AA316" s="96"/>
      <c r="AB316" s="96"/>
      <c r="AC316" s="96"/>
      <c r="AD316" s="15"/>
      <c r="AE316" s="15"/>
      <c r="AF316" s="10" t="s">
        <v>3419</v>
      </c>
      <c r="AG316" s="10"/>
      <c r="AH316" s="10"/>
    </row>
    <row r="317" spans="2:34" ht="25.7" customHeight="1" x14ac:dyDescent="0.2">
      <c r="B317" s="6" t="s">
        <v>1393</v>
      </c>
      <c r="C317" s="49" t="s">
        <v>614</v>
      </c>
      <c r="D317" s="210" t="s">
        <v>3411</v>
      </c>
      <c r="E317" s="6" t="s">
        <v>9</v>
      </c>
      <c r="F317" s="6"/>
      <c r="G317" s="65" t="s">
        <v>2480</v>
      </c>
      <c r="H317" s="68"/>
      <c r="I317" s="118">
        <v>42</v>
      </c>
      <c r="J317" s="107"/>
      <c r="K317" s="107"/>
      <c r="L317" s="96"/>
      <c r="M317" s="6" t="s">
        <v>0</v>
      </c>
      <c r="N317" s="56" t="s">
        <v>623</v>
      </c>
      <c r="O317" s="107"/>
      <c r="P317" s="69"/>
      <c r="Q317" s="107"/>
      <c r="R317" s="12"/>
      <c r="S317" s="107"/>
      <c r="T317" s="12"/>
      <c r="U317" s="107"/>
      <c r="V317" s="107"/>
      <c r="W317" s="182"/>
      <c r="X317" s="96"/>
      <c r="Y317" s="96"/>
      <c r="Z317" s="96"/>
      <c r="AA317" s="96"/>
      <c r="AB317" s="96"/>
      <c r="AC317" s="96"/>
      <c r="AD317" s="15"/>
      <c r="AE317" s="15"/>
      <c r="AF317" s="10" t="s">
        <v>3420</v>
      </c>
      <c r="AG317" s="10"/>
      <c r="AH317" s="10"/>
    </row>
    <row r="318" spans="2:34" ht="25.7" customHeight="1" x14ac:dyDescent="0.2">
      <c r="B318" s="6" t="s">
        <v>1394</v>
      </c>
      <c r="C318" s="49" t="s">
        <v>615</v>
      </c>
      <c r="D318" s="210" t="s">
        <v>3412</v>
      </c>
      <c r="E318" s="6" t="s">
        <v>9</v>
      </c>
      <c r="F318" s="6"/>
      <c r="G318" s="65" t="s">
        <v>2481</v>
      </c>
      <c r="H318" s="68"/>
      <c r="I318" s="118">
        <v>5</v>
      </c>
      <c r="J318" s="107"/>
      <c r="K318" s="107"/>
      <c r="L318" s="96"/>
      <c r="M318" s="6" t="s">
        <v>0</v>
      </c>
      <c r="N318" s="56" t="s">
        <v>624</v>
      </c>
      <c r="O318" s="107"/>
      <c r="P318" s="69"/>
      <c r="Q318" s="107"/>
      <c r="R318" s="12"/>
      <c r="S318" s="107"/>
      <c r="T318" s="12"/>
      <c r="U318" s="107"/>
      <c r="V318" s="107"/>
      <c r="W318" s="182"/>
      <c r="X318" s="96"/>
      <c r="Y318" s="96"/>
      <c r="Z318" s="96"/>
      <c r="AA318" s="96"/>
      <c r="AB318" s="96"/>
      <c r="AC318" s="96"/>
      <c r="AD318" s="15"/>
      <c r="AE318" s="15"/>
      <c r="AF318" s="10" t="s">
        <v>3421</v>
      </c>
      <c r="AG318" s="10"/>
      <c r="AH318" s="10"/>
    </row>
    <row r="319" spans="2:34" ht="25.7" customHeight="1" x14ac:dyDescent="0.2">
      <c r="B319" s="6" t="s">
        <v>1395</v>
      </c>
      <c r="C319" s="49" t="s">
        <v>616</v>
      </c>
      <c r="D319" s="210" t="s">
        <v>3413</v>
      </c>
      <c r="E319" s="6" t="s">
        <v>9</v>
      </c>
      <c r="F319" s="6"/>
      <c r="G319" s="65" t="s">
        <v>2482</v>
      </c>
      <c r="H319" s="68"/>
      <c r="I319" s="118">
        <v>7</v>
      </c>
      <c r="J319" s="107"/>
      <c r="K319" s="107"/>
      <c r="L319" s="96"/>
      <c r="M319" s="6" t="s">
        <v>0</v>
      </c>
      <c r="N319" s="56" t="s">
        <v>625</v>
      </c>
      <c r="O319" s="107"/>
      <c r="P319" s="69"/>
      <c r="Q319" s="107"/>
      <c r="R319" s="12"/>
      <c r="S319" s="107"/>
      <c r="T319" s="12"/>
      <c r="U319" s="107"/>
      <c r="V319" s="107"/>
      <c r="W319" s="182"/>
      <c r="X319" s="96"/>
      <c r="Y319" s="96"/>
      <c r="Z319" s="96"/>
      <c r="AA319" s="96"/>
      <c r="AB319" s="96"/>
      <c r="AC319" s="96"/>
      <c r="AD319" s="15"/>
      <c r="AE319" s="15"/>
      <c r="AF319" s="10" t="s">
        <v>3422</v>
      </c>
      <c r="AG319" s="10"/>
      <c r="AH319" s="10"/>
    </row>
    <row r="320" spans="2:34" ht="25.7" customHeight="1" x14ac:dyDescent="0.2">
      <c r="B320" s="6" t="s">
        <v>1396</v>
      </c>
      <c r="C320" s="49" t="s">
        <v>617</v>
      </c>
      <c r="D320" s="210" t="s">
        <v>3414</v>
      </c>
      <c r="E320" s="6" t="s">
        <v>9</v>
      </c>
      <c r="F320" s="6"/>
      <c r="G320" s="65" t="s">
        <v>2483</v>
      </c>
      <c r="H320" s="68"/>
      <c r="I320" s="118">
        <v>13</v>
      </c>
      <c r="J320" s="107"/>
      <c r="K320" s="107"/>
      <c r="L320" s="96"/>
      <c r="M320" s="6" t="s">
        <v>0</v>
      </c>
      <c r="N320" s="56" t="s">
        <v>626</v>
      </c>
      <c r="O320" s="107"/>
      <c r="P320" s="69"/>
      <c r="Q320" s="107"/>
      <c r="R320" s="12"/>
      <c r="S320" s="107"/>
      <c r="T320" s="12"/>
      <c r="U320" s="107"/>
      <c r="V320" s="107"/>
      <c r="W320" s="182"/>
      <c r="X320" s="96"/>
      <c r="Y320" s="96"/>
      <c r="Z320" s="96"/>
      <c r="AA320" s="96"/>
      <c r="AB320" s="96"/>
      <c r="AC320" s="96"/>
      <c r="AD320" s="15"/>
      <c r="AE320" s="15"/>
      <c r="AF320" s="10" t="s">
        <v>3423</v>
      </c>
      <c r="AG320" s="10"/>
      <c r="AH320" s="10"/>
    </row>
    <row r="321" spans="2:34" ht="25.7" customHeight="1" x14ac:dyDescent="0.2">
      <c r="B321" s="6" t="s">
        <v>1397</v>
      </c>
      <c r="C321" s="49" t="s">
        <v>618</v>
      </c>
      <c r="D321" s="210" t="s">
        <v>3415</v>
      </c>
      <c r="E321" s="6" t="s">
        <v>9</v>
      </c>
      <c r="F321" s="6"/>
      <c r="G321" s="65" t="s">
        <v>2484</v>
      </c>
      <c r="H321" s="68"/>
      <c r="I321" s="118">
        <v>1</v>
      </c>
      <c r="J321" s="107"/>
      <c r="K321" s="107"/>
      <c r="L321" s="96"/>
      <c r="M321" s="6" t="s">
        <v>0</v>
      </c>
      <c r="N321" s="56" t="s">
        <v>627</v>
      </c>
      <c r="O321" s="107"/>
      <c r="P321" s="69"/>
      <c r="Q321" s="107"/>
      <c r="R321" s="12"/>
      <c r="S321" s="107"/>
      <c r="T321" s="12"/>
      <c r="U321" s="107"/>
      <c r="V321" s="107"/>
      <c r="W321" s="182"/>
      <c r="X321" s="96"/>
      <c r="Y321" s="96"/>
      <c r="Z321" s="96"/>
      <c r="AA321" s="96"/>
      <c r="AB321" s="96"/>
      <c r="AC321" s="96"/>
      <c r="AD321" s="15"/>
      <c r="AE321" s="15"/>
      <c r="AF321" s="10" t="s">
        <v>3424</v>
      </c>
      <c r="AG321" s="10"/>
      <c r="AH321" s="10"/>
    </row>
    <row r="322" spans="2:34" ht="25.7" customHeight="1" x14ac:dyDescent="0.2">
      <c r="B322" s="6" t="s">
        <v>1398</v>
      </c>
      <c r="C322" s="49" t="s">
        <v>619</v>
      </c>
      <c r="D322" s="210" t="s">
        <v>3416</v>
      </c>
      <c r="E322" s="6" t="s">
        <v>9</v>
      </c>
      <c r="F322" s="6"/>
      <c r="G322" s="65" t="s">
        <v>2485</v>
      </c>
      <c r="H322" s="68"/>
      <c r="I322" s="118">
        <v>5</v>
      </c>
      <c r="J322" s="107"/>
      <c r="K322" s="107"/>
      <c r="L322" s="96"/>
      <c r="M322" s="6" t="s">
        <v>0</v>
      </c>
      <c r="N322" s="56" t="s">
        <v>628</v>
      </c>
      <c r="O322" s="107"/>
      <c r="P322" s="69"/>
      <c r="Q322" s="107"/>
      <c r="R322" s="12"/>
      <c r="S322" s="107"/>
      <c r="T322" s="12"/>
      <c r="U322" s="107"/>
      <c r="V322" s="107"/>
      <c r="W322" s="182"/>
      <c r="X322" s="96"/>
      <c r="Y322" s="96"/>
      <c r="Z322" s="96"/>
      <c r="AA322" s="96"/>
      <c r="AB322" s="96"/>
      <c r="AC322" s="96"/>
      <c r="AD322" s="15"/>
      <c r="AE322" s="15"/>
      <c r="AF322" s="10" t="s">
        <v>3425</v>
      </c>
      <c r="AG322" s="10"/>
      <c r="AH322" s="10"/>
    </row>
    <row r="323" spans="2:34" ht="25.7" customHeight="1" x14ac:dyDescent="0.2">
      <c r="B323" s="6" t="s">
        <v>1399</v>
      </c>
      <c r="C323" s="49" t="s">
        <v>620</v>
      </c>
      <c r="D323" s="65" t="s">
        <v>3417</v>
      </c>
      <c r="E323" s="6" t="s">
        <v>9</v>
      </c>
      <c r="F323" s="6"/>
      <c r="G323" s="65" t="s">
        <v>2486</v>
      </c>
      <c r="H323" s="68"/>
      <c r="I323" s="118">
        <v>1</v>
      </c>
      <c r="J323" s="107"/>
      <c r="K323" s="107"/>
      <c r="L323" s="96"/>
      <c r="M323" s="6" t="s">
        <v>0</v>
      </c>
      <c r="N323" s="56" t="s">
        <v>629</v>
      </c>
      <c r="O323" s="107"/>
      <c r="P323" s="69"/>
      <c r="Q323" s="107"/>
      <c r="R323" s="12"/>
      <c r="S323" s="107"/>
      <c r="T323" s="12"/>
      <c r="U323" s="107"/>
      <c r="V323" s="107"/>
      <c r="W323" s="182"/>
      <c r="X323" s="96"/>
      <c r="Y323" s="96"/>
      <c r="Z323" s="96"/>
      <c r="AA323" s="96"/>
      <c r="AB323" s="96"/>
      <c r="AC323" s="96"/>
      <c r="AD323" s="15"/>
      <c r="AE323" s="15"/>
      <c r="AF323" s="10" t="s">
        <v>3426</v>
      </c>
      <c r="AG323" s="10"/>
      <c r="AH323" s="10"/>
    </row>
    <row r="324" spans="2:34" ht="50.25" customHeight="1" x14ac:dyDescent="0.2">
      <c r="B324" s="52" t="s">
        <v>1424</v>
      </c>
      <c r="C324" s="52" t="s">
        <v>1486</v>
      </c>
      <c r="D324" s="23" t="s">
        <v>3407</v>
      </c>
      <c r="E324" s="52" t="s">
        <v>9</v>
      </c>
      <c r="F324" s="52"/>
      <c r="G324" s="23" t="s">
        <v>2487</v>
      </c>
      <c r="H324" s="23" t="s">
        <v>1487</v>
      </c>
      <c r="I324" s="107"/>
      <c r="J324" s="120">
        <f>SUM(I315:I323)</f>
        <v>133</v>
      </c>
      <c r="K324" s="107"/>
      <c r="L324" s="52"/>
      <c r="M324" s="52" t="s">
        <v>0</v>
      </c>
      <c r="N324" s="23" t="s">
        <v>1488</v>
      </c>
      <c r="O324" s="107" t="b">
        <f>J324=J314</f>
        <v>0</v>
      </c>
      <c r="P324" s="23" t="s">
        <v>1488</v>
      </c>
      <c r="Q324" s="107"/>
      <c r="R324" s="52"/>
      <c r="S324" s="107"/>
      <c r="T324" s="52"/>
      <c r="U324" s="107"/>
      <c r="V324" s="107" t="s">
        <v>1906</v>
      </c>
      <c r="W324" s="52"/>
      <c r="X324" s="52"/>
      <c r="Y324" s="52"/>
      <c r="Z324" s="52"/>
      <c r="AA324" s="52"/>
      <c r="AB324" s="52"/>
      <c r="AC324" s="52"/>
      <c r="AD324" s="52"/>
      <c r="AE324" s="52"/>
      <c r="AF324" s="10" t="s">
        <v>3408</v>
      </c>
      <c r="AG324" s="10"/>
      <c r="AH324" s="10"/>
    </row>
    <row r="325" spans="2:34" ht="51.75" customHeight="1" x14ac:dyDescent="0.2">
      <c r="B325" s="6" t="s">
        <v>1400</v>
      </c>
      <c r="C325" s="95" t="s">
        <v>537</v>
      </c>
      <c r="D325" s="210" t="s">
        <v>3427</v>
      </c>
      <c r="E325" s="6" t="s">
        <v>18</v>
      </c>
      <c r="F325" s="6"/>
      <c r="G325" s="65" t="s">
        <v>2488</v>
      </c>
      <c r="I325" s="107" t="s">
        <v>998</v>
      </c>
      <c r="J325" s="107"/>
      <c r="K325" s="107"/>
      <c r="L325" s="96"/>
      <c r="M325" s="95" t="s">
        <v>0</v>
      </c>
      <c r="N325" s="56"/>
      <c r="O325" s="107"/>
      <c r="P325" s="56" t="s">
        <v>2544</v>
      </c>
      <c r="Q325" s="107"/>
      <c r="S325" s="107"/>
      <c r="T325" s="96"/>
      <c r="U325" s="107" t="b">
        <f>(I322+I323)&gt;0</f>
        <v>1</v>
      </c>
      <c r="V325" s="107" t="s">
        <v>2545</v>
      </c>
      <c r="W325" s="96"/>
      <c r="X325" s="96"/>
      <c r="Y325" s="96"/>
      <c r="Z325" s="96"/>
      <c r="AA325" s="96"/>
      <c r="AB325" s="96"/>
      <c r="AC325" s="96"/>
      <c r="AD325" s="15"/>
      <c r="AE325" s="15"/>
      <c r="AF325" s="10" t="s">
        <v>3428</v>
      </c>
      <c r="AG325" s="10"/>
      <c r="AH325" s="10"/>
    </row>
    <row r="326" spans="2:34" ht="25.7" customHeight="1" x14ac:dyDescent="0.2">
      <c r="B326" s="41"/>
      <c r="C326" s="41" t="s">
        <v>55</v>
      </c>
      <c r="D326" s="13" t="s">
        <v>3430</v>
      </c>
      <c r="E326" s="41" t="s">
        <v>1720</v>
      </c>
      <c r="F326" s="41"/>
      <c r="G326" s="13" t="s">
        <v>2206</v>
      </c>
      <c r="H326" s="13" t="s">
        <v>1490</v>
      </c>
      <c r="I326" s="107"/>
      <c r="J326" s="119">
        <f>(J334 / J172) * 100</f>
        <v>65.406888143858581</v>
      </c>
      <c r="K326" s="119"/>
      <c r="L326" s="109" t="s">
        <v>90</v>
      </c>
      <c r="M326" s="14"/>
      <c r="N326" s="41"/>
      <c r="O326" s="107"/>
      <c r="P326" s="41"/>
      <c r="Q326" s="107"/>
      <c r="R326" s="41"/>
      <c r="S326" s="107"/>
      <c r="T326" s="41"/>
      <c r="U326" s="107"/>
      <c r="V326" s="107"/>
      <c r="W326" s="109"/>
      <c r="X326" s="109"/>
      <c r="Y326" s="109"/>
      <c r="Z326" s="109"/>
      <c r="AA326" s="109"/>
      <c r="AB326" s="109"/>
      <c r="AC326" s="18" t="s">
        <v>987</v>
      </c>
      <c r="AD326" s="18" t="s">
        <v>987</v>
      </c>
      <c r="AE326" s="18" t="s">
        <v>988</v>
      </c>
      <c r="AF326" s="10" t="s">
        <v>3429</v>
      </c>
      <c r="AG326" s="10"/>
      <c r="AH326" s="10"/>
    </row>
    <row r="327" spans="2:34" ht="23.25" customHeight="1" x14ac:dyDescent="0.2">
      <c r="B327" s="6" t="s">
        <v>1401</v>
      </c>
      <c r="C327" s="49" t="s">
        <v>558</v>
      </c>
      <c r="D327" s="65" t="s">
        <v>3431</v>
      </c>
      <c r="E327" s="6" t="s">
        <v>9</v>
      </c>
      <c r="F327" s="6"/>
      <c r="G327" s="65" t="s">
        <v>2207</v>
      </c>
      <c r="H327" s="68"/>
      <c r="I327" s="120">
        <v>8</v>
      </c>
      <c r="J327" s="107"/>
      <c r="K327" s="107"/>
      <c r="L327" s="96"/>
      <c r="M327" s="6" t="s">
        <v>0</v>
      </c>
      <c r="N327" s="56" t="s">
        <v>566</v>
      </c>
      <c r="O327" s="107"/>
      <c r="P327" s="69"/>
      <c r="Q327" s="107"/>
      <c r="R327" s="12"/>
      <c r="S327" s="107"/>
      <c r="T327" s="12"/>
      <c r="U327" s="107"/>
      <c r="V327" s="107"/>
      <c r="W327" s="182"/>
      <c r="X327" s="96"/>
      <c r="Y327" s="96"/>
      <c r="Z327" s="96"/>
      <c r="AA327" s="96"/>
      <c r="AB327" s="96"/>
      <c r="AC327" s="96"/>
      <c r="AD327" s="15"/>
      <c r="AE327" s="15"/>
      <c r="AF327" s="10" t="s">
        <v>3593</v>
      </c>
      <c r="AG327" s="10"/>
      <c r="AH327" s="10"/>
    </row>
    <row r="328" spans="2:34" ht="25.7" customHeight="1" x14ac:dyDescent="0.2">
      <c r="B328" s="6" t="s">
        <v>1402</v>
      </c>
      <c r="C328" s="49" t="s">
        <v>559</v>
      </c>
      <c r="D328" s="65" t="s">
        <v>3432</v>
      </c>
      <c r="E328" s="6" t="s">
        <v>9</v>
      </c>
      <c r="F328" s="6"/>
      <c r="G328" s="65" t="s">
        <v>2208</v>
      </c>
      <c r="H328" s="68"/>
      <c r="I328" s="120">
        <v>245</v>
      </c>
      <c r="J328" s="107"/>
      <c r="K328" s="107"/>
      <c r="L328" s="96"/>
      <c r="M328" s="6" t="s">
        <v>0</v>
      </c>
      <c r="N328" s="56" t="s">
        <v>567</v>
      </c>
      <c r="O328" s="107"/>
      <c r="P328" s="69"/>
      <c r="Q328" s="107"/>
      <c r="R328" s="12"/>
      <c r="S328" s="107"/>
      <c r="T328" s="12"/>
      <c r="U328" s="107"/>
      <c r="V328" s="107"/>
      <c r="W328" s="182"/>
      <c r="X328" s="96"/>
      <c r="Y328" s="96"/>
      <c r="Z328" s="96"/>
      <c r="AA328" s="96"/>
      <c r="AB328" s="96"/>
      <c r="AC328" s="96"/>
      <c r="AD328" s="15"/>
      <c r="AE328" s="15"/>
      <c r="AF328" s="10" t="s">
        <v>3594</v>
      </c>
      <c r="AG328" s="10"/>
      <c r="AH328" s="10"/>
    </row>
    <row r="329" spans="2:34" ht="25.7" customHeight="1" x14ac:dyDescent="0.2">
      <c r="B329" s="6" t="s">
        <v>1403</v>
      </c>
      <c r="C329" s="49" t="s">
        <v>560</v>
      </c>
      <c r="D329" s="65" t="s">
        <v>3433</v>
      </c>
      <c r="E329" s="6" t="s">
        <v>9</v>
      </c>
      <c r="F329" s="6"/>
      <c r="G329" s="65" t="s">
        <v>2209</v>
      </c>
      <c r="H329" s="68"/>
      <c r="I329" s="120">
        <v>1273</v>
      </c>
      <c r="J329" s="107"/>
      <c r="K329" s="107"/>
      <c r="L329" s="96"/>
      <c r="M329" s="6" t="s">
        <v>0</v>
      </c>
      <c r="N329" s="56" t="s">
        <v>568</v>
      </c>
      <c r="O329" s="107"/>
      <c r="P329" s="69"/>
      <c r="Q329" s="107"/>
      <c r="R329" s="12"/>
      <c r="S329" s="107"/>
      <c r="T329" s="12"/>
      <c r="U329" s="107"/>
      <c r="V329" s="107"/>
      <c r="W329" s="182"/>
      <c r="X329" s="96"/>
      <c r="Y329" s="96"/>
      <c r="Z329" s="96"/>
      <c r="AA329" s="96"/>
      <c r="AB329" s="96"/>
      <c r="AC329" s="96"/>
      <c r="AD329" s="15"/>
      <c r="AE329" s="15"/>
      <c r="AF329" s="10" t="s">
        <v>3595</v>
      </c>
      <c r="AG329" s="10"/>
      <c r="AH329" s="10"/>
    </row>
    <row r="330" spans="2:34" ht="25.7" customHeight="1" x14ac:dyDescent="0.2">
      <c r="B330" s="6" t="s">
        <v>1404</v>
      </c>
      <c r="C330" s="49" t="s">
        <v>561</v>
      </c>
      <c r="D330" s="65" t="s">
        <v>3434</v>
      </c>
      <c r="E330" s="6" t="s">
        <v>9</v>
      </c>
      <c r="F330" s="6"/>
      <c r="G330" s="65" t="s">
        <v>2210</v>
      </c>
      <c r="H330" s="68"/>
      <c r="I330" s="120">
        <v>514</v>
      </c>
      <c r="J330" s="107"/>
      <c r="K330" s="107"/>
      <c r="L330" s="96"/>
      <c r="M330" s="6" t="s">
        <v>0</v>
      </c>
      <c r="N330" s="56" t="s">
        <v>569</v>
      </c>
      <c r="O330" s="107"/>
      <c r="P330" s="69"/>
      <c r="Q330" s="107"/>
      <c r="R330" s="12"/>
      <c r="S330" s="107"/>
      <c r="T330" s="12"/>
      <c r="U330" s="107"/>
      <c r="V330" s="107"/>
      <c r="W330" s="182"/>
      <c r="X330" s="96"/>
      <c r="Y330" s="96"/>
      <c r="Z330" s="96"/>
      <c r="AA330" s="96"/>
      <c r="AB330" s="96"/>
      <c r="AC330" s="96"/>
      <c r="AD330" s="15"/>
      <c r="AE330" s="15"/>
      <c r="AF330" s="10" t="s">
        <v>3596</v>
      </c>
      <c r="AG330" s="10"/>
      <c r="AH330" s="10"/>
    </row>
    <row r="331" spans="2:34" ht="25.7" customHeight="1" x14ac:dyDescent="0.2">
      <c r="B331" s="6" t="s">
        <v>1405</v>
      </c>
      <c r="C331" s="49" t="s">
        <v>562</v>
      </c>
      <c r="D331" s="65" t="s">
        <v>3435</v>
      </c>
      <c r="E331" s="6" t="s">
        <v>9</v>
      </c>
      <c r="F331" s="6"/>
      <c r="G331" s="65" t="s">
        <v>2211</v>
      </c>
      <c r="H331" s="68"/>
      <c r="I331" s="120">
        <v>87</v>
      </c>
      <c r="J331" s="107"/>
      <c r="K331" s="107"/>
      <c r="L331" s="96"/>
      <c r="M331" s="6" t="s">
        <v>0</v>
      </c>
      <c r="N331" s="56" t="s">
        <v>570</v>
      </c>
      <c r="O331" s="107"/>
      <c r="P331" s="69"/>
      <c r="Q331" s="107"/>
      <c r="R331" s="12"/>
      <c r="S331" s="107"/>
      <c r="T331" s="12"/>
      <c r="U331" s="107"/>
      <c r="V331" s="107"/>
      <c r="W331" s="182"/>
      <c r="X331" s="96"/>
      <c r="Y331" s="96"/>
      <c r="Z331" s="96"/>
      <c r="AA331" s="96"/>
      <c r="AB331" s="96"/>
      <c r="AC331" s="96"/>
      <c r="AD331" s="15"/>
      <c r="AE331" s="15"/>
      <c r="AF331" s="10" t="s">
        <v>3597</v>
      </c>
      <c r="AG331" s="10"/>
      <c r="AH331" s="10"/>
    </row>
    <row r="332" spans="2:34" ht="25.7" customHeight="1" x14ac:dyDescent="0.2">
      <c r="B332" s="6" t="s">
        <v>1406</v>
      </c>
      <c r="C332" s="49" t="s">
        <v>563</v>
      </c>
      <c r="D332" s="65" t="s">
        <v>3436</v>
      </c>
      <c r="E332" s="6" t="s">
        <v>9</v>
      </c>
      <c r="F332" s="6"/>
      <c r="G332" s="65" t="s">
        <v>2212</v>
      </c>
      <c r="H332" s="68"/>
      <c r="I332" s="120">
        <v>17</v>
      </c>
      <c r="J332" s="107"/>
      <c r="K332" s="107"/>
      <c r="L332" s="96"/>
      <c r="M332" s="6" t="s">
        <v>0</v>
      </c>
      <c r="N332" s="56" t="s">
        <v>571</v>
      </c>
      <c r="O332" s="107"/>
      <c r="P332" s="69"/>
      <c r="Q332" s="107"/>
      <c r="R332" s="12"/>
      <c r="S332" s="107"/>
      <c r="T332" s="12"/>
      <c r="U332" s="107"/>
      <c r="V332" s="107"/>
      <c r="W332" s="182"/>
      <c r="X332" s="96"/>
      <c r="Y332" s="96"/>
      <c r="Z332" s="96"/>
      <c r="AA332" s="96"/>
      <c r="AB332" s="96"/>
      <c r="AC332" s="96"/>
      <c r="AD332" s="15"/>
      <c r="AE332" s="15"/>
      <c r="AF332" s="10" t="s">
        <v>3598</v>
      </c>
      <c r="AG332" s="10"/>
      <c r="AH332" s="10"/>
    </row>
    <row r="333" spans="2:34" ht="25.7" customHeight="1" x14ac:dyDescent="0.2">
      <c r="B333" s="6" t="s">
        <v>1407</v>
      </c>
      <c r="C333" s="49" t="s">
        <v>564</v>
      </c>
      <c r="D333" s="65" t="s">
        <v>3437</v>
      </c>
      <c r="E333" s="6" t="s">
        <v>9</v>
      </c>
      <c r="F333" s="6"/>
      <c r="G333" s="65" t="s">
        <v>2213</v>
      </c>
      <c r="H333" s="68"/>
      <c r="I333" s="120">
        <v>2</v>
      </c>
      <c r="J333" s="107"/>
      <c r="K333" s="107"/>
      <c r="L333" s="96"/>
      <c r="M333" s="6" t="s">
        <v>0</v>
      </c>
      <c r="N333" s="56" t="s">
        <v>572</v>
      </c>
      <c r="O333" s="107"/>
      <c r="P333" s="69"/>
      <c r="Q333" s="107"/>
      <c r="R333" s="12"/>
      <c r="S333" s="107"/>
      <c r="T333" s="12"/>
      <c r="U333" s="107"/>
      <c r="V333" s="107"/>
      <c r="W333" s="182"/>
      <c r="X333" s="96"/>
      <c r="Y333" s="96"/>
      <c r="Z333" s="96"/>
      <c r="AA333" s="96"/>
      <c r="AB333" s="96"/>
      <c r="AC333" s="96"/>
      <c r="AD333" s="15"/>
      <c r="AE333" s="15"/>
      <c r="AF333" s="10" t="s">
        <v>3599</v>
      </c>
      <c r="AG333" s="10"/>
      <c r="AH333" s="10"/>
    </row>
    <row r="334" spans="2:34" ht="69" customHeight="1" x14ac:dyDescent="0.2">
      <c r="B334" s="52" t="s">
        <v>1408</v>
      </c>
      <c r="C334" s="52" t="s">
        <v>565</v>
      </c>
      <c r="D334" s="23" t="s">
        <v>2722</v>
      </c>
      <c r="E334" s="52" t="s">
        <v>9</v>
      </c>
      <c r="F334" s="52"/>
      <c r="G334" s="23" t="s">
        <v>2214</v>
      </c>
      <c r="H334" s="23" t="s">
        <v>579</v>
      </c>
      <c r="I334" s="107"/>
      <c r="J334" s="120">
        <f>SUM(I327:I333)</f>
        <v>2146</v>
      </c>
      <c r="K334" s="107"/>
      <c r="L334" s="110"/>
      <c r="M334" s="52" t="s">
        <v>0</v>
      </c>
      <c r="N334" s="23"/>
      <c r="O334" s="107" t="b">
        <f>J334&lt;=J212</f>
        <v>1</v>
      </c>
      <c r="P334" s="23" t="s">
        <v>2719</v>
      </c>
      <c r="Q334" s="107"/>
      <c r="R334" s="52"/>
      <c r="S334" s="107"/>
      <c r="T334" s="52"/>
      <c r="U334" s="107"/>
      <c r="V334" s="107" t="s">
        <v>1907</v>
      </c>
      <c r="W334" s="110"/>
      <c r="X334" s="110"/>
      <c r="Y334" s="110"/>
      <c r="Z334" s="110"/>
      <c r="AA334" s="110"/>
      <c r="AB334" s="110"/>
      <c r="AC334" s="110"/>
      <c r="AD334" s="110"/>
      <c r="AE334" s="110"/>
      <c r="AF334" s="10" t="s">
        <v>3600</v>
      </c>
      <c r="AG334" s="10"/>
      <c r="AH334" s="10"/>
    </row>
    <row r="335" spans="2:34" ht="30.75" customHeight="1" x14ac:dyDescent="0.2">
      <c r="B335" s="6" t="s">
        <v>1409</v>
      </c>
      <c r="C335" s="49" t="s">
        <v>1758</v>
      </c>
      <c r="D335" s="65" t="s">
        <v>3438</v>
      </c>
      <c r="E335" s="6" t="s">
        <v>9</v>
      </c>
      <c r="F335" s="6"/>
      <c r="G335" s="65" t="s">
        <v>2215</v>
      </c>
      <c r="H335" s="68"/>
      <c r="I335" s="120">
        <v>1</v>
      </c>
      <c r="J335" s="107"/>
      <c r="K335" s="107"/>
      <c r="L335" s="96"/>
      <c r="M335" s="6" t="s">
        <v>0</v>
      </c>
      <c r="N335" s="56" t="s">
        <v>2588</v>
      </c>
      <c r="O335" s="107" t="b">
        <f>I335&lt;=I327</f>
        <v>1</v>
      </c>
      <c r="P335" s="56" t="s">
        <v>1991</v>
      </c>
      <c r="Q335" s="107"/>
      <c r="R335" s="12"/>
      <c r="S335" s="107"/>
      <c r="T335" s="12"/>
      <c r="U335" s="107"/>
      <c r="V335" s="107"/>
      <c r="W335" s="182"/>
      <c r="X335" s="96"/>
      <c r="Y335" s="96"/>
      <c r="Z335" s="96"/>
      <c r="AA335" s="96"/>
      <c r="AB335" s="96"/>
      <c r="AC335" s="96"/>
      <c r="AD335" s="15"/>
      <c r="AE335" s="15"/>
      <c r="AF335" s="10" t="s">
        <v>3601</v>
      </c>
      <c r="AG335" s="10"/>
      <c r="AH335" s="10"/>
    </row>
    <row r="336" spans="2:34" ht="25.7" customHeight="1" x14ac:dyDescent="0.2">
      <c r="B336" s="6" t="s">
        <v>1410</v>
      </c>
      <c r="C336" s="49" t="s">
        <v>1759</v>
      </c>
      <c r="D336" s="65" t="s">
        <v>3439</v>
      </c>
      <c r="E336" s="6" t="s">
        <v>9</v>
      </c>
      <c r="F336" s="6"/>
      <c r="G336" s="65" t="s">
        <v>2216</v>
      </c>
      <c r="H336" s="68"/>
      <c r="I336" s="120">
        <v>28</v>
      </c>
      <c r="J336" s="107"/>
      <c r="K336" s="107"/>
      <c r="L336" s="96"/>
      <c r="M336" s="6" t="s">
        <v>0</v>
      </c>
      <c r="N336" s="56" t="s">
        <v>2589</v>
      </c>
      <c r="O336" s="107" t="b">
        <f t="shared" ref="O336:O341" si="17">I336&lt;=I328</f>
        <v>1</v>
      </c>
      <c r="P336" s="56" t="s">
        <v>1992</v>
      </c>
      <c r="Q336" s="107"/>
      <c r="R336" s="12"/>
      <c r="S336" s="107"/>
      <c r="T336" s="12"/>
      <c r="U336" s="107"/>
      <c r="V336" s="107"/>
      <c r="W336" s="182"/>
      <c r="X336" s="96"/>
      <c r="Y336" s="96"/>
      <c r="Z336" s="96"/>
      <c r="AA336" s="96"/>
      <c r="AB336" s="96"/>
      <c r="AC336" s="96"/>
      <c r="AD336" s="15"/>
      <c r="AE336" s="15"/>
      <c r="AF336" s="10" t="s">
        <v>3602</v>
      </c>
      <c r="AG336" s="10"/>
      <c r="AH336" s="10"/>
    </row>
    <row r="337" spans="2:34" ht="25.7" customHeight="1" x14ac:dyDescent="0.2">
      <c r="B337" s="6" t="s">
        <v>1411</v>
      </c>
      <c r="C337" s="49" t="s">
        <v>1760</v>
      </c>
      <c r="D337" s="65" t="s">
        <v>3440</v>
      </c>
      <c r="E337" s="6" t="s">
        <v>9</v>
      </c>
      <c r="F337" s="6"/>
      <c r="G337" s="65" t="s">
        <v>2217</v>
      </c>
      <c r="H337" s="68"/>
      <c r="I337" s="120">
        <v>151</v>
      </c>
      <c r="J337" s="107"/>
      <c r="K337" s="107"/>
      <c r="L337" s="96"/>
      <c r="M337" s="6" t="s">
        <v>0</v>
      </c>
      <c r="N337" s="56" t="s">
        <v>2590</v>
      </c>
      <c r="O337" s="107" t="b">
        <f t="shared" si="17"/>
        <v>1</v>
      </c>
      <c r="P337" s="56" t="s">
        <v>1993</v>
      </c>
      <c r="Q337" s="107"/>
      <c r="R337" s="12"/>
      <c r="S337" s="107"/>
      <c r="T337" s="12"/>
      <c r="U337" s="107"/>
      <c r="V337" s="107"/>
      <c r="W337" s="182"/>
      <c r="X337" s="96"/>
      <c r="Y337" s="96"/>
      <c r="Z337" s="96"/>
      <c r="AA337" s="96"/>
      <c r="AB337" s="96"/>
      <c r="AC337" s="96"/>
      <c r="AD337" s="15"/>
      <c r="AE337" s="15"/>
      <c r="AF337" s="10" t="s">
        <v>3603</v>
      </c>
      <c r="AG337" s="10"/>
      <c r="AH337" s="10"/>
    </row>
    <row r="338" spans="2:34" ht="25.7" customHeight="1" x14ac:dyDescent="0.2">
      <c r="B338" s="6" t="s">
        <v>1412</v>
      </c>
      <c r="C338" s="49" t="s">
        <v>1761</v>
      </c>
      <c r="D338" s="65" t="s">
        <v>3441</v>
      </c>
      <c r="E338" s="6" t="s">
        <v>9</v>
      </c>
      <c r="F338" s="6"/>
      <c r="G338" s="65" t="s">
        <v>2218</v>
      </c>
      <c r="H338" s="68"/>
      <c r="I338" s="120">
        <v>48</v>
      </c>
      <c r="J338" s="107"/>
      <c r="K338" s="107"/>
      <c r="L338" s="96"/>
      <c r="M338" s="6" t="s">
        <v>0</v>
      </c>
      <c r="N338" s="56" t="s">
        <v>2591</v>
      </c>
      <c r="O338" s="107" t="b">
        <f t="shared" si="17"/>
        <v>1</v>
      </c>
      <c r="P338" s="56" t="s">
        <v>1994</v>
      </c>
      <c r="Q338" s="107"/>
      <c r="R338" s="12"/>
      <c r="S338" s="107"/>
      <c r="T338" s="12"/>
      <c r="U338" s="107"/>
      <c r="V338" s="107"/>
      <c r="W338" s="182"/>
      <c r="X338" s="96"/>
      <c r="Y338" s="96"/>
      <c r="Z338" s="96"/>
      <c r="AA338" s="96"/>
      <c r="AB338" s="96"/>
      <c r="AC338" s="96"/>
      <c r="AD338" s="15"/>
      <c r="AE338" s="15"/>
      <c r="AF338" s="10" t="s">
        <v>3604</v>
      </c>
      <c r="AG338" s="10"/>
      <c r="AH338" s="10"/>
    </row>
    <row r="339" spans="2:34" ht="25.7" customHeight="1" x14ac:dyDescent="0.2">
      <c r="B339" s="6" t="s">
        <v>1138</v>
      </c>
      <c r="C339" s="49" t="s">
        <v>1762</v>
      </c>
      <c r="D339" s="65" t="s">
        <v>3442</v>
      </c>
      <c r="E339" s="6" t="s">
        <v>9</v>
      </c>
      <c r="F339" s="6"/>
      <c r="G339" s="65" t="s">
        <v>2219</v>
      </c>
      <c r="H339" s="68"/>
      <c r="I339" s="120">
        <v>5</v>
      </c>
      <c r="J339" s="107"/>
      <c r="K339" s="107"/>
      <c r="L339" s="96"/>
      <c r="M339" s="6" t="s">
        <v>0</v>
      </c>
      <c r="N339" s="56" t="s">
        <v>2592</v>
      </c>
      <c r="O339" s="107" t="b">
        <f t="shared" si="17"/>
        <v>1</v>
      </c>
      <c r="P339" s="56" t="s">
        <v>1995</v>
      </c>
      <c r="Q339" s="107"/>
      <c r="R339" s="12"/>
      <c r="S339" s="107"/>
      <c r="T339" s="12"/>
      <c r="U339" s="107"/>
      <c r="V339" s="107"/>
      <c r="W339" s="182"/>
      <c r="X339" s="96"/>
      <c r="Y339" s="96"/>
      <c r="Z339" s="96"/>
      <c r="AA339" s="96"/>
      <c r="AB339" s="96"/>
      <c r="AC339" s="96"/>
      <c r="AD339" s="15"/>
      <c r="AE339" s="15"/>
      <c r="AF339" s="10" t="s">
        <v>3605</v>
      </c>
      <c r="AG339" s="10"/>
      <c r="AH339" s="10"/>
    </row>
    <row r="340" spans="2:34" ht="25.7" customHeight="1" x14ac:dyDescent="0.2">
      <c r="B340" s="6" t="s">
        <v>1413</v>
      </c>
      <c r="C340" s="49" t="s">
        <v>1763</v>
      </c>
      <c r="D340" s="65" t="s">
        <v>3443</v>
      </c>
      <c r="E340" s="6" t="s">
        <v>9</v>
      </c>
      <c r="F340" s="6"/>
      <c r="G340" s="65" t="s">
        <v>2220</v>
      </c>
      <c r="H340" s="68"/>
      <c r="I340" s="120">
        <v>1</v>
      </c>
      <c r="J340" s="107"/>
      <c r="K340" s="107"/>
      <c r="L340" s="96"/>
      <c r="M340" s="6" t="s">
        <v>0</v>
      </c>
      <c r="N340" s="56" t="s">
        <v>2593</v>
      </c>
      <c r="O340" s="107" t="b">
        <f t="shared" si="17"/>
        <v>1</v>
      </c>
      <c r="P340" s="56" t="s">
        <v>1996</v>
      </c>
      <c r="Q340" s="107"/>
      <c r="R340" s="12"/>
      <c r="S340" s="107"/>
      <c r="T340" s="12"/>
      <c r="U340" s="107"/>
      <c r="V340" s="107"/>
      <c r="W340" s="182"/>
      <c r="X340" s="96"/>
      <c r="Y340" s="96"/>
      <c r="Z340" s="96"/>
      <c r="AA340" s="96"/>
      <c r="AB340" s="96"/>
      <c r="AC340" s="96"/>
      <c r="AD340" s="15"/>
      <c r="AE340" s="15"/>
      <c r="AF340" s="10" t="s">
        <v>3606</v>
      </c>
      <c r="AG340" s="10"/>
      <c r="AH340" s="10"/>
    </row>
    <row r="341" spans="2:34" ht="25.7" customHeight="1" x14ac:dyDescent="0.2">
      <c r="B341" s="6" t="s">
        <v>1414</v>
      </c>
      <c r="C341" s="49" t="s">
        <v>1764</v>
      </c>
      <c r="D341" s="65" t="s">
        <v>3444</v>
      </c>
      <c r="E341" s="6" t="s">
        <v>9</v>
      </c>
      <c r="F341" s="6"/>
      <c r="G341" s="65" t="s">
        <v>2221</v>
      </c>
      <c r="H341" s="68"/>
      <c r="I341" s="120">
        <v>0</v>
      </c>
      <c r="J341" s="107"/>
      <c r="K341" s="107"/>
      <c r="L341" s="96"/>
      <c r="M341" s="6" t="s">
        <v>0</v>
      </c>
      <c r="N341" s="56" t="s">
        <v>2594</v>
      </c>
      <c r="O341" s="107" t="b">
        <f t="shared" si="17"/>
        <v>1</v>
      </c>
      <c r="P341" s="56" t="s">
        <v>1997</v>
      </c>
      <c r="Q341" s="107"/>
      <c r="R341" s="12"/>
      <c r="S341" s="107"/>
      <c r="T341" s="12"/>
      <c r="U341" s="107"/>
      <c r="V341" s="107"/>
      <c r="W341" s="182"/>
      <c r="X341" s="96"/>
      <c r="Y341" s="96"/>
      <c r="Z341" s="96"/>
      <c r="AA341" s="96"/>
      <c r="AB341" s="96"/>
      <c r="AC341" s="96"/>
      <c r="AD341" s="15"/>
      <c r="AE341" s="15"/>
      <c r="AF341" s="10" t="s">
        <v>3607</v>
      </c>
      <c r="AG341" s="10"/>
      <c r="AH341" s="10"/>
    </row>
    <row r="342" spans="2:34" ht="42.75" customHeight="1" x14ac:dyDescent="0.2">
      <c r="B342" s="52" t="s">
        <v>1415</v>
      </c>
      <c r="C342" s="52" t="s">
        <v>1765</v>
      </c>
      <c r="D342" s="23" t="s">
        <v>2723</v>
      </c>
      <c r="E342" s="52" t="s">
        <v>9</v>
      </c>
      <c r="F342" s="52"/>
      <c r="G342" s="23" t="s">
        <v>2222</v>
      </c>
      <c r="H342" s="23" t="s">
        <v>1766</v>
      </c>
      <c r="I342" s="107"/>
      <c r="J342" s="120">
        <f>SUM(I335:I341)</f>
        <v>234</v>
      </c>
      <c r="K342" s="107"/>
      <c r="L342" s="108"/>
      <c r="M342" s="52" t="s">
        <v>0</v>
      </c>
      <c r="N342" s="23"/>
      <c r="O342" s="107"/>
      <c r="P342" s="23"/>
      <c r="Q342" s="107"/>
      <c r="R342" s="23"/>
      <c r="S342" s="107"/>
      <c r="T342" s="23"/>
      <c r="U342" s="107"/>
      <c r="V342" s="107" t="s">
        <v>1908</v>
      </c>
      <c r="W342" s="108"/>
      <c r="X342" s="108"/>
      <c r="Y342" s="108"/>
      <c r="Z342" s="108"/>
      <c r="AA342" s="108"/>
      <c r="AB342" s="108"/>
      <c r="AC342" s="108"/>
      <c r="AD342" s="108"/>
      <c r="AE342" s="108"/>
      <c r="AF342" s="10" t="s">
        <v>3608</v>
      </c>
      <c r="AG342" s="10"/>
      <c r="AH342" s="10"/>
    </row>
    <row r="343" spans="2:34" ht="31.5" customHeight="1" x14ac:dyDescent="0.2">
      <c r="B343" s="6" t="s">
        <v>1416</v>
      </c>
      <c r="C343" s="49" t="s">
        <v>573</v>
      </c>
      <c r="D343" s="65" t="s">
        <v>3445</v>
      </c>
      <c r="E343" s="6" t="s">
        <v>9</v>
      </c>
      <c r="F343" s="6"/>
      <c r="G343" s="65" t="s">
        <v>2489</v>
      </c>
      <c r="H343" s="68"/>
      <c r="I343" s="120">
        <v>1</v>
      </c>
      <c r="J343" s="107"/>
      <c r="K343" s="107"/>
      <c r="L343" s="96"/>
      <c r="M343" s="6" t="s">
        <v>0</v>
      </c>
      <c r="N343" s="56" t="s">
        <v>2583</v>
      </c>
      <c r="O343" s="107"/>
      <c r="P343" s="69"/>
      <c r="Q343" s="107"/>
      <c r="R343" s="12"/>
      <c r="S343" s="107"/>
      <c r="T343" s="12"/>
      <c r="U343" s="107"/>
      <c r="V343" s="107"/>
      <c r="W343" s="182"/>
      <c r="X343" s="96"/>
      <c r="Y343" s="96"/>
      <c r="Z343" s="96"/>
      <c r="AA343" s="96"/>
      <c r="AB343" s="96"/>
      <c r="AC343" s="96"/>
      <c r="AD343" s="15"/>
      <c r="AE343" s="15"/>
      <c r="AF343" s="10" t="s">
        <v>3452</v>
      </c>
      <c r="AG343" s="10"/>
      <c r="AH343" s="10"/>
    </row>
    <row r="344" spans="2:34" ht="26.45" customHeight="1" x14ac:dyDescent="0.2">
      <c r="B344" s="6" t="s">
        <v>1417</v>
      </c>
      <c r="C344" s="49" t="s">
        <v>574</v>
      </c>
      <c r="D344" s="65" t="s">
        <v>3446</v>
      </c>
      <c r="E344" s="6" t="s">
        <v>9</v>
      </c>
      <c r="F344" s="6"/>
      <c r="G344" s="65" t="s">
        <v>2490</v>
      </c>
      <c r="H344" s="68"/>
      <c r="I344" s="120">
        <v>286</v>
      </c>
      <c r="J344" s="107"/>
      <c r="K344" s="107"/>
      <c r="L344" s="96"/>
      <c r="M344" s="6" t="s">
        <v>0</v>
      </c>
      <c r="N344" s="56" t="s">
        <v>2584</v>
      </c>
      <c r="O344" s="107"/>
      <c r="P344" s="69"/>
      <c r="Q344" s="107"/>
      <c r="R344" s="12"/>
      <c r="S344" s="107"/>
      <c r="T344" s="12"/>
      <c r="U344" s="107"/>
      <c r="V344" s="107"/>
      <c r="W344" s="182"/>
      <c r="X344" s="96"/>
      <c r="Y344" s="96"/>
      <c r="Z344" s="96"/>
      <c r="AA344" s="96"/>
      <c r="AB344" s="96"/>
      <c r="AC344" s="96"/>
      <c r="AD344" s="15"/>
      <c r="AE344" s="15"/>
      <c r="AF344" s="10" t="s">
        <v>3453</v>
      </c>
      <c r="AG344" s="10"/>
      <c r="AH344" s="10"/>
    </row>
    <row r="345" spans="2:34" ht="26.45" customHeight="1" x14ac:dyDescent="0.2">
      <c r="B345" s="6" t="s">
        <v>1095</v>
      </c>
      <c r="C345" s="49" t="s">
        <v>575</v>
      </c>
      <c r="D345" s="65" t="s">
        <v>3447</v>
      </c>
      <c r="E345" s="6" t="s">
        <v>9</v>
      </c>
      <c r="F345" s="6"/>
      <c r="G345" s="65" t="s">
        <v>2491</v>
      </c>
      <c r="H345" s="68"/>
      <c r="I345" s="120">
        <v>699</v>
      </c>
      <c r="J345" s="107"/>
      <c r="K345" s="107"/>
      <c r="L345" s="96"/>
      <c r="M345" s="6" t="s">
        <v>0</v>
      </c>
      <c r="N345" s="56" t="s">
        <v>2585</v>
      </c>
      <c r="O345" s="107"/>
      <c r="P345" s="69"/>
      <c r="Q345" s="107"/>
      <c r="R345" s="12"/>
      <c r="S345" s="107"/>
      <c r="T345" s="12"/>
      <c r="U345" s="107"/>
      <c r="V345" s="107"/>
      <c r="W345" s="182"/>
      <c r="X345" s="96"/>
      <c r="Y345" s="96"/>
      <c r="Z345" s="96"/>
      <c r="AA345" s="96"/>
      <c r="AB345" s="96"/>
      <c r="AC345" s="96"/>
      <c r="AD345" s="15"/>
      <c r="AE345" s="15"/>
      <c r="AF345" s="10" t="s">
        <v>3454</v>
      </c>
      <c r="AG345" s="10"/>
      <c r="AH345" s="10"/>
    </row>
    <row r="346" spans="2:34" ht="26.45" customHeight="1" x14ac:dyDescent="0.2">
      <c r="B346" s="6" t="s">
        <v>1096</v>
      </c>
      <c r="C346" s="49" t="s">
        <v>576</v>
      </c>
      <c r="D346" s="65" t="s">
        <v>3448</v>
      </c>
      <c r="E346" s="6" t="s">
        <v>9</v>
      </c>
      <c r="F346" s="6"/>
      <c r="G346" s="65" t="s">
        <v>2492</v>
      </c>
      <c r="H346" s="68"/>
      <c r="I346" s="120">
        <v>1149</v>
      </c>
      <c r="J346" s="107"/>
      <c r="K346" s="107"/>
      <c r="L346" s="96"/>
      <c r="M346" s="6" t="s">
        <v>0</v>
      </c>
      <c r="N346" s="56" t="s">
        <v>2586</v>
      </c>
      <c r="O346" s="107"/>
      <c r="P346" s="69"/>
      <c r="Q346" s="107"/>
      <c r="R346" s="12"/>
      <c r="S346" s="107"/>
      <c r="T346" s="12"/>
      <c r="U346" s="107"/>
      <c r="V346" s="107"/>
      <c r="W346" s="182"/>
      <c r="X346" s="96"/>
      <c r="Y346" s="96"/>
      <c r="Z346" s="96"/>
      <c r="AA346" s="96"/>
      <c r="AB346" s="96"/>
      <c r="AC346" s="96"/>
      <c r="AD346" s="15"/>
      <c r="AE346" s="15"/>
      <c r="AF346" s="10" t="s">
        <v>3455</v>
      </c>
      <c r="AG346" s="10"/>
      <c r="AH346" s="10"/>
    </row>
    <row r="347" spans="2:34" ht="26.45" customHeight="1" x14ac:dyDescent="0.2">
      <c r="B347" s="6" t="s">
        <v>1097</v>
      </c>
      <c r="C347" s="49" t="s">
        <v>577</v>
      </c>
      <c r="D347" s="65" t="s">
        <v>3449</v>
      </c>
      <c r="E347" s="6" t="s">
        <v>9</v>
      </c>
      <c r="F347" s="6"/>
      <c r="G347" s="65" t="s">
        <v>2493</v>
      </c>
      <c r="H347" s="68"/>
      <c r="I347" s="120">
        <v>16</v>
      </c>
      <c r="J347" s="107"/>
      <c r="K347" s="107"/>
      <c r="L347" s="96"/>
      <c r="M347" s="6" t="s">
        <v>0</v>
      </c>
      <c r="N347" s="56" t="s">
        <v>2587</v>
      </c>
      <c r="O347" s="107"/>
      <c r="P347" s="69"/>
      <c r="Q347" s="107"/>
      <c r="R347" s="12"/>
      <c r="S347" s="107"/>
      <c r="T347" s="12"/>
      <c r="U347" s="107"/>
      <c r="V347" s="107"/>
      <c r="W347" s="182"/>
      <c r="X347" s="96"/>
      <c r="Y347" s="96"/>
      <c r="Z347" s="96"/>
      <c r="AA347" s="96"/>
      <c r="AB347" s="96"/>
      <c r="AC347" s="96"/>
      <c r="AD347" s="15"/>
      <c r="AE347" s="15"/>
      <c r="AF347" s="10" t="s">
        <v>3456</v>
      </c>
      <c r="AG347" s="10"/>
      <c r="AH347" s="10"/>
    </row>
    <row r="348" spans="2:34" ht="38.1" customHeight="1" x14ac:dyDescent="0.2">
      <c r="B348" s="52" t="s">
        <v>1491</v>
      </c>
      <c r="C348" s="52" t="s">
        <v>578</v>
      </c>
      <c r="D348" s="23" t="s">
        <v>3451</v>
      </c>
      <c r="E348" s="52" t="s">
        <v>9</v>
      </c>
      <c r="F348" s="52"/>
      <c r="G348" s="23" t="s">
        <v>2494</v>
      </c>
      <c r="H348" s="23" t="s">
        <v>1767</v>
      </c>
      <c r="I348" s="107"/>
      <c r="J348" s="120">
        <f>SUM(I343:I347)</f>
        <v>2151</v>
      </c>
      <c r="K348" s="107"/>
      <c r="L348" s="23"/>
      <c r="M348" s="52" t="s">
        <v>0</v>
      </c>
      <c r="N348" s="23"/>
      <c r="O348" s="107" t="b">
        <f>J348=J334</f>
        <v>0</v>
      </c>
      <c r="P348" s="23" t="s">
        <v>1990</v>
      </c>
      <c r="Q348" s="107"/>
      <c r="R348" s="23"/>
      <c r="S348" s="107"/>
      <c r="T348" s="23"/>
      <c r="U348" s="107"/>
      <c r="V348" s="107" t="s">
        <v>1909</v>
      </c>
      <c r="W348" s="23"/>
      <c r="X348" s="23"/>
      <c r="Y348" s="23"/>
      <c r="Z348" s="23"/>
      <c r="AA348" s="23"/>
      <c r="AB348" s="23"/>
      <c r="AC348" s="23"/>
      <c r="AD348" s="23"/>
      <c r="AE348" s="23"/>
      <c r="AF348" s="10" t="s">
        <v>3457</v>
      </c>
      <c r="AG348" s="10"/>
      <c r="AH348" s="10"/>
    </row>
    <row r="349" spans="2:34" ht="27" customHeight="1" x14ac:dyDescent="0.2">
      <c r="B349" s="6" t="s">
        <v>1098</v>
      </c>
      <c r="C349" s="95" t="s">
        <v>1768</v>
      </c>
      <c r="D349" s="56" t="s">
        <v>3450</v>
      </c>
      <c r="E349" s="6" t="s">
        <v>18</v>
      </c>
      <c r="F349" s="6"/>
      <c r="G349" s="65" t="s">
        <v>2495</v>
      </c>
      <c r="H349" s="12"/>
      <c r="I349" s="107" t="s">
        <v>999</v>
      </c>
      <c r="J349" s="107"/>
      <c r="K349" s="107"/>
      <c r="L349" s="96"/>
      <c r="M349" s="95" t="s">
        <v>0</v>
      </c>
      <c r="N349" s="56"/>
      <c r="O349" s="107"/>
      <c r="P349" s="56" t="s">
        <v>2724</v>
      </c>
      <c r="Q349" s="107"/>
      <c r="R349" s="12"/>
      <c r="S349" s="107"/>
      <c r="T349" s="12"/>
      <c r="U349" s="107" t="b">
        <f>I347&gt;0</f>
        <v>1</v>
      </c>
      <c r="V349" s="107" t="s">
        <v>1801</v>
      </c>
      <c r="W349" s="183"/>
      <c r="X349" s="96"/>
      <c r="Y349" s="96"/>
      <c r="Z349" s="96"/>
      <c r="AA349" s="96"/>
      <c r="AB349" s="96"/>
      <c r="AC349" s="96"/>
      <c r="AD349" s="15"/>
      <c r="AE349" s="15"/>
      <c r="AF349" s="10" t="s">
        <v>3458</v>
      </c>
      <c r="AG349" s="10"/>
      <c r="AH349" s="10"/>
    </row>
    <row r="350" spans="2:34" ht="16.5" customHeight="1" x14ac:dyDescent="0.2">
      <c r="B350" s="72"/>
      <c r="C350" s="41" t="s">
        <v>56</v>
      </c>
      <c r="D350" s="13" t="s">
        <v>3460</v>
      </c>
      <c r="E350" s="14"/>
      <c r="F350" s="14"/>
      <c r="G350" s="127"/>
      <c r="H350" s="13" t="s">
        <v>248</v>
      </c>
      <c r="I350" s="107"/>
      <c r="J350" s="107"/>
      <c r="K350" s="107"/>
      <c r="L350" s="109"/>
      <c r="M350" s="14"/>
      <c r="N350" s="41"/>
      <c r="O350" s="107"/>
      <c r="P350" s="41"/>
      <c r="Q350" s="107"/>
      <c r="R350" s="41"/>
      <c r="S350" s="107"/>
      <c r="T350" s="41"/>
      <c r="U350" s="107"/>
      <c r="V350" s="107"/>
      <c r="W350" s="109"/>
      <c r="X350" s="109"/>
      <c r="Y350" s="109"/>
      <c r="Z350" s="109"/>
      <c r="AA350" s="109"/>
      <c r="AB350" s="109"/>
      <c r="AC350" s="18" t="s">
        <v>987</v>
      </c>
      <c r="AD350" s="18" t="s">
        <v>987</v>
      </c>
      <c r="AE350" s="18" t="s">
        <v>988</v>
      </c>
      <c r="AF350" s="10" t="s">
        <v>3459</v>
      </c>
      <c r="AG350" s="10"/>
      <c r="AH350" s="10"/>
    </row>
    <row r="351" spans="2:34" ht="89.25" x14ac:dyDescent="0.2">
      <c r="B351" s="6" t="s">
        <v>1418</v>
      </c>
      <c r="C351" s="49" t="s">
        <v>57</v>
      </c>
      <c r="D351" s="56" t="s">
        <v>1595</v>
      </c>
      <c r="E351" s="6" t="s">
        <v>9</v>
      </c>
      <c r="F351" s="6"/>
      <c r="G351" s="190" t="s">
        <v>2496</v>
      </c>
      <c r="H351" s="68"/>
      <c r="I351" s="120">
        <v>176</v>
      </c>
      <c r="J351" s="107"/>
      <c r="K351" s="107"/>
      <c r="L351" s="96"/>
      <c r="M351" s="6" t="s">
        <v>0</v>
      </c>
      <c r="N351" s="56" t="s">
        <v>485</v>
      </c>
      <c r="O351" s="107" t="b">
        <f>I351 &lt;= J212</f>
        <v>1</v>
      </c>
      <c r="P351" s="56" t="s">
        <v>2720</v>
      </c>
      <c r="Q351" s="107"/>
      <c r="R351" s="12"/>
      <c r="S351" s="107"/>
      <c r="T351" s="12"/>
      <c r="U351" s="107"/>
      <c r="V351" s="107"/>
      <c r="W351" s="182" t="s">
        <v>1998</v>
      </c>
      <c r="X351" s="96"/>
      <c r="Y351" s="96"/>
      <c r="Z351" s="96"/>
      <c r="AA351" s="96"/>
      <c r="AB351" s="96"/>
      <c r="AC351" s="96"/>
      <c r="AD351" s="15"/>
      <c r="AE351" s="15"/>
      <c r="AF351" s="10" t="s">
        <v>542</v>
      </c>
      <c r="AG351" s="10"/>
      <c r="AH351" s="10"/>
    </row>
    <row r="352" spans="2:34" ht="25.5" x14ac:dyDescent="0.2">
      <c r="B352" s="6" t="s">
        <v>1419</v>
      </c>
      <c r="C352" s="49" t="s">
        <v>548</v>
      </c>
      <c r="D352" s="56" t="s">
        <v>2726</v>
      </c>
      <c r="E352" s="6" t="s">
        <v>1655</v>
      </c>
      <c r="F352" s="6"/>
      <c r="G352" s="190" t="s">
        <v>2497</v>
      </c>
      <c r="H352" s="68"/>
      <c r="I352" s="120">
        <v>53386</v>
      </c>
      <c r="J352" s="107"/>
      <c r="K352" s="107"/>
      <c r="L352" s="96"/>
      <c r="M352" s="6" t="s">
        <v>0</v>
      </c>
      <c r="N352" s="56" t="s">
        <v>552</v>
      </c>
      <c r="O352" s="107"/>
      <c r="P352" s="69"/>
      <c r="Q352" s="107"/>
      <c r="R352" s="12"/>
      <c r="S352" s="107"/>
      <c r="T352" s="12"/>
      <c r="U352" s="107"/>
      <c r="V352" s="107"/>
      <c r="W352" s="182"/>
      <c r="X352" s="96"/>
      <c r="Y352" s="96"/>
      <c r="Z352" s="96"/>
      <c r="AA352" s="96"/>
      <c r="AB352" s="96"/>
      <c r="AC352" s="96"/>
      <c r="AD352" s="15"/>
      <c r="AE352" s="15"/>
      <c r="AF352" s="10" t="s">
        <v>3461</v>
      </c>
      <c r="AG352" s="10"/>
      <c r="AH352" s="10"/>
    </row>
    <row r="353" spans="2:34" ht="27" customHeight="1" x14ac:dyDescent="0.2">
      <c r="B353" s="6" t="s">
        <v>1420</v>
      </c>
      <c r="C353" s="49" t="s">
        <v>550</v>
      </c>
      <c r="D353" s="56" t="s">
        <v>2727</v>
      </c>
      <c r="E353" s="6" t="s">
        <v>1655</v>
      </c>
      <c r="F353" s="6"/>
      <c r="G353" s="190" t="s">
        <v>2498</v>
      </c>
      <c r="H353" s="68"/>
      <c r="I353" s="120">
        <v>551097</v>
      </c>
      <c r="J353" s="107"/>
      <c r="K353" s="107"/>
      <c r="L353" s="96"/>
      <c r="M353" s="6" t="s">
        <v>0</v>
      </c>
      <c r="N353" s="56" t="s">
        <v>553</v>
      </c>
      <c r="O353" s="107"/>
      <c r="P353" s="69"/>
      <c r="Q353" s="107"/>
      <c r="R353" s="12"/>
      <c r="S353" s="107"/>
      <c r="T353" s="12"/>
      <c r="U353" s="107"/>
      <c r="V353" s="107"/>
      <c r="W353" s="182"/>
      <c r="X353" s="96"/>
      <c r="Y353" s="96"/>
      <c r="Z353" s="96"/>
      <c r="AA353" s="96"/>
      <c r="AB353" s="96"/>
      <c r="AC353" s="96"/>
      <c r="AD353" s="15"/>
      <c r="AE353" s="15"/>
      <c r="AF353" s="10" t="s">
        <v>3462</v>
      </c>
      <c r="AG353" s="10"/>
      <c r="AH353" s="10"/>
    </row>
    <row r="354" spans="2:34" ht="27.75" customHeight="1" x14ac:dyDescent="0.2">
      <c r="B354" s="6" t="s">
        <v>1421</v>
      </c>
      <c r="C354" s="49" t="s">
        <v>551</v>
      </c>
      <c r="D354" s="56" t="s">
        <v>2725</v>
      </c>
      <c r="E354" s="6" t="s">
        <v>1655</v>
      </c>
      <c r="F354" s="6"/>
      <c r="G354" s="190" t="s">
        <v>2499</v>
      </c>
      <c r="H354" s="68"/>
      <c r="I354" s="120">
        <v>13599</v>
      </c>
      <c r="J354" s="107"/>
      <c r="K354" s="107"/>
      <c r="L354" s="96"/>
      <c r="M354" s="6" t="s">
        <v>0</v>
      </c>
      <c r="N354" s="56" t="s">
        <v>554</v>
      </c>
      <c r="O354" s="107"/>
      <c r="P354" s="69"/>
      <c r="Q354" s="107"/>
      <c r="R354" s="12"/>
      <c r="S354" s="107"/>
      <c r="T354" s="12"/>
      <c r="U354" s="107"/>
      <c r="V354" s="107"/>
      <c r="W354" s="182"/>
      <c r="X354" s="96"/>
      <c r="Y354" s="96"/>
      <c r="Z354" s="96"/>
      <c r="AA354" s="96"/>
      <c r="AB354" s="96"/>
      <c r="AC354" s="96"/>
      <c r="AD354" s="15"/>
      <c r="AE354" s="15"/>
      <c r="AF354" s="10" t="s">
        <v>3463</v>
      </c>
      <c r="AG354" s="10"/>
      <c r="AH354" s="10"/>
    </row>
    <row r="355" spans="2:34" ht="25.5" x14ac:dyDescent="0.2">
      <c r="B355" s="52" t="s">
        <v>1422</v>
      </c>
      <c r="C355" s="52" t="s">
        <v>549</v>
      </c>
      <c r="D355" s="23" t="s">
        <v>1596</v>
      </c>
      <c r="E355" s="52" t="s">
        <v>1655</v>
      </c>
      <c r="F355" s="52"/>
      <c r="G355" s="23" t="s">
        <v>2500</v>
      </c>
      <c r="H355" s="23" t="s">
        <v>555</v>
      </c>
      <c r="I355" s="120"/>
      <c r="J355" s="120">
        <f>SUM(I352:I354)</f>
        <v>618082</v>
      </c>
      <c r="K355" s="107"/>
      <c r="L355" s="108"/>
      <c r="M355" s="52" t="s">
        <v>0</v>
      </c>
      <c r="N355" s="23"/>
      <c r="O355" s="107"/>
      <c r="P355" s="23"/>
      <c r="Q355" s="107"/>
      <c r="R355" s="23"/>
      <c r="S355" s="107"/>
      <c r="T355" s="23"/>
      <c r="U355" s="107"/>
      <c r="V355" s="107" t="s">
        <v>1910</v>
      </c>
      <c r="W355" s="108"/>
      <c r="X355" s="108"/>
      <c r="Y355" s="108"/>
      <c r="Z355" s="108"/>
      <c r="AA355" s="108"/>
      <c r="AB355" s="108"/>
      <c r="AC355" s="108"/>
      <c r="AD355" s="108"/>
      <c r="AE355" s="108"/>
      <c r="AF355" s="10" t="s">
        <v>547</v>
      </c>
      <c r="AG355" s="10"/>
      <c r="AH355" s="10"/>
    </row>
    <row r="356" spans="2:34" ht="25.5" x14ac:dyDescent="0.2">
      <c r="B356" s="6" t="s">
        <v>1423</v>
      </c>
      <c r="C356" s="49" t="s">
        <v>1769</v>
      </c>
      <c r="D356" s="56" t="s">
        <v>2728</v>
      </c>
      <c r="E356" s="6" t="s">
        <v>18</v>
      </c>
      <c r="F356" s="6"/>
      <c r="G356" s="65" t="s">
        <v>2509</v>
      </c>
      <c r="H356" s="96"/>
      <c r="I356" s="107" t="s">
        <v>1000</v>
      </c>
      <c r="J356" s="107"/>
      <c r="K356" s="107"/>
      <c r="L356" s="96"/>
      <c r="M356" s="49" t="s">
        <v>0</v>
      </c>
      <c r="N356" s="56"/>
      <c r="O356" s="107"/>
      <c r="P356" s="56" t="s">
        <v>2730</v>
      </c>
      <c r="Q356" s="107"/>
      <c r="R356" s="96"/>
      <c r="S356" s="107"/>
      <c r="T356" s="96"/>
      <c r="U356" s="107" t="b">
        <f>I354&gt;0</f>
        <v>1</v>
      </c>
      <c r="V356" s="107" t="s">
        <v>3490</v>
      </c>
      <c r="W356" s="111"/>
      <c r="X356" s="96"/>
      <c r="Y356" s="96"/>
      <c r="Z356" s="96"/>
      <c r="AA356" s="96"/>
      <c r="AB356" s="96"/>
      <c r="AC356" s="96"/>
      <c r="AD356" s="15"/>
      <c r="AE356" s="15"/>
      <c r="AF356" s="10" t="s">
        <v>2729</v>
      </c>
      <c r="AG356" s="10"/>
      <c r="AH356" s="10"/>
    </row>
    <row r="357" spans="2:34" s="16" customFormat="1" ht="39.75" customHeight="1" x14ac:dyDescent="0.2">
      <c r="B357" s="72"/>
      <c r="C357" s="41" t="s">
        <v>1792</v>
      </c>
      <c r="D357" s="13" t="s">
        <v>1623</v>
      </c>
      <c r="E357" s="14"/>
      <c r="F357" s="14"/>
      <c r="G357" s="14"/>
      <c r="H357" s="13"/>
      <c r="I357" s="107"/>
      <c r="J357" s="107"/>
      <c r="K357" s="107"/>
      <c r="L357" s="172"/>
      <c r="M357" s="173"/>
      <c r="N357" s="173"/>
      <c r="O357" s="107"/>
      <c r="P357" s="173"/>
      <c r="Q357" s="107"/>
      <c r="R357" s="173"/>
      <c r="S357" s="107"/>
      <c r="T357" s="173"/>
      <c r="U357" s="107"/>
      <c r="V357" s="107"/>
      <c r="W357" s="13" t="s">
        <v>1920</v>
      </c>
      <c r="X357" s="173"/>
      <c r="Y357" s="173"/>
      <c r="Z357" s="173"/>
      <c r="AA357" s="173"/>
      <c r="AB357" s="173"/>
      <c r="AC357" s="171" t="s">
        <v>987</v>
      </c>
      <c r="AD357" s="171" t="s">
        <v>987</v>
      </c>
      <c r="AE357" s="171" t="s">
        <v>987</v>
      </c>
      <c r="AF357" s="10" t="s">
        <v>1623</v>
      </c>
      <c r="AG357" s="10"/>
      <c r="AH357" s="10"/>
    </row>
    <row r="358" spans="2:34" s="16" customFormat="1" ht="91.5" customHeight="1" x14ac:dyDescent="0.2">
      <c r="B358" s="175" t="s">
        <v>1777</v>
      </c>
      <c r="C358" s="178" t="s">
        <v>1921</v>
      </c>
      <c r="D358" s="206" t="s">
        <v>2533</v>
      </c>
      <c r="E358" s="175" t="s">
        <v>15</v>
      </c>
      <c r="F358" s="175"/>
      <c r="G358" s="190" t="s">
        <v>2549</v>
      </c>
      <c r="H358" s="175"/>
      <c r="I358" s="179">
        <v>44204</v>
      </c>
      <c r="J358" s="107"/>
      <c r="K358" s="107"/>
      <c r="L358" s="175"/>
      <c r="M358" s="175" t="s">
        <v>0</v>
      </c>
      <c r="N358" s="177" t="s">
        <v>1926</v>
      </c>
      <c r="O358" s="107" t="b">
        <f ca="1">I358&lt;=TODAY()</f>
        <v>1</v>
      </c>
      <c r="P358" s="56" t="s">
        <v>1927</v>
      </c>
      <c r="Q358" s="107"/>
      <c r="R358" s="176"/>
      <c r="S358" s="107"/>
      <c r="T358" s="178"/>
      <c r="U358" s="107"/>
      <c r="V358" s="107"/>
      <c r="W358" s="178"/>
      <c r="X358" s="178"/>
      <c r="Y358" s="178"/>
      <c r="Z358" s="178"/>
      <c r="AA358" s="178"/>
      <c r="AB358" s="178"/>
      <c r="AC358" s="178"/>
      <c r="AD358" s="178"/>
      <c r="AE358" s="178"/>
      <c r="AF358" s="10" t="s">
        <v>3464</v>
      </c>
      <c r="AG358" s="10"/>
      <c r="AH358" s="10"/>
    </row>
    <row r="359" spans="2:34" s="16" customFormat="1" x14ac:dyDescent="0.2">
      <c r="B359" s="175" t="s">
        <v>1778</v>
      </c>
      <c r="C359" s="178" t="s">
        <v>1922</v>
      </c>
      <c r="D359" s="174" t="s">
        <v>1773</v>
      </c>
      <c r="E359" s="175" t="s">
        <v>2557</v>
      </c>
      <c r="F359" s="175"/>
      <c r="G359" s="190" t="s">
        <v>2550</v>
      </c>
      <c r="H359" s="175"/>
      <c r="I359" s="107" t="s">
        <v>1780</v>
      </c>
      <c r="J359" s="107"/>
      <c r="K359" s="107"/>
      <c r="L359" s="175"/>
      <c r="M359" s="175" t="s">
        <v>0</v>
      </c>
      <c r="N359" s="177" t="s">
        <v>1928</v>
      </c>
      <c r="O359" s="107"/>
      <c r="P359" s="176"/>
      <c r="Q359" s="107"/>
      <c r="R359" s="176"/>
      <c r="S359" s="107"/>
      <c r="T359" s="178"/>
      <c r="U359" s="107"/>
      <c r="V359" s="107"/>
      <c r="W359" s="178"/>
      <c r="X359" s="178"/>
      <c r="Y359" s="178"/>
      <c r="Z359" s="178"/>
      <c r="AA359" s="178"/>
      <c r="AB359" s="178"/>
      <c r="AC359" s="178"/>
      <c r="AD359" s="178"/>
      <c r="AE359" s="178"/>
      <c r="AF359" s="10" t="s">
        <v>3465</v>
      </c>
      <c r="AG359" s="10"/>
      <c r="AH359" s="10"/>
    </row>
    <row r="360" spans="2:34" s="16" customFormat="1" x14ac:dyDescent="0.2">
      <c r="B360" s="175" t="s">
        <v>1779</v>
      </c>
      <c r="C360" s="178" t="s">
        <v>1923</v>
      </c>
      <c r="D360" s="174" t="s">
        <v>1774</v>
      </c>
      <c r="E360" s="175" t="s">
        <v>2557</v>
      </c>
      <c r="F360" s="175"/>
      <c r="G360" s="190" t="s">
        <v>2552</v>
      </c>
      <c r="H360" s="175"/>
      <c r="I360" s="107" t="s">
        <v>1781</v>
      </c>
      <c r="J360" s="107"/>
      <c r="K360" s="107"/>
      <c r="L360" s="175"/>
      <c r="M360" s="175" t="s">
        <v>0</v>
      </c>
      <c r="N360" s="177" t="s">
        <v>1929</v>
      </c>
      <c r="O360" s="107"/>
      <c r="P360" s="176"/>
      <c r="Q360" s="107"/>
      <c r="R360" s="176"/>
      <c r="S360" s="107"/>
      <c r="T360" s="178"/>
      <c r="U360" s="107"/>
      <c r="V360" s="107"/>
      <c r="W360" s="178"/>
      <c r="X360" s="178"/>
      <c r="Y360" s="178"/>
      <c r="Z360" s="178"/>
      <c r="AA360" s="178"/>
      <c r="AB360" s="178"/>
      <c r="AC360" s="178"/>
      <c r="AD360" s="178"/>
      <c r="AE360" s="178"/>
      <c r="AF360" s="10" t="s">
        <v>3466</v>
      </c>
      <c r="AG360" s="10"/>
      <c r="AH360" s="10"/>
    </row>
    <row r="361" spans="2:34" s="16" customFormat="1" ht="78.75" customHeight="1" x14ac:dyDescent="0.2">
      <c r="B361" s="175" t="s">
        <v>1776</v>
      </c>
      <c r="C361" s="178" t="s">
        <v>1924</v>
      </c>
      <c r="D361" s="206" t="s">
        <v>2534</v>
      </c>
      <c r="E361" s="175" t="s">
        <v>2535</v>
      </c>
      <c r="F361" s="175"/>
      <c r="G361" s="190" t="s">
        <v>2551</v>
      </c>
      <c r="H361" s="175"/>
      <c r="I361" s="107" t="s">
        <v>1918</v>
      </c>
      <c r="J361" s="107"/>
      <c r="K361" s="107"/>
      <c r="L361" s="175"/>
      <c r="M361" s="175" t="s">
        <v>1727</v>
      </c>
      <c r="N361" s="56"/>
      <c r="O361" s="107"/>
      <c r="P361" s="56" t="s">
        <v>1925</v>
      </c>
      <c r="Q361" s="107"/>
      <c r="R361" s="176"/>
      <c r="S361" s="107"/>
      <c r="T361" s="178"/>
      <c r="U361" s="107"/>
      <c r="V361" s="107" t="s">
        <v>1919</v>
      </c>
      <c r="W361" s="178"/>
      <c r="X361" s="178"/>
      <c r="Y361" s="178"/>
      <c r="Z361" s="178"/>
      <c r="AA361" s="178"/>
      <c r="AB361" s="178"/>
      <c r="AC361" s="178"/>
      <c r="AD361" s="178"/>
      <c r="AE361" s="178"/>
      <c r="AF361" s="10" t="s">
        <v>3467</v>
      </c>
      <c r="AG361" s="10"/>
      <c r="AH361" s="10"/>
    </row>
    <row r="362" spans="2:34" s="16" customFormat="1" ht="39.75" customHeight="1" x14ac:dyDescent="0.2">
      <c r="B362" s="72"/>
      <c r="C362" s="41" t="s">
        <v>2555</v>
      </c>
      <c r="D362" s="13" t="s">
        <v>2554</v>
      </c>
      <c r="E362" s="14"/>
      <c r="F362" s="14"/>
      <c r="G362" s="14"/>
      <c r="H362" s="13"/>
      <c r="I362" s="107"/>
      <c r="J362" s="107"/>
      <c r="K362" s="107"/>
      <c r="L362" s="172"/>
      <c r="M362" s="173"/>
      <c r="N362" s="173"/>
      <c r="O362" s="107"/>
      <c r="P362" s="173"/>
      <c r="Q362" s="107"/>
      <c r="R362" s="173"/>
      <c r="S362" s="107"/>
      <c r="T362" s="173"/>
      <c r="U362" s="107"/>
      <c r="V362" s="107"/>
      <c r="W362" s="66"/>
      <c r="X362" s="173"/>
      <c r="Y362" s="173"/>
      <c r="Z362" s="173"/>
      <c r="AA362" s="173"/>
      <c r="AB362" s="173"/>
      <c r="AC362" s="171" t="s">
        <v>987</v>
      </c>
      <c r="AD362" s="171" t="s">
        <v>987</v>
      </c>
      <c r="AE362" s="202" t="s">
        <v>987</v>
      </c>
      <c r="AF362" s="10" t="s">
        <v>2554</v>
      </c>
      <c r="AG362" s="10"/>
      <c r="AH362" s="10"/>
    </row>
    <row r="363" spans="2:34" x14ac:dyDescent="0.2">
      <c r="B363" s="21" t="s">
        <v>2597</v>
      </c>
      <c r="C363" s="117" t="s">
        <v>2558</v>
      </c>
      <c r="D363" s="117" t="s">
        <v>2575</v>
      </c>
      <c r="E363" s="21" t="s">
        <v>2576</v>
      </c>
      <c r="F363" s="21" t="s">
        <v>2577</v>
      </c>
      <c r="G363" s="117" t="s">
        <v>2578</v>
      </c>
      <c r="H363" s="21"/>
      <c r="I363" s="107" t="s">
        <v>2579</v>
      </c>
      <c r="J363" s="107"/>
      <c r="K363" s="107"/>
      <c r="L363" s="108"/>
      <c r="M363" s="21" t="s">
        <v>0</v>
      </c>
      <c r="N363" s="189"/>
      <c r="O363" s="107"/>
      <c r="P363" s="21"/>
      <c r="Q363" s="107"/>
      <c r="R363" s="21"/>
      <c r="S363" s="107"/>
      <c r="T363" s="21"/>
      <c r="U363" s="107"/>
      <c r="V363" s="140"/>
      <c r="W363" s="108"/>
      <c r="X363" s="108"/>
      <c r="Y363" s="108"/>
      <c r="Z363" s="108"/>
      <c r="AA363" s="108"/>
      <c r="AB363" s="108"/>
      <c r="AC363" s="108"/>
      <c r="AD363" s="108"/>
      <c r="AE363" s="23"/>
      <c r="AF363" s="10" t="s">
        <v>3468</v>
      </c>
      <c r="AG363" s="10"/>
      <c r="AH363" s="10"/>
    </row>
    <row r="364" spans="2:34" x14ac:dyDescent="0.2">
      <c r="B364" s="21" t="s">
        <v>2598</v>
      </c>
      <c r="C364" s="117" t="s">
        <v>2559</v>
      </c>
      <c r="D364" s="117" t="s">
        <v>2568</v>
      </c>
      <c r="E364" s="21" t="s">
        <v>14</v>
      </c>
      <c r="F364" s="21" t="s">
        <v>2572</v>
      </c>
      <c r="G364" s="117" t="s">
        <v>2569</v>
      </c>
      <c r="H364" s="21"/>
      <c r="I364" s="107" t="s">
        <v>2561</v>
      </c>
      <c r="J364" s="107"/>
      <c r="K364" s="107"/>
      <c r="L364" s="108"/>
      <c r="M364" s="21" t="s">
        <v>0</v>
      </c>
      <c r="N364" s="189"/>
      <c r="O364" s="107"/>
      <c r="P364" s="21"/>
      <c r="Q364" s="107"/>
      <c r="R364" s="21"/>
      <c r="S364" s="107"/>
      <c r="T364" s="21"/>
      <c r="U364" s="107"/>
      <c r="V364" s="140"/>
      <c r="W364" s="108"/>
      <c r="X364" s="108"/>
      <c r="Y364" s="108"/>
      <c r="Z364" s="108"/>
      <c r="AA364" s="108"/>
      <c r="AB364" s="108"/>
      <c r="AC364" s="108"/>
      <c r="AD364" s="108"/>
      <c r="AE364" s="23"/>
      <c r="AF364" s="10" t="s">
        <v>3469</v>
      </c>
      <c r="AG364" s="10"/>
      <c r="AH364" s="10"/>
    </row>
    <row r="365" spans="2:34" x14ac:dyDescent="0.2">
      <c r="B365" s="21" t="s">
        <v>2599</v>
      </c>
      <c r="C365" s="117" t="s">
        <v>2560</v>
      </c>
      <c r="D365" s="117" t="s">
        <v>2548</v>
      </c>
      <c r="E365" s="21" t="s">
        <v>2755</v>
      </c>
      <c r="F365" s="21" t="s">
        <v>2572</v>
      </c>
      <c r="G365" s="117" t="s">
        <v>2566</v>
      </c>
      <c r="H365" s="21"/>
      <c r="I365" s="107" t="s">
        <v>2553</v>
      </c>
      <c r="J365" s="107"/>
      <c r="K365" s="107"/>
      <c r="L365" s="108"/>
      <c r="M365" s="21" t="s">
        <v>0</v>
      </c>
      <c r="N365" s="189"/>
      <c r="O365" s="107"/>
      <c r="P365" s="21"/>
      <c r="Q365" s="107"/>
      <c r="R365" s="21"/>
      <c r="S365" s="107"/>
      <c r="T365" s="21"/>
      <c r="U365" s="107"/>
      <c r="V365" s="140"/>
      <c r="W365" s="108"/>
      <c r="X365" s="108"/>
      <c r="Y365" s="108"/>
      <c r="Z365" s="108"/>
      <c r="AA365" s="108"/>
      <c r="AB365" s="108"/>
      <c r="AC365" s="108"/>
      <c r="AD365" s="108"/>
      <c r="AE365" s="23"/>
      <c r="AF365" s="10" t="s">
        <v>3470</v>
      </c>
      <c r="AG365" s="10"/>
      <c r="AH365" s="10"/>
    </row>
    <row r="366" spans="2:34" x14ac:dyDescent="0.2">
      <c r="B366" s="21" t="s">
        <v>2600</v>
      </c>
      <c r="C366" s="117" t="s">
        <v>2574</v>
      </c>
      <c r="D366" s="117" t="s">
        <v>2556</v>
      </c>
      <c r="E366" s="21" t="s">
        <v>11</v>
      </c>
      <c r="F366" s="21" t="s">
        <v>2572</v>
      </c>
      <c r="G366" s="117" t="s">
        <v>2567</v>
      </c>
      <c r="H366" s="21"/>
      <c r="I366" s="107">
        <v>20</v>
      </c>
      <c r="J366" s="107"/>
      <c r="K366" s="107"/>
      <c r="L366" s="108"/>
      <c r="M366" s="21" t="s">
        <v>0</v>
      </c>
      <c r="N366" s="189"/>
      <c r="O366" s="107"/>
      <c r="P366" s="21"/>
      <c r="Q366" s="107"/>
      <c r="R366" s="21"/>
      <c r="S366" s="107"/>
      <c r="T366" s="21"/>
      <c r="U366" s="107"/>
      <c r="V366" s="140"/>
      <c r="W366" s="108"/>
      <c r="X366" s="108"/>
      <c r="Y366" s="108"/>
      <c r="Z366" s="108"/>
      <c r="AA366" s="108"/>
      <c r="AB366" s="108"/>
      <c r="AC366" s="108"/>
      <c r="AD366" s="108"/>
      <c r="AE366" s="23"/>
      <c r="AF366" s="10" t="s">
        <v>3471</v>
      </c>
      <c r="AG366" s="10"/>
      <c r="AH366" s="10"/>
    </row>
    <row r="367" spans="2:34" ht="15" customHeight="1" x14ac:dyDescent="0.2">
      <c r="B367" s="21" t="s">
        <v>3482</v>
      </c>
      <c r="C367" s="117" t="s">
        <v>2745</v>
      </c>
      <c r="D367" s="117" t="s">
        <v>2758</v>
      </c>
      <c r="E367" s="21" t="s">
        <v>2557</v>
      </c>
      <c r="F367" s="21" t="s">
        <v>2577</v>
      </c>
      <c r="G367" s="117" t="s">
        <v>2759</v>
      </c>
      <c r="H367" s="21"/>
      <c r="I367" s="107" t="s">
        <v>2757</v>
      </c>
      <c r="J367" s="107"/>
      <c r="K367" s="107"/>
      <c r="L367" s="108"/>
      <c r="M367" s="21" t="s">
        <v>1727</v>
      </c>
      <c r="N367" s="189"/>
      <c r="O367" s="107"/>
      <c r="P367" s="21"/>
      <c r="Q367" s="107"/>
      <c r="R367" s="21"/>
      <c r="S367" s="107"/>
      <c r="T367" s="21"/>
      <c r="U367" s="107"/>
      <c r="V367" s="140"/>
      <c r="W367" s="108"/>
      <c r="X367" s="108"/>
      <c r="Y367" s="108"/>
      <c r="Z367" s="108"/>
      <c r="AA367" s="108"/>
      <c r="AB367" s="108"/>
      <c r="AC367" s="108"/>
      <c r="AD367" s="108"/>
      <c r="AE367" s="23"/>
      <c r="AF367" s="10" t="s">
        <v>3472</v>
      </c>
      <c r="AG367" s="10"/>
      <c r="AH367" s="10"/>
    </row>
    <row r="368" spans="2:34" ht="14.25" customHeight="1" x14ac:dyDescent="0.2">
      <c r="B368" s="21" t="s">
        <v>3483</v>
      </c>
      <c r="C368" s="117" t="s">
        <v>2746</v>
      </c>
      <c r="D368" s="117" t="s">
        <v>2736</v>
      </c>
      <c r="E368" s="21" t="s">
        <v>2557</v>
      </c>
      <c r="F368" s="21" t="s">
        <v>2577</v>
      </c>
      <c r="G368" s="117" t="s">
        <v>2750</v>
      </c>
      <c r="H368" s="21"/>
      <c r="I368" s="107" t="s">
        <v>2741</v>
      </c>
      <c r="J368" s="107"/>
      <c r="K368" s="107"/>
      <c r="L368" s="108"/>
      <c r="M368" s="21" t="s">
        <v>1727</v>
      </c>
      <c r="N368" s="189"/>
      <c r="O368" s="107"/>
      <c r="P368" s="21"/>
      <c r="Q368" s="107"/>
      <c r="R368" s="21"/>
      <c r="S368" s="107"/>
      <c r="T368" s="21"/>
      <c r="U368" s="107"/>
      <c r="V368" s="140"/>
      <c r="W368" s="108"/>
      <c r="X368" s="108"/>
      <c r="Y368" s="108"/>
      <c r="Z368" s="108"/>
      <c r="AA368" s="108"/>
      <c r="AB368" s="108"/>
      <c r="AC368" s="108"/>
      <c r="AD368" s="108"/>
      <c r="AE368" s="23"/>
      <c r="AF368" s="10" t="s">
        <v>3473</v>
      </c>
      <c r="AG368" s="10"/>
      <c r="AH368" s="10"/>
    </row>
    <row r="369" spans="2:34" x14ac:dyDescent="0.2">
      <c r="B369" s="21" t="s">
        <v>3484</v>
      </c>
      <c r="C369" s="117" t="s">
        <v>2747</v>
      </c>
      <c r="D369" s="117" t="s">
        <v>2737</v>
      </c>
      <c r="E369" s="21" t="s">
        <v>13</v>
      </c>
      <c r="F369" s="21" t="s">
        <v>2577</v>
      </c>
      <c r="G369" s="117" t="s">
        <v>2751</v>
      </c>
      <c r="H369" s="21"/>
      <c r="I369" s="107" t="s">
        <v>2742</v>
      </c>
      <c r="J369" s="107"/>
      <c r="K369" s="107"/>
      <c r="L369" s="108"/>
      <c r="M369" s="21" t="s">
        <v>1727</v>
      </c>
      <c r="N369" s="189"/>
      <c r="O369" s="107"/>
      <c r="P369" s="21"/>
      <c r="Q369" s="107"/>
      <c r="R369" s="21"/>
      <c r="S369" s="107"/>
      <c r="T369" s="21"/>
      <c r="U369" s="107"/>
      <c r="V369" s="140"/>
      <c r="W369" s="108"/>
      <c r="X369" s="108"/>
      <c r="Y369" s="108"/>
      <c r="Z369" s="108"/>
      <c r="AA369" s="108"/>
      <c r="AB369" s="108"/>
      <c r="AC369" s="108"/>
      <c r="AD369" s="108"/>
      <c r="AE369" s="23"/>
      <c r="AF369" s="10" t="s">
        <v>3474</v>
      </c>
      <c r="AG369" s="10"/>
      <c r="AH369" s="10"/>
    </row>
    <row r="370" spans="2:34" x14ac:dyDescent="0.2">
      <c r="B370" s="21" t="s">
        <v>3485</v>
      </c>
      <c r="C370" s="117" t="s">
        <v>2748</v>
      </c>
      <c r="D370" s="117" t="s">
        <v>2738</v>
      </c>
      <c r="E370" s="21" t="s">
        <v>13</v>
      </c>
      <c r="F370" s="21" t="s">
        <v>2577</v>
      </c>
      <c r="G370" s="117" t="s">
        <v>2752</v>
      </c>
      <c r="H370" s="21"/>
      <c r="I370" s="107" t="s">
        <v>2743</v>
      </c>
      <c r="J370" s="107"/>
      <c r="K370" s="107"/>
      <c r="L370" s="108"/>
      <c r="M370" s="21" t="s">
        <v>1727</v>
      </c>
      <c r="N370" s="189"/>
      <c r="O370" s="107"/>
      <c r="P370" s="21"/>
      <c r="Q370" s="107"/>
      <c r="R370" s="21"/>
      <c r="S370" s="107"/>
      <c r="T370" s="21"/>
      <c r="U370" s="107"/>
      <c r="V370" s="140"/>
      <c r="W370" s="108"/>
      <c r="X370" s="108"/>
      <c r="Y370" s="108"/>
      <c r="Z370" s="108"/>
      <c r="AA370" s="108"/>
      <c r="AB370" s="108"/>
      <c r="AC370" s="108"/>
      <c r="AD370" s="108"/>
      <c r="AE370" s="23"/>
      <c r="AF370" s="10" t="s">
        <v>3475</v>
      </c>
      <c r="AG370" s="10"/>
      <c r="AH370" s="10"/>
    </row>
    <row r="371" spans="2:34" x14ac:dyDescent="0.2">
      <c r="B371" s="21" t="s">
        <v>3486</v>
      </c>
      <c r="C371" s="117" t="s">
        <v>2749</v>
      </c>
      <c r="D371" s="117" t="s">
        <v>2739</v>
      </c>
      <c r="E371" s="21" t="s">
        <v>14</v>
      </c>
      <c r="F371" s="21" t="s">
        <v>2577</v>
      </c>
      <c r="G371" s="117" t="s">
        <v>2753</v>
      </c>
      <c r="H371" s="21"/>
      <c r="I371" s="107" t="s">
        <v>2744</v>
      </c>
      <c r="J371" s="107"/>
      <c r="K371" s="107"/>
      <c r="L371" s="108"/>
      <c r="M371" s="21" t="s">
        <v>1727</v>
      </c>
      <c r="N371" s="189"/>
      <c r="O371" s="107"/>
      <c r="P371" s="21"/>
      <c r="Q371" s="107"/>
      <c r="R371" s="21"/>
      <c r="S371" s="107"/>
      <c r="T371" s="21"/>
      <c r="U371" s="107"/>
      <c r="V371" s="140"/>
      <c r="W371" s="108"/>
      <c r="X371" s="108"/>
      <c r="Y371" s="108"/>
      <c r="Z371" s="108"/>
      <c r="AA371" s="108"/>
      <c r="AB371" s="108"/>
      <c r="AC371" s="108"/>
      <c r="AD371" s="108"/>
      <c r="AE371" s="23"/>
      <c r="AF371" s="10" t="s">
        <v>3476</v>
      </c>
      <c r="AG371" s="10"/>
      <c r="AH371" s="10"/>
    </row>
    <row r="372" spans="2:34" x14ac:dyDescent="0.2">
      <c r="B372" s="21" t="s">
        <v>3487</v>
      </c>
      <c r="C372" s="117" t="s">
        <v>2756</v>
      </c>
      <c r="D372" s="117" t="s">
        <v>2740</v>
      </c>
      <c r="E372" s="21" t="s">
        <v>1692</v>
      </c>
      <c r="F372" s="21" t="s">
        <v>2577</v>
      </c>
      <c r="G372" s="117" t="s">
        <v>2754</v>
      </c>
      <c r="H372" s="21"/>
      <c r="I372" s="107" t="s">
        <v>987</v>
      </c>
      <c r="J372" s="107"/>
      <c r="K372" s="107"/>
      <c r="L372" s="108"/>
      <c r="M372" s="21" t="s">
        <v>0</v>
      </c>
      <c r="N372" s="189"/>
      <c r="O372" s="107"/>
      <c r="P372" s="21"/>
      <c r="Q372" s="107"/>
      <c r="R372" s="21"/>
      <c r="S372" s="107"/>
      <c r="T372" s="21"/>
      <c r="U372" s="107"/>
      <c r="V372" s="140"/>
      <c r="W372" s="108"/>
      <c r="X372" s="108"/>
      <c r="Y372" s="108"/>
      <c r="Z372" s="108"/>
      <c r="AA372" s="108"/>
      <c r="AB372" s="108"/>
      <c r="AC372" s="108"/>
      <c r="AD372" s="108"/>
      <c r="AE372" s="23"/>
      <c r="AF372" s="10" t="s">
        <v>3477</v>
      </c>
      <c r="AG372" s="10"/>
      <c r="AH372" s="10"/>
    </row>
    <row r="373" spans="2:34" ht="195" customHeight="1" x14ac:dyDescent="0.2">
      <c r="B373" s="21" t="s">
        <v>3546</v>
      </c>
      <c r="C373" s="117" t="s">
        <v>3561</v>
      </c>
      <c r="D373" s="23" t="s">
        <v>3543</v>
      </c>
      <c r="E373" s="21" t="s">
        <v>3541</v>
      </c>
      <c r="F373" s="21"/>
      <c r="G373" s="117"/>
      <c r="H373" s="21"/>
      <c r="I373" s="107" t="s">
        <v>3542</v>
      </c>
      <c r="J373" s="107"/>
      <c r="K373" s="107"/>
      <c r="L373" s="108"/>
      <c r="M373" s="21" t="s">
        <v>0</v>
      </c>
      <c r="N373" s="189"/>
      <c r="O373" s="107"/>
      <c r="P373" s="21"/>
      <c r="Q373" s="107"/>
      <c r="R373" s="21"/>
      <c r="S373" s="107"/>
      <c r="T373" s="21"/>
      <c r="U373" s="107"/>
      <c r="V373" s="140"/>
      <c r="W373" s="108"/>
      <c r="X373" s="108"/>
      <c r="Y373" s="108"/>
      <c r="Z373" s="108"/>
      <c r="AA373" s="108"/>
      <c r="AB373" s="108"/>
      <c r="AC373" s="108"/>
      <c r="AD373" s="108"/>
      <c r="AE373" s="23"/>
      <c r="AF373" s="5"/>
      <c r="AG373" s="5"/>
    </row>
    <row r="374" spans="2:34" ht="326.25" customHeight="1" x14ac:dyDescent="0.2">
      <c r="B374" s="21" t="s">
        <v>3547</v>
      </c>
      <c r="C374" s="117" t="s">
        <v>3562</v>
      </c>
      <c r="D374" s="23" t="s">
        <v>3552</v>
      </c>
      <c r="E374" s="21" t="s">
        <v>3541</v>
      </c>
      <c r="F374" s="21"/>
      <c r="G374" s="117"/>
      <c r="H374" s="21"/>
      <c r="I374" s="107" t="s">
        <v>3563</v>
      </c>
      <c r="J374" s="107"/>
      <c r="K374" s="107"/>
      <c r="L374" s="108"/>
      <c r="M374" s="21" t="s">
        <v>0</v>
      </c>
      <c r="N374" s="189"/>
      <c r="O374" s="107"/>
      <c r="P374" s="21"/>
      <c r="Q374" s="107"/>
      <c r="R374" s="21"/>
      <c r="S374" s="107"/>
      <c r="T374" s="21"/>
      <c r="U374" s="107"/>
      <c r="V374" s="140"/>
      <c r="W374" s="108"/>
      <c r="X374" s="108"/>
      <c r="Y374" s="108"/>
      <c r="Z374" s="108"/>
      <c r="AA374" s="108"/>
      <c r="AB374" s="108"/>
      <c r="AC374" s="108"/>
      <c r="AD374" s="108"/>
      <c r="AE374" s="23"/>
      <c r="AF374" s="5"/>
      <c r="AG374" s="5"/>
    </row>
    <row r="375" spans="2:34" ht="183" customHeight="1" x14ac:dyDescent="0.2">
      <c r="B375" s="21" t="s">
        <v>3548</v>
      </c>
      <c r="C375" s="117" t="s">
        <v>3564</v>
      </c>
      <c r="D375" s="23" t="s">
        <v>3544</v>
      </c>
      <c r="E375" s="21" t="s">
        <v>3541</v>
      </c>
      <c r="F375" s="21"/>
      <c r="G375" s="117"/>
      <c r="H375" s="21"/>
      <c r="I375" s="107" t="s">
        <v>3565</v>
      </c>
      <c r="J375" s="107"/>
      <c r="K375" s="107"/>
      <c r="L375" s="108"/>
      <c r="M375" s="21" t="s">
        <v>0</v>
      </c>
      <c r="N375" s="189"/>
      <c r="O375" s="107"/>
      <c r="P375" s="21"/>
      <c r="Q375" s="107"/>
      <c r="R375" s="21"/>
      <c r="S375" s="107"/>
      <c r="T375" s="21"/>
      <c r="U375" s="107"/>
      <c r="V375" s="140"/>
      <c r="W375" s="108"/>
      <c r="X375" s="108"/>
      <c r="Y375" s="108"/>
      <c r="Z375" s="108"/>
      <c r="AA375" s="108"/>
      <c r="AB375" s="108"/>
      <c r="AC375" s="108"/>
      <c r="AD375" s="108"/>
      <c r="AE375" s="23"/>
      <c r="AF375" s="5"/>
      <c r="AG375" s="5"/>
    </row>
    <row r="376" spans="2:34" ht="225.75" customHeight="1" x14ac:dyDescent="0.2">
      <c r="B376" s="21" t="s">
        <v>3549</v>
      </c>
      <c r="C376" s="117" t="s">
        <v>3566</v>
      </c>
      <c r="D376" s="23" t="s">
        <v>3545</v>
      </c>
      <c r="E376" s="21" t="s">
        <v>3541</v>
      </c>
      <c r="F376" s="21"/>
      <c r="G376" s="117"/>
      <c r="H376" s="21"/>
      <c r="I376" s="107" t="s">
        <v>3567</v>
      </c>
      <c r="J376" s="107"/>
      <c r="K376" s="107"/>
      <c r="L376" s="108"/>
      <c r="M376" s="21"/>
      <c r="N376" s="189"/>
      <c r="O376" s="107"/>
      <c r="P376" s="21"/>
      <c r="Q376" s="107"/>
      <c r="R376" s="21"/>
      <c r="S376" s="107"/>
      <c r="T376" s="21"/>
      <c r="U376" s="107"/>
      <c r="V376" s="140"/>
      <c r="W376" s="108"/>
      <c r="X376" s="108"/>
      <c r="Y376" s="108"/>
      <c r="Z376" s="108"/>
      <c r="AA376" s="108"/>
      <c r="AB376" s="108"/>
      <c r="AC376" s="108"/>
      <c r="AD376" s="108"/>
      <c r="AE376" s="23"/>
      <c r="AF376" s="5"/>
      <c r="AG376" s="5"/>
    </row>
    <row r="377" spans="2:34" ht="15" x14ac:dyDescent="0.25">
      <c r="D377" s="212"/>
      <c r="E377" s="212"/>
      <c r="F377" s="212"/>
      <c r="G377" s="212"/>
      <c r="H377" s="212"/>
    </row>
  </sheetData>
  <autoFilter ref="B8:AE361" xr:uid="{00000000-0009-0000-0000-000004000000}"/>
  <conditionalFormatting sqref="B37">
    <cfRule type="duplicateValues" dxfId="45" priority="63"/>
    <cfRule type="duplicateValues" dxfId="44" priority="64"/>
  </conditionalFormatting>
  <conditionalFormatting sqref="B47">
    <cfRule type="duplicateValues" dxfId="43" priority="61"/>
    <cfRule type="duplicateValues" dxfId="42" priority="62"/>
  </conditionalFormatting>
  <conditionalFormatting sqref="B36">
    <cfRule type="duplicateValues" dxfId="41" priority="60"/>
  </conditionalFormatting>
  <conditionalFormatting sqref="D153:D156">
    <cfRule type="expression" dxfId="40" priority="57">
      <formula>AD153="Y"</formula>
    </cfRule>
  </conditionalFormatting>
  <conditionalFormatting sqref="D158:D161">
    <cfRule type="expression" dxfId="39" priority="48">
      <formula>AD158="Y"</formula>
    </cfRule>
  </conditionalFormatting>
  <conditionalFormatting sqref="D163:D166">
    <cfRule type="expression" dxfId="38" priority="47">
      <formula>AD163="Y"</formula>
    </cfRule>
  </conditionalFormatting>
  <conditionalFormatting sqref="D174:D176">
    <cfRule type="expression" dxfId="37" priority="46">
      <formula>AD174="Y"</formula>
    </cfRule>
  </conditionalFormatting>
  <conditionalFormatting sqref="D178:D181">
    <cfRule type="expression" dxfId="36" priority="45">
      <formula>AD178="Y"</formula>
    </cfRule>
  </conditionalFormatting>
  <conditionalFormatting sqref="D183:D186">
    <cfRule type="expression" dxfId="35" priority="44">
      <formula>AD183="Y"</formula>
    </cfRule>
  </conditionalFormatting>
  <conditionalFormatting sqref="D213:D216">
    <cfRule type="expression" dxfId="34" priority="40">
      <formula>AD213="Y"</formula>
    </cfRule>
  </conditionalFormatting>
  <conditionalFormatting sqref="D218:D221">
    <cfRule type="expression" dxfId="33" priority="39">
      <formula>AD218="Y"</formula>
    </cfRule>
  </conditionalFormatting>
  <conditionalFormatting sqref="D223:D226">
    <cfRule type="expression" dxfId="32" priority="38">
      <formula>AD223="Y"</formula>
    </cfRule>
  </conditionalFormatting>
  <conditionalFormatting sqref="D234:D237">
    <cfRule type="expression" dxfId="31" priority="37">
      <formula>AD234="Y"</formula>
    </cfRule>
  </conditionalFormatting>
  <conditionalFormatting sqref="D239:D242">
    <cfRule type="expression" dxfId="30" priority="36">
      <formula>AD239="Y"</formula>
    </cfRule>
  </conditionalFormatting>
  <conditionalFormatting sqref="D244:D247">
    <cfRule type="expression" dxfId="29" priority="35">
      <formula>AD244="Y"</formula>
    </cfRule>
  </conditionalFormatting>
  <conditionalFormatting sqref="D254:D257">
    <cfRule type="expression" dxfId="28" priority="34">
      <formula>AD254="Y"</formula>
    </cfRule>
  </conditionalFormatting>
  <conditionalFormatting sqref="D259:D262">
    <cfRule type="expression" dxfId="27" priority="33">
      <formula>AD259="Y"</formula>
    </cfRule>
  </conditionalFormatting>
  <conditionalFormatting sqref="D264:D267">
    <cfRule type="expression" dxfId="26" priority="32">
      <formula>AD264="Y"</formula>
    </cfRule>
  </conditionalFormatting>
  <conditionalFormatting sqref="D295:D298">
    <cfRule type="expression" dxfId="25" priority="31">
      <formula>AD295="Y"</formula>
    </cfRule>
  </conditionalFormatting>
  <conditionalFormatting sqref="D300:D303">
    <cfRule type="expression" dxfId="24" priority="30">
      <formula>AD300="Y"</formula>
    </cfRule>
  </conditionalFormatting>
  <conditionalFormatting sqref="D305:D308">
    <cfRule type="expression" dxfId="23" priority="29">
      <formula>AD305="Y"</formula>
    </cfRule>
  </conditionalFormatting>
  <conditionalFormatting sqref="D315:D322">
    <cfRule type="expression" dxfId="22" priority="2">
      <formula>AD315="Y"</formula>
    </cfRule>
  </conditionalFormatting>
  <conditionalFormatting sqref="D325">
    <cfRule type="expression" dxfId="21" priority="1">
      <formula>AD325="Y"</formula>
    </cfRule>
  </conditionalFormatting>
  <dataValidations count="3">
    <dataValidation allowBlank="1" showInputMessage="1" showErrorMessage="1" promptTitle="Determine naming convention" sqref="B8:C8" xr:uid="{00000000-0002-0000-0400-000000000000}"/>
    <dataValidation type="list" allowBlank="1" showInputMessage="1" showErrorMessage="1" sqref="AC9:AE9 AC40:AE40 AC42:AE42 AC44:AE44 AC47:AE47 AC50:AE50 AC37:AE37 AC294:AE294 AC326:AE326 AC350:AE350 AE355 AC20:AE20 AC30:AE30 AC56:AE56 AC137:AE137 AC152:AE152" xr:uid="{00000000-0002-0000-0400-000001000000}">
      <formula1>YesNoInd</formula1>
    </dataValidation>
    <dataValidation type="whole" allowBlank="1" showErrorMessage="1" errorTitle="Validation" error="You can only enter a whole number in this cell." sqref="I153:I156 I158:I161 I163:I166 I173:I176 I178:I181 I183:I186 I213:I216 I218:I221 I223:I226 I234:I237 I239:I242 I244:I247 I254:I257 I259:I262 I264:I267" xr:uid="{00000000-0002-0000-0400-000002000000}">
      <formula1>0</formula1>
      <formula2>999999999</formula2>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C45"/>
  <sheetViews>
    <sheetView zoomScaleNormal="100" workbookViewId="0"/>
  </sheetViews>
  <sheetFormatPr defaultColWidth="9.140625" defaultRowHeight="12.75" x14ac:dyDescent="0.2"/>
  <cols>
    <col min="1" max="1" width="56.140625" style="28" customWidth="1"/>
    <col min="2" max="2" width="27.7109375" style="28" customWidth="1"/>
    <col min="3" max="3" width="29.85546875" style="28" customWidth="1"/>
    <col min="4" max="16384" width="9.140625" style="28"/>
  </cols>
  <sheetData>
    <row r="1" spans="1:3" x14ac:dyDescent="0.2">
      <c r="A1" s="28" t="s">
        <v>1669</v>
      </c>
    </row>
    <row r="2" spans="1:3" ht="30" customHeight="1" x14ac:dyDescent="0.2">
      <c r="A2" s="30"/>
      <c r="B2" s="106" t="s">
        <v>258</v>
      </c>
      <c r="C2" s="106" t="s">
        <v>259</v>
      </c>
    </row>
    <row r="3" spans="1:3" ht="25.5" customHeight="1" x14ac:dyDescent="0.2">
      <c r="A3" s="31" t="s">
        <v>474</v>
      </c>
      <c r="B3" s="33">
        <f>'Contextual and EESSH'!I57</f>
        <v>1498</v>
      </c>
      <c r="C3" s="33">
        <f>'Contextual and EESSH'!I97</f>
        <v>1498</v>
      </c>
    </row>
    <row r="4" spans="1:3" ht="25.5" customHeight="1" x14ac:dyDescent="0.2">
      <c r="A4" s="31" t="s">
        <v>475</v>
      </c>
      <c r="B4" s="33">
        <f>'Contextual and EESSH'!I58</f>
        <v>0</v>
      </c>
      <c r="C4" s="33">
        <f>'Contextual and EESSH'!I98</f>
        <v>0</v>
      </c>
    </row>
    <row r="5" spans="1:3" ht="25.5" customHeight="1" x14ac:dyDescent="0.2">
      <c r="A5" s="31" t="s">
        <v>476</v>
      </c>
      <c r="B5" s="33">
        <f>'Contextual and EESSH'!I59</f>
        <v>0</v>
      </c>
      <c r="C5" s="33">
        <f>'Contextual and EESSH'!I99</f>
        <v>0</v>
      </c>
    </row>
    <row r="6" spans="1:3" ht="21.75" customHeight="1" x14ac:dyDescent="0.2">
      <c r="A6" s="31" t="s">
        <v>477</v>
      </c>
      <c r="B6" s="33">
        <f>'Contextual and EESSH'!I60</f>
        <v>0</v>
      </c>
      <c r="C6" s="33">
        <f>'Contextual and EESSH'!I100</f>
        <v>0</v>
      </c>
    </row>
    <row r="7" spans="1:3" ht="21" customHeight="1" x14ac:dyDescent="0.2">
      <c r="A7" s="60" t="s">
        <v>478</v>
      </c>
      <c r="B7" s="33">
        <f>'Contextual and EESSH'!I61</f>
        <v>0</v>
      </c>
      <c r="C7" s="33">
        <f>'Contextual and EESSH'!I101</f>
        <v>0</v>
      </c>
    </row>
    <row r="8" spans="1:3" ht="19.5" customHeight="1" x14ac:dyDescent="0.2">
      <c r="A8" s="60" t="s">
        <v>479</v>
      </c>
      <c r="B8" s="34">
        <f>'Contextual and EESSH'!J62</f>
        <v>0</v>
      </c>
      <c r="C8" s="34">
        <f>'Contextual and EESSH'!J102</f>
        <v>0</v>
      </c>
    </row>
    <row r="9" spans="1:3" ht="21.75" customHeight="1" x14ac:dyDescent="0.2">
      <c r="A9" s="31" t="s">
        <v>480</v>
      </c>
      <c r="B9" s="34">
        <f>'Contextual and EESSH'!J63</f>
        <v>1498</v>
      </c>
      <c r="C9" s="34">
        <f>'Contextual and EESSH'!J103</f>
        <v>1498</v>
      </c>
    </row>
    <row r="11" spans="1:3" ht="25.5" x14ac:dyDescent="0.2">
      <c r="A11" s="31" t="s">
        <v>481</v>
      </c>
      <c r="B11" s="35"/>
      <c r="C11" s="35"/>
    </row>
    <row r="12" spans="1:3" ht="21.75" customHeight="1" x14ac:dyDescent="0.2">
      <c r="A12" s="31"/>
      <c r="B12" s="106" t="s">
        <v>258</v>
      </c>
      <c r="C12" s="106" t="s">
        <v>259</v>
      </c>
    </row>
    <row r="13" spans="1:3" ht="25.5" customHeight="1" x14ac:dyDescent="0.2">
      <c r="A13" s="36" t="s">
        <v>94</v>
      </c>
      <c r="B13" s="32">
        <f>'Contextual and EESSH'!I64</f>
        <v>81</v>
      </c>
      <c r="C13" s="32">
        <f>'Contextual and EESSH'!I104</f>
        <v>81</v>
      </c>
    </row>
    <row r="14" spans="1:3" ht="25.5" customHeight="1" x14ac:dyDescent="0.2">
      <c r="A14" s="37" t="s">
        <v>95</v>
      </c>
      <c r="B14" s="32">
        <f>'Contextual and EESSH'!I65</f>
        <v>25</v>
      </c>
      <c r="C14" s="32">
        <f>'Contextual and EESSH'!I105</f>
        <v>25</v>
      </c>
    </row>
    <row r="15" spans="1:3" ht="25.5" customHeight="1" x14ac:dyDescent="0.2">
      <c r="A15" s="37" t="s">
        <v>96</v>
      </c>
      <c r="B15" s="32">
        <f>'Contextual and EESSH'!I66</f>
        <v>65</v>
      </c>
      <c r="C15" s="32">
        <f>'Contextual and EESSH'!I106</f>
        <v>65</v>
      </c>
    </row>
    <row r="16" spans="1:3" ht="25.5" customHeight="1" x14ac:dyDescent="0.2">
      <c r="A16" s="37" t="s">
        <v>97</v>
      </c>
      <c r="B16" s="32">
        <f>'Contextual and EESSH'!I67</f>
        <v>14</v>
      </c>
      <c r="C16" s="32">
        <f>'Contextual and EESSH'!I107</f>
        <v>14</v>
      </c>
    </row>
    <row r="17" spans="1:3" ht="25.5" customHeight="1" x14ac:dyDescent="0.2">
      <c r="A17" s="37" t="s">
        <v>98</v>
      </c>
      <c r="B17" s="32">
        <f>'Contextual and EESSH'!I68</f>
        <v>218</v>
      </c>
      <c r="C17" s="32">
        <f>'Contextual and EESSH'!I108</f>
        <v>218</v>
      </c>
    </row>
    <row r="18" spans="1:3" ht="25.5" customHeight="1" x14ac:dyDescent="0.2">
      <c r="A18" s="37" t="s">
        <v>99</v>
      </c>
      <c r="B18" s="32">
        <f>'Contextual and EESSH'!I69</f>
        <v>16</v>
      </c>
      <c r="C18" s="32">
        <f>'Contextual and EESSH'!I109</f>
        <v>16</v>
      </c>
    </row>
    <row r="19" spans="1:3" ht="25.5" customHeight="1" x14ac:dyDescent="0.2">
      <c r="A19" s="37" t="s">
        <v>100</v>
      </c>
      <c r="B19" s="32">
        <f>'Contextual and EESSH'!I70</f>
        <v>14</v>
      </c>
      <c r="C19" s="32">
        <f>'Contextual and EESSH'!I110</f>
        <v>14</v>
      </c>
    </row>
    <row r="20" spans="1:3" ht="25.5" customHeight="1" x14ac:dyDescent="0.2">
      <c r="A20" s="37" t="s">
        <v>101</v>
      </c>
      <c r="B20" s="32">
        <f>'Contextual and EESSH'!I71</f>
        <v>110</v>
      </c>
      <c r="C20" s="32">
        <f>'Contextual and EESSH'!I111</f>
        <v>110</v>
      </c>
    </row>
    <row r="21" spans="1:3" ht="25.5" customHeight="1" x14ac:dyDescent="0.2">
      <c r="A21" s="37" t="s">
        <v>102</v>
      </c>
      <c r="B21" s="32">
        <f>'Contextual and EESSH'!I72</f>
        <v>26</v>
      </c>
      <c r="C21" s="32">
        <f>'Contextual and EESSH'!I112</f>
        <v>26</v>
      </c>
    </row>
    <row r="22" spans="1:3" ht="25.5" customHeight="1" x14ac:dyDescent="0.2">
      <c r="A22" s="37" t="s">
        <v>103</v>
      </c>
      <c r="B22" s="32">
        <f>'Contextual and EESSH'!I73</f>
        <v>9</v>
      </c>
      <c r="C22" s="32">
        <f>'Contextual and EESSH'!I113</f>
        <v>9</v>
      </c>
    </row>
    <row r="23" spans="1:3" ht="25.5" customHeight="1" x14ac:dyDescent="0.2">
      <c r="A23" s="37" t="s">
        <v>104</v>
      </c>
      <c r="B23" s="32">
        <f>'Contextual and EESSH'!I74</f>
        <v>24</v>
      </c>
      <c r="C23" s="32">
        <f>'Contextual and EESSH'!I114</f>
        <v>24</v>
      </c>
    </row>
    <row r="24" spans="1:3" ht="25.5" customHeight="1" x14ac:dyDescent="0.2">
      <c r="A24" s="37" t="s">
        <v>105</v>
      </c>
      <c r="B24" s="32">
        <f>'Contextual and EESSH'!I75</f>
        <v>1</v>
      </c>
      <c r="C24" s="32">
        <f>'Contextual and EESSH'!I115</f>
        <v>1</v>
      </c>
    </row>
    <row r="25" spans="1:3" ht="25.5" customHeight="1" x14ac:dyDescent="0.2">
      <c r="A25" s="37" t="s">
        <v>106</v>
      </c>
      <c r="B25" s="32">
        <f>'Contextual and EESSH'!I76</f>
        <v>0</v>
      </c>
      <c r="C25" s="32">
        <f>'Contextual and EESSH'!I116</f>
        <v>0</v>
      </c>
    </row>
    <row r="26" spans="1:3" ht="25.5" customHeight="1" x14ac:dyDescent="0.2">
      <c r="A26" s="37" t="s">
        <v>107</v>
      </c>
      <c r="B26" s="32">
        <f>'Contextual and EESSH'!I77</f>
        <v>37</v>
      </c>
      <c r="C26" s="32">
        <f>'Contextual and EESSH'!I117</f>
        <v>37</v>
      </c>
    </row>
    <row r="27" spans="1:3" ht="25.5" customHeight="1" x14ac:dyDescent="0.2">
      <c r="A27" s="37" t="s">
        <v>108</v>
      </c>
      <c r="B27" s="32">
        <f>'Contextual and EESSH'!I78</f>
        <v>50</v>
      </c>
      <c r="C27" s="32">
        <f>'Contextual and EESSH'!I118</f>
        <v>50</v>
      </c>
    </row>
    <row r="28" spans="1:3" ht="25.5" customHeight="1" x14ac:dyDescent="0.2">
      <c r="A28" s="37" t="s">
        <v>109</v>
      </c>
      <c r="B28" s="32">
        <f>'Contextual and EESSH'!I79</f>
        <v>88</v>
      </c>
      <c r="C28" s="32">
        <f>'Contextual and EESSH'!I119</f>
        <v>88</v>
      </c>
    </row>
    <row r="29" spans="1:3" ht="25.5" customHeight="1" x14ac:dyDescent="0.2">
      <c r="A29" s="37" t="s">
        <v>110</v>
      </c>
      <c r="B29" s="32">
        <f>'Contextual and EESSH'!I80</f>
        <v>53</v>
      </c>
      <c r="C29" s="32">
        <f>'Contextual and EESSH'!I120</f>
        <v>53</v>
      </c>
    </row>
    <row r="30" spans="1:3" ht="25.5" customHeight="1" x14ac:dyDescent="0.2">
      <c r="A30" s="37" t="s">
        <v>111</v>
      </c>
      <c r="B30" s="32">
        <f>'Contextual and EESSH'!I81</f>
        <v>47</v>
      </c>
      <c r="C30" s="32">
        <f>'Contextual and EESSH'!I121</f>
        <v>47</v>
      </c>
    </row>
    <row r="31" spans="1:3" ht="25.5" customHeight="1" x14ac:dyDescent="0.2">
      <c r="A31" s="37" t="s">
        <v>112</v>
      </c>
      <c r="B31" s="32">
        <f>'Contextual and EESSH'!I82</f>
        <v>23</v>
      </c>
      <c r="C31" s="32">
        <f>'Contextual and EESSH'!I122</f>
        <v>23</v>
      </c>
    </row>
    <row r="32" spans="1:3" ht="25.5" customHeight="1" x14ac:dyDescent="0.2">
      <c r="A32" s="37" t="s">
        <v>113</v>
      </c>
      <c r="B32" s="32">
        <f>'Contextual and EESSH'!I83</f>
        <v>67</v>
      </c>
      <c r="C32" s="32">
        <f>'Contextual and EESSH'!I123</f>
        <v>67</v>
      </c>
    </row>
    <row r="33" spans="1:3" ht="25.5" customHeight="1" x14ac:dyDescent="0.2">
      <c r="A33" s="37" t="s">
        <v>114</v>
      </c>
      <c r="B33" s="32">
        <f>'Contextual and EESSH'!I84</f>
        <v>19</v>
      </c>
      <c r="C33" s="32">
        <f>'Contextual and EESSH'!I124</f>
        <v>19</v>
      </c>
    </row>
    <row r="34" spans="1:3" ht="25.5" customHeight="1" x14ac:dyDescent="0.2">
      <c r="A34" s="37" t="s">
        <v>115</v>
      </c>
      <c r="B34" s="32">
        <f>'Contextual and EESSH'!I85</f>
        <v>85</v>
      </c>
      <c r="C34" s="32">
        <f>'Contextual and EESSH'!I125</f>
        <v>85</v>
      </c>
    </row>
    <row r="35" spans="1:3" ht="25.5" customHeight="1" x14ac:dyDescent="0.2">
      <c r="A35" s="37" t="s">
        <v>116</v>
      </c>
      <c r="B35" s="32">
        <f>'Contextual and EESSH'!I86</f>
        <v>0</v>
      </c>
      <c r="C35" s="32">
        <f>'Contextual and EESSH'!I126</f>
        <v>0</v>
      </c>
    </row>
    <row r="36" spans="1:3" ht="25.5" customHeight="1" x14ac:dyDescent="0.2">
      <c r="A36" s="37" t="s">
        <v>117</v>
      </c>
      <c r="B36" s="32">
        <f>'Contextual and EESSH'!I87</f>
        <v>35</v>
      </c>
      <c r="C36" s="32">
        <f>'Contextual and EESSH'!I127</f>
        <v>35</v>
      </c>
    </row>
    <row r="37" spans="1:3" ht="25.5" customHeight="1" x14ac:dyDescent="0.2">
      <c r="A37" s="37" t="s">
        <v>118</v>
      </c>
      <c r="B37" s="32">
        <f>'Contextual and EESSH'!I88</f>
        <v>48</v>
      </c>
      <c r="C37" s="32">
        <f>'Contextual and EESSH'!I128</f>
        <v>48</v>
      </c>
    </row>
    <row r="38" spans="1:3" ht="25.5" customHeight="1" x14ac:dyDescent="0.2">
      <c r="A38" s="37" t="s">
        <v>119</v>
      </c>
      <c r="B38" s="32">
        <f>'Contextual and EESSH'!I89</f>
        <v>7</v>
      </c>
      <c r="C38" s="32">
        <f>'Contextual and EESSH'!I129</f>
        <v>7</v>
      </c>
    </row>
    <row r="39" spans="1:3" ht="25.5" customHeight="1" x14ac:dyDescent="0.2">
      <c r="A39" s="37" t="s">
        <v>120</v>
      </c>
      <c r="B39" s="32">
        <f>'Contextual and EESSH'!I90</f>
        <v>0</v>
      </c>
      <c r="C39" s="32">
        <f>'Contextual and EESSH'!I130</f>
        <v>0</v>
      </c>
    </row>
    <row r="40" spans="1:3" ht="25.5" customHeight="1" x14ac:dyDescent="0.2">
      <c r="A40" s="37" t="s">
        <v>121</v>
      </c>
      <c r="B40" s="32">
        <f>'Contextual and EESSH'!I91</f>
        <v>68</v>
      </c>
      <c r="C40" s="32">
        <f>'Contextual and EESSH'!I131</f>
        <v>68</v>
      </c>
    </row>
    <row r="41" spans="1:3" ht="25.5" customHeight="1" x14ac:dyDescent="0.2">
      <c r="A41" s="37" t="s">
        <v>122</v>
      </c>
      <c r="B41" s="32">
        <f>'Contextual and EESSH'!I92</f>
        <v>87</v>
      </c>
      <c r="C41" s="32">
        <f>'Contextual and EESSH'!I132</f>
        <v>87</v>
      </c>
    </row>
    <row r="42" spans="1:3" ht="25.5" customHeight="1" x14ac:dyDescent="0.2">
      <c r="A42" s="37" t="s">
        <v>123</v>
      </c>
      <c r="B42" s="32">
        <f>'Contextual and EESSH'!I93</f>
        <v>73</v>
      </c>
      <c r="C42" s="32">
        <f>'Contextual and EESSH'!I133</f>
        <v>73</v>
      </c>
    </row>
    <row r="43" spans="1:3" ht="25.5" customHeight="1" x14ac:dyDescent="0.2">
      <c r="A43" s="37" t="s">
        <v>124</v>
      </c>
      <c r="B43" s="32">
        <f>'Contextual and EESSH'!I94</f>
        <v>46</v>
      </c>
      <c r="C43" s="32">
        <f>'Contextual and EESSH'!I134</f>
        <v>46</v>
      </c>
    </row>
    <row r="44" spans="1:3" ht="25.5" customHeight="1" x14ac:dyDescent="0.2">
      <c r="A44" s="37" t="s">
        <v>125</v>
      </c>
      <c r="B44" s="32">
        <f>'Contextual and EESSH'!I95</f>
        <v>62</v>
      </c>
      <c r="C44" s="32">
        <f>'Contextual and EESSH'!I135</f>
        <v>62</v>
      </c>
    </row>
    <row r="45" spans="1:3" ht="18.75" customHeight="1" x14ac:dyDescent="0.2">
      <c r="A45" s="37" t="s">
        <v>126</v>
      </c>
      <c r="B45" s="43">
        <f>'Contextual and EESSH'!J96</f>
        <v>1498</v>
      </c>
      <c r="C45" s="43">
        <f>'Contextual and EESSH'!J136</f>
        <v>1498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tabColor theme="0" tint="-0.14999847407452621"/>
  </sheetPr>
  <dimension ref="A1:C11"/>
  <sheetViews>
    <sheetView zoomScaleNormal="100" workbookViewId="0"/>
  </sheetViews>
  <sheetFormatPr defaultColWidth="9.140625" defaultRowHeight="12.75" x14ac:dyDescent="0.2"/>
  <cols>
    <col min="1" max="1" width="56.140625" style="28" customWidth="1"/>
    <col min="2" max="2" width="27.7109375" style="28" customWidth="1"/>
    <col min="3" max="3" width="29.85546875" style="28" customWidth="1"/>
    <col min="4" max="16384" width="9.140625" style="28"/>
  </cols>
  <sheetData>
    <row r="1" spans="1:3" x14ac:dyDescent="0.2">
      <c r="A1" s="28" t="s">
        <v>1669</v>
      </c>
    </row>
    <row r="2" spans="1:3" ht="30" customHeight="1" x14ac:dyDescent="0.2">
      <c r="A2" s="30"/>
      <c r="B2" s="106" t="s">
        <v>258</v>
      </c>
      <c r="C2" s="106" t="s">
        <v>259</v>
      </c>
    </row>
    <row r="3" spans="1:3" ht="25.5" customHeight="1" x14ac:dyDescent="0.2">
      <c r="A3" s="31" t="s">
        <v>474</v>
      </c>
      <c r="B3" s="33">
        <f>'Contextual and EESSH'!I138</f>
        <v>1524</v>
      </c>
      <c r="C3" s="33">
        <f>'Contextual and EESSH'!I145</f>
        <v>1540</v>
      </c>
    </row>
    <row r="4" spans="1:3" ht="25.5" customHeight="1" x14ac:dyDescent="0.2">
      <c r="A4" s="31" t="s">
        <v>475</v>
      </c>
      <c r="B4" s="33">
        <f>'Contextual and EESSH'!I139</f>
        <v>5</v>
      </c>
      <c r="C4" s="33">
        <f>'Contextual and EESSH'!I146</f>
        <v>8</v>
      </c>
    </row>
    <row r="5" spans="1:3" ht="25.5" customHeight="1" x14ac:dyDescent="0.2">
      <c r="A5" s="31" t="s">
        <v>476</v>
      </c>
      <c r="B5" s="33">
        <f>'Contextual and EESSH'!I140</f>
        <v>6</v>
      </c>
      <c r="C5" s="33">
        <f>'Contextual and EESSH'!I147</f>
        <v>10</v>
      </c>
    </row>
    <row r="6" spans="1:3" ht="21.75" customHeight="1" x14ac:dyDescent="0.2">
      <c r="A6" s="31" t="s">
        <v>477</v>
      </c>
      <c r="B6" s="33">
        <f>'Contextual and EESSH'!I141</f>
        <v>7</v>
      </c>
      <c r="C6" s="33">
        <f>'Contextual and EESSH'!I148</f>
        <v>11</v>
      </c>
    </row>
    <row r="7" spans="1:3" ht="21" customHeight="1" x14ac:dyDescent="0.2">
      <c r="A7" s="60" t="s">
        <v>478</v>
      </c>
      <c r="B7" s="33">
        <f>'Contextual and EESSH'!I142</f>
        <v>8</v>
      </c>
      <c r="C7" s="33">
        <f>'Contextual and EESSH'!I149</f>
        <v>12</v>
      </c>
    </row>
    <row r="8" spans="1:3" ht="19.5" customHeight="1" x14ac:dyDescent="0.2">
      <c r="A8" s="60" t="s">
        <v>479</v>
      </c>
      <c r="B8" s="34">
        <f>'Contextual and EESSH'!J143</f>
        <v>15</v>
      </c>
      <c r="C8" s="34">
        <f>'Contextual and EESSH'!J150</f>
        <v>23</v>
      </c>
    </row>
    <row r="9" spans="1:3" ht="21.75" customHeight="1" x14ac:dyDescent="0.2">
      <c r="A9" s="31" t="s">
        <v>480</v>
      </c>
      <c r="B9" s="34">
        <f>'Contextual and EESSH'!J144</f>
        <v>1498</v>
      </c>
      <c r="C9" s="34">
        <f>'Contextual and EESSH'!J151</f>
        <v>1499</v>
      </c>
    </row>
    <row r="11" spans="1:3" x14ac:dyDescent="0.2">
      <c r="A11" s="31"/>
      <c r="B11" s="35"/>
      <c r="C11" s="3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Z66"/>
  <sheetViews>
    <sheetView workbookViewId="0"/>
  </sheetViews>
  <sheetFormatPr defaultRowHeight="12.75" x14ac:dyDescent="0.2"/>
  <cols>
    <col min="1" max="1" width="36.42578125" customWidth="1"/>
  </cols>
  <sheetData>
    <row r="1" spans="1:26" x14ac:dyDescent="0.2">
      <c r="A1" s="73" t="s">
        <v>506</v>
      </c>
      <c r="B1" s="74"/>
      <c r="C1" s="74"/>
      <c r="D1" s="74"/>
      <c r="E1" s="74"/>
    </row>
    <row r="2" spans="1:26" x14ac:dyDescent="0.2">
      <c r="A2" s="74"/>
      <c r="B2" s="74"/>
      <c r="C2" s="74"/>
      <c r="D2" s="74"/>
      <c r="E2" s="74"/>
    </row>
    <row r="3" spans="1:26" x14ac:dyDescent="0.2">
      <c r="A3" s="195" t="s">
        <v>529</v>
      </c>
      <c r="B3" s="74"/>
      <c r="C3" s="74"/>
      <c r="D3" s="74"/>
      <c r="E3" s="74"/>
    </row>
    <row r="4" spans="1:26" x14ac:dyDescent="0.2">
      <c r="A4" s="76"/>
      <c r="B4" s="101" t="s">
        <v>499</v>
      </c>
      <c r="C4" s="101" t="s">
        <v>500</v>
      </c>
      <c r="D4" s="101" t="s">
        <v>501</v>
      </c>
      <c r="E4" s="102" t="s">
        <v>92</v>
      </c>
    </row>
    <row r="5" spans="1:26" x14ac:dyDescent="0.2">
      <c r="A5" s="76" t="s">
        <v>502</v>
      </c>
      <c r="B5" s="116">
        <f>'Contextual and EESSH'!I153</f>
        <v>1195</v>
      </c>
      <c r="C5" s="116">
        <f>'Contextual and EESSH'!I158</f>
        <v>269</v>
      </c>
      <c r="D5" s="116">
        <f>'Contextual and EESSH'!I163</f>
        <v>17</v>
      </c>
      <c r="E5" s="78">
        <f>'Contextual and EESSH'!J168</f>
        <v>1481</v>
      </c>
    </row>
    <row r="6" spans="1:26" x14ac:dyDescent="0.2">
      <c r="A6" s="76" t="s">
        <v>503</v>
      </c>
      <c r="B6" s="116">
        <f>'Contextual and EESSH'!I154</f>
        <v>460</v>
      </c>
      <c r="C6" s="116">
        <f>'Contextual and EESSH'!I159</f>
        <v>30</v>
      </c>
      <c r="D6" s="116">
        <f>'Contextual and EESSH'!I164</f>
        <v>5</v>
      </c>
      <c r="E6" s="78">
        <f>'Contextual and EESSH'!J169</f>
        <v>495</v>
      </c>
    </row>
    <row r="7" spans="1:26" x14ac:dyDescent="0.2">
      <c r="A7" s="76" t="s">
        <v>504</v>
      </c>
      <c r="B7" s="116">
        <f>'Contextual and EESSH'!I155</f>
        <v>1086</v>
      </c>
      <c r="C7" s="116">
        <f>'Contextual and EESSH'!I160</f>
        <v>157</v>
      </c>
      <c r="D7" s="116">
        <f>'Contextual and EESSH'!I165</f>
        <v>34</v>
      </c>
      <c r="E7" s="78">
        <f>'Contextual and EESSH'!J170</f>
        <v>1277</v>
      </c>
    </row>
    <row r="8" spans="1:26" x14ac:dyDescent="0.2">
      <c r="A8" s="76" t="s">
        <v>505</v>
      </c>
      <c r="B8" s="116">
        <f>'Contextual and EESSH'!I156</f>
        <v>22</v>
      </c>
      <c r="C8" s="116">
        <f>'Contextual and EESSH'!I161</f>
        <v>5</v>
      </c>
      <c r="D8" s="116">
        <f>'Contextual and EESSH'!I166</f>
        <v>1</v>
      </c>
      <c r="E8" s="78">
        <f>'Contextual and EESSH'!J171</f>
        <v>28</v>
      </c>
    </row>
    <row r="9" spans="1:26" x14ac:dyDescent="0.2">
      <c r="A9" s="79" t="s">
        <v>92</v>
      </c>
      <c r="B9" s="78">
        <f>'Contextual and EESSH'!J157</f>
        <v>2763</v>
      </c>
      <c r="C9" s="78">
        <f>'Contextual and EESSH'!J162</f>
        <v>461</v>
      </c>
      <c r="D9" s="78">
        <f>'Contextual and EESSH'!J167</f>
        <v>57</v>
      </c>
      <c r="E9" s="78">
        <f>'Contextual and EESSH'!J172</f>
        <v>3281</v>
      </c>
    </row>
    <row r="10" spans="1:26" x14ac:dyDescent="0.2">
      <c r="A10" s="74"/>
      <c r="B10" s="74"/>
      <c r="C10" s="74"/>
      <c r="D10" s="74"/>
      <c r="E10" s="74"/>
    </row>
    <row r="11" spans="1:26" x14ac:dyDescent="0.2">
      <c r="A11" s="75" t="s">
        <v>530</v>
      </c>
      <c r="B11" s="74"/>
      <c r="C11" s="74"/>
      <c r="D11" s="74"/>
      <c r="E11" s="74"/>
    </row>
    <row r="12" spans="1:26" x14ac:dyDescent="0.2">
      <c r="A12" s="76"/>
      <c r="B12" s="101" t="s">
        <v>499</v>
      </c>
      <c r="C12" s="101" t="s">
        <v>500</v>
      </c>
      <c r="D12" s="101" t="s">
        <v>501</v>
      </c>
      <c r="E12" s="102" t="s">
        <v>92</v>
      </c>
      <c r="G12" s="115"/>
      <c r="H12" s="115"/>
      <c r="I12" s="115"/>
      <c r="J12" s="115"/>
      <c r="K12" s="115"/>
      <c r="L12" s="115"/>
      <c r="M12" s="115"/>
      <c r="N12" s="115"/>
      <c r="O12" s="115"/>
      <c r="P12" s="115"/>
      <c r="Q12" s="115"/>
      <c r="R12" s="115"/>
      <c r="S12" s="115"/>
      <c r="T12" s="115"/>
      <c r="U12" s="115"/>
      <c r="V12" s="115"/>
      <c r="W12" s="115"/>
      <c r="X12" s="115"/>
      <c r="Y12" s="115"/>
      <c r="Z12" s="115"/>
    </row>
    <row r="13" spans="1:26" x14ac:dyDescent="0.2">
      <c r="A13" s="76" t="s">
        <v>502</v>
      </c>
      <c r="B13" s="116">
        <f>'Contextual and EESSH'!I173</f>
        <v>2</v>
      </c>
      <c r="C13" s="116">
        <f>'Contextual and EESSH'!I178</f>
        <v>1</v>
      </c>
      <c r="D13" s="116">
        <f>'Contextual and EESSH'!I183</f>
        <v>0</v>
      </c>
      <c r="E13" s="78">
        <f>'Contextual and EESSH'!J188</f>
        <v>3</v>
      </c>
    </row>
    <row r="14" spans="1:26" x14ac:dyDescent="0.2">
      <c r="A14" s="76" t="s">
        <v>503</v>
      </c>
      <c r="B14" s="116">
        <f>'Contextual and EESSH'!I174</f>
        <v>0</v>
      </c>
      <c r="C14" s="116">
        <f>'Contextual and EESSH'!I179</f>
        <v>0</v>
      </c>
      <c r="D14" s="116">
        <f>'Contextual and EESSH'!I184</f>
        <v>0</v>
      </c>
      <c r="E14" s="78">
        <f>'Contextual and EESSH'!J189</f>
        <v>0</v>
      </c>
    </row>
    <row r="15" spans="1:26" x14ac:dyDescent="0.2">
      <c r="A15" s="76" t="s">
        <v>504</v>
      </c>
      <c r="B15" s="116">
        <f>'Contextual and EESSH'!I175</f>
        <v>1</v>
      </c>
      <c r="C15" s="116">
        <f>'Contextual and EESSH'!I180</f>
        <v>0</v>
      </c>
      <c r="D15" s="116">
        <f>'Contextual and EESSH'!I185</f>
        <v>0</v>
      </c>
      <c r="E15" s="78">
        <f>'Contextual and EESSH'!J190</f>
        <v>1</v>
      </c>
    </row>
    <row r="16" spans="1:26" x14ac:dyDescent="0.2">
      <c r="A16" s="76" t="s">
        <v>505</v>
      </c>
      <c r="B16" s="116">
        <f>'Contextual and EESSH'!I176</f>
        <v>0</v>
      </c>
      <c r="C16" s="116">
        <f>'Contextual and EESSH'!I181</f>
        <v>0</v>
      </c>
      <c r="D16" s="116">
        <f>'Contextual and EESSH'!I186</f>
        <v>0</v>
      </c>
      <c r="E16" s="78">
        <f>'Contextual and EESSH'!J191</f>
        <v>0</v>
      </c>
    </row>
    <row r="17" spans="1:5" x14ac:dyDescent="0.2">
      <c r="A17" s="79" t="s">
        <v>92</v>
      </c>
      <c r="B17" s="78">
        <f>'Contextual and EESSH'!J177</f>
        <v>3</v>
      </c>
      <c r="C17" s="78">
        <f>'Contextual and EESSH'!J182</f>
        <v>1</v>
      </c>
      <c r="D17" s="78">
        <f>'Contextual and EESSH'!J187</f>
        <v>0</v>
      </c>
      <c r="E17" s="78">
        <f>'Contextual and EESSH'!J192</f>
        <v>4</v>
      </c>
    </row>
    <row r="18" spans="1:5" x14ac:dyDescent="0.2">
      <c r="A18" s="74"/>
      <c r="B18" s="74"/>
      <c r="C18" s="74"/>
      <c r="D18" s="74"/>
      <c r="E18" s="74"/>
    </row>
    <row r="19" spans="1:5" x14ac:dyDescent="0.2">
      <c r="A19" s="75" t="s">
        <v>531</v>
      </c>
      <c r="B19" s="74"/>
      <c r="C19" s="74"/>
      <c r="D19" s="74"/>
      <c r="E19" s="74"/>
    </row>
    <row r="20" spans="1:5" x14ac:dyDescent="0.2">
      <c r="A20" s="76"/>
      <c r="B20" s="101" t="s">
        <v>499</v>
      </c>
      <c r="C20" s="101" t="s">
        <v>500</v>
      </c>
      <c r="D20" s="101" t="s">
        <v>501</v>
      </c>
      <c r="E20" s="102" t="s">
        <v>92</v>
      </c>
    </row>
    <row r="21" spans="1:5" x14ac:dyDescent="0.2">
      <c r="A21" s="76" t="s">
        <v>502</v>
      </c>
      <c r="B21" s="80">
        <f>'Contextual and EESSH'!J193</f>
        <v>1193</v>
      </c>
      <c r="C21" s="80">
        <f>'Contextual and EESSH'!J198</f>
        <v>268</v>
      </c>
      <c r="D21" s="80">
        <f>'Contextual and EESSH'!J203</f>
        <v>17</v>
      </c>
      <c r="E21" s="78">
        <f>'Contextual and EESSH'!J208</f>
        <v>1478</v>
      </c>
    </row>
    <row r="22" spans="1:5" x14ac:dyDescent="0.2">
      <c r="A22" s="76" t="s">
        <v>503</v>
      </c>
      <c r="B22" s="80">
        <f>'Contextual and EESSH'!J194</f>
        <v>460</v>
      </c>
      <c r="C22" s="80">
        <f>'Contextual and EESSH'!J199</f>
        <v>30</v>
      </c>
      <c r="D22" s="80">
        <f>'Contextual and EESSH'!J204</f>
        <v>5</v>
      </c>
      <c r="E22" s="78">
        <f>'Contextual and EESSH'!J209</f>
        <v>495</v>
      </c>
    </row>
    <row r="23" spans="1:5" x14ac:dyDescent="0.2">
      <c r="A23" s="76" t="s">
        <v>504</v>
      </c>
      <c r="B23" s="80">
        <f>'Contextual and EESSH'!J195</f>
        <v>1085</v>
      </c>
      <c r="C23" s="80">
        <f>'Contextual and EESSH'!J200</f>
        <v>157</v>
      </c>
      <c r="D23" s="80">
        <f>'Contextual and EESSH'!J205</f>
        <v>34</v>
      </c>
      <c r="E23" s="78">
        <f>'Contextual and EESSH'!J210</f>
        <v>1276</v>
      </c>
    </row>
    <row r="24" spans="1:5" x14ac:dyDescent="0.2">
      <c r="A24" s="76" t="s">
        <v>505</v>
      </c>
      <c r="B24" s="80">
        <f>'Contextual and EESSH'!J196</f>
        <v>22</v>
      </c>
      <c r="C24" s="80">
        <f>'Contextual and EESSH'!J201</f>
        <v>5</v>
      </c>
      <c r="D24" s="80">
        <f>'Contextual and EESSH'!J206</f>
        <v>1</v>
      </c>
      <c r="E24" s="78">
        <f>'Contextual and EESSH'!J211</f>
        <v>28</v>
      </c>
    </row>
    <row r="25" spans="1:5" x14ac:dyDescent="0.2">
      <c r="A25" s="79" t="s">
        <v>92</v>
      </c>
      <c r="B25" s="78">
        <f>'Contextual and EESSH'!J197</f>
        <v>2760</v>
      </c>
      <c r="C25" s="78">
        <f>'Contextual and EESSH'!J202</f>
        <v>460</v>
      </c>
      <c r="D25" s="78">
        <f>'Contextual and EESSH'!J207</f>
        <v>57</v>
      </c>
      <c r="E25" s="78">
        <f>'Contextual and EESSH'!J212</f>
        <v>3277</v>
      </c>
    </row>
    <row r="26" spans="1:5" x14ac:dyDescent="0.2">
      <c r="A26" s="74"/>
      <c r="B26" s="74"/>
      <c r="C26" s="74"/>
      <c r="D26" s="74"/>
      <c r="E26" s="74"/>
    </row>
    <row r="27" spans="1:5" x14ac:dyDescent="0.2">
      <c r="A27" s="75" t="s">
        <v>1489</v>
      </c>
      <c r="B27" s="74"/>
      <c r="C27" s="74"/>
      <c r="D27" s="74"/>
      <c r="E27" s="74"/>
    </row>
    <row r="28" spans="1:5" x14ac:dyDescent="0.2">
      <c r="A28" s="76"/>
      <c r="B28" s="101" t="s">
        <v>499</v>
      </c>
      <c r="C28" s="101" t="s">
        <v>500</v>
      </c>
      <c r="D28" s="101" t="s">
        <v>501</v>
      </c>
      <c r="E28" s="102" t="s">
        <v>92</v>
      </c>
    </row>
    <row r="29" spans="1:5" x14ac:dyDescent="0.2">
      <c r="A29" s="76" t="s">
        <v>502</v>
      </c>
      <c r="B29" s="77">
        <f>'Contextual and EESSH'!I213</f>
        <v>13</v>
      </c>
      <c r="C29" s="77">
        <f>'Contextual and EESSH'!I218</f>
        <v>2</v>
      </c>
      <c r="D29" s="77">
        <f>'Contextual and EESSH'!I223</f>
        <v>0</v>
      </c>
      <c r="E29" s="78">
        <f>'Contextual and EESSH'!J228</f>
        <v>15</v>
      </c>
    </row>
    <row r="30" spans="1:5" x14ac:dyDescent="0.2">
      <c r="A30" s="76" t="s">
        <v>503</v>
      </c>
      <c r="B30" s="77">
        <f>'Contextual and EESSH'!I214</f>
        <v>3</v>
      </c>
      <c r="C30" s="77">
        <f>'Contextual and EESSH'!I219</f>
        <v>1</v>
      </c>
      <c r="D30" s="77">
        <f>'Contextual and EESSH'!I224</f>
        <v>0</v>
      </c>
      <c r="E30" s="78">
        <f>'Contextual and EESSH'!J229</f>
        <v>4</v>
      </c>
    </row>
    <row r="31" spans="1:5" x14ac:dyDescent="0.2">
      <c r="A31" s="76" t="s">
        <v>504</v>
      </c>
      <c r="B31" s="77">
        <f>'Contextual and EESSH'!I215</f>
        <v>8</v>
      </c>
      <c r="C31" s="77">
        <f>'Contextual and EESSH'!I220</f>
        <v>4</v>
      </c>
      <c r="D31" s="77">
        <f>'Contextual and EESSH'!I225</f>
        <v>2</v>
      </c>
      <c r="E31" s="78">
        <f>'Contextual and EESSH'!J230</f>
        <v>14</v>
      </c>
    </row>
    <row r="32" spans="1:5" x14ac:dyDescent="0.2">
      <c r="A32" s="76" t="s">
        <v>505</v>
      </c>
      <c r="B32" s="77">
        <f>'Contextual and EESSH'!I216</f>
        <v>0</v>
      </c>
      <c r="C32" s="77">
        <f>'Contextual and EESSH'!I221</f>
        <v>0</v>
      </c>
      <c r="D32" s="77">
        <f>'Contextual and EESSH'!I226</f>
        <v>0</v>
      </c>
      <c r="E32" s="78">
        <f>'Contextual and EESSH'!J231</f>
        <v>0</v>
      </c>
    </row>
    <row r="33" spans="1:8" x14ac:dyDescent="0.2">
      <c r="A33" s="79" t="s">
        <v>92</v>
      </c>
      <c r="B33" s="78">
        <f>'Contextual and EESSH'!J217</f>
        <v>24</v>
      </c>
      <c r="C33" s="78">
        <f>'Contextual and EESSH'!J222</f>
        <v>7</v>
      </c>
      <c r="D33" s="78">
        <f>'Contextual and EESSH'!J227</f>
        <v>2</v>
      </c>
      <c r="E33" s="78">
        <f>'Contextual and EESSH'!J232</f>
        <v>33</v>
      </c>
    </row>
    <row r="34" spans="1:8" x14ac:dyDescent="0.2">
      <c r="A34" s="74"/>
      <c r="B34" s="74"/>
      <c r="C34" s="74"/>
      <c r="D34" s="74"/>
      <c r="E34" s="74"/>
    </row>
    <row r="35" spans="1:8" x14ac:dyDescent="0.2">
      <c r="A35" s="81" t="s">
        <v>2538</v>
      </c>
      <c r="B35" s="29"/>
      <c r="C35" s="29"/>
      <c r="D35" s="29"/>
      <c r="E35" s="29"/>
    </row>
    <row r="36" spans="1:8" x14ac:dyDescent="0.2">
      <c r="A36" s="220" t="str">
        <f>'Contextual and EESSH'!I233</f>
        <v>Percentage of properties meeting the EESSH (Indicator C10) comment</v>
      </c>
      <c r="B36" s="221"/>
      <c r="C36" s="221"/>
      <c r="D36" s="221"/>
      <c r="E36" s="222"/>
    </row>
    <row r="37" spans="1:8" x14ac:dyDescent="0.2">
      <c r="A37" s="74"/>
      <c r="B37" s="74"/>
      <c r="C37" s="74"/>
      <c r="D37" s="74"/>
      <c r="E37" s="74"/>
    </row>
    <row r="38" spans="1:8" x14ac:dyDescent="0.2">
      <c r="A38" s="75" t="s">
        <v>532</v>
      </c>
      <c r="B38" s="74"/>
      <c r="C38" s="74"/>
      <c r="D38" s="74"/>
      <c r="E38" s="74"/>
    </row>
    <row r="39" spans="1:8" x14ac:dyDescent="0.2">
      <c r="A39" s="76"/>
      <c r="B39" s="101" t="s">
        <v>499</v>
      </c>
      <c r="C39" s="101" t="s">
        <v>500</v>
      </c>
      <c r="D39" s="101" t="s">
        <v>501</v>
      </c>
      <c r="E39" s="102" t="s">
        <v>92</v>
      </c>
    </row>
    <row r="40" spans="1:8" x14ac:dyDescent="0.2">
      <c r="A40" s="76" t="s">
        <v>502</v>
      </c>
      <c r="B40" s="77">
        <f>'Contextual and EESSH'!I234</f>
        <v>94</v>
      </c>
      <c r="C40" s="77">
        <f>'Contextual and EESSH'!I239</f>
        <v>28</v>
      </c>
      <c r="D40" s="77">
        <f>'Contextual and EESSH'!I244</f>
        <v>0</v>
      </c>
      <c r="E40" s="78">
        <f>'Contextual and EESSH'!J249</f>
        <v>122</v>
      </c>
    </row>
    <row r="41" spans="1:8" x14ac:dyDescent="0.2">
      <c r="A41" s="76" t="s">
        <v>503</v>
      </c>
      <c r="B41" s="77">
        <f>'Contextual and EESSH'!I235</f>
        <v>21</v>
      </c>
      <c r="C41" s="77">
        <f>'Contextual and EESSH'!I240</f>
        <v>4</v>
      </c>
      <c r="D41" s="77">
        <f>'Contextual and EESSH'!I245</f>
        <v>1</v>
      </c>
      <c r="E41" s="78">
        <f>'Contextual and EESSH'!J250</f>
        <v>26</v>
      </c>
    </row>
    <row r="42" spans="1:8" x14ac:dyDescent="0.2">
      <c r="A42" s="76" t="s">
        <v>504</v>
      </c>
      <c r="B42" s="77">
        <f>'Contextual and EESSH'!I236</f>
        <v>177</v>
      </c>
      <c r="C42" s="77">
        <f>'Contextual and EESSH'!I241</f>
        <v>38</v>
      </c>
      <c r="D42" s="77">
        <f>'Contextual and EESSH'!I246</f>
        <v>8</v>
      </c>
      <c r="E42" s="78">
        <f>'Contextual and EESSH'!J251</f>
        <v>223</v>
      </c>
    </row>
    <row r="43" spans="1:8" x14ac:dyDescent="0.2">
      <c r="A43" s="76" t="s">
        <v>505</v>
      </c>
      <c r="B43" s="77">
        <f>'Contextual and EESSH'!I237</f>
        <v>2</v>
      </c>
      <c r="C43" s="77">
        <f>'Contextual and EESSH'!I242</f>
        <v>1</v>
      </c>
      <c r="D43" s="77">
        <f>'Contextual and EESSH'!I247</f>
        <v>0</v>
      </c>
      <c r="E43" s="78">
        <f>'Contextual and EESSH'!J252</f>
        <v>3</v>
      </c>
    </row>
    <row r="44" spans="1:8" x14ac:dyDescent="0.2">
      <c r="A44" s="79" t="s">
        <v>92</v>
      </c>
      <c r="B44" s="78">
        <f>'Contextual and EESSH'!J238</f>
        <v>294</v>
      </c>
      <c r="C44" s="78">
        <f>'Contextual and EESSH'!J243</f>
        <v>71</v>
      </c>
      <c r="D44" s="78">
        <f>'Contextual and EESSH'!J248</f>
        <v>9</v>
      </c>
      <c r="E44" s="78">
        <f>'Contextual and EESSH'!J253</f>
        <v>374</v>
      </c>
    </row>
    <row r="45" spans="1:8" x14ac:dyDescent="0.2">
      <c r="A45" s="74"/>
      <c r="B45" s="74"/>
      <c r="C45" s="74"/>
      <c r="D45" s="74"/>
      <c r="E45" s="74"/>
    </row>
    <row r="46" spans="1:8" x14ac:dyDescent="0.2">
      <c r="A46" s="195" t="s">
        <v>2721</v>
      </c>
      <c r="B46" s="74"/>
      <c r="C46" s="74"/>
      <c r="D46" s="74"/>
      <c r="E46" s="74"/>
    </row>
    <row r="47" spans="1:8" x14ac:dyDescent="0.2">
      <c r="A47" s="76"/>
      <c r="B47" s="101" t="s">
        <v>499</v>
      </c>
      <c r="C47" s="101" t="s">
        <v>500</v>
      </c>
      <c r="D47" s="101" t="s">
        <v>501</v>
      </c>
      <c r="E47" s="102" t="s">
        <v>92</v>
      </c>
      <c r="H47" s="115"/>
    </row>
    <row r="48" spans="1:8" x14ac:dyDescent="0.2">
      <c r="A48" s="76" t="s">
        <v>502</v>
      </c>
      <c r="B48" s="77">
        <f>'Contextual and EESSH'!I254</f>
        <v>28</v>
      </c>
      <c r="C48" s="77">
        <f>'Contextual and EESSH'!I259</f>
        <v>14</v>
      </c>
      <c r="D48" s="77">
        <f>'Contextual and EESSH'!I264</f>
        <v>0</v>
      </c>
      <c r="E48" s="78">
        <f>'Contextual and EESSH'!J269</f>
        <v>42</v>
      </c>
      <c r="H48" s="115"/>
    </row>
    <row r="49" spans="1:8" x14ac:dyDescent="0.2">
      <c r="A49" s="76" t="s">
        <v>503</v>
      </c>
      <c r="B49" s="77">
        <f>'Contextual and EESSH'!I255</f>
        <v>8</v>
      </c>
      <c r="C49" s="77">
        <f>'Contextual and EESSH'!I260</f>
        <v>2</v>
      </c>
      <c r="D49" s="77">
        <f>'Contextual and EESSH'!I265</f>
        <v>0</v>
      </c>
      <c r="E49" s="78">
        <f>'Contextual and EESSH'!J270</f>
        <v>10</v>
      </c>
      <c r="H49" s="115"/>
    </row>
    <row r="50" spans="1:8" x14ac:dyDescent="0.2">
      <c r="A50" s="76" t="s">
        <v>504</v>
      </c>
      <c r="B50" s="77">
        <f>'Contextual and EESSH'!I256</f>
        <v>31</v>
      </c>
      <c r="C50" s="77">
        <f>'Contextual and EESSH'!I261</f>
        <v>12</v>
      </c>
      <c r="D50" s="77">
        <f>'Contextual and EESSH'!I266</f>
        <v>3</v>
      </c>
      <c r="E50" s="78">
        <f>'Contextual and EESSH'!J271</f>
        <v>46</v>
      </c>
      <c r="H50" s="115"/>
    </row>
    <row r="51" spans="1:8" x14ac:dyDescent="0.2">
      <c r="A51" s="76" t="s">
        <v>505</v>
      </c>
      <c r="B51" s="77">
        <f>'Contextual and EESSH'!I257</f>
        <v>0</v>
      </c>
      <c r="C51" s="77">
        <f>'Contextual and EESSH'!I262</f>
        <v>0</v>
      </c>
      <c r="D51" s="77">
        <f>'Contextual and EESSH'!I267</f>
        <v>0</v>
      </c>
      <c r="E51" s="78">
        <f>'Contextual and EESSH'!J272</f>
        <v>0</v>
      </c>
      <c r="H51" s="115"/>
    </row>
    <row r="52" spans="1:8" x14ac:dyDescent="0.2">
      <c r="A52" s="79" t="s">
        <v>92</v>
      </c>
      <c r="B52" s="78">
        <f>'Contextual and EESSH'!I258</f>
        <v>0</v>
      </c>
      <c r="C52" s="78">
        <f>'Contextual and EESSH'!I263</f>
        <v>0</v>
      </c>
      <c r="D52" s="78">
        <f>'Contextual and EESSH'!I268</f>
        <v>0</v>
      </c>
      <c r="E52" s="78">
        <f>'Contextual and EESSH'!J273</f>
        <v>98</v>
      </c>
      <c r="H52" s="115"/>
    </row>
    <row r="53" spans="1:8" x14ac:dyDescent="0.2">
      <c r="A53" s="74"/>
      <c r="B53" s="74"/>
      <c r="C53" s="74"/>
      <c r="D53" s="74"/>
      <c r="E53" s="74"/>
      <c r="H53" s="115"/>
    </row>
    <row r="54" spans="1:8" x14ac:dyDescent="0.2">
      <c r="A54" s="75" t="s">
        <v>533</v>
      </c>
      <c r="B54" s="74"/>
      <c r="C54" s="74"/>
      <c r="D54" s="74"/>
      <c r="E54" s="74"/>
      <c r="H54" s="115"/>
    </row>
    <row r="55" spans="1:8" x14ac:dyDescent="0.2">
      <c r="A55" s="76"/>
      <c r="B55" s="101" t="s">
        <v>499</v>
      </c>
      <c r="C55" s="101" t="s">
        <v>500</v>
      </c>
      <c r="D55" s="101" t="s">
        <v>501</v>
      </c>
      <c r="E55" s="102" t="s">
        <v>92</v>
      </c>
      <c r="H55" s="115"/>
    </row>
    <row r="56" spans="1:8" x14ac:dyDescent="0.2">
      <c r="A56" s="76" t="s">
        <v>502</v>
      </c>
      <c r="B56" s="80">
        <f>'Contextual and EESSH'!J274</f>
        <v>1058</v>
      </c>
      <c r="C56" s="80">
        <f>'Contextual and EESSH'!J279</f>
        <v>224</v>
      </c>
      <c r="D56" s="80">
        <f>'Contextual and EESSH'!J284</f>
        <v>17</v>
      </c>
      <c r="E56" s="78">
        <f>'Contextual and EESSH'!J289</f>
        <v>1299</v>
      </c>
      <c r="H56" s="115"/>
    </row>
    <row r="57" spans="1:8" x14ac:dyDescent="0.2">
      <c r="A57" s="76" t="s">
        <v>503</v>
      </c>
      <c r="B57" s="80">
        <f>'Contextual and EESSH'!J275</f>
        <v>428</v>
      </c>
      <c r="C57" s="80">
        <f>'Contextual and EESSH'!J280</f>
        <v>23</v>
      </c>
      <c r="D57" s="80">
        <f>'Contextual and EESSH'!J285</f>
        <v>4</v>
      </c>
      <c r="E57" s="78">
        <f>'Contextual and EESSH'!J290</f>
        <v>455</v>
      </c>
      <c r="H57" s="115"/>
    </row>
    <row r="58" spans="1:8" x14ac:dyDescent="0.2">
      <c r="A58" s="76" t="s">
        <v>504</v>
      </c>
      <c r="B58" s="80">
        <f>'Contextual and EESSH'!J276</f>
        <v>869</v>
      </c>
      <c r="C58" s="80">
        <f>'Contextual and EESSH'!J281</f>
        <v>103</v>
      </c>
      <c r="D58" s="80">
        <f>'Contextual and EESSH'!J286</f>
        <v>21</v>
      </c>
      <c r="E58" s="78">
        <f>'Contextual and EESSH'!J291</f>
        <v>993</v>
      </c>
      <c r="H58" s="115"/>
    </row>
    <row r="59" spans="1:8" x14ac:dyDescent="0.2">
      <c r="A59" s="76" t="s">
        <v>505</v>
      </c>
      <c r="B59" s="80">
        <f>'Contextual and EESSH'!J277</f>
        <v>20</v>
      </c>
      <c r="C59" s="80">
        <f>'Contextual and EESSH'!J282</f>
        <v>4</v>
      </c>
      <c r="D59" s="80">
        <f>'Contextual and EESSH'!J287</f>
        <v>1</v>
      </c>
      <c r="E59" s="78">
        <f>'Contextual and EESSH'!J292</f>
        <v>25</v>
      </c>
      <c r="H59" s="115"/>
    </row>
    <row r="60" spans="1:8" x14ac:dyDescent="0.2">
      <c r="A60" s="79" t="s">
        <v>92</v>
      </c>
      <c r="B60" s="78">
        <f>'Contextual and EESSH'!J278</f>
        <v>2375</v>
      </c>
      <c r="C60" s="78">
        <f>'Contextual and EESSH'!J283</f>
        <v>354</v>
      </c>
      <c r="D60" s="78">
        <f>'Contextual and EESSH'!J288</f>
        <v>43</v>
      </c>
      <c r="E60" s="78">
        <f>'Contextual and EESSH'!J293</f>
        <v>2772</v>
      </c>
      <c r="H60" s="115"/>
    </row>
    <row r="61" spans="1:8" x14ac:dyDescent="0.2">
      <c r="H61" s="115"/>
    </row>
    <row r="62" spans="1:8" x14ac:dyDescent="0.2">
      <c r="A62" s="195" t="s">
        <v>2537</v>
      </c>
      <c r="H62" s="115"/>
    </row>
    <row r="63" spans="1:8" x14ac:dyDescent="0.2">
      <c r="A63" s="121">
        <f>'Contextual and EESSH'!J152</f>
        <v>84.589563625267019</v>
      </c>
      <c r="H63" s="115"/>
    </row>
    <row r="64" spans="1:8" x14ac:dyDescent="0.2">
      <c r="H64" s="115"/>
    </row>
    <row r="65" spans="8:8" x14ac:dyDescent="0.2">
      <c r="H65" s="115"/>
    </row>
    <row r="66" spans="8:8" x14ac:dyDescent="0.2">
      <c r="H66" s="115"/>
    </row>
  </sheetData>
  <mergeCells count="1">
    <mergeCell ref="A36:E36"/>
  </mergeCells>
  <conditionalFormatting sqref="A13:A17 A10:E12 A5:B8 D5:E5 D6:D8 A9:D9 E6:E9 E13:E17 A18:E60">
    <cfRule type="expression" dxfId="20" priority="6">
      <formula>AA5="Y"</formula>
    </cfRule>
  </conditionalFormatting>
  <conditionalFormatting sqref="B13:D16">
    <cfRule type="expression" dxfId="19" priority="5">
      <formula>AB13="Y"</formula>
    </cfRule>
  </conditionalFormatting>
  <conditionalFormatting sqref="C5:C8">
    <cfRule type="expression" dxfId="18" priority="4">
      <formula>AC5="Y"</formula>
    </cfRule>
  </conditionalFormatting>
  <conditionalFormatting sqref="A62">
    <cfRule type="expression" dxfId="17" priority="2">
      <formula>AA62="Y"</formula>
    </cfRule>
  </conditionalFormatting>
  <conditionalFormatting sqref="B17:D17">
    <cfRule type="expression" dxfId="16" priority="1">
      <formula>AB17="Y"</formula>
    </cfRule>
  </conditionalFormatting>
  <dataValidations count="1">
    <dataValidation type="whole" allowBlank="1" showErrorMessage="1" errorTitle="Validation" error="You can only enter a whole number in this cell." sqref="B29:D32 B5:D8 B40:E44 B48:E52" xr:uid="{00000000-0002-0000-0700-000000000000}">
      <formula1>0</formula1>
      <formula2>999999999</formula2>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dimension ref="A1:K25"/>
  <sheetViews>
    <sheetView workbookViewId="0">
      <selection activeCell="A3" sqref="A3"/>
    </sheetView>
  </sheetViews>
  <sheetFormatPr defaultRowHeight="12.75" x14ac:dyDescent="0.2"/>
  <cols>
    <col min="1" max="1" width="38.140625" customWidth="1"/>
    <col min="2" max="2" width="10" customWidth="1"/>
  </cols>
  <sheetData>
    <row r="1" spans="1:11" x14ac:dyDescent="0.2">
      <c r="A1" s="73" t="s">
        <v>535</v>
      </c>
      <c r="B1" s="73"/>
      <c r="C1" s="73"/>
      <c r="D1" s="73"/>
      <c r="E1" s="73"/>
    </row>
    <row r="2" spans="1:11" x14ac:dyDescent="0.2">
      <c r="A2" s="74"/>
      <c r="B2" s="74"/>
      <c r="C2" s="74"/>
      <c r="D2" s="74"/>
      <c r="E2" s="74"/>
    </row>
    <row r="3" spans="1:11" x14ac:dyDescent="0.2">
      <c r="A3" s="195" t="s">
        <v>3366</v>
      </c>
      <c r="B3" s="74"/>
      <c r="C3" s="74"/>
      <c r="D3" s="74"/>
      <c r="E3" s="74"/>
      <c r="I3" s="115"/>
      <c r="K3" s="115"/>
    </row>
    <row r="4" spans="1:11" x14ac:dyDescent="0.2">
      <c r="A4" s="76"/>
      <c r="B4" s="101" t="s">
        <v>499</v>
      </c>
      <c r="C4" s="101" t="s">
        <v>500</v>
      </c>
      <c r="D4" s="101" t="s">
        <v>501</v>
      </c>
      <c r="E4" s="102" t="s">
        <v>92</v>
      </c>
      <c r="I4" s="115"/>
      <c r="K4" s="115"/>
    </row>
    <row r="5" spans="1:11" x14ac:dyDescent="0.2">
      <c r="A5" s="76" t="s">
        <v>502</v>
      </c>
      <c r="B5" s="77">
        <f>'Contextual and EESSH'!I295</f>
        <v>35</v>
      </c>
      <c r="C5" s="77">
        <f>'Contextual and EESSH'!I300</f>
        <v>21</v>
      </c>
      <c r="D5" s="77">
        <f>'Contextual and EESSH'!I305</f>
        <v>0</v>
      </c>
      <c r="E5" s="78">
        <f>'Contextual and EESSH'!J310</f>
        <v>56</v>
      </c>
      <c r="I5" s="115"/>
      <c r="K5" s="115"/>
    </row>
    <row r="6" spans="1:11" x14ac:dyDescent="0.2">
      <c r="A6" s="76" t="s">
        <v>503</v>
      </c>
      <c r="B6" s="77">
        <f>'Contextual and EESSH'!I296</f>
        <v>13</v>
      </c>
      <c r="C6" s="77">
        <f>'Contextual and EESSH'!I301</f>
        <v>3</v>
      </c>
      <c r="D6" s="77">
        <f>'Contextual and EESSH'!I306</f>
        <v>0</v>
      </c>
      <c r="E6" s="78">
        <f>'Contextual and EESSH'!J311</f>
        <v>16</v>
      </c>
      <c r="I6" s="115"/>
      <c r="K6" s="115"/>
    </row>
    <row r="7" spans="1:11" x14ac:dyDescent="0.2">
      <c r="A7" s="76" t="s">
        <v>504</v>
      </c>
      <c r="B7" s="77">
        <f>'Contextual and EESSH'!I297</f>
        <v>37</v>
      </c>
      <c r="C7" s="77">
        <f>'Contextual and EESSH'!I302</f>
        <v>15</v>
      </c>
      <c r="D7" s="77">
        <f>'Contextual and EESSH'!I307</f>
        <v>4</v>
      </c>
      <c r="E7" s="78">
        <f>'Contextual and EESSH'!J312</f>
        <v>56</v>
      </c>
      <c r="I7" s="115"/>
      <c r="K7" s="115"/>
    </row>
    <row r="8" spans="1:11" x14ac:dyDescent="0.2">
      <c r="A8" s="76" t="s">
        <v>505</v>
      </c>
      <c r="B8" s="77">
        <f>'Contextual and EESSH'!I298</f>
        <v>0</v>
      </c>
      <c r="C8" s="77">
        <f>'Contextual and EESSH'!I303</f>
        <v>0</v>
      </c>
      <c r="D8" s="77">
        <f>'Contextual and EESSH'!I308</f>
        <v>0</v>
      </c>
      <c r="E8" s="78">
        <f>'Contextual and EESSH'!J313</f>
        <v>0</v>
      </c>
      <c r="I8" s="115"/>
      <c r="K8" s="115"/>
    </row>
    <row r="9" spans="1:11" x14ac:dyDescent="0.2">
      <c r="A9" s="79" t="s">
        <v>92</v>
      </c>
      <c r="B9" s="78">
        <f>'Contextual and EESSH'!J299</f>
        <v>85</v>
      </c>
      <c r="C9" s="78">
        <f>'Contextual and EESSH'!J304</f>
        <v>39</v>
      </c>
      <c r="D9" s="78">
        <f>'Contextual and EESSH'!J309</f>
        <v>4</v>
      </c>
      <c r="E9" s="78">
        <f>'Contextual and EESSH'!J314</f>
        <v>128</v>
      </c>
      <c r="I9" s="115"/>
      <c r="K9" s="115"/>
    </row>
    <row r="10" spans="1:11" x14ac:dyDescent="0.2">
      <c r="A10" s="74"/>
      <c r="B10" s="74"/>
      <c r="C10" s="74"/>
      <c r="D10" s="74"/>
      <c r="E10" s="74"/>
      <c r="I10" s="115"/>
      <c r="K10" s="115"/>
    </row>
    <row r="11" spans="1:11" x14ac:dyDescent="0.2">
      <c r="A11" s="75" t="s">
        <v>536</v>
      </c>
      <c r="B11" s="74"/>
      <c r="C11" s="74"/>
      <c r="D11" s="74"/>
      <c r="E11" s="74"/>
      <c r="I11" s="115"/>
      <c r="K11" s="115"/>
    </row>
    <row r="12" spans="1:11" ht="30.75" customHeight="1" x14ac:dyDescent="0.2">
      <c r="A12" s="77"/>
      <c r="B12" s="130" t="s">
        <v>1640</v>
      </c>
      <c r="C12" s="74"/>
      <c r="D12" s="74"/>
      <c r="E12" s="74"/>
      <c r="I12" s="115"/>
      <c r="K12" s="115"/>
    </row>
    <row r="13" spans="1:11" x14ac:dyDescent="0.2">
      <c r="A13" s="77" t="s">
        <v>507</v>
      </c>
      <c r="B13" s="77">
        <f>'Contextual and EESSH'!I315</f>
        <v>25</v>
      </c>
      <c r="C13" s="82"/>
      <c r="D13" s="82"/>
      <c r="E13" s="82"/>
      <c r="I13" s="115"/>
    </row>
    <row r="14" spans="1:11" x14ac:dyDescent="0.2">
      <c r="A14" s="77" t="s">
        <v>508</v>
      </c>
      <c r="B14" s="77">
        <f>'Contextual and EESSH'!I316</f>
        <v>34</v>
      </c>
      <c r="C14" s="82"/>
      <c r="D14" s="82"/>
      <c r="E14" s="82"/>
      <c r="I14" s="115"/>
    </row>
    <row r="15" spans="1:11" x14ac:dyDescent="0.2">
      <c r="A15" s="77" t="s">
        <v>509</v>
      </c>
      <c r="B15" s="77">
        <f>'Contextual and EESSH'!I317</f>
        <v>42</v>
      </c>
      <c r="C15" s="82"/>
      <c r="D15" s="82"/>
      <c r="E15" s="82"/>
      <c r="I15" s="115"/>
    </row>
    <row r="16" spans="1:11" x14ac:dyDescent="0.2">
      <c r="A16" s="77" t="s">
        <v>510</v>
      </c>
      <c r="B16" s="77">
        <f>'Contextual and EESSH'!I318</f>
        <v>5</v>
      </c>
      <c r="C16" s="82"/>
      <c r="D16" s="82"/>
      <c r="E16" s="82"/>
      <c r="I16" s="115"/>
    </row>
    <row r="17" spans="1:9" x14ac:dyDescent="0.2">
      <c r="A17" s="77" t="s">
        <v>511</v>
      </c>
      <c r="B17" s="77">
        <f>'Contextual and EESSH'!I319</f>
        <v>7</v>
      </c>
      <c r="C17" s="82"/>
      <c r="D17" s="82"/>
      <c r="E17" s="82"/>
      <c r="I17" s="115"/>
    </row>
    <row r="18" spans="1:9" x14ac:dyDescent="0.2">
      <c r="A18" s="77" t="s">
        <v>512</v>
      </c>
      <c r="B18" s="77">
        <f>'Contextual and EESSH'!I320</f>
        <v>13</v>
      </c>
      <c r="C18" s="82"/>
      <c r="D18" s="82"/>
      <c r="E18" s="82"/>
      <c r="I18" s="115"/>
    </row>
    <row r="19" spans="1:9" x14ac:dyDescent="0.2">
      <c r="A19" s="77" t="s">
        <v>513</v>
      </c>
      <c r="B19" s="77">
        <f>'Contextual and EESSH'!I321</f>
        <v>1</v>
      </c>
      <c r="C19" s="82"/>
      <c r="D19" s="82"/>
      <c r="E19" s="82"/>
      <c r="I19" s="115"/>
    </row>
    <row r="20" spans="1:9" x14ac:dyDescent="0.2">
      <c r="A20" s="77" t="s">
        <v>514</v>
      </c>
      <c r="B20" s="77">
        <f>'Contextual and EESSH'!I322</f>
        <v>5</v>
      </c>
      <c r="C20" s="83" t="s">
        <v>515</v>
      </c>
      <c r="D20" s="82"/>
      <c r="E20" s="82"/>
      <c r="I20" s="115"/>
    </row>
    <row r="21" spans="1:9" x14ac:dyDescent="0.2">
      <c r="A21" s="77" t="s">
        <v>516</v>
      </c>
      <c r="B21" s="77">
        <f>'Contextual and EESSH'!I323</f>
        <v>1</v>
      </c>
      <c r="C21" s="84">
        <v>0</v>
      </c>
      <c r="D21" s="82"/>
      <c r="E21" s="82"/>
      <c r="I21" s="115"/>
    </row>
    <row r="22" spans="1:9" x14ac:dyDescent="0.2">
      <c r="A22" s="79" t="s">
        <v>92</v>
      </c>
      <c r="B22" s="78">
        <f>'Contextual and EESSH'!J324</f>
        <v>133</v>
      </c>
      <c r="C22" s="82"/>
      <c r="D22" s="82"/>
      <c r="E22" s="82"/>
      <c r="I22" s="115"/>
    </row>
    <row r="23" spans="1:9" x14ac:dyDescent="0.2">
      <c r="I23" s="115"/>
    </row>
    <row r="24" spans="1:9" x14ac:dyDescent="0.2">
      <c r="A24" s="81" t="s">
        <v>1624</v>
      </c>
      <c r="B24" s="29"/>
      <c r="C24" s="29"/>
      <c r="D24" s="29"/>
      <c r="E24" s="29"/>
      <c r="I24" s="115"/>
    </row>
    <row r="25" spans="1:9" x14ac:dyDescent="0.2">
      <c r="A25" s="220" t="str">
        <f>'Contextual and EESSH'!I325</f>
        <v>Anticipated exemptions from the EESSH (Indicator C11) comment</v>
      </c>
      <c r="B25" s="221"/>
      <c r="C25" s="221"/>
      <c r="D25" s="221"/>
      <c r="E25" s="222"/>
    </row>
  </sheetData>
  <mergeCells count="1">
    <mergeCell ref="A25:E25"/>
  </mergeCells>
  <conditionalFormatting sqref="A5:E11 A22:E22 C12:E12 B13:E21">
    <cfRule type="expression" dxfId="15" priority="4" stopIfTrue="1">
      <formula>AA5="Y"</formula>
    </cfRule>
  </conditionalFormatting>
  <conditionalFormatting sqref="A24:E25">
    <cfRule type="expression" dxfId="14" priority="2" stopIfTrue="1">
      <formula>AA24="Y"</formula>
    </cfRule>
  </conditionalFormatting>
  <conditionalFormatting sqref="A12:A21">
    <cfRule type="expression" dxfId="13" priority="1" stopIfTrue="1">
      <formula>AA12="Y"</formula>
    </cfRule>
  </conditionalFormatting>
  <dataValidations count="1">
    <dataValidation type="whole" allowBlank="1" showErrorMessage="1" errorTitle="Validation" error="You can only enter a whole number in this cell." sqref="B5:D8 B13:B21" xr:uid="{00000000-0002-0000-0800-000000000000}">
      <formula1>0</formula1>
      <formula2>999999999</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A25336259</value>
    </field>
    <field name="Objective-Title">
      <value order="0">Business intelligence systems - Project - Charter Data Specification (RSL) - v6.0</value>
    </field>
    <field name="Objective-Description">
      <value order="0"/>
    </field>
    <field name="Objective-CreationStamp">
      <value order="0">2019-08-09T14:52:46Z</value>
    </field>
    <field name="Objective-IsApproved">
      <value order="0">false</value>
    </field>
    <field name="Objective-IsPublished">
      <value order="0">false</value>
    </field>
    <field name="Objective-DatePublished">
      <value order="0"/>
    </field>
    <field name="Objective-ModificationStamp">
      <value order="0">2019-08-30T09:18:15Z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vA36780299</value>
    </field>
    <field name="Objective-Version">
      <value order="0">0.5</value>
    </field>
    <field name="Objective-VersionNumber">
      <value order="0">5</value>
    </field>
    <field name="Objective-VersionComment">
      <value order="0">Add 2019 changes</value>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219</vt:i4>
      </vt:variant>
    </vt:vector>
  </HeadingPairs>
  <TitlesOfParts>
    <vt:vector size="231" baseType="lpstr">
      <vt:lpstr>Version Control</vt:lpstr>
      <vt:lpstr>ARC structure &amp; wording</vt:lpstr>
      <vt:lpstr>Charter Data</vt:lpstr>
      <vt:lpstr>3&amp;4</vt:lpstr>
      <vt:lpstr>Contextual and EESSH</vt:lpstr>
      <vt:lpstr>C9</vt:lpstr>
      <vt:lpstr>C9 LA</vt:lpstr>
      <vt:lpstr>C10</vt:lpstr>
      <vt:lpstr>C11</vt:lpstr>
      <vt:lpstr>C12</vt:lpstr>
      <vt:lpstr>C13</vt:lpstr>
      <vt:lpstr>DDMs</vt:lpstr>
      <vt:lpstr>_3.1.1</vt:lpstr>
      <vt:lpstr>_3.1.2</vt:lpstr>
      <vt:lpstr>_3.1.4</vt:lpstr>
      <vt:lpstr>_3.1.5</vt:lpstr>
      <vt:lpstr>_4.1.1</vt:lpstr>
      <vt:lpstr>_4.1.2</vt:lpstr>
      <vt:lpstr>'Charter Data'!_GoBack</vt:lpstr>
      <vt:lpstr>C10.1.1</vt:lpstr>
      <vt:lpstr>C10.1.10</vt:lpstr>
      <vt:lpstr>C10.1.11</vt:lpstr>
      <vt:lpstr>C10.1.12</vt:lpstr>
      <vt:lpstr>C10.1.13</vt:lpstr>
      <vt:lpstr>C10.1.14</vt:lpstr>
      <vt:lpstr>C10.1.15</vt:lpstr>
      <vt:lpstr>C10.1.16</vt:lpstr>
      <vt:lpstr>C10.1.17</vt:lpstr>
      <vt:lpstr>C10.1.18</vt:lpstr>
      <vt:lpstr>C10.1.19</vt:lpstr>
      <vt:lpstr>C10.1.2</vt:lpstr>
      <vt:lpstr>C10.1.20</vt:lpstr>
      <vt:lpstr>C10.1.3</vt:lpstr>
      <vt:lpstr>C10.1.4</vt:lpstr>
      <vt:lpstr>C10.1.5</vt:lpstr>
      <vt:lpstr>C10.1.6</vt:lpstr>
      <vt:lpstr>C10.1.7</vt:lpstr>
      <vt:lpstr>C10.1.8</vt:lpstr>
      <vt:lpstr>C10.1.9</vt:lpstr>
      <vt:lpstr>C10.2.1</vt:lpstr>
      <vt:lpstr>C10.2.10</vt:lpstr>
      <vt:lpstr>C10.2.11</vt:lpstr>
      <vt:lpstr>C10.2.12</vt:lpstr>
      <vt:lpstr>C10.2.13</vt:lpstr>
      <vt:lpstr>C10.2.14</vt:lpstr>
      <vt:lpstr>C10.2.15</vt:lpstr>
      <vt:lpstr>C10.2.16</vt:lpstr>
      <vt:lpstr>C10.2.17</vt:lpstr>
      <vt:lpstr>C10.2.18</vt:lpstr>
      <vt:lpstr>C10.2.19</vt:lpstr>
      <vt:lpstr>C10.2.2</vt:lpstr>
      <vt:lpstr>C10.2.3</vt:lpstr>
      <vt:lpstr>C10.2.4</vt:lpstr>
      <vt:lpstr>C10.2.5</vt:lpstr>
      <vt:lpstr>C10.2.6</vt:lpstr>
      <vt:lpstr>C10.2.7</vt:lpstr>
      <vt:lpstr>C10.2.8</vt:lpstr>
      <vt:lpstr>C10.2.9</vt:lpstr>
      <vt:lpstr>C10.3.1</vt:lpstr>
      <vt:lpstr>C10.3.10</vt:lpstr>
      <vt:lpstr>C10.3.11</vt:lpstr>
      <vt:lpstr>C10.3.12</vt:lpstr>
      <vt:lpstr>C10.3.13</vt:lpstr>
      <vt:lpstr>C10.3.14</vt:lpstr>
      <vt:lpstr>C10.3.15</vt:lpstr>
      <vt:lpstr>C10.3.16</vt:lpstr>
      <vt:lpstr>C10.3.17</vt:lpstr>
      <vt:lpstr>C10.3.18</vt:lpstr>
      <vt:lpstr>C10.3.19</vt:lpstr>
      <vt:lpstr>C10.3.2</vt:lpstr>
      <vt:lpstr>C10.3.20</vt:lpstr>
      <vt:lpstr>C10.3.3</vt:lpstr>
      <vt:lpstr>C10.3.4</vt:lpstr>
      <vt:lpstr>C10.3.5</vt:lpstr>
      <vt:lpstr>C10.3.6</vt:lpstr>
      <vt:lpstr>C10.3.7</vt:lpstr>
      <vt:lpstr>C10.3.8</vt:lpstr>
      <vt:lpstr>C10.3.9</vt:lpstr>
      <vt:lpstr>C10.4.1</vt:lpstr>
      <vt:lpstr>C10.4.10</vt:lpstr>
      <vt:lpstr>C10.4.11</vt:lpstr>
      <vt:lpstr>C10.4.12</vt:lpstr>
      <vt:lpstr>C10.4.13</vt:lpstr>
      <vt:lpstr>C10.4.14</vt:lpstr>
      <vt:lpstr>C10.4.15</vt:lpstr>
      <vt:lpstr>C10.4.16</vt:lpstr>
      <vt:lpstr>C10.4.17</vt:lpstr>
      <vt:lpstr>C10.4.18</vt:lpstr>
      <vt:lpstr>C10.4.19</vt:lpstr>
      <vt:lpstr>C10.4.2</vt:lpstr>
      <vt:lpstr>C10.4.20</vt:lpstr>
      <vt:lpstr>C10.4.3</vt:lpstr>
      <vt:lpstr>C10.4.4</vt:lpstr>
      <vt:lpstr>C10.4.5</vt:lpstr>
      <vt:lpstr>C10.4.6</vt:lpstr>
      <vt:lpstr>C10.4.7</vt:lpstr>
      <vt:lpstr>C10.4.8</vt:lpstr>
      <vt:lpstr>C10.4.9</vt:lpstr>
      <vt:lpstr>C10.5.1</vt:lpstr>
      <vt:lpstr>C10.5.10</vt:lpstr>
      <vt:lpstr>C10.5.11</vt:lpstr>
      <vt:lpstr>C10.5.12</vt:lpstr>
      <vt:lpstr>C10.5.13</vt:lpstr>
      <vt:lpstr>C10.5.14</vt:lpstr>
      <vt:lpstr>C10.5.15</vt:lpstr>
      <vt:lpstr>C10.5.16</vt:lpstr>
      <vt:lpstr>C10.5.17</vt:lpstr>
      <vt:lpstr>C10.5.18</vt:lpstr>
      <vt:lpstr>C10.5.19</vt:lpstr>
      <vt:lpstr>C10.5.2</vt:lpstr>
      <vt:lpstr>C10.5.20</vt:lpstr>
      <vt:lpstr>C10.5.3</vt:lpstr>
      <vt:lpstr>C10.5.4</vt:lpstr>
      <vt:lpstr>C10.5.5</vt:lpstr>
      <vt:lpstr>C10.5.6</vt:lpstr>
      <vt:lpstr>C10.5.7</vt:lpstr>
      <vt:lpstr>C10.5.8</vt:lpstr>
      <vt:lpstr>C10.5.9</vt:lpstr>
      <vt:lpstr>C10.6.1</vt:lpstr>
      <vt:lpstr>C10.6.10</vt:lpstr>
      <vt:lpstr>C10.6.11</vt:lpstr>
      <vt:lpstr>C10.6.12</vt:lpstr>
      <vt:lpstr>C10.6.13</vt:lpstr>
      <vt:lpstr>C10.6.14</vt:lpstr>
      <vt:lpstr>C10.6.15</vt:lpstr>
      <vt:lpstr>C10.6.16</vt:lpstr>
      <vt:lpstr>C10.6.17</vt:lpstr>
      <vt:lpstr>C10.6.18</vt:lpstr>
      <vt:lpstr>C10.6.19</vt:lpstr>
      <vt:lpstr>C10.6.2</vt:lpstr>
      <vt:lpstr>C10.6.20</vt:lpstr>
      <vt:lpstr>C10.6.3</vt:lpstr>
      <vt:lpstr>C10.6.4</vt:lpstr>
      <vt:lpstr>C10.6.5</vt:lpstr>
      <vt:lpstr>C10.6.6</vt:lpstr>
      <vt:lpstr>C10.6.7</vt:lpstr>
      <vt:lpstr>C10.6.8</vt:lpstr>
      <vt:lpstr>C10.6.9</vt:lpstr>
      <vt:lpstr>C10.7.1</vt:lpstr>
      <vt:lpstr>C10.7.10</vt:lpstr>
      <vt:lpstr>C10.7.11</vt:lpstr>
      <vt:lpstr>C10.7.12</vt:lpstr>
      <vt:lpstr>C10.7.14</vt:lpstr>
      <vt:lpstr>C10.7.15</vt:lpstr>
      <vt:lpstr>C10.7.16</vt:lpstr>
      <vt:lpstr>C10.7.17</vt:lpstr>
      <vt:lpstr>C10.7.18</vt:lpstr>
      <vt:lpstr>C10.7.19</vt:lpstr>
      <vt:lpstr>C10.7.2</vt:lpstr>
      <vt:lpstr>C10.7.20</vt:lpstr>
      <vt:lpstr>C10.7.3</vt:lpstr>
      <vt:lpstr>C10.7.4</vt:lpstr>
      <vt:lpstr>C10.7.5</vt:lpstr>
      <vt:lpstr>C10.7.6</vt:lpstr>
      <vt:lpstr>C10.7.7</vt:lpstr>
      <vt:lpstr>C10.7.8</vt:lpstr>
      <vt:lpstr>C10.7.9</vt:lpstr>
      <vt:lpstr>C11.1.1</vt:lpstr>
      <vt:lpstr>C11.1.10</vt:lpstr>
      <vt:lpstr>C11.1.11</vt:lpstr>
      <vt:lpstr>C11.1.12</vt:lpstr>
      <vt:lpstr>C11.1.13</vt:lpstr>
      <vt:lpstr>C11.1.14</vt:lpstr>
      <vt:lpstr>C11.1.15</vt:lpstr>
      <vt:lpstr>C11.1.16</vt:lpstr>
      <vt:lpstr>C11.1.17</vt:lpstr>
      <vt:lpstr>C11.1.18</vt:lpstr>
      <vt:lpstr>C11.1.19</vt:lpstr>
      <vt:lpstr>C11.1.2</vt:lpstr>
      <vt:lpstr>C11.1.20</vt:lpstr>
      <vt:lpstr>C11.1.3</vt:lpstr>
      <vt:lpstr>C11.1.4</vt:lpstr>
      <vt:lpstr>C11.1.5</vt:lpstr>
      <vt:lpstr>C11.1.6</vt:lpstr>
      <vt:lpstr>C11.1.7</vt:lpstr>
      <vt:lpstr>C11.1.8</vt:lpstr>
      <vt:lpstr>C11.1.9</vt:lpstr>
      <vt:lpstr>C11.2.1</vt:lpstr>
      <vt:lpstr>C11.2.2</vt:lpstr>
      <vt:lpstr>C11.2.3</vt:lpstr>
      <vt:lpstr>C11.2.4</vt:lpstr>
      <vt:lpstr>C11.2.5</vt:lpstr>
      <vt:lpstr>C11.2.6</vt:lpstr>
      <vt:lpstr>C11.2.7</vt:lpstr>
      <vt:lpstr>C11.2.8</vt:lpstr>
      <vt:lpstr>C11.2.9</vt:lpstr>
      <vt:lpstr>C12.1.1</vt:lpstr>
      <vt:lpstr>C12.1.2</vt:lpstr>
      <vt:lpstr>C12.1.3</vt:lpstr>
      <vt:lpstr>C12.1.4</vt:lpstr>
      <vt:lpstr>C12.1.5</vt:lpstr>
      <vt:lpstr>C12.1.6</vt:lpstr>
      <vt:lpstr>C12.1.7</vt:lpstr>
      <vt:lpstr>C12.1.8</vt:lpstr>
      <vt:lpstr>C12.2.1</vt:lpstr>
      <vt:lpstr>C12.2.2</vt:lpstr>
      <vt:lpstr>C12.2.3</vt:lpstr>
      <vt:lpstr>C12.2.4</vt:lpstr>
      <vt:lpstr>C12.2.5</vt:lpstr>
      <vt:lpstr>C12.2.6</vt:lpstr>
      <vt:lpstr>C12.2.7</vt:lpstr>
      <vt:lpstr>C13.1</vt:lpstr>
      <vt:lpstr>C13.2.1</vt:lpstr>
      <vt:lpstr>C13.2.2</vt:lpstr>
      <vt:lpstr>C13.2.3</vt:lpstr>
      <vt:lpstr>C13.2.4</vt:lpstr>
      <vt:lpstr>C20.2.20</vt:lpstr>
      <vt:lpstr>C7.10.13</vt:lpstr>
      <vt:lpstr>'C9 LA'!C9.1</vt:lpstr>
      <vt:lpstr>C9.1</vt:lpstr>
      <vt:lpstr>'C9 LA'!C9.2</vt:lpstr>
      <vt:lpstr>C9.2</vt:lpstr>
      <vt:lpstr>'C9 LA'!C9.3</vt:lpstr>
      <vt:lpstr>C9.3</vt:lpstr>
      <vt:lpstr>'C9 LA'!C9.4.1</vt:lpstr>
      <vt:lpstr>C9.4.1</vt:lpstr>
      <vt:lpstr>'C9 LA'!C9.4.2</vt:lpstr>
      <vt:lpstr>C9.4.2</vt:lpstr>
      <vt:lpstr>'C9 LA'!C9.4.3</vt:lpstr>
      <vt:lpstr>C9.4.3</vt:lpstr>
      <vt:lpstr>'C9 LA'!C9.5</vt:lpstr>
      <vt:lpstr>C9.5</vt:lpstr>
      <vt:lpstr>C9.6</vt:lpstr>
      <vt:lpstr>'3&amp;4'!I3.1.1</vt:lpstr>
      <vt:lpstr>'3&amp;4'!I3.1.2</vt:lpstr>
      <vt:lpstr>'3&amp;4'!I3.1.4</vt:lpstr>
      <vt:lpstr>'3&amp;4'!I3.1.5</vt:lpstr>
      <vt:lpstr>'3&amp;4'!I4.1.1</vt:lpstr>
      <vt:lpstr>'3&amp;4'!I4.1.2</vt:lpstr>
      <vt:lpstr>'Charter Data'!Print_Titles</vt:lpstr>
      <vt:lpstr>YesNoInd</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2020-01-22T14:03:20Z</cp:lastPrinted>
  <dcterms:created xsi:type="dcterms:W3CDTF">2012-12-05T15:52:15Z</dcterms:created>
  <dcterms:modified xsi:type="dcterms:W3CDTF">2021-05-11T15:14:10Z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A25336259</vt:lpwstr>
  </property>
  <property fmtid="{D5CDD505-2E9C-101B-9397-08002B2CF9AE}" pid="3" name="Objective-Title">
    <vt:lpwstr>Business intelligence systems - Project - Charter Data Specification (RSL) - v6.0</vt:lpwstr>
  </property>
  <property fmtid="{D5CDD505-2E9C-101B-9397-08002B2CF9AE}" pid="4" name="Objective-Comment">
    <vt:lpwstr/>
  </property>
  <property fmtid="{D5CDD505-2E9C-101B-9397-08002B2CF9AE}" pid="5" name="Objective-CreationStamp">
    <vt:filetime>2019-08-09T15:09:29Z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2019-08-30T09:18:15Z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0.5</vt:lpwstr>
  </property>
  <property fmtid="{D5CDD505-2E9C-101B-9397-08002B2CF9AE}" pid="15" name="Objective-VersionNumber">
    <vt:r8>5</vt:r8>
  </property>
  <property fmtid="{D5CDD505-2E9C-101B-9397-08002B2CF9AE}" pid="16" name="Objective-VersionComment">
    <vt:lpwstr>Add 2019 changes</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vA36780299</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