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defaultThemeVersion="124226"/>
  <mc:AlternateContent xmlns:mc="http://schemas.openxmlformats.org/markup-compatibility/2006">
    <mc:Choice Requires="x15">
      <x15ac:absPath xmlns:x15ac="http://schemas.microsoft.com/office/spreadsheetml/2010/11/ac" url="https://companynetcloud-my.sharepoint.com/personal/duncan_company-net_com/Documents/SHR/"/>
    </mc:Choice>
  </mc:AlternateContent>
  <xr:revisionPtr revIDLastSave="1" documentId="11_48080A01CE63CD2F365128BBACDF4B7A14823F3F" xr6:coauthVersionLast="46" xr6:coauthVersionMax="46" xr10:uidLastSave="{39D98296-D2B0-47A2-98E6-C1E462A76B81}"/>
  <bookViews>
    <workbookView xWindow="-110" yWindow="-110" windowWidth="21820" windowHeight="14020" tabRatio="804" activeTab="2" xr2:uid="{00000000-000D-0000-FFFF-FFFF00000000}"/>
  </bookViews>
  <sheets>
    <sheet name="Version Control" sheetId="2" r:id="rId1"/>
    <sheet name="Sections" sheetId="7" r:id="rId2"/>
    <sheet name="Data" sheetId="35" r:id="rId3"/>
    <sheet name="Submission" sheetId="33" r:id="rId4"/>
    <sheet name="Intra Group Finance Lend" sheetId="34" r:id="rId5"/>
    <sheet name="Intra Group Finance Borrow" sheetId="36" r:id="rId6"/>
    <sheet name="ISDA" sheetId="37" r:id="rId7"/>
    <sheet name="ISDA Covenant" sheetId="17" r:id="rId8"/>
    <sheet name="Facility" sheetId="38" r:id="rId9"/>
    <sheet name="Loan" sheetId="39" r:id="rId10"/>
    <sheet name="Loan Covenant" sheetId="40" r:id="rId11"/>
    <sheet name="Embedded IRD" sheetId="41" r:id="rId12"/>
    <sheet name="Form Grids" sheetId="28" r:id="rId13"/>
    <sheet name="Quick links" sheetId="31" r:id="rId14"/>
    <sheet name="Deletions" sheetId="25" r:id="rId15"/>
    <sheet name="LOV General Information" sheetId="14" state="hidden" r:id="rId16"/>
    <sheet name="LOV IGF" sheetId="16" state="hidden" r:id="rId17"/>
    <sheet name="LOV ISDA" sheetId="13" state="hidden" r:id="rId18"/>
    <sheet name="LOV Covenant" sheetId="18" state="hidden" r:id="rId19"/>
    <sheet name="LOV Facility" sheetId="11" state="hidden" r:id="rId20"/>
    <sheet name="LOV Loan" sheetId="21" state="hidden" r:id="rId21"/>
    <sheet name="LOV Embedded Int Rate Deriv" sheetId="23" state="hidden" r:id="rId22"/>
  </sheets>
  <definedNames>
    <definedName name="pfo_count_eird">Data!$G$5</definedName>
    <definedName name="pfo_count_erd">Data!$G$5</definedName>
    <definedName name="pfo_count_erds">Data!$G$5</definedName>
    <definedName name="pfo_count_open_facility">Data!$J$3</definedName>
    <definedName name="pfo_count_open_igfborrow">Data!$J$6</definedName>
    <definedName name="pfo_count_open_igflend">Data!$J$5</definedName>
    <definedName name="pfo_count_open_isda">Data!$J$4</definedName>
    <definedName name="pfo_lpf003_first">Data!$H$4</definedName>
    <definedName name="pfo_lpf003_length">Data!$H$3</definedName>
    <definedName name="pfo_lpf005b_first">Data!$I$3</definedName>
    <definedName name="pfo_lpf005b_length">Data!$H$5</definedName>
    <definedName name="pfo_lpr006_first">Data!$I$6</definedName>
    <definedName name="pfo_lpr006_length">Data!$I$5</definedName>
    <definedName name="Pfo_Page_Serial">Data!$G$3</definedName>
    <definedName name="Pfo_Page_Serial_Padded_4">Data!$G$4</definedName>
    <definedName name="Pfo_Serial">Data!$G$3</definedName>
    <definedName name="pfo_total_loan_lpl007">Data!$I$4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6" i="35" l="1"/>
  <c r="C26" i="35"/>
  <c r="C23" i="35"/>
  <c r="M147" i="35"/>
  <c r="W148" i="35"/>
  <c r="M148" i="35"/>
  <c r="W51" i="35"/>
  <c r="M81" i="35"/>
  <c r="W81" i="35"/>
  <c r="M93" i="35"/>
  <c r="W127" i="35" l="1"/>
  <c r="W128" i="35"/>
  <c r="W126" i="35"/>
  <c r="W80" i="35"/>
  <c r="W79" i="35"/>
  <c r="W78" i="35"/>
  <c r="W48" i="35"/>
  <c r="M76" i="35"/>
  <c r="M73" i="35"/>
  <c r="M46" i="35"/>
  <c r="M43" i="35"/>
  <c r="W93" i="35" l="1"/>
  <c r="M87" i="35"/>
  <c r="M15" i="35" l="1"/>
  <c r="W12" i="35"/>
  <c r="Q144" i="35"/>
  <c r="O153" i="35"/>
  <c r="M144" i="35"/>
  <c r="O144" i="35"/>
  <c r="O163" i="35" l="1"/>
  <c r="M155" i="35"/>
  <c r="M51" i="35"/>
  <c r="O123" i="35" l="1"/>
  <c r="O121" i="35"/>
  <c r="M118" i="35"/>
  <c r="M115" i="35"/>
  <c r="M182" i="35"/>
  <c r="O137" i="35" a="1"/>
  <c r="O137" i="35" s="1"/>
  <c r="M137" i="35" a="1"/>
  <c r="M137" i="35" s="1"/>
  <c r="O150" i="35"/>
  <c r="O149" i="35"/>
  <c r="S145" i="35"/>
  <c r="Q145" i="35"/>
  <c r="O145" i="35"/>
  <c r="M145" i="35" l="1"/>
  <c r="M146" i="35"/>
  <c r="W154" i="35"/>
  <c r="W153" i="35"/>
  <c r="W151" i="35"/>
  <c r="W149" i="35"/>
  <c r="W118" i="35"/>
  <c r="W65" i="35"/>
  <c r="W181" i="35"/>
  <c r="W180" i="35"/>
  <c r="W147" i="35"/>
  <c r="W146" i="35"/>
  <c r="I116" i="35"/>
  <c r="W164" i="35" l="1"/>
  <c r="W161" i="35"/>
  <c r="W133" i="35" l="1"/>
  <c r="W125" i="35"/>
  <c r="W82" i="35"/>
  <c r="W55" i="35"/>
  <c r="M58" i="35"/>
  <c r="M32" i="35"/>
  <c r="M28" i="35"/>
  <c r="M10" i="35"/>
  <c r="W15" i="35" l="1"/>
  <c r="M36" i="35"/>
  <c r="M62" i="35"/>
  <c r="M84" i="35"/>
  <c r="M106" i="35"/>
  <c r="M112" i="35"/>
  <c r="W115" i="35"/>
  <c r="M177" i="35"/>
  <c r="M169" i="35"/>
  <c r="M136" i="35"/>
  <c r="W159" i="35"/>
  <c r="W162" i="35" l="1"/>
  <c r="W163" i="35"/>
  <c r="W182" i="35" l="1"/>
  <c r="W77" i="35" l="1"/>
  <c r="W76" i="35"/>
  <c r="W75" i="35"/>
  <c r="W73" i="35"/>
  <c r="W72" i="35"/>
  <c r="W71" i="35"/>
  <c r="M163" i="35"/>
  <c r="W53" i="35" l="1"/>
  <c r="W54" i="35"/>
  <c r="W50" i="35"/>
  <c r="W49" i="35"/>
  <c r="W47" i="35"/>
  <c r="W46" i="35"/>
  <c r="W45" i="35"/>
  <c r="W43" i="35"/>
  <c r="W42" i="35"/>
  <c r="W41" i="35"/>
  <c r="W35" i="35"/>
  <c r="G29" i="35"/>
  <c r="W99" i="35"/>
  <c r="W92" i="35"/>
  <c r="W91" i="35"/>
  <c r="G104" i="35"/>
  <c r="W132" i="35"/>
  <c r="M120" i="35"/>
  <c r="W140" i="35"/>
  <c r="I138" i="35"/>
  <c r="C22" i="35" l="1"/>
  <c r="C165" i="35"/>
  <c r="C166" i="35"/>
  <c r="I175" i="35"/>
  <c r="C175" i="35"/>
  <c r="C176" i="35"/>
  <c r="C177" i="35"/>
  <c r="C178" i="35"/>
  <c r="C179" i="35"/>
  <c r="C180" i="35"/>
  <c r="C181" i="35"/>
  <c r="C182" i="35"/>
  <c r="I167" i="35"/>
  <c r="C167" i="35"/>
  <c r="C168" i="35"/>
  <c r="C169" i="35"/>
  <c r="C170" i="35"/>
  <c r="C171" i="35"/>
  <c r="C172" i="35"/>
  <c r="C173" i="35"/>
  <c r="C134" i="35"/>
  <c r="C137" i="35"/>
  <c r="C138" i="35"/>
  <c r="C139" i="35"/>
  <c r="C140" i="35"/>
  <c r="C141" i="35"/>
  <c r="C142" i="35"/>
  <c r="C143" i="35"/>
  <c r="C144" i="35"/>
  <c r="C145" i="35"/>
  <c r="C146" i="35"/>
  <c r="C147" i="35"/>
  <c r="C148" i="35"/>
  <c r="C149" i="35"/>
  <c r="C150" i="35"/>
  <c r="C151" i="35"/>
  <c r="C152" i="35"/>
  <c r="C153" i="35"/>
  <c r="C154" i="35"/>
  <c r="C155" i="35"/>
  <c r="C156" i="35"/>
  <c r="C157" i="35"/>
  <c r="C158" i="35"/>
  <c r="C159" i="35"/>
  <c r="C160" i="35"/>
  <c r="C161" i="35"/>
  <c r="C162" i="35"/>
  <c r="C163" i="35"/>
  <c r="C164" i="35"/>
  <c r="C136" i="35"/>
  <c r="C101" i="35" l="1"/>
  <c r="C113" i="35" l="1"/>
  <c r="C114" i="35"/>
  <c r="C115" i="35"/>
  <c r="C116" i="35"/>
  <c r="C117" i="35"/>
  <c r="C118" i="35"/>
  <c r="C119" i="35"/>
  <c r="C120" i="35"/>
  <c r="C121" i="35"/>
  <c r="C122" i="35"/>
  <c r="C123" i="35"/>
  <c r="C124" i="35"/>
  <c r="C125" i="35"/>
  <c r="C126" i="35"/>
  <c r="C127" i="35"/>
  <c r="C128" i="35"/>
  <c r="C129" i="35"/>
  <c r="C130" i="35"/>
  <c r="C131" i="35"/>
  <c r="C132" i="35"/>
  <c r="C133" i="35"/>
  <c r="C112" i="35"/>
  <c r="C105" i="35"/>
  <c r="C106" i="35"/>
  <c r="C107" i="35"/>
  <c r="C108" i="35"/>
  <c r="C109" i="35"/>
  <c r="C110" i="35"/>
  <c r="C104" i="35"/>
  <c r="I104" i="35"/>
  <c r="I85" i="35"/>
  <c r="C85" i="35"/>
  <c r="C86" i="35"/>
  <c r="C87" i="35"/>
  <c r="C88" i="35"/>
  <c r="C89" i="35"/>
  <c r="C90" i="35"/>
  <c r="C91" i="35"/>
  <c r="C92" i="35"/>
  <c r="C93" i="35"/>
  <c r="C94" i="35"/>
  <c r="C95" i="35"/>
  <c r="C96" i="35"/>
  <c r="C97" i="35"/>
  <c r="C98" i="35"/>
  <c r="C99" i="35"/>
  <c r="C100" i="35"/>
  <c r="C84" i="35"/>
  <c r="I59" i="35"/>
  <c r="C25" i="35"/>
  <c r="C58" i="35"/>
  <c r="C59" i="35"/>
  <c r="C60" i="35"/>
  <c r="C61" i="35"/>
  <c r="C62" i="35"/>
  <c r="C63" i="35"/>
  <c r="C64" i="35"/>
  <c r="C65" i="35"/>
  <c r="C66" i="35"/>
  <c r="C67" i="35"/>
  <c r="C68" i="35"/>
  <c r="C69" i="35"/>
  <c r="C70" i="35"/>
  <c r="C71" i="35"/>
  <c r="C72" i="35"/>
  <c r="C73" i="35"/>
  <c r="C74" i="35"/>
  <c r="C75" i="35"/>
  <c r="C76" i="35"/>
  <c r="C77" i="35"/>
  <c r="C78" i="35"/>
  <c r="C79" i="35"/>
  <c r="C80" i="35"/>
  <c r="C81" i="35"/>
  <c r="C82" i="35"/>
  <c r="I29" i="35"/>
  <c r="C24" i="35"/>
  <c r="C28" i="35"/>
  <c r="C29" i="35"/>
  <c r="C30" i="35"/>
  <c r="C31" i="35"/>
  <c r="C32" i="35"/>
  <c r="C33" i="35"/>
  <c r="C34" i="35"/>
  <c r="C35" i="35"/>
  <c r="C36" i="35"/>
  <c r="C37" i="35"/>
  <c r="C38" i="35"/>
  <c r="C39" i="35"/>
  <c r="C40" i="35"/>
  <c r="C41" i="35"/>
  <c r="C42" i="35"/>
  <c r="C43" i="35"/>
  <c r="C44" i="35"/>
  <c r="C45" i="35"/>
  <c r="C46" i="35"/>
  <c r="C47" i="35"/>
  <c r="C48" i="35"/>
  <c r="C49" i="35"/>
  <c r="C50" i="35"/>
  <c r="C51" i="35"/>
  <c r="C52" i="35"/>
  <c r="C53" i="35"/>
  <c r="C54" i="35"/>
  <c r="C55" i="35"/>
  <c r="C10" i="35" l="1"/>
  <c r="C11" i="35"/>
  <c r="C12" i="35"/>
  <c r="C13" i="35"/>
  <c r="C14" i="35"/>
  <c r="C15" i="35"/>
  <c r="C16" i="35"/>
  <c r="C17" i="35"/>
  <c r="C18" i="35"/>
  <c r="C19" i="35"/>
  <c r="C20" i="35"/>
  <c r="C21" i="35"/>
  <c r="E78" i="39" l="1"/>
  <c r="D78" i="39"/>
  <c r="C78" i="39"/>
  <c r="D73" i="39"/>
  <c r="C73" i="39"/>
  <c r="D45" i="37"/>
  <c r="C45" i="37"/>
  <c r="B21" i="41"/>
  <c r="B19" i="41"/>
  <c r="B17" i="41"/>
  <c r="B15" i="41"/>
  <c r="B13" i="41"/>
  <c r="B11" i="41"/>
  <c r="B9" i="41"/>
  <c r="B24" i="40"/>
  <c r="B22" i="40"/>
  <c r="B20" i="40"/>
  <c r="B18" i="40"/>
  <c r="B9" i="40"/>
  <c r="B22" i="17"/>
  <c r="B20" i="17"/>
  <c r="B18" i="17"/>
  <c r="B16" i="17"/>
  <c r="B7" i="17"/>
  <c r="M179" i="35" l="1"/>
  <c r="B5" i="41"/>
  <c r="B5" i="40"/>
  <c r="B7" i="40" l="1"/>
  <c r="B73" i="39"/>
  <c r="B7" i="41"/>
  <c r="B78" i="39"/>
  <c r="B3" i="17"/>
  <c r="B5" i="17" l="1"/>
  <c r="B45" i="37"/>
  <c r="E57" i="38"/>
  <c r="D57" i="38"/>
  <c r="C57" i="38"/>
  <c r="B57" i="38"/>
  <c r="B68" i="39"/>
  <c r="B66" i="39"/>
  <c r="B64" i="39"/>
  <c r="B62" i="39"/>
  <c r="B60" i="39"/>
  <c r="B58" i="39"/>
  <c r="B56" i="39"/>
  <c r="B54" i="39"/>
  <c r="B52" i="39"/>
  <c r="B48" i="39"/>
  <c r="B46" i="39"/>
  <c r="B44" i="39"/>
  <c r="B42" i="39"/>
  <c r="B40" i="39"/>
  <c r="B38" i="39"/>
  <c r="B36" i="39"/>
  <c r="B34" i="39"/>
  <c r="B32" i="39"/>
  <c r="B30" i="39"/>
  <c r="B28" i="39"/>
  <c r="B26" i="39"/>
  <c r="B24" i="39"/>
  <c r="B22" i="39"/>
  <c r="B20" i="39"/>
  <c r="B18" i="39"/>
  <c r="B16" i="39"/>
  <c r="B14" i="39"/>
  <c r="B12" i="39"/>
  <c r="M161" i="35"/>
  <c r="M160" i="35"/>
  <c r="M153" i="35"/>
  <c r="O151" i="35"/>
  <c r="M151" i="35"/>
  <c r="M150" i="35"/>
  <c r="M149" i="35"/>
  <c r="B52" i="38"/>
  <c r="B50" i="38"/>
  <c r="B48" i="38"/>
  <c r="B46" i="38"/>
  <c r="B44" i="38"/>
  <c r="B40" i="38"/>
  <c r="B38" i="38"/>
  <c r="B36" i="38"/>
  <c r="B34" i="38"/>
  <c r="B32" i="38"/>
  <c r="B30" i="38"/>
  <c r="B28" i="38"/>
  <c r="B26" i="38"/>
  <c r="B24" i="38"/>
  <c r="B22" i="38"/>
  <c r="B20" i="38"/>
  <c r="B18" i="38"/>
  <c r="B14" i="38"/>
  <c r="B12" i="38"/>
  <c r="B10" i="38"/>
  <c r="B40" i="37" l="1"/>
  <c r="B38" i="37"/>
  <c r="B36" i="37"/>
  <c r="B34" i="37"/>
  <c r="B32" i="37"/>
  <c r="B30" i="37"/>
  <c r="B28" i="37"/>
  <c r="B26" i="37"/>
  <c r="B24" i="37"/>
  <c r="B22" i="37"/>
  <c r="B20" i="37"/>
  <c r="B18" i="37"/>
  <c r="B16" i="37"/>
  <c r="B14" i="37"/>
  <c r="B12" i="37"/>
  <c r="B10" i="37"/>
  <c r="B58" i="36" l="1"/>
  <c r="B56" i="36"/>
  <c r="B54" i="36"/>
  <c r="B52" i="36"/>
  <c r="B50" i="36"/>
  <c r="B48" i="36"/>
  <c r="B46" i="36"/>
  <c r="B44" i="36"/>
  <c r="B42" i="36"/>
  <c r="B40" i="36"/>
  <c r="B38" i="36"/>
  <c r="B36" i="36"/>
  <c r="B34" i="36"/>
  <c r="B32" i="36"/>
  <c r="B30" i="36"/>
  <c r="B28" i="36"/>
  <c r="B26" i="36"/>
  <c r="B24" i="36"/>
  <c r="B22" i="36"/>
  <c r="B20" i="36"/>
  <c r="B18" i="36"/>
  <c r="B16" i="36"/>
  <c r="B14" i="36"/>
  <c r="B12" i="36"/>
  <c r="B3" i="36"/>
  <c r="B64" i="34" l="1"/>
  <c r="B62" i="34"/>
  <c r="B60" i="34"/>
  <c r="B58" i="34"/>
  <c r="B56" i="34"/>
  <c r="B54" i="34"/>
  <c r="B52" i="34"/>
  <c r="B50" i="34"/>
  <c r="B48" i="34"/>
  <c r="B46" i="34"/>
  <c r="B44" i="34"/>
  <c r="B42" i="34"/>
  <c r="B40" i="34"/>
  <c r="B38" i="34"/>
  <c r="B36" i="34"/>
  <c r="B34" i="34"/>
  <c r="B32" i="34"/>
  <c r="B30" i="34"/>
  <c r="B28" i="34"/>
  <c r="B26" i="34"/>
  <c r="B24" i="34"/>
  <c r="B22" i="34"/>
  <c r="B20" i="34"/>
  <c r="B18" i="34"/>
  <c r="B16" i="34"/>
  <c r="B14" i="34"/>
  <c r="B3" i="34"/>
  <c r="H43" i="33" l="1"/>
  <c r="G43" i="33"/>
  <c r="G44" i="33" s="1"/>
  <c r="F43" i="33"/>
  <c r="F44" i="33" s="1"/>
  <c r="E43" i="33"/>
  <c r="E44" i="33" s="1"/>
  <c r="C43" i="33"/>
  <c r="F37" i="33"/>
  <c r="C37" i="33"/>
  <c r="H31" i="33"/>
  <c r="G31" i="33"/>
  <c r="F31" i="33"/>
  <c r="E31" i="33"/>
  <c r="C31" i="33"/>
  <c r="H30" i="33"/>
  <c r="G30" i="33"/>
  <c r="F30" i="33"/>
  <c r="D30" i="33"/>
  <c r="C30" i="33"/>
  <c r="B24" i="33"/>
  <c r="B22" i="33"/>
  <c r="B18" i="33"/>
  <c r="B16" i="33"/>
  <c r="B14" i="33"/>
  <c r="B10" i="33"/>
  <c r="H201" i="35" l="1"/>
  <c r="M184" i="35"/>
  <c r="O143" i="35"/>
  <c r="M143" i="35"/>
  <c r="O142" i="35"/>
  <c r="M142" i="35"/>
  <c r="O141" i="35"/>
  <c r="M141" i="35"/>
  <c r="M124" i="35"/>
  <c r="M123" i="35"/>
  <c r="M122" i="35"/>
  <c r="M121" i="35"/>
  <c r="M96" i="35"/>
  <c r="M89" i="35"/>
  <c r="B37" i="33"/>
  <c r="M68" i="35"/>
  <c r="M66" i="35"/>
  <c r="M63" i="35"/>
  <c r="B31" i="33"/>
  <c r="M38" i="35"/>
  <c r="M33" i="35"/>
  <c r="M20" i="35"/>
  <c r="I19" i="35"/>
  <c r="B20" i="33" s="1"/>
  <c r="B12" i="33" l="1"/>
  <c r="B16" i="38"/>
  <c r="B43" i="33"/>
  <c r="B30" i="33"/>
  <c r="B12" i="34"/>
  <c r="B10" i="39" l="1"/>
  <c r="B3" i="40"/>
  <c r="B3" i="4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<sst xmlns="http://schemas.openxmlformats.org/spreadsheetml/2006/main" count="2669" uniqueCount="1674">
  <si>
    <t>Field ID</t>
  </si>
  <si>
    <t>Format</t>
  </si>
  <si>
    <t xml:space="preserve">Date </t>
  </si>
  <si>
    <t>Version Number</t>
  </si>
  <si>
    <t>Changed By</t>
  </si>
  <si>
    <t>Comments</t>
  </si>
  <si>
    <t>Owen Keogh</t>
  </si>
  <si>
    <t>Initial draft created for review</t>
  </si>
  <si>
    <t>Null Allowed</t>
  </si>
  <si>
    <t>Notes</t>
  </si>
  <si>
    <t>Revision History</t>
  </si>
  <si>
    <t>LPR005</t>
  </si>
  <si>
    <t>LPR006</t>
  </si>
  <si>
    <t>LPR007</t>
  </si>
  <si>
    <t>LPR010</t>
  </si>
  <si>
    <t>LPR011</t>
  </si>
  <si>
    <t>LPR012</t>
  </si>
  <si>
    <t>LPR013</t>
  </si>
  <si>
    <t>LPF001</t>
  </si>
  <si>
    <t>Details</t>
  </si>
  <si>
    <t>LPF002</t>
  </si>
  <si>
    <t>LPF003</t>
  </si>
  <si>
    <t>LPF004</t>
  </si>
  <si>
    <t>LPF005</t>
  </si>
  <si>
    <t>LPF006</t>
  </si>
  <si>
    <t>LPF007</t>
  </si>
  <si>
    <t>LPF008</t>
  </si>
  <si>
    <t>LPF009</t>
  </si>
  <si>
    <t>LPF010</t>
  </si>
  <si>
    <t>LPF011</t>
  </si>
  <si>
    <t>LPF012</t>
  </si>
  <si>
    <t>LPF013</t>
  </si>
  <si>
    <t>LPF014</t>
  </si>
  <si>
    <t>LPF015</t>
  </si>
  <si>
    <t>LPF016</t>
  </si>
  <si>
    <t>LPF017</t>
  </si>
  <si>
    <t>LPF018</t>
  </si>
  <si>
    <t>LPF019</t>
  </si>
  <si>
    <t>LPL003</t>
  </si>
  <si>
    <t>LPL004</t>
  </si>
  <si>
    <t>LPL005</t>
  </si>
  <si>
    <t>LPL006</t>
  </si>
  <si>
    <t>LPL007</t>
  </si>
  <si>
    <t>LPL008</t>
  </si>
  <si>
    <t>LPL009</t>
  </si>
  <si>
    <t>LPL010</t>
  </si>
  <si>
    <t>LPL011</t>
  </si>
  <si>
    <t>LPL012</t>
  </si>
  <si>
    <t>LPL013</t>
  </si>
  <si>
    <t>LPL014</t>
  </si>
  <si>
    <t>LPL015</t>
  </si>
  <si>
    <t>LPL016</t>
  </si>
  <si>
    <t>LPL018</t>
  </si>
  <si>
    <t>LPL019</t>
  </si>
  <si>
    <t>LPL020</t>
  </si>
  <si>
    <t>LPL021</t>
  </si>
  <si>
    <t>LPL022</t>
  </si>
  <si>
    <t>LPL023</t>
  </si>
  <si>
    <t>LPL024</t>
  </si>
  <si>
    <t>LPL025</t>
  </si>
  <si>
    <t>LPL026</t>
  </si>
  <si>
    <t>LPL028</t>
  </si>
  <si>
    <t>LPC003</t>
  </si>
  <si>
    <t>LPC004</t>
  </si>
  <si>
    <t>LPC005</t>
  </si>
  <si>
    <t>LPC006</t>
  </si>
  <si>
    <t>LPC007</t>
  </si>
  <si>
    <t>LPC008</t>
  </si>
  <si>
    <t>LPC009</t>
  </si>
  <si>
    <t>LPC013</t>
  </si>
  <si>
    <t>LPC014</t>
  </si>
  <si>
    <t>LPC015</t>
  </si>
  <si>
    <t>LPC016</t>
  </si>
  <si>
    <t>LPC017</t>
  </si>
  <si>
    <t>LPC019</t>
  </si>
  <si>
    <t>LPC020</t>
  </si>
  <si>
    <t>LPC021</t>
  </si>
  <si>
    <t>LPC022</t>
  </si>
  <si>
    <t>LPC023</t>
  </si>
  <si>
    <t>LPC024</t>
  </si>
  <si>
    <t>LPC025</t>
  </si>
  <si>
    <t>LPC026</t>
  </si>
  <si>
    <t>LPC027</t>
  </si>
  <si>
    <t>LPC028</t>
  </si>
  <si>
    <t>LPC029</t>
  </si>
  <si>
    <t>LPC030</t>
  </si>
  <si>
    <t>LPC031</t>
  </si>
  <si>
    <t>LPC032</t>
  </si>
  <si>
    <t>LPIGF001</t>
  </si>
  <si>
    <t>LPIGF002</t>
  </si>
  <si>
    <t>LPIGF003</t>
  </si>
  <si>
    <t>LPIGF004</t>
  </si>
  <si>
    <t>LPIGF005</t>
  </si>
  <si>
    <t>LPIGF006</t>
  </si>
  <si>
    <t>LPIGF007</t>
  </si>
  <si>
    <t>LPIGF008</t>
  </si>
  <si>
    <t>LPIGF009</t>
  </si>
  <si>
    <t>LPIGF010</t>
  </si>
  <si>
    <t>LPIGF011</t>
  </si>
  <si>
    <t>LPIGF012</t>
  </si>
  <si>
    <t>LPIGF013</t>
  </si>
  <si>
    <t>LPIGF014</t>
  </si>
  <si>
    <t>LPIGF015</t>
  </si>
  <si>
    <t>LPIGF017</t>
  </si>
  <si>
    <t>LPIGF018</t>
  </si>
  <si>
    <t>LPIGF019</t>
  </si>
  <si>
    <t>LPIGF021</t>
  </si>
  <si>
    <t>LPIGF022</t>
  </si>
  <si>
    <t>LPIGF023</t>
  </si>
  <si>
    <t>LPIGF024</t>
  </si>
  <si>
    <t>LPIGF026</t>
  </si>
  <si>
    <t>LPIGF027</t>
  </si>
  <si>
    <t>LPIGF028</t>
  </si>
  <si>
    <t>LPIGF029</t>
  </si>
  <si>
    <t>LPIGF030</t>
  </si>
  <si>
    <t>LPIGF031</t>
  </si>
  <si>
    <t>LPIGF032</t>
  </si>
  <si>
    <t>LPIGF033</t>
  </si>
  <si>
    <t>LPIGF034</t>
  </si>
  <si>
    <t>LPIGF035</t>
  </si>
  <si>
    <t>LPIGF036</t>
  </si>
  <si>
    <t>LPIGF037</t>
  </si>
  <si>
    <t>LPIGF038</t>
  </si>
  <si>
    <t>LPIGF039</t>
  </si>
  <si>
    <t>LPIGF041</t>
  </si>
  <si>
    <t>LPIGF042</t>
  </si>
  <si>
    <t>LPIGF043</t>
  </si>
  <si>
    <t>LPIGF045</t>
  </si>
  <si>
    <t>DATE</t>
  </si>
  <si>
    <t>N</t>
  </si>
  <si>
    <t>VARCHAR2(3)</t>
  </si>
  <si>
    <t>Y</t>
  </si>
  <si>
    <t>VARCHAR2(60)</t>
  </si>
  <si>
    <t>Updated with formats for all tabs and data elements</t>
  </si>
  <si>
    <t>VARCHAR2(4000)</t>
  </si>
  <si>
    <t>VARCHAR2(30)</t>
  </si>
  <si>
    <t>VARCHAR2(100)</t>
  </si>
  <si>
    <t>Updated to include Logical names</t>
  </si>
  <si>
    <t>Logical name</t>
  </si>
  <si>
    <t>Updated to include validation message from Pauline McFadden - ALL TABS</t>
  </si>
  <si>
    <t>N/A</t>
  </si>
  <si>
    <t>Updated to include Rosi Oneils and Robert Stokes comments</t>
  </si>
  <si>
    <t xml:space="preserve">Document baselined - no change from previous version </t>
  </si>
  <si>
    <t>Craig Holmes</t>
  </si>
  <si>
    <t>Data fields updated in line with CR002</t>
  </si>
  <si>
    <t>Updated version number and deleted LPR009</t>
  </si>
  <si>
    <t>Introduction Text</t>
  </si>
  <si>
    <t>Wan Fui Chan</t>
  </si>
  <si>
    <t>Added Column 3 "Introduction Text"
Added Column 11 " Contextual Help"</t>
  </si>
  <si>
    <t>LPR003</t>
  </si>
  <si>
    <t>LPR014</t>
  </si>
  <si>
    <t>Please enter name of Lender from drop down list. If more than one Lender exists, please select the Lead Lender</t>
  </si>
  <si>
    <t>None</t>
  </si>
  <si>
    <t>(iii) Have any forward fixes been negotiated with the lender?</t>
  </si>
  <si>
    <t>4. Is there a Security Trustee arrangement in place?</t>
  </si>
  <si>
    <t>5. Start Date (DD/MM/YYYY)</t>
  </si>
  <si>
    <t>6. End Date (DD/MM/YYYY)</t>
  </si>
  <si>
    <t>7. Total Facility (£’000s)</t>
  </si>
  <si>
    <t>8. Balance of Facility Outstanding (£’000s)</t>
  </si>
  <si>
    <t>9(i). Facility Undrawn (£’000s)</t>
  </si>
  <si>
    <t>(ii). Non-utilisation fees</t>
  </si>
  <si>
    <t>(iii). Other fees - please provide details</t>
  </si>
  <si>
    <t>1. Loan Type</t>
  </si>
  <si>
    <t>3. What is the purpose of the Loan?</t>
  </si>
  <si>
    <t>4. Start Date (DD/MM/YYYY)</t>
  </si>
  <si>
    <t>5. Total Loan Amount (£'000s)</t>
  </si>
  <si>
    <t>7. Repayment Terms</t>
  </si>
  <si>
    <t>8. Reference Interest Rate</t>
  </si>
  <si>
    <t>11. Final Capital Repayment Date (DD/MM/YYYY)</t>
  </si>
  <si>
    <t>(iii) Other Fees - please provide details</t>
  </si>
  <si>
    <t>3. How is this Covenant calculated?</t>
  </si>
  <si>
    <t>Date From (DD/MM/YYYY)</t>
  </si>
  <si>
    <t>Date To (DD/MM/YYYY)</t>
  </si>
  <si>
    <t>2. Name of Lender</t>
  </si>
  <si>
    <t>3. Amount (£'000s)</t>
  </si>
  <si>
    <t>5. End Date (DD/MM/YYYY)</t>
  </si>
  <si>
    <t>6. Reference Interest Rate</t>
  </si>
  <si>
    <t>8. Mark to Market Threshold before collateral calls (£'000s)</t>
  </si>
  <si>
    <t>9. Mark to Market Value (£'000s)</t>
  </si>
  <si>
    <t>10. Date of Mark to Market Valuation (DD/MM/YYYY)</t>
  </si>
  <si>
    <t>11. Implied loss or gain on Mark to Market Valuation (£'000s)</t>
  </si>
  <si>
    <t>12. Type of collateral calls</t>
  </si>
  <si>
    <t>13. If answer to question 12 is 'Secured Assets', under which method are they marked?</t>
  </si>
  <si>
    <t>14. Frequency of Call</t>
  </si>
  <si>
    <t>2. Name of the organisation that the funding is provided to</t>
  </si>
  <si>
    <t>3. Relationship to RSL</t>
  </si>
  <si>
    <t>4. Amount Provided (£'000s)</t>
  </si>
  <si>
    <t>5. Balance outstanding as at date of return (£'000s)</t>
  </si>
  <si>
    <t>6. Purpose of loan</t>
  </si>
  <si>
    <t>7. Duration of funding arrangement (months)</t>
  </si>
  <si>
    <t>8. Start Date (DD/MM/YYYY)</t>
  </si>
  <si>
    <t>10. First repayment date (DD/MM/YYYY)</t>
  </si>
  <si>
    <t>11. Security taken?</t>
  </si>
  <si>
    <t>12. Type of Security</t>
  </si>
  <si>
    <t>13. Value of Security (£'000s)</t>
  </si>
  <si>
    <t>14. Loan Agreement in Place?</t>
  </si>
  <si>
    <t>16. Repayment terms</t>
  </si>
  <si>
    <t>17. Reference Interest Rate</t>
  </si>
  <si>
    <t>20. If you answered YES to question (19) please enter the Loan Reference Number</t>
  </si>
  <si>
    <t>2. Name of organisation that the funding is provided from</t>
  </si>
  <si>
    <t>4. Amount Received (£'000s)</t>
  </si>
  <si>
    <t>5. Balance Outstanding as at date of return (£'000s)</t>
  </si>
  <si>
    <t>9. End Date (DD/MM/YYYY)</t>
  </si>
  <si>
    <t>11. Security taken by lending organisation in question (2)?</t>
  </si>
  <si>
    <t>12. Type of security</t>
  </si>
  <si>
    <t>13. Value of security (£'000s)</t>
  </si>
  <si>
    <t>14. Loan Agreement in place?</t>
  </si>
  <si>
    <t>IGFL_Sequence_Number</t>
  </si>
  <si>
    <t>IGFL_Organising_Funding_Provided_to</t>
  </si>
  <si>
    <t>IGFL_Relationship_to_RSL</t>
  </si>
  <si>
    <t>IGFL_Amount_Provided</t>
  </si>
  <si>
    <t>IGFL_Balance_outstanding</t>
  </si>
  <si>
    <t>IGFL_Purpose_of_Loan</t>
  </si>
  <si>
    <t>IGFL_Purpose_of_loan_details</t>
  </si>
  <si>
    <t>IGFL_Duration_of_Funding_arrangement</t>
  </si>
  <si>
    <t>IGFL_Start_Date</t>
  </si>
  <si>
    <t>IGFL_End_Date</t>
  </si>
  <si>
    <t>IGFL_First_repayment_Date</t>
  </si>
  <si>
    <t>IGFL_Security_Taken</t>
  </si>
  <si>
    <t>IGFL_Type_of_Security</t>
  </si>
  <si>
    <t>IGFL_Type_of_security_details</t>
  </si>
  <si>
    <t>IGFL_Value_of_Security</t>
  </si>
  <si>
    <t>IGFL_Loan_Agreement_in_Place</t>
  </si>
  <si>
    <t>IGFL_Repayment_Period_in_Months</t>
  </si>
  <si>
    <t>IGFL_Repayment_Term</t>
  </si>
  <si>
    <t>IGFL_Reference_Interest_Rate</t>
  </si>
  <si>
    <t>IGFL_Margin_Over_Reference_Interest_Rate_(%)_or_'all_in'_fixed_rate</t>
  </si>
  <si>
    <t>IGFL_Is_Funding_provided_part_of_funds_borrowed</t>
  </si>
  <si>
    <t>IGFL_Loan_Reference_Number</t>
  </si>
  <si>
    <t>IGFL_Lender_aware_of_On_Lending_arrangement</t>
  </si>
  <si>
    <t>IGFL_Loan_Status</t>
  </si>
  <si>
    <t>FP_Date_of_Return</t>
  </si>
  <si>
    <t>IGFB_Sequence_Number</t>
  </si>
  <si>
    <t>IGFB_Relationship_to_RSL</t>
  </si>
  <si>
    <t>IGFB_Amount_Received</t>
  </si>
  <si>
    <t>IGFB_Balance_Outstanding</t>
  </si>
  <si>
    <t>IGFB_Purpose_of_Loan</t>
  </si>
  <si>
    <t>IGFB_Duration_of_Funding_arrangement</t>
  </si>
  <si>
    <t>IGFB_Start_Date</t>
  </si>
  <si>
    <t>IGFB_End_Date</t>
  </si>
  <si>
    <t>IGFB_First_Repayment_Date</t>
  </si>
  <si>
    <t>IGFB_Security_Taken</t>
  </si>
  <si>
    <t>IGFB_Type_of_Security</t>
  </si>
  <si>
    <t>IGFB_Type_of_security_Details</t>
  </si>
  <si>
    <t>IGFB_Value_of_Security</t>
  </si>
  <si>
    <t>IGFB_Loan_Agreement_in_Place</t>
  </si>
  <si>
    <t>IGFB_Repayment_Period_in_Months</t>
  </si>
  <si>
    <t>IGFB_Repayment_Term</t>
  </si>
  <si>
    <t>IGFB_Reference_Interest_Rate</t>
  </si>
  <si>
    <t>IGFB_Margin_Over_Reference_Interest_Rate_(%)_or_'all_in'_fixed_rate</t>
  </si>
  <si>
    <t>IGFB_Loan_Status</t>
  </si>
  <si>
    <t>FP_Reason_for_return</t>
  </si>
  <si>
    <t>FP_Accounting_Year_end</t>
  </si>
  <si>
    <t>FP_Soc_Hous_units_owned_RSL</t>
  </si>
  <si>
    <t>FP_Soc_Hous_units_used_sec</t>
  </si>
  <si>
    <t>FP_Unencmbrd_Soc_Hous_Units</t>
  </si>
  <si>
    <t>FP_percentage_of_unemcumbered</t>
  </si>
  <si>
    <t>FP_Fltng_chrge_cmpny_assts</t>
  </si>
  <si>
    <t>FP_Nil_Return</t>
  </si>
  <si>
    <t>FA_Facility_Status</t>
  </si>
  <si>
    <t>FA_Name_of_Lender</t>
  </si>
  <si>
    <t>FA_Fclty_Rfrnc_Nmbr</t>
  </si>
  <si>
    <t>FA_Charge_Holder</t>
  </si>
  <si>
    <t>FA_Security_Trustee_in_Place</t>
  </si>
  <si>
    <t>FA_Start_Date</t>
  </si>
  <si>
    <t>FA_End_Date</t>
  </si>
  <si>
    <t>FA_Total_Facility</t>
  </si>
  <si>
    <t>FA_Balance_of_Facility_Outstanding</t>
  </si>
  <si>
    <t>FA_Facility_Undrawn</t>
  </si>
  <si>
    <t>FA_Next_Five_Years</t>
  </si>
  <si>
    <t>FA_Undrawn_Facility</t>
  </si>
  <si>
    <t>FA_Funds_Committed</t>
  </si>
  <si>
    <t>FA_Fee_Arrangement</t>
  </si>
  <si>
    <t>FA_Fee_Non_Utilisation</t>
  </si>
  <si>
    <t>FA_Fee_Other</t>
  </si>
  <si>
    <t>FA_Fee_Details</t>
  </si>
  <si>
    <t>FA_More_than_one_Lender</t>
  </si>
  <si>
    <t>FA_Undrawn_Facility_Details</t>
  </si>
  <si>
    <t>LO_Balance_Outstanding</t>
  </si>
  <si>
    <t>LO_Loan_Type</t>
  </si>
  <si>
    <t>LO_Loan_Reference_Number</t>
  </si>
  <si>
    <t>LO_Purpose_of_Loan</t>
  </si>
  <si>
    <t>LO_Purpose_of_loan_Details</t>
  </si>
  <si>
    <t>LO_Start_date_loan</t>
  </si>
  <si>
    <t>LO_Total_Loan_Amt</t>
  </si>
  <si>
    <t>LO_Repayment_Terms</t>
  </si>
  <si>
    <t>LO_Ref_Int_Rate</t>
  </si>
  <si>
    <t>LO_Margin_over_Ref_Int_Rate_(%)_or_'all_in'_fixed_rate</t>
  </si>
  <si>
    <t>LO_First_Cap_Repayment_Date</t>
  </si>
  <si>
    <t>LO_Final_Cap_Repayment_Date</t>
  </si>
  <si>
    <t>LO_First_Interest_Payment_Date</t>
  </si>
  <si>
    <t>LO_Fin_Cap_Rep_Date_Ind</t>
  </si>
  <si>
    <t>LO_Current_Deal_Expiry_Date</t>
  </si>
  <si>
    <t>LO_Forward_Fixes_Negotioed_with_Lender</t>
  </si>
  <si>
    <t>LO_Arrangement_Fee</t>
  </si>
  <si>
    <t>LO_Non_Utilised_Fee</t>
  </si>
  <si>
    <t>LO_Other_Fee</t>
  </si>
  <si>
    <t>LO_Other_Fee_Details</t>
  </si>
  <si>
    <t>LO_Percentage_of_Security_provided_by_Social_Housing_assets</t>
  </si>
  <si>
    <t>LO_Value_of_Security_provided_by_Social_Housing_Units</t>
  </si>
  <si>
    <t>LO_Basis_of_Valuation</t>
  </si>
  <si>
    <t>LO_Date_of_Valuation</t>
  </si>
  <si>
    <t>LO_Loan_Status</t>
  </si>
  <si>
    <t>CO_Sequence_Number</t>
  </si>
  <si>
    <t>CO_Type_of_Covenant_Applied</t>
  </si>
  <si>
    <t>CO_How_is_this_Covenant_calculated</t>
  </si>
  <si>
    <t>CO_Required_Levels</t>
  </si>
  <si>
    <t>CO_Frequency_of_Reporting_to_Lenders</t>
  </si>
  <si>
    <t>CO_Date_of_Last_report_to_Lender</t>
  </si>
  <si>
    <t>CO_Actual_Level_achieved_at_that_date</t>
  </si>
  <si>
    <t>IR_Sequence_Number</t>
  </si>
  <si>
    <t>IR_Interest_Rate_Swap</t>
  </si>
  <si>
    <t>IR_Amount</t>
  </si>
  <si>
    <t>IR_Date_From</t>
  </si>
  <si>
    <t>IR_Date_To</t>
  </si>
  <si>
    <t>IR_Margin_Over_Reference_Interest_Rate_(%)_or_'all_in'_fixed_rate</t>
  </si>
  <si>
    <t>IS_Sequence_Number</t>
  </si>
  <si>
    <t>IS_Name_of_Lender</t>
  </si>
  <si>
    <t>IS_Amount</t>
  </si>
  <si>
    <t>IS_Start_Date</t>
  </si>
  <si>
    <t>IS_End_Date</t>
  </si>
  <si>
    <t>IS_Ref._Int_Rate</t>
  </si>
  <si>
    <t>IS_Margin_Over_Reference_Interest_Rate_(%)_or_'all_in'_fixed_rate</t>
  </si>
  <si>
    <t>IS_Mark_to_Market_Threshold</t>
  </si>
  <si>
    <t>IS_Mark_to_Market_Value</t>
  </si>
  <si>
    <t>IS_Date_of_Mark_to_Market_Valuation</t>
  </si>
  <si>
    <t>IS_Implied_loss_or_gain_on_Mark_to_Market_</t>
  </si>
  <si>
    <t>IS_Type_of_Collateral_Call</t>
  </si>
  <si>
    <t>IS_Under_which_method_are_they</t>
  </si>
  <si>
    <t>IS_Frequency_of_Call</t>
  </si>
  <si>
    <t>Alistair Macdonald</t>
  </si>
  <si>
    <t>Merged info from Functional Spec and User Guide. Amended Question text and question order to match UG. Updated logical names to match Business rules. Amended 'Not Null' fields to match FS. Added more meaningful Screen/Global validation messages . Added contextual help.</t>
  </si>
  <si>
    <t>6. Balance Outstanding as at date of return (£'000s)</t>
  </si>
  <si>
    <t>12. First interest payment date (DD/MM/YYYY)</t>
  </si>
  <si>
    <t>(ii). Non-utilsation fees</t>
  </si>
  <si>
    <t>LO_Interest_is_being</t>
  </si>
  <si>
    <t>2. Type of covenant applied</t>
  </si>
  <si>
    <t>4. Required levels</t>
  </si>
  <si>
    <t>5. Frequency of reporting to lender</t>
  </si>
  <si>
    <t>6. Date of last report to lender</t>
  </si>
  <si>
    <t>7. Actual levels achieved at that date</t>
  </si>
  <si>
    <t>1.1. Is there a syndicate involved with this Facility?</t>
  </si>
  <si>
    <t>1.2 If answer to 1.1 above is Yes, please enter all lenders within this syndicate.</t>
  </si>
  <si>
    <t>FA_Syndicate_Members</t>
  </si>
  <si>
    <t>LPF020</t>
  </si>
  <si>
    <t>Section</t>
  </si>
  <si>
    <t>Sub-section</t>
  </si>
  <si>
    <t>Wan Fui chan</t>
  </si>
  <si>
    <t>Added new Tab "Sections"</t>
  </si>
  <si>
    <t>Facilities Questions updated to reflect "Syndicated Loans"</t>
  </si>
  <si>
    <t>1. Do you want to submit a nil return?</t>
  </si>
  <si>
    <t>3. Is the charge holder different from the lead lender/lender</t>
  </si>
  <si>
    <t>Screen validation message displayed depends on validation error</t>
  </si>
  <si>
    <t>LPL002a</t>
  </si>
  <si>
    <t>LPL002b</t>
  </si>
  <si>
    <t>Brendan Ramage</t>
  </si>
  <si>
    <t>Derivative Type</t>
  </si>
  <si>
    <t>10. First Capital Repayment Date (DD/MM/YYYY).</t>
  </si>
  <si>
    <t>Rosi and Luise's comments updated</t>
  </si>
  <si>
    <t>If &lt; 0, place brackets around amount</t>
  </si>
  <si>
    <t>Changes accepted.
Outstaning questions.
New Security Tab added</t>
  </si>
  <si>
    <t>LPF005b</t>
  </si>
  <si>
    <t>FA_Charge_Holder_Details</t>
  </si>
  <si>
    <t>LPIGF016a</t>
  </si>
  <si>
    <t>LPIGF016b</t>
  </si>
  <si>
    <t>Loan Type</t>
  </si>
  <si>
    <t>IGFL_Loan_Type</t>
  </si>
  <si>
    <t>LPIGF040a</t>
  </si>
  <si>
    <t>LPIGF040b</t>
  </si>
  <si>
    <t xml:space="preserve">CCT additional questions answered.
New questions added in Loans, Covenants and Intra Group tabs
</t>
  </si>
  <si>
    <t>IGFB_Loan_Type</t>
  </si>
  <si>
    <t>Column 'N' added to CCT Q&amp;A tab offering reply to SHR's Response in column 'M'. Changes made in red/yellow. Any question needing confirmation or further reply from SHR marked in Notes field beginning 'Alistair 08/04'.</t>
  </si>
  <si>
    <t xml:space="preserve">Changes accepted. </t>
  </si>
  <si>
    <t>Business rules updated from Notes section where SHR accepted changes in 1.11 version. Questions highlighted in red/yellow still needing feedback and/or confirmation by SHR by resetting colors to black/white</t>
  </si>
  <si>
    <t>Changes accepted. Confirm ok to remove global validation messages.</t>
  </si>
  <si>
    <t>Column J deleted. Only question LPR002 outstanding</t>
  </si>
  <si>
    <t>LPR002 Answered. Additional info relating to unit numbers added using Register Data Spec v1.4</t>
  </si>
  <si>
    <t>Response provided to Fields:
LPR002
LPR013
LPF020</t>
  </si>
  <si>
    <t>Response provdied. Data spec for Social Landlord Manamgent embedded. This replces the 'register data spec' that was sent previously.</t>
  </si>
  <si>
    <t>LPL010b</t>
  </si>
  <si>
    <t>9b. I confirm that the value entered is correct</t>
  </si>
  <si>
    <t>LO_10b_Conf_Correct</t>
  </si>
  <si>
    <t>LPC018b</t>
  </si>
  <si>
    <t>IR_Conf_Correct</t>
  </si>
  <si>
    <t>LPC025b</t>
  </si>
  <si>
    <t>IS_Conf_Correct</t>
  </si>
  <si>
    <t>IGFL_Conf_Correct</t>
  </si>
  <si>
    <t>IGFB_Conf_Correct</t>
  </si>
  <si>
    <t>BOOLEAN</t>
  </si>
  <si>
    <t>LPIGF044b</t>
  </si>
  <si>
    <t>New changes to business rules as a result of changes being confirmed in the way that upper and lower limits are calculated against a loan type/reference interest rate. Also the loan type 'Bond / Capital Market product' was changed from being a variable loan type to a fixed loan type - changes made to business rules accordingly.
New checkbox field added where margin over reference interest rate exceeded asking if value is correct to overrride error message.
Field LPC021a deleted as per email from Brendan dated 14/11. Field LPC024 now controls the question text being displayed in field LPC025 as per email from Brendan dated 14/11.
Fields needing reset to confirm changes are:- LPL002a, LPL009, LPL010, LPL010b, LPC018, LPC018b, LPC024, LPC025, LPC025b, LPIGF016b, LPIGF019, LPIGF020, LPIGF020b, LPIGF040b, LPIGF043, LPIGF044, LPIGF044b</t>
  </si>
  <si>
    <t>7b. I confirm that the value entered is correct</t>
  </si>
  <si>
    <t>Approver job title</t>
  </si>
  <si>
    <t>LPAINF001</t>
  </si>
  <si>
    <t>LPAINF002</t>
  </si>
  <si>
    <t>LPAINF003</t>
  </si>
  <si>
    <t>LPA_APPROVED_DATE</t>
  </si>
  <si>
    <t>LPA_APPROVER</t>
  </si>
  <si>
    <t>LPA_APPROVER_JOB_ROLE</t>
  </si>
  <si>
    <t>Field LPC002 accepted as way to attach Covenants to ISDAs.
Field LPR010 updated to access stock via xml nightly extract from CompanyNet. However, this is dependent upon  3 factors (as stated in Notes section).
New Approvals tab added as per CR027. 4 new fields added to control new approvals process. This is replicated from ACS data spec</t>
  </si>
  <si>
    <t>Field LPF003 (multiple lenders in a syndicate) changed to now only display the lenders but not the amount. The fields 'Rule to pass validation' and 'Notes' have been updated and set to red/yellow.</t>
  </si>
  <si>
    <t>Amend after system review</t>
  </si>
  <si>
    <t>Yes
No</t>
  </si>
  <si>
    <t>9(ii). Is the undrawn Facility likely to be drawn down in the next five years?</t>
  </si>
  <si>
    <t>9(iii). What is the undrawn Facility for?</t>
  </si>
  <si>
    <t>(Select)</t>
  </si>
  <si>
    <t>(Select)
Yes
No.</t>
  </si>
  <si>
    <t>(Select)
Yes
No</t>
  </si>
  <si>
    <t>Undrawn Purpose</t>
  </si>
  <si>
    <t>Order</t>
  </si>
  <si>
    <t>3a.list all charge holders</t>
  </si>
  <si>
    <t>New Build - Other</t>
  </si>
  <si>
    <t>Bank of Scotland</t>
  </si>
  <si>
    <t>New Build - Social Housing</t>
  </si>
  <si>
    <t>Dexia Public Finance Bank</t>
  </si>
  <si>
    <t>Other (give details)</t>
  </si>
  <si>
    <t>Dunfermline</t>
  </si>
  <si>
    <t>Repairs / Maintenance including SHQS</t>
  </si>
  <si>
    <t>Dunfermline Building Society</t>
  </si>
  <si>
    <t>Working Capital</t>
  </si>
  <si>
    <t>Dunfermline Building Society perhaps</t>
  </si>
  <si>
    <t>Llloyds Group</t>
  </si>
  <si>
    <t>Lloyds Group</t>
  </si>
  <si>
    <t>Lloyds TSB</t>
  </si>
  <si>
    <t>NBS t/a DBS</t>
  </si>
  <si>
    <t>Oak Tree Housing Association</t>
  </si>
  <si>
    <t>Places for People Homes Ltd</t>
  </si>
  <si>
    <t>Places for People Individual Support</t>
  </si>
  <si>
    <t>Prudential</t>
  </si>
  <si>
    <t>Prudential Assurance Society</t>
  </si>
  <si>
    <t>Prudential Security Trust</t>
  </si>
  <si>
    <t>Prudential Security Trustee</t>
  </si>
  <si>
    <t>Prudential Trust</t>
  </si>
  <si>
    <t>Prudential Trustee Company Limited</t>
  </si>
  <si>
    <t>Prudential Trustee Company Ltd</t>
  </si>
  <si>
    <t>Security Trust</t>
  </si>
  <si>
    <t>Lender</t>
  </si>
  <si>
    <t>Short code</t>
  </si>
  <si>
    <t>Affordable Housing Finance</t>
  </si>
  <si>
    <t>AHF</t>
  </si>
  <si>
    <t>Airdrie Savings Bank</t>
  </si>
  <si>
    <t>ASB</t>
  </si>
  <si>
    <t>Allia</t>
  </si>
  <si>
    <t>ALL</t>
  </si>
  <si>
    <t>Allianz Global Investments</t>
  </si>
  <si>
    <t>AGI</t>
  </si>
  <si>
    <t>Allied Irish Bank</t>
  </si>
  <si>
    <t>AIB</t>
  </si>
  <si>
    <t>Amber Fund Management Ltd</t>
  </si>
  <si>
    <t>AFM</t>
  </si>
  <si>
    <t>Amber Home Loans</t>
  </si>
  <si>
    <t>AHL</t>
  </si>
  <si>
    <t>Another RSL</t>
  </si>
  <si>
    <t>RSL</t>
  </si>
  <si>
    <t>Aviva</t>
  </si>
  <si>
    <t>AVI</t>
  </si>
  <si>
    <t>AXA</t>
  </si>
  <si>
    <t>Bank of Ireland</t>
  </si>
  <si>
    <t>BOI</t>
  </si>
  <si>
    <t>BOS</t>
  </si>
  <si>
    <t>Barclays</t>
  </si>
  <si>
    <t>BAR</t>
  </si>
  <si>
    <t>Black Rock</t>
  </si>
  <si>
    <t>BLR</t>
  </si>
  <si>
    <t>Bond Equity</t>
  </si>
  <si>
    <t>BEQ</t>
  </si>
  <si>
    <t>Britannia Building Society</t>
  </si>
  <si>
    <t>BBS</t>
  </si>
  <si>
    <t>Canada Life</t>
  </si>
  <si>
    <t>CAN</t>
  </si>
  <si>
    <t>Charities Aid Foundation Bank</t>
  </si>
  <si>
    <t>CAF</t>
  </si>
  <si>
    <t>Clydesdale Bank plc</t>
  </si>
  <si>
    <t>CLY</t>
  </si>
  <si>
    <t>Co-operative Bank PLC</t>
  </si>
  <si>
    <t>COP</t>
  </si>
  <si>
    <t>Dexia Municipal Bank plc</t>
  </si>
  <si>
    <t>DMB</t>
  </si>
  <si>
    <t>Energy Savings Trust</t>
  </si>
  <si>
    <t>EST</t>
  </si>
  <si>
    <t>European Investment Bank</t>
  </si>
  <si>
    <t>EUI</t>
  </si>
  <si>
    <t>GB Social Housing</t>
  </si>
  <si>
    <t>GBSH</t>
  </si>
  <si>
    <t>Halifax Bank of Scotland</t>
  </si>
  <si>
    <t>HBOS</t>
  </si>
  <si>
    <t>Inter Group Loan</t>
  </si>
  <si>
    <t>IGF</t>
  </si>
  <si>
    <t>Investec Bank</t>
  </si>
  <si>
    <t>INV</t>
  </si>
  <si>
    <t>J Smart &amp; Co(Contractors) PLC</t>
  </si>
  <si>
    <t>JSC</t>
  </si>
  <si>
    <t>Leeds Building Society</t>
  </si>
  <si>
    <t>LDS</t>
  </si>
  <si>
    <t>Legal &amp; General</t>
  </si>
  <si>
    <t>LAG</t>
  </si>
  <si>
    <t>Lehman Commercial Conduit Ltd</t>
  </si>
  <si>
    <t>LMN</t>
  </si>
  <si>
    <t>LG</t>
  </si>
  <si>
    <t>Local Authority</t>
  </si>
  <si>
    <t>LA</t>
  </si>
  <si>
    <t>M&amp;G</t>
  </si>
  <si>
    <t>MG</t>
  </si>
  <si>
    <t>Nationwide Building Society</t>
  </si>
  <si>
    <t>NBS</t>
  </si>
  <si>
    <t>Private Individual</t>
  </si>
  <si>
    <t>PRI</t>
  </si>
  <si>
    <t>Royal Bank of Scotland plc</t>
  </si>
  <si>
    <t>RBS</t>
  </si>
  <si>
    <t>Royal London Asset Management</t>
  </si>
  <si>
    <t>RLA</t>
  </si>
  <si>
    <t xml:space="preserve">Santander  </t>
  </si>
  <si>
    <t>SAN</t>
  </si>
  <si>
    <t>Scottish Building Society</t>
  </si>
  <si>
    <t>SBC</t>
  </si>
  <si>
    <t>Scottish District Heating Loans</t>
  </si>
  <si>
    <t>SDH</t>
  </si>
  <si>
    <t xml:space="preserve">Scottish Homes </t>
  </si>
  <si>
    <t>SH</t>
  </si>
  <si>
    <t>Scotwest Credit Union Ltd</t>
  </si>
  <si>
    <t>SCU</t>
  </si>
  <si>
    <t>Social Investment Scotland</t>
  </si>
  <si>
    <t>SIS</t>
  </si>
  <si>
    <t>Standard Life Investments</t>
  </si>
  <si>
    <t>SLI</t>
  </si>
  <si>
    <t>The Housing Finance Corporation</t>
  </si>
  <si>
    <t>HFC</t>
  </si>
  <si>
    <t>Triodos Bank</t>
  </si>
  <si>
    <t>TRI</t>
  </si>
  <si>
    <t>UNI</t>
  </si>
  <si>
    <t>Screen input maximim 100 characters</t>
  </si>
  <si>
    <t>9(iv). Are these funds committed?</t>
  </si>
  <si>
    <t>10. Please tell us what fees you have incurred / may incur in arranging this Facility. 
(i) Arrangement fees (paid directly to the lender)</t>
  </si>
  <si>
    <t>Derived from
(a) RSL short code(RSLShortcode table)
 + (b) Lender short code (lprp_ref_values_3/Facilites Rows 12-28)
 + c) counter(Counters table). Sequence number 4 digits with leading zero</t>
  </si>
  <si>
    <t>Reg No</t>
  </si>
  <si>
    <t>RSL Name</t>
  </si>
  <si>
    <t>Abbeyfield Scotland Ltd</t>
  </si>
  <si>
    <t>ABS</t>
  </si>
  <si>
    <t>Aberdeen Soroptimist Housing Society Ltd</t>
  </si>
  <si>
    <t>ASH</t>
  </si>
  <si>
    <t>ABN</t>
  </si>
  <si>
    <t>Abertay Housing Association Ltd</t>
  </si>
  <si>
    <t>ABY</t>
  </si>
  <si>
    <t>Abronhill Housing Association Ltd</t>
  </si>
  <si>
    <t>ABH</t>
  </si>
  <si>
    <t>Albyn Housing Society Ltd</t>
  </si>
  <si>
    <t>ALB</t>
  </si>
  <si>
    <t>Almond Housing Association Ltd</t>
  </si>
  <si>
    <t>ALM</t>
  </si>
  <si>
    <t>ANCHO Ltd</t>
  </si>
  <si>
    <t>ANC</t>
  </si>
  <si>
    <t>Angus Housing Association Ltd</t>
  </si>
  <si>
    <t>ANS</t>
  </si>
  <si>
    <t>Antonine Housing Association Ltd</t>
  </si>
  <si>
    <t>ANT</t>
  </si>
  <si>
    <t>Ardenglen Housing Association Ltd</t>
  </si>
  <si>
    <t>ARD</t>
  </si>
  <si>
    <t>Argyll Community Housing Association Ltd</t>
  </si>
  <si>
    <t>ACH</t>
  </si>
  <si>
    <t>Ark Housing Association Ltd</t>
  </si>
  <si>
    <t>ARK</t>
  </si>
  <si>
    <t>Arklet Housing Association Ltd</t>
  </si>
  <si>
    <t>ART</t>
  </si>
  <si>
    <t>Atrium Homes</t>
  </si>
  <si>
    <t>ATR</t>
  </si>
  <si>
    <t>Ayrshire Housing</t>
  </si>
  <si>
    <t>AYR</t>
  </si>
  <si>
    <t>Barony Housing Association Ltd</t>
  </si>
  <si>
    <t>Barrhead Housing Association Ltd</t>
  </si>
  <si>
    <t>BRD</t>
  </si>
  <si>
    <t>Bellsmyre Housing Association Ltd</t>
  </si>
  <si>
    <t>BEL</t>
  </si>
  <si>
    <t>Berwickshire Housing Association Ltd</t>
  </si>
  <si>
    <t>BER</t>
  </si>
  <si>
    <t>Bield Housing &amp; Care</t>
  </si>
  <si>
    <t>BIE</t>
  </si>
  <si>
    <t>Blairtummock Housing Association Ltd</t>
  </si>
  <si>
    <t>BLA</t>
  </si>
  <si>
    <t>Blochairn Housing Association Ltd</t>
  </si>
  <si>
    <t>BLO</t>
  </si>
  <si>
    <t>Blue Triangle (Glasgow) Housing Association Ltd</t>
  </si>
  <si>
    <t>BLT</t>
  </si>
  <si>
    <t>Bowerswell Memorial Homes (Perth) Ltd</t>
  </si>
  <si>
    <t>BOW</t>
  </si>
  <si>
    <t>Bridgewater Housing Association Ltd</t>
  </si>
  <si>
    <t>BRI</t>
  </si>
  <si>
    <t>Broomhouse Housing Association (1986) Ltd</t>
  </si>
  <si>
    <t>BRO</t>
  </si>
  <si>
    <t>BT Loch Aillse agus an Eilein Sgitheanaich Ltd-Lochalsh&amp;Skye</t>
  </si>
  <si>
    <t>BTL</t>
  </si>
  <si>
    <t>Cadder Housing Association Ltd</t>
  </si>
  <si>
    <t>CAD</t>
  </si>
  <si>
    <t>Cairn Housing Association Ltd</t>
  </si>
  <si>
    <t>CRN</t>
  </si>
  <si>
    <t>Caledonia Housing Association Ltd</t>
  </si>
  <si>
    <t>CDA</t>
  </si>
  <si>
    <t>Calvay Housing Association Ltd</t>
  </si>
  <si>
    <t>CAL</t>
  </si>
  <si>
    <t>Cassiltoun Housing Association Ltd</t>
  </si>
  <si>
    <t>CAS</t>
  </si>
  <si>
    <t>Castle Rock Edinvar Housing Association Ltd</t>
  </si>
  <si>
    <t>CRE</t>
  </si>
  <si>
    <t>Castlehill Housing Association Ltd</t>
  </si>
  <si>
    <t>CAH</t>
  </si>
  <si>
    <t>Cathcart &amp; District Housing Association Ltd</t>
  </si>
  <si>
    <t>CDH</t>
  </si>
  <si>
    <t>Cernach Housing Association Ltd</t>
  </si>
  <si>
    <t>CER</t>
  </si>
  <si>
    <t>Charing Cross Housing Association Ltd</t>
  </si>
  <si>
    <t>CHX</t>
  </si>
  <si>
    <t>Cloch Housing Association Ltd</t>
  </si>
  <si>
    <t>CLO</t>
  </si>
  <si>
    <t>Clyde Valley Housing Association Ltd</t>
  </si>
  <si>
    <t>CVH</t>
  </si>
  <si>
    <t>Clydebank Housing Association Ltd</t>
  </si>
  <si>
    <t>CBK</t>
  </si>
  <si>
    <t>Clydesdale Housing Association Ltd</t>
  </si>
  <si>
    <t>Copperworks Housing Co-operative Ltd</t>
  </si>
  <si>
    <t>Cordale Housing Association Ltd</t>
  </si>
  <si>
    <t>COR</t>
  </si>
  <si>
    <t>Craigdale Housing Association Ltd</t>
  </si>
  <si>
    <t>CRD</t>
  </si>
  <si>
    <t>Cube Housing Association Ltd</t>
  </si>
  <si>
    <t>CUB</t>
  </si>
  <si>
    <t>Cumbernauld Housing Partnership Ltd</t>
  </si>
  <si>
    <t>CHP</t>
  </si>
  <si>
    <t>Cunninghame Housing Association Ltd</t>
  </si>
  <si>
    <t>CUN</t>
  </si>
  <si>
    <t>Dalmuir Park Housing Association Ltd</t>
  </si>
  <si>
    <t>DPH</t>
  </si>
  <si>
    <t>Drumchapel Housing Co-operative Ltd</t>
  </si>
  <si>
    <t>DRU</t>
  </si>
  <si>
    <t>Dumfries and Galloway Housing Partnership</t>
  </si>
  <si>
    <t>DGH</t>
  </si>
  <si>
    <t>Dunbritton Housing Association Ltd</t>
  </si>
  <si>
    <t>DUN</t>
  </si>
  <si>
    <t>Dunedin Canmore Housing Limited</t>
  </si>
  <si>
    <t>DCH</t>
  </si>
  <si>
    <t>East Kilbride and District Housing Association Ltd</t>
  </si>
  <si>
    <t>EKD</t>
  </si>
  <si>
    <t>East Lothian Housing Association Ltd</t>
  </si>
  <si>
    <t>ELH</t>
  </si>
  <si>
    <t>Easthall Park Housing Cooperative Ltd</t>
  </si>
  <si>
    <t>EHP</t>
  </si>
  <si>
    <t>Eildon Housing Association Ltd</t>
  </si>
  <si>
    <t>EIL</t>
  </si>
  <si>
    <t>Elderpark Housing Association Ltd</t>
  </si>
  <si>
    <t>ELD</t>
  </si>
  <si>
    <t>Faifley Housing Association Ltd</t>
  </si>
  <si>
    <t>FAI</t>
  </si>
  <si>
    <t>Fairfield Housing Co-operative Ltd</t>
  </si>
  <si>
    <t>FFH</t>
  </si>
  <si>
    <t>Ferguslie Park Housing Association Ltd</t>
  </si>
  <si>
    <t>FER</t>
  </si>
  <si>
    <t>Fife Housing Association Ltd</t>
  </si>
  <si>
    <t>FIF</t>
  </si>
  <si>
    <t>Forgewood Housing Co-operative Ltd</t>
  </si>
  <si>
    <t>FGW</t>
  </si>
  <si>
    <t>Forth Housing Association Ltd</t>
  </si>
  <si>
    <t>FTH</t>
  </si>
  <si>
    <t>Fyne Homes</t>
  </si>
  <si>
    <t>FYN</t>
  </si>
  <si>
    <t>Gardeen Housing Association Ltd</t>
  </si>
  <si>
    <t>GAR</t>
  </si>
  <si>
    <t>Garrion Peoples Housing Cooperative Ltd</t>
  </si>
  <si>
    <t>GPH</t>
  </si>
  <si>
    <t>Glasgow Housing Association Ltd, The</t>
  </si>
  <si>
    <t>GHA</t>
  </si>
  <si>
    <t>Glasgow West Housing Association Ltd</t>
  </si>
  <si>
    <t>GLW</t>
  </si>
  <si>
    <t>Glen Housing Association Ltd</t>
  </si>
  <si>
    <t>GLE</t>
  </si>
  <si>
    <t>Glen Oaks Housing Association Ltd</t>
  </si>
  <si>
    <t>GOH</t>
  </si>
  <si>
    <t>Govan Housing Association Ltd</t>
  </si>
  <si>
    <t>GVH</t>
  </si>
  <si>
    <t>Govanhill Housing Association Ltd</t>
  </si>
  <si>
    <t>GOV</t>
  </si>
  <si>
    <t>Grampian Housing Association Ltd</t>
  </si>
  <si>
    <t>GRA</t>
  </si>
  <si>
    <t>Hanover (Scotland) Housing Association Ltd</t>
  </si>
  <si>
    <t>HAN</t>
  </si>
  <si>
    <t>Hawthorn Housing Co-operative Ltd</t>
  </si>
  <si>
    <t>HAW</t>
  </si>
  <si>
    <t>Hebridean Housing Partnership Ltd</t>
  </si>
  <si>
    <t>HHP</t>
  </si>
  <si>
    <t>Hillcrest Housing Association Ltd</t>
  </si>
  <si>
    <t>HCT</t>
  </si>
  <si>
    <t>Hillhead Housing Association 2000</t>
  </si>
  <si>
    <t>HHD</t>
  </si>
  <si>
    <t>Hjaltland Housing Association Ltd</t>
  </si>
  <si>
    <t>HJA</t>
  </si>
  <si>
    <t>Home in Scotland Ltd</t>
  </si>
  <si>
    <t>HOM</t>
  </si>
  <si>
    <t>Homes for Life Housing Partnership</t>
  </si>
  <si>
    <t>HFL</t>
  </si>
  <si>
    <t>Horizon Housing Association Ltd</t>
  </si>
  <si>
    <t>HHA</t>
  </si>
  <si>
    <t>Hunters Hall Housing Co-operative Ltd</t>
  </si>
  <si>
    <t>HUN</t>
  </si>
  <si>
    <t>Irvine Housing Association Ltd</t>
  </si>
  <si>
    <t>IRV</t>
  </si>
  <si>
    <t>Kendoon Housing Association Ltd</t>
  </si>
  <si>
    <t>KEN</t>
  </si>
  <si>
    <t>Key Housing Association Ltd</t>
  </si>
  <si>
    <t>KEY</t>
  </si>
  <si>
    <t>Kincardine Housing Cooperative Ltd</t>
  </si>
  <si>
    <t>KIN</t>
  </si>
  <si>
    <t>Kingdom Housing Association Ltd</t>
  </si>
  <si>
    <t>KGN</t>
  </si>
  <si>
    <t>Kingsridge Cleddans Housing Association Ltd</t>
  </si>
  <si>
    <t>KRC</t>
  </si>
  <si>
    <t>Knowes Housing Association Ltd</t>
  </si>
  <si>
    <t>KNO</t>
  </si>
  <si>
    <t>Lanarkshire Housing Association Ltd</t>
  </si>
  <si>
    <t>LAN</t>
  </si>
  <si>
    <t>Langstane Housing Association Ltd</t>
  </si>
  <si>
    <t>LGS</t>
  </si>
  <si>
    <t>Larkfield Housing Association Ltd</t>
  </si>
  <si>
    <t>LHA</t>
  </si>
  <si>
    <t>Link Group Ltd</t>
  </si>
  <si>
    <t>LNK</t>
  </si>
  <si>
    <t>Linstone Housing Association Ltd</t>
  </si>
  <si>
    <t>LIN</t>
  </si>
  <si>
    <t>Linthouse Housing Association Ltd</t>
  </si>
  <si>
    <t>LTH</t>
  </si>
  <si>
    <t>Lister Housing Co-operative Ltd</t>
  </si>
  <si>
    <t>LIS</t>
  </si>
  <si>
    <t>Lochaber Housing Association Ltd</t>
  </si>
  <si>
    <t>LOC</t>
  </si>
  <si>
    <t>Lochfield Park Housing Association Ltd</t>
  </si>
  <si>
    <t>LPH</t>
  </si>
  <si>
    <t>Loreburn Housing Association Ltd</t>
  </si>
  <si>
    <t>LRB</t>
  </si>
  <si>
    <t>Loretto Housing Association Ltd</t>
  </si>
  <si>
    <t>LOR</t>
  </si>
  <si>
    <t>Manor Estates Housing Association Ltd</t>
  </si>
  <si>
    <t>MAN</t>
  </si>
  <si>
    <t>MBH</t>
  </si>
  <si>
    <t>Maryhill Housing Association Ltd</t>
  </si>
  <si>
    <t>MRH</t>
  </si>
  <si>
    <t>Melville Housing Association Ltd</t>
  </si>
  <si>
    <t>MEL</t>
  </si>
  <si>
    <t>Milnbank Housing Association Ltd</t>
  </si>
  <si>
    <t>MIL</t>
  </si>
  <si>
    <t>Molendinar Park Housing Association</t>
  </si>
  <si>
    <t>MOL</t>
  </si>
  <si>
    <t>MOR</t>
  </si>
  <si>
    <t>Muirhouse Housing Association Ltd</t>
  </si>
  <si>
    <t>MUR</t>
  </si>
  <si>
    <t>New Gorbals Housing Association Ltd</t>
  </si>
  <si>
    <t>NEW</t>
  </si>
  <si>
    <t>Next Step Homes Ltd</t>
  </si>
  <si>
    <t>NEX</t>
  </si>
  <si>
    <t>North Glasgow Housing Association Ltd</t>
  </si>
  <si>
    <t>NGH</t>
  </si>
  <si>
    <t>North View Housing Association Ltd</t>
  </si>
  <si>
    <t>NVH</t>
  </si>
  <si>
    <t>Oak Tree Housing Association Ltd</t>
  </si>
  <si>
    <t>OAK</t>
  </si>
  <si>
    <t>Ochil View Housing Association Ltd</t>
  </si>
  <si>
    <t>OCH</t>
  </si>
  <si>
    <t>Ore Valley Housing Association Ltd</t>
  </si>
  <si>
    <t>ORE</t>
  </si>
  <si>
    <t>Orkney Housing Association Ltd</t>
  </si>
  <si>
    <t>ORK</t>
  </si>
  <si>
    <t>PSH</t>
  </si>
  <si>
    <t>Paragon Housing Association Ltd</t>
  </si>
  <si>
    <t>PAR</t>
  </si>
  <si>
    <t>Parkhead Housing Association Ltd</t>
  </si>
  <si>
    <t>PHH</t>
  </si>
  <si>
    <t>Partick Housing Association Ltd</t>
  </si>
  <si>
    <t>PTK</t>
  </si>
  <si>
    <t>Pentland Housing Association Ltd</t>
  </si>
  <si>
    <t>PEN</t>
  </si>
  <si>
    <t>Pineview Housing Association Ltd</t>
  </si>
  <si>
    <t>PIN</t>
  </si>
  <si>
    <t>Port of Leith Housing Association Ltd</t>
  </si>
  <si>
    <t>POL</t>
  </si>
  <si>
    <t>Prospect Community Housing</t>
  </si>
  <si>
    <t>PRO</t>
  </si>
  <si>
    <t>Provanhall Housing Association Ltd</t>
  </si>
  <si>
    <t>PRV</t>
  </si>
  <si>
    <t>Queens Cross Housing Association Ltd</t>
  </si>
  <si>
    <t>QUX</t>
  </si>
  <si>
    <t>Reidvale Housing Association</t>
  </si>
  <si>
    <t>REI</t>
  </si>
  <si>
    <t>River Clyde Homes Ltd</t>
  </si>
  <si>
    <t>RCL</t>
  </si>
  <si>
    <t>Rosehill Housing Co-operative Ltd</t>
  </si>
  <si>
    <t>ROS</t>
  </si>
  <si>
    <t>Ruchazie Housing Association Ltd</t>
  </si>
  <si>
    <t>RUC</t>
  </si>
  <si>
    <t>Sanctuary Scotland Housing Association Ltd</t>
  </si>
  <si>
    <t>SSH</t>
  </si>
  <si>
    <t>Scottish Borders Housing Association Ltd</t>
  </si>
  <si>
    <t>SBH</t>
  </si>
  <si>
    <t>Scottish Veterans Housing Association Ltd</t>
  </si>
  <si>
    <t>SVH</t>
  </si>
  <si>
    <t>Servite Housing Association Ltd</t>
  </si>
  <si>
    <t>SHA</t>
  </si>
  <si>
    <t>Shettleston Housing Association Ltd</t>
  </si>
  <si>
    <t>SHT</t>
  </si>
  <si>
    <t>Shire Housing Association Ltd</t>
  </si>
  <si>
    <t>SHI</t>
  </si>
  <si>
    <t>Southside Housing Association Ltd</t>
  </si>
  <si>
    <t>SOU</t>
  </si>
  <si>
    <t>Spire View Housing Association Ltd</t>
  </si>
  <si>
    <t>SPV</t>
  </si>
  <si>
    <t>Strathclyde (Camphill) Housing Society Ltd</t>
  </si>
  <si>
    <t>SHS</t>
  </si>
  <si>
    <t>Tenants First Housing Co-operative Ltd</t>
  </si>
  <si>
    <t>TFH</t>
  </si>
  <si>
    <t>Thenue Housing Association Ltd</t>
  </si>
  <si>
    <t>THE</t>
  </si>
  <si>
    <t>Thistle Housing Association Ltd</t>
  </si>
  <si>
    <t>THI</t>
  </si>
  <si>
    <t>Tollcross Housing Association Ltd</t>
  </si>
  <si>
    <t>TOL</t>
  </si>
  <si>
    <t>Trafalgar Housing Association Ltd</t>
  </si>
  <si>
    <t>TRA</t>
  </si>
  <si>
    <t>Trust Housing Association Ltd</t>
  </si>
  <si>
    <t>TRU</t>
  </si>
  <si>
    <t>Viewpoint Housing Association Ltd</t>
  </si>
  <si>
    <t>VIE</t>
  </si>
  <si>
    <t>Waverley Housing</t>
  </si>
  <si>
    <t>WAV</t>
  </si>
  <si>
    <t>Wellhouse Housing Association Ltd</t>
  </si>
  <si>
    <t>WEL</t>
  </si>
  <si>
    <t>Weslo Housing Management</t>
  </si>
  <si>
    <t>WES</t>
  </si>
  <si>
    <t>West Granton Housing Co-operative Ltd</t>
  </si>
  <si>
    <t>WGH</t>
  </si>
  <si>
    <t>West Highland Housing Association Ltd</t>
  </si>
  <si>
    <t>WHH</t>
  </si>
  <si>
    <t>West Lothian Housing Partnership Ltd</t>
  </si>
  <si>
    <t>WLH</t>
  </si>
  <si>
    <t>West of Scotland Housing Association Ltd</t>
  </si>
  <si>
    <t>WOS</t>
  </si>
  <si>
    <t>West Whitlawburn Housing Co-operative Ltd</t>
  </si>
  <si>
    <t>WWH</t>
  </si>
  <si>
    <t>Wheatley Housing Group Ltd</t>
  </si>
  <si>
    <t>WHG</t>
  </si>
  <si>
    <t>Whiteinch and Scotstoun Housing Association Ltd</t>
  </si>
  <si>
    <t>WSH</t>
  </si>
  <si>
    <t>Williamsburgh Housing Association Ltd</t>
  </si>
  <si>
    <t>WIL</t>
  </si>
  <si>
    <t>Wishaw and District Housing Association Ltd</t>
  </si>
  <si>
    <t>WDH</t>
  </si>
  <si>
    <t>Yoker Housing Association Ltd</t>
  </si>
  <si>
    <t>YOK</t>
  </si>
  <si>
    <t>Yorkhill Housing Association Ltd</t>
  </si>
  <si>
    <t>YOR</t>
  </si>
  <si>
    <t>Counter held on Counters table.</t>
  </si>
  <si>
    <t>LIBOR 1 month</t>
  </si>
  <si>
    <t>LIBOR 2 month</t>
  </si>
  <si>
    <t>LIBOR 3 month</t>
  </si>
  <si>
    <t>LIBOR 4 month</t>
  </si>
  <si>
    <t>LIBOR 5 month</t>
  </si>
  <si>
    <t>LIBOR 6 month</t>
  </si>
  <si>
    <t>LIBOR 7 month</t>
  </si>
  <si>
    <t>LIBOR 8 month</t>
  </si>
  <si>
    <t>LIBOR 9 month</t>
  </si>
  <si>
    <t>LIBOR 10 month</t>
  </si>
  <si>
    <t>LIBOR 11 month</t>
  </si>
  <si>
    <t>LIBOR 12 month</t>
  </si>
  <si>
    <t>Base</t>
  </si>
  <si>
    <t>Fixed Rate Percentage</t>
  </si>
  <si>
    <t>RPI linked</t>
  </si>
  <si>
    <t>Interest Free</t>
  </si>
  <si>
    <t>Rate paid by on lender (for on lending only)</t>
  </si>
  <si>
    <t>13. method marked</t>
  </si>
  <si>
    <t>Cash (GBP)</t>
  </si>
  <si>
    <t>Daily</t>
  </si>
  <si>
    <t>EUV</t>
  </si>
  <si>
    <t>Secured Assets</t>
  </si>
  <si>
    <t>Weekly</t>
  </si>
  <si>
    <t>EUV-SH with sales</t>
  </si>
  <si>
    <t>Monthly</t>
  </si>
  <si>
    <t>EUV-SH without sales</t>
  </si>
  <si>
    <t>Quarterly</t>
  </si>
  <si>
    <t>MV-ST</t>
  </si>
  <si>
    <t>Annually</t>
  </si>
  <si>
    <t>OMV</t>
  </si>
  <si>
    <t>No call</t>
  </si>
  <si>
    <t>Other - please contact SHR</t>
  </si>
  <si>
    <t>Cash flow</t>
  </si>
  <si>
    <t>No valuation required</t>
  </si>
  <si>
    <t>60% EUV-SH &amp; 40% MV-ST</t>
  </si>
  <si>
    <t>EUV-SH without sales and MV</t>
  </si>
  <si>
    <t>EUV-SH with sales and MV</t>
  </si>
  <si>
    <t>EUV-SH without sales &amp; MV-ST</t>
  </si>
  <si>
    <t>ISDA</t>
  </si>
  <si>
    <t>FACILITY</t>
  </si>
  <si>
    <t>ISDA COVENANT</t>
  </si>
  <si>
    <t>LPC001a</t>
  </si>
  <si>
    <t>LPC003a</t>
  </si>
  <si>
    <t>Counter held in Counters table</t>
  </si>
  <si>
    <t>LPC004a</t>
  </si>
  <si>
    <t>Interest Cover</t>
  </si>
  <si>
    <t>Loan to Value</t>
  </si>
  <si>
    <t>Net Worth</t>
  </si>
  <si>
    <t>Operating Surplus</t>
  </si>
  <si>
    <t>Biannually</t>
  </si>
  <si>
    <t>Net Debt per unit</t>
  </si>
  <si>
    <t>Triennially</t>
  </si>
  <si>
    <t>Gearing (%)</t>
  </si>
  <si>
    <t>Quinquennially</t>
  </si>
  <si>
    <t>Net Operating Cash Flow</t>
  </si>
  <si>
    <t>Ad hoc</t>
  </si>
  <si>
    <t>Approval of Business Plan</t>
  </si>
  <si>
    <t>Debt Service Test (DST)</t>
  </si>
  <si>
    <t>Current ratio</t>
  </si>
  <si>
    <t>Total Debt</t>
  </si>
  <si>
    <t>Gross rent to interest costs</t>
  </si>
  <si>
    <t>Net rent to interest costs</t>
  </si>
  <si>
    <t>Total income to interest costs</t>
  </si>
  <si>
    <t>Loan repayment cover</t>
  </si>
  <si>
    <t>Voids</t>
  </si>
  <si>
    <t>Total income to total expenditure</t>
  </si>
  <si>
    <t>Net debt to HAG + reserves</t>
  </si>
  <si>
    <t>Asset Cover</t>
  </si>
  <si>
    <t>Intra Group Finance Type</t>
  </si>
  <si>
    <t>Lend</t>
  </si>
  <si>
    <t>Parent</t>
  </si>
  <si>
    <t>Capital Purchase (give details)</t>
  </si>
  <si>
    <t>Yes</t>
  </si>
  <si>
    <t>Bond / Capital Market product</t>
  </si>
  <si>
    <t>Fully Amortising</t>
  </si>
  <si>
    <t>BEQBNDCAP002</t>
  </si>
  <si>
    <t>Floating charge (give details)</t>
  </si>
  <si>
    <t>Borrow</t>
  </si>
  <si>
    <t>Subsidiary</t>
  </si>
  <si>
    <t>New Build / Refurbishment Project (give details)</t>
  </si>
  <si>
    <t>No</t>
  </si>
  <si>
    <t>Bridging Finance</t>
  </si>
  <si>
    <t>Payment start date deferred then fully amortising</t>
  </si>
  <si>
    <t>Other group company</t>
  </si>
  <si>
    <t>Development Overdraft</t>
  </si>
  <si>
    <t>Interest only - Bullet repayment at end of term from cashflow</t>
  </si>
  <si>
    <t>Standard security over stock (give details)</t>
  </si>
  <si>
    <t>Fixed Interest Free</t>
  </si>
  <si>
    <t>Interest only - Bullet repayment at end of term from refinancing</t>
  </si>
  <si>
    <t>Fixed Rate Loan</t>
  </si>
  <si>
    <t>Repayable on demand</t>
  </si>
  <si>
    <t>Fixed with embedded Interest Rate Swaps</t>
  </si>
  <si>
    <t>Converted to loan</t>
  </si>
  <si>
    <t>Fixed without embedded Interest Rate Swaps</t>
  </si>
  <si>
    <t>Subject to annual renewal</t>
  </si>
  <si>
    <t>Revolving Loan / Credit Facility</t>
  </si>
  <si>
    <t>Interest only then capital and interest</t>
  </si>
  <si>
    <t>Variable Rate Loan</t>
  </si>
  <si>
    <t>Interest only until fully drawn</t>
  </si>
  <si>
    <t>Variable with embedded Interest Rate Swaps</t>
  </si>
  <si>
    <t>Interest only followed by structured capital repayments</t>
  </si>
  <si>
    <t>Variable without embedded Interest Rate Swaps</t>
  </si>
  <si>
    <t>Payment start date deferred-bullet repayment of interest and capital at maturity</t>
  </si>
  <si>
    <t>Working Capital Overdraft (if &gt; £1m)</t>
  </si>
  <si>
    <t>Interest &amp; capital then bullet repayment from cashflow or refinancing</t>
  </si>
  <si>
    <t>(Select)
Yes
No
N/A</t>
  </si>
  <si>
    <t>Decimal point is not accepted.</t>
  </si>
  <si>
    <t>Decinal point is not accepted</t>
  </si>
  <si>
    <t>List of checkboxes with same Lender options as LPF001.</t>
  </si>
  <si>
    <t>Screen input maximim 60 characters</t>
  </si>
  <si>
    <t>All Loans Reference Numbers for an RSL should be available.</t>
  </si>
  <si>
    <t>Checkbox.
Checked = 'Yes'</t>
  </si>
  <si>
    <t>Checkbox.
Unchecked = 'Live'
Checked = 'Repaid'</t>
  </si>
  <si>
    <t>IGFB_Purpose_of_loan_details</t>
  </si>
  <si>
    <t>14. How is interest being treated?</t>
  </si>
  <si>
    <t>BNDCAP</t>
  </si>
  <si>
    <t>Affordable Housing Development</t>
  </si>
  <si>
    <t>Paid</t>
  </si>
  <si>
    <t>BDGFIN</t>
  </si>
  <si>
    <t>Other Social Housing Initiatives e.g. NSSE</t>
  </si>
  <si>
    <t>Rolled up</t>
  </si>
  <si>
    <t>DEVDFT</t>
  </si>
  <si>
    <t>Mid Market Rent</t>
  </si>
  <si>
    <t>Waived</t>
  </si>
  <si>
    <t>FIXIF</t>
  </si>
  <si>
    <t>Commercial Activities</t>
  </si>
  <si>
    <t>FIXED</t>
  </si>
  <si>
    <t>Wider Role</t>
  </si>
  <si>
    <t>FWEIRS</t>
  </si>
  <si>
    <t>LSVT BP Support</t>
  </si>
  <si>
    <t>FNEIRS</t>
  </si>
  <si>
    <t>SHQS Delivery</t>
  </si>
  <si>
    <t>REVLNF</t>
  </si>
  <si>
    <t>Refinancing</t>
  </si>
  <si>
    <t>VAR</t>
  </si>
  <si>
    <t>Capital Investment</t>
  </si>
  <si>
    <t>VWES</t>
  </si>
  <si>
    <t>Office development</t>
  </si>
  <si>
    <t>VNES</t>
  </si>
  <si>
    <t>Stock transfer</t>
  </si>
  <si>
    <t>Working Capital Overdraft (if &gt; Â£1m)</t>
  </si>
  <si>
    <t>WCPDFT</t>
  </si>
  <si>
    <t>On lending to subsidiary</t>
  </si>
  <si>
    <t>Repayment terms / First interest payment date</t>
  </si>
  <si>
    <t>13 (i). Are the terms of the loan above relevant until Final capital Repayment Date in question (11)?</t>
  </si>
  <si>
    <t>If NO, then please enter 13(ii) and 13(iii) below. 
ii) What is the expiry date of the current deal? (DD/MM/YYYY)</t>
  </si>
  <si>
    <t>17. Has this Loan been repaid?</t>
  </si>
  <si>
    <t xml:space="preserve">Checkbox.
Unchecked = 'Live'
Checked = 'Repaid'
</t>
  </si>
  <si>
    <t>16(i). Percentage of Security provided by Social Housing assets</t>
  </si>
  <si>
    <t>IRD</t>
  </si>
  <si>
    <t>Embedded interest rate swap</t>
  </si>
  <si>
    <t>Embedded interest rate cap</t>
  </si>
  <si>
    <t>Robert Stokes</t>
  </si>
  <si>
    <t>ISDA Covenant</t>
  </si>
  <si>
    <t>Facility</t>
  </si>
  <si>
    <t>Loan (incl Security)</t>
  </si>
  <si>
    <t>Loan Covenant</t>
  </si>
  <si>
    <t>EMBEDDED INTEREST RATE DERIVATIVE</t>
  </si>
  <si>
    <t>LOAN</t>
  </si>
  <si>
    <t>INTRA GROUP FINANCIAL BORROW</t>
  </si>
  <si>
    <t>INTRA GROUP FINANCIAL LEND</t>
  </si>
  <si>
    <t>Intra Group Financial Lend</t>
  </si>
  <si>
    <t>Intra Group Financial Borrow</t>
  </si>
  <si>
    <t>Embedded Interest Rate Derivative</t>
  </si>
  <si>
    <t>Decimal point is not accepted</t>
  </si>
  <si>
    <t xml:space="preserve"> In order to close the facility the following conditions must be met:
•Facility End Date must be entered.
•End Date of Facility cannot be greater than General Information Page Date of Return
•All loans are repaid.</t>
  </si>
  <si>
    <t xml:space="preserve">A nil Return can only be entered if :-
a) No in-year return exists for that financial year
b) No live Facility or ISDA or Inter Group Finance record exists in the previous annual return
</t>
  </si>
  <si>
    <t>Type of Return</t>
  </si>
  <si>
    <t>Accounting Year End</t>
  </si>
  <si>
    <t>January</t>
  </si>
  <si>
    <t>February</t>
  </si>
  <si>
    <t>March</t>
  </si>
  <si>
    <t>April</t>
  </si>
  <si>
    <t>May</t>
  </si>
  <si>
    <t>June</t>
  </si>
  <si>
    <t>July</t>
  </si>
  <si>
    <t>August</t>
  </si>
  <si>
    <t>September</t>
  </si>
  <si>
    <t>October</t>
  </si>
  <si>
    <t>November</t>
  </si>
  <si>
    <t>December</t>
  </si>
  <si>
    <t>Yes
No.</t>
  </si>
  <si>
    <t xml:space="preserve">Records cannot be deleted from an authorised or validated return </t>
  </si>
  <si>
    <t xml:space="preserve">Here is a list of rules to delete records from a pre-authorised return: </t>
  </si>
  <si>
    <t>Deletion is allowed when:</t>
  </si>
  <si>
    <t>1. Facility is ‘live’;</t>
  </si>
  <si>
    <t>2. Facility only exists in the current submission;</t>
  </si>
  <si>
    <t>3. No dependent Loan exists;</t>
  </si>
  <si>
    <t>Loan</t>
  </si>
  <si>
    <t>1. Loan has not been repaid;</t>
  </si>
  <si>
    <t>2. Loan only exists on the current submission;</t>
  </si>
  <si>
    <t>3. No dependent Covenant or Interest Rate Derivative exist</t>
  </si>
  <si>
    <t>Covenant</t>
  </si>
  <si>
    <r>
      <t xml:space="preserve">The Covenant’s parent Loan has not been repaid. </t>
    </r>
    <r>
      <rPr>
        <i/>
        <sz val="11"/>
        <rFont val="Arial"/>
        <family val="2"/>
      </rPr>
      <t>The Covenant is only deleted from the current submission.</t>
    </r>
  </si>
  <si>
    <t>Interest Rate Derivative</t>
  </si>
  <si>
    <r>
      <t xml:space="preserve">The Interest Rate Derivative’s parent Loan has not been repaid. </t>
    </r>
    <r>
      <rPr>
        <i/>
        <sz val="11"/>
        <rFont val="Arial"/>
        <family val="2"/>
      </rPr>
      <t>The Interest Rate Derivative is only deleted from the current submission.</t>
    </r>
  </si>
  <si>
    <r>
      <t xml:space="preserve">No dependent Covenant exists. </t>
    </r>
    <r>
      <rPr>
        <i/>
        <sz val="11"/>
        <rFont val="Arial"/>
        <family val="2"/>
      </rPr>
      <t>The ISDA is only deleted from the current submission.</t>
    </r>
  </si>
  <si>
    <t>Inter group financing</t>
  </si>
  <si>
    <t>Deletion is always allowed. The Inter Group Financing record is only deleted from the current submission.</t>
  </si>
  <si>
    <t>Delete records</t>
  </si>
  <si>
    <t>Change in Mark to Market Valuation in connection with ISDA</t>
  </si>
  <si>
    <t>Change to Security number or Valuation</t>
  </si>
  <si>
    <t>Correction</t>
  </si>
  <si>
    <t xml:space="preserve">Drawdown </t>
  </si>
  <si>
    <t>New Facility</t>
  </si>
  <si>
    <t>New Inter Group Financing (IGF) / amend existing IGF</t>
  </si>
  <si>
    <t>New ISDA / amend existing ISDA</t>
  </si>
  <si>
    <t>New Loan</t>
  </si>
  <si>
    <t>Other</t>
  </si>
  <si>
    <t>Return reason</t>
  </si>
  <si>
    <t>TSB Bank plc</t>
  </si>
  <si>
    <t>TSB</t>
  </si>
  <si>
    <t>Scottish Widows</t>
  </si>
  <si>
    <t>SWD</t>
  </si>
  <si>
    <t>Add 2 Lenders</t>
  </si>
  <si>
    <t>Charity Bank Ltd</t>
  </si>
  <si>
    <t>CB</t>
  </si>
  <si>
    <t>Add changes for 2017</t>
  </si>
  <si>
    <t>1. Amend 4 RSL names; 2. Amend 1 Lender name; 3. Add 22 Lenders</t>
  </si>
  <si>
    <t>Blackwood Homes and Care</t>
  </si>
  <si>
    <t>Paisley Housing Association Ltd</t>
  </si>
  <si>
    <t>Osprey Housing Ltd</t>
  </si>
  <si>
    <t>Osprey Housing Moray</t>
  </si>
  <si>
    <t>BAE pension fund</t>
  </si>
  <si>
    <t>BAE</t>
  </si>
  <si>
    <t>Bank of New York Mellon</t>
  </si>
  <si>
    <t>NYM</t>
  </si>
  <si>
    <t>Bank of Tokyo Mitsubishi</t>
  </si>
  <si>
    <t>TOK</t>
  </si>
  <si>
    <t>CCLA</t>
  </si>
  <si>
    <t>Close Brothers</t>
  </si>
  <si>
    <t>CBR</t>
  </si>
  <si>
    <t>Close Property Finance</t>
  </si>
  <si>
    <t>CPF</t>
  </si>
  <si>
    <t>Credit Suisse</t>
  </si>
  <si>
    <t>CSU</t>
  </si>
  <si>
    <t>Danske</t>
  </si>
  <si>
    <t>DAN</t>
  </si>
  <si>
    <t>Deutsche Bank</t>
  </si>
  <si>
    <t>DEU</t>
  </si>
  <si>
    <t>Goldman Sachs</t>
  </si>
  <si>
    <t>GMS</t>
  </si>
  <si>
    <t>Handelsbanken</t>
  </si>
  <si>
    <t>HBK</t>
  </si>
  <si>
    <t>Helaba</t>
  </si>
  <si>
    <t>HLB</t>
  </si>
  <si>
    <t>HSBC</t>
  </si>
  <si>
    <t>JPMorgan</t>
  </si>
  <si>
    <t>JPM</t>
  </si>
  <si>
    <t>Just Retirement Ltd</t>
  </si>
  <si>
    <t>JRL</t>
  </si>
  <si>
    <t>Macquarie</t>
  </si>
  <si>
    <t>MAQ</t>
  </si>
  <si>
    <t>MetLife</t>
  </si>
  <si>
    <t>MLF</t>
  </si>
  <si>
    <t>Morgan Stanley</t>
  </si>
  <si>
    <t>MOS</t>
  </si>
  <si>
    <t>PRU</t>
  </si>
  <si>
    <t>Rothesay</t>
  </si>
  <si>
    <t>ROT</t>
  </si>
  <si>
    <t>Standard Chartered Bank</t>
  </si>
  <si>
    <t>SCB</t>
  </si>
  <si>
    <t>Swiss Re Europe SA</t>
  </si>
  <si>
    <t>SRE</t>
  </si>
  <si>
    <t>Add changes for 2018</t>
  </si>
  <si>
    <t>Wrigley Trustees Ltd</t>
  </si>
  <si>
    <t>Reference</t>
  </si>
  <si>
    <t>Edit</t>
  </si>
  <si>
    <t>Delete</t>
  </si>
  <si>
    <t>Status</t>
  </si>
  <si>
    <t>Live</t>
  </si>
  <si>
    <t>Repaid</t>
  </si>
  <si>
    <t>Name of Lead Lender</t>
  </si>
  <si>
    <t>Total Facility (£’000s)</t>
  </si>
  <si>
    <t>Facility Outstanding (£’000s)</t>
  </si>
  <si>
    <t>Facility Undrawn (£’000s)</t>
  </si>
  <si>
    <t>AHF2379</t>
  </si>
  <si>
    <t>DemoASB2881</t>
  </si>
  <si>
    <t>Closed</t>
  </si>
  <si>
    <t>DemoBAR2879</t>
  </si>
  <si>
    <t>DemoBOI2883</t>
  </si>
  <si>
    <t>DemoBOS2863</t>
  </si>
  <si>
    <t>DemoRSL2882</t>
  </si>
  <si>
    <t>Total</t>
  </si>
  <si>
    <t>BOSFIXED2511</t>
  </si>
  <si>
    <t>BOSFIXED3709</t>
  </si>
  <si>
    <t>Embedded Interest Rate Swap</t>
  </si>
  <si>
    <t>Isda Covenant</t>
  </si>
  <si>
    <t>Form Grids</t>
  </si>
  <si>
    <t>Edit Delete</t>
  </si>
  <si>
    <t>Amend Loan Line 15: remove references to 'Fixed Interest Free' in validatrion checks (1) and (2).</t>
  </si>
  <si>
    <t>Lenders Mortgage Base Rate</t>
  </si>
  <si>
    <t>Amend ddm option to 'Lenders Mortgage Base Rate'</t>
  </si>
  <si>
    <t>Amend IGF validation Q18 / Loan type</t>
  </si>
  <si>
    <t>Capital Expenditure Limit</t>
  </si>
  <si>
    <t>Loan to Historic Cost</t>
  </si>
  <si>
    <t>Add Covenant type, Reason for Return</t>
  </si>
  <si>
    <t>Reporting of covenants to Lenders</t>
  </si>
  <si>
    <t>Change in Loan details</t>
  </si>
  <si>
    <t>Change to Facility</t>
  </si>
  <si>
    <t>LPC020bx</t>
  </si>
  <si>
    <t>Add changes for 2019</t>
  </si>
  <si>
    <t>IGFB_Organising_Funding_Provided_from</t>
  </si>
  <si>
    <t>IGFL_Comments</t>
  </si>
  <si>
    <t>LPIGF050</t>
  </si>
  <si>
    <t>IGFB_Comments</t>
  </si>
  <si>
    <t>LPC040</t>
  </si>
  <si>
    <t>Comments for ISDA</t>
  </si>
  <si>
    <t>LPF030</t>
  </si>
  <si>
    <t>Comments for Facility</t>
  </si>
  <si>
    <t>IS_Comments</t>
  </si>
  <si>
    <t>FA_Comments</t>
  </si>
  <si>
    <t>3a. If the charge holder is different from the lead lender/lender in Q3 above please list all charge holders</t>
  </si>
  <si>
    <t>2. Date of Return (DD/MM/YYYY)</t>
  </si>
  <si>
    <t>3. Reason for return</t>
  </si>
  <si>
    <t>4. Accounting year-end</t>
  </si>
  <si>
    <t>5. Number of housing units owned by RSL</t>
  </si>
  <si>
    <t>6. Number of housing units used for Security</t>
  </si>
  <si>
    <t>7. Unencumbered housing units</t>
  </si>
  <si>
    <t>8. What Percentage of unencumbered housing units in Question (7) has a Positive value?</t>
  </si>
  <si>
    <t>9. Does a Lender have a floating charge over the company assets?</t>
  </si>
  <si>
    <t>LPR020</t>
  </si>
  <si>
    <t>FP_Comments</t>
  </si>
  <si>
    <t>Maximum number of screen rows = 5.</t>
  </si>
  <si>
    <t>Maximum number of screen rows = 10.</t>
  </si>
  <si>
    <t>Sun Life</t>
  </si>
  <si>
    <t>SUN</t>
  </si>
  <si>
    <t>Add new lender and design for quick access</t>
  </si>
  <si>
    <t xml:space="preserve">The Law Debenture Trust Corp </t>
  </si>
  <si>
    <t>Add new charge holder &amp; Lender</t>
  </si>
  <si>
    <t>4. When a lower level record has been displayed, clicking its expansion synbol hides the record, and the expansion symbol is points horizontally again. Any opened hierarchy is kept and can be viewed if the symbol is clicked again</t>
  </si>
  <si>
    <t>Quick links - Edit</t>
  </si>
  <si>
    <t>Quick links - Search</t>
  </si>
  <si>
    <r>
      <t xml:space="preserve">1. The </t>
    </r>
    <r>
      <rPr>
        <b/>
        <sz val="11"/>
        <rFont val="Arial"/>
        <family val="2"/>
      </rPr>
      <t>Quick links</t>
    </r>
    <r>
      <rPr>
        <sz val="11"/>
        <rFont val="Arial"/>
        <family val="2"/>
      </rPr>
      <t xml:space="preserve"> page is accessed from the left side menu, positioned between Submission and Validtion Summary</t>
    </r>
  </si>
  <si>
    <r>
      <t xml:space="preserve">2. When </t>
    </r>
    <r>
      <rPr>
        <b/>
        <sz val="11"/>
        <rFont val="Arial"/>
        <family val="2"/>
      </rPr>
      <t>Quick links</t>
    </r>
    <r>
      <rPr>
        <sz val="11"/>
        <rFont val="Arial"/>
        <family val="2"/>
      </rPr>
      <t xml:space="preserve"> is selected a Tree structure is displayed, listing all the records for the return: ISDA, Intra Group Finance, Facility</t>
    </r>
  </si>
  <si>
    <t>Quick links - View</t>
  </si>
  <si>
    <t>Summary details</t>
  </si>
  <si>
    <t xml:space="preserve">3. Amount </t>
  </si>
  <si>
    <t>9. Mark to Market Value</t>
  </si>
  <si>
    <t>11. Implied loss or gain on Mark to Mrket Valuation</t>
  </si>
  <si>
    <t>Intra Group Finance Lend / Borrow</t>
  </si>
  <si>
    <t>4. Amount Provided / Amount Received</t>
  </si>
  <si>
    <t>5. Balance outstanding. As at date of return</t>
  </si>
  <si>
    <t xml:space="preserve">2. Name of organisation that the funding is provided to / 2. Name of organisation that the funding is provided from </t>
  </si>
  <si>
    <t>Total Facility</t>
  </si>
  <si>
    <t>Facility Outstanding</t>
  </si>
  <si>
    <t>Facility Undrawn</t>
  </si>
  <si>
    <t>Sequence number</t>
  </si>
  <si>
    <t>Reference number</t>
  </si>
  <si>
    <t>5. Total Loan Amount</t>
  </si>
  <si>
    <t>6. Balance outstanding as at date of return</t>
  </si>
  <si>
    <t xml:space="preserve">Loan Covenant </t>
  </si>
  <si>
    <t xml:space="preserve">Embedded IRD </t>
  </si>
  <si>
    <t>Derivative type</t>
  </si>
  <si>
    <t xml:space="preserve">3. If there is a lower level record, an expansion symbol is displayed pointing horizontally: when this is clicked the synbol points downward and the lower level record is displayed: 
a. Loan below Facility
b. Covenant below Loan
c. Embedded IRD below Loan
d. Covenant below ISDA
This can be repeated until all levels have been exposed.
Records are sorted in the same order as the grids for Submission, ISDA, Facility, Loan </t>
  </si>
  <si>
    <r>
      <t>5.</t>
    </r>
    <r>
      <rPr>
        <u/>
        <sz val="11"/>
        <rFont val="Arial"/>
        <family val="2"/>
      </rPr>
      <t xml:space="preserve"> </t>
    </r>
    <r>
      <rPr>
        <b/>
        <sz val="11"/>
        <rFont val="Arial"/>
        <family val="2"/>
      </rPr>
      <t xml:space="preserve">Search option: </t>
    </r>
    <r>
      <rPr>
        <sz val="11"/>
        <rFont val="Arial"/>
        <family val="2"/>
      </rPr>
      <t xml:space="preserve"> To search for records characters are entered into the </t>
    </r>
    <r>
      <rPr>
        <b/>
        <sz val="11"/>
        <rFont val="Arial"/>
        <family val="2"/>
      </rPr>
      <t>Search</t>
    </r>
    <r>
      <rPr>
        <sz val="11"/>
        <rFont val="Arial"/>
        <family val="2"/>
      </rPr>
      <t xml:space="preserve"> box and records are selected accordingly, even ones not already exposed. Any record which contains the entered string is displayed in italics. When </t>
    </r>
    <r>
      <rPr>
        <b/>
        <sz val="11"/>
        <rFont val="Arial"/>
        <family val="2"/>
      </rPr>
      <t>Clear</t>
    </r>
    <r>
      <rPr>
        <sz val="11"/>
        <rFont val="Arial"/>
        <family val="2"/>
      </rPr>
      <t xml:space="preserve"> is clicked the text in the box is cleared and the italics removed.</t>
    </r>
  </si>
  <si>
    <r>
      <t xml:space="preserve">6. When an unapproved record is selected its summary details are displayed (see below) with an </t>
    </r>
    <r>
      <rPr>
        <b/>
        <sz val="11"/>
        <rFont val="Arial"/>
        <family val="2"/>
      </rPr>
      <t>Edit</t>
    </r>
    <r>
      <rPr>
        <sz val="11"/>
        <rFont val="Arial"/>
        <family val="2"/>
      </rPr>
      <t xml:space="preserve"> button, in a box to the right of the Tree structure: when the </t>
    </r>
    <r>
      <rPr>
        <b/>
        <sz val="11"/>
        <rFont val="Arial"/>
        <family val="2"/>
      </rPr>
      <t>Edit</t>
    </r>
    <r>
      <rPr>
        <sz val="11"/>
        <rFont val="Arial"/>
        <family val="2"/>
      </rPr>
      <t xml:space="preserve"> button is clicked the full record screen is displayed and the record can be updated. </t>
    </r>
  </si>
  <si>
    <r>
      <t xml:space="preserve">7. When an approved record is selected its summary details are displayed (see below) with an </t>
    </r>
    <r>
      <rPr>
        <b/>
        <sz val="11"/>
        <rFont val="Arial"/>
        <family val="2"/>
      </rPr>
      <t>View</t>
    </r>
    <r>
      <rPr>
        <sz val="11"/>
        <rFont val="Arial"/>
        <family val="2"/>
      </rPr>
      <t xml:space="preserve"> button, in a box to the right of the Tree structure: when the </t>
    </r>
    <r>
      <rPr>
        <b/>
        <sz val="11"/>
        <rFont val="Arial"/>
        <family val="2"/>
      </rPr>
      <t>View</t>
    </r>
    <r>
      <rPr>
        <sz val="11"/>
        <rFont val="Arial"/>
        <family val="2"/>
      </rPr>
      <t xml:space="preserve"> button is clicked the full record screen is displayed and the record can be viewed. </t>
    </r>
  </si>
  <si>
    <t>Submission Comments</t>
  </si>
  <si>
    <t>IGF Comments Borrow</t>
  </si>
  <si>
    <t>IGF Comments Lend</t>
  </si>
  <si>
    <t>Pension Insurance Corporation</t>
  </si>
  <si>
    <t>PIC</t>
  </si>
  <si>
    <t>Changes for IYR 2020</t>
  </si>
  <si>
    <t>Comments for Loan</t>
  </si>
  <si>
    <t>LO_Comments</t>
  </si>
  <si>
    <t>LPL030</t>
  </si>
  <si>
    <t>Date range = Date of return + / - 50 years</t>
  </si>
  <si>
    <t>SUBMISSION</t>
  </si>
  <si>
    <t>Scottish Government</t>
  </si>
  <si>
    <t>SG</t>
  </si>
  <si>
    <t>Unity Trust Bank</t>
  </si>
  <si>
    <t xml:space="preserve">For an IYR 'IYR' to be displayed at the top of the form and included in CRM Return 'Name'
a. Rule (3) is in the current Data specification but has never been implemented
b. Rules (4) and (5) apply a range of 01-Mar-nnn-1 to 31-Mar-nnn where nnn = current financial year. For example for financial year 2019/2020 the range is 01-Mar-2019 to 31-Mar-2020.
</t>
  </si>
  <si>
    <t>Amended after 2020 AR UAT</t>
  </si>
  <si>
    <t>Babson Capital</t>
  </si>
  <si>
    <t>BAC</t>
  </si>
  <si>
    <t>Bank of China</t>
  </si>
  <si>
    <t>BCH</t>
  </si>
  <si>
    <t>BNP Paribas</t>
  </si>
  <si>
    <t>BNP</t>
  </si>
  <si>
    <t>Crown Mortgage Management</t>
  </si>
  <si>
    <t>CMM</t>
  </si>
  <si>
    <t>First Abu Dhabi Bank</t>
  </si>
  <si>
    <t>FAD</t>
  </si>
  <si>
    <t>Ignis</t>
  </si>
  <si>
    <t>IGN</t>
  </si>
  <si>
    <t>MORhomes</t>
  </si>
  <si>
    <t>National Australia Bank Limited</t>
  </si>
  <si>
    <t>NAB</t>
  </si>
  <si>
    <t>Pricoa</t>
  </si>
  <si>
    <t>PRC</t>
  </si>
  <si>
    <t>Sumitomo Mitsui</t>
  </si>
  <si>
    <t>SUM</t>
  </si>
  <si>
    <t>BAE Pension Fund</t>
  </si>
  <si>
    <t>Field Status</t>
  </si>
  <si>
    <t>Calculation</t>
  </si>
  <si>
    <t>Sample Value</t>
  </si>
  <si>
    <t>Formula</t>
  </si>
  <si>
    <t>Help</t>
  </si>
  <si>
    <t>Validation #1 message</t>
  </si>
  <si>
    <t>Validation #2 Formula</t>
  </si>
  <si>
    <t>Validation #2 message</t>
  </si>
  <si>
    <t>Validation #3 Formula</t>
  </si>
  <si>
    <t>Validation #3 message</t>
  </si>
  <si>
    <t>readonly</t>
  </si>
  <si>
    <t>Annual</t>
  </si>
  <si>
    <t>Comments for an Annual Submission</t>
  </si>
  <si>
    <t>Required value</t>
  </si>
  <si>
    <t>Return date for current submission cannot be less than Return data for previous submission</t>
  </si>
  <si>
    <t>Choice(yes_no.csv)</t>
  </si>
  <si>
    <t>Choice(accounting_year_end.csv)</t>
  </si>
  <si>
    <t xml:space="preserve">Numeric(9,0, positive) </t>
  </si>
  <si>
    <r>
      <t xml:space="preserve">Percentage(9,2, </t>
    </r>
    <r>
      <rPr>
        <sz val="10"/>
        <color rgb="FFFF0000"/>
        <rFont val="Tahoma"/>
        <family val="2"/>
      </rPr>
      <t>positive</t>
    </r>
    <r>
      <rPr>
        <sz val="10"/>
        <rFont val="Tahoma"/>
        <family val="2"/>
      </rPr>
      <t>)</t>
    </r>
  </si>
  <si>
    <t>Submission</t>
  </si>
  <si>
    <t xml:space="preserve">Comments for Intra Group Finance Lend </t>
  </si>
  <si>
    <t>Intra Group Financial Comments must be 2000 characters or less</t>
  </si>
  <si>
    <t>The details are as follows…</t>
  </si>
  <si>
    <t>The security details are…</t>
  </si>
  <si>
    <t>Converted to Loan</t>
  </si>
  <si>
    <t>BCHFIXED11052</t>
  </si>
  <si>
    <t>Intra Group Finance Comments</t>
  </si>
  <si>
    <t>1. Reference Number</t>
  </si>
  <si>
    <t>Purpose of Loan details</t>
  </si>
  <si>
    <t>Type of Security details</t>
  </si>
  <si>
    <t>15. Loan Type</t>
  </si>
  <si>
    <t>16. Repayment Period (months)</t>
  </si>
  <si>
    <t>17. Repayment terms</t>
  </si>
  <si>
    <t>18. Reference Interest Rate</t>
  </si>
  <si>
    <t>19. Margin Over Reference Interest Rate (%)</t>
  </si>
  <si>
    <t>19b. I confirm that the value entered is correct</t>
  </si>
  <si>
    <t>20. Is the funding provided part of funds borrowed by you?</t>
  </si>
  <si>
    <t>21. If you answered YES to question (20) please enter the Loan Reference Number</t>
  </si>
  <si>
    <t>22. Is your Lender aware of this on Lending arrangement?</t>
  </si>
  <si>
    <t>23. Has this Loan been repaid?</t>
  </si>
  <si>
    <t>Intra Group Finance Lend</t>
  </si>
  <si>
    <t>Acme Group Ltd</t>
  </si>
  <si>
    <t>Choice(igf_relationship.csv)</t>
  </si>
  <si>
    <t xml:space="preserve">Currency(9,1, positive) </t>
  </si>
  <si>
    <t>Choice(igf_purpose.csv)</t>
  </si>
  <si>
    <t>Choice(igf_security_type.csv)</t>
  </si>
  <si>
    <t>Choice(repayment_terms.csv)</t>
  </si>
  <si>
    <t>Choice(reference_interest_rate.csv)</t>
  </si>
  <si>
    <r>
      <t xml:space="preserve">Percentage(9,4, </t>
    </r>
    <r>
      <rPr>
        <sz val="10"/>
        <color rgb="FFFF0000"/>
        <rFont val="Tahoma"/>
        <family val="2"/>
      </rPr>
      <t>positive</t>
    </r>
    <r>
      <rPr>
        <sz val="10"/>
        <rFont val="Tahoma"/>
        <family val="2"/>
      </rPr>
      <t>)</t>
    </r>
  </si>
  <si>
    <t>5. Balance Outstanding as at date of return cannot be greater than Amount Provided</t>
  </si>
  <si>
    <t>Purpose of Loan details is required if 6. Purpose of Loan is not 'Working Capital'</t>
  </si>
  <si>
    <t>7. Duration of Funding must be greater than 0</t>
  </si>
  <si>
    <t>9. End Date cannot be less than 8. Start Date</t>
  </si>
  <si>
    <t>12. Type of Security is required if 11. Security taken = "Yes"</t>
  </si>
  <si>
    <t>Requires 6. Purpose of Loan to contain 'give details' to activate</t>
  </si>
  <si>
    <t>Requires 11. Security taken = "Yes" to activate</t>
  </si>
  <si>
    <t>One or more 3. Reason for return required if Return type = "In-Year"</t>
  </si>
  <si>
    <t>Type of Security details is required if 11. Security taken = "Yes"</t>
  </si>
  <si>
    <t>13. Value of Security must be greater than 0</t>
  </si>
  <si>
    <t>15. Loan Type is required if 14. Loan Agreement in Place = "Yes"</t>
  </si>
  <si>
    <t>21. If you answered YES to question (19) please enter the Loan Reference Number</t>
  </si>
  <si>
    <t>22. Is your lender aware of this on Lending arrangement?</t>
  </si>
  <si>
    <t>16. Repayment Period must be greater than 0</t>
  </si>
  <si>
    <t>17. Repayment terms is required if 14. Loan Agreement in Place = "Yes"</t>
  </si>
  <si>
    <t>18. Reference Interest Rate is required if 14. Loan Agreement in Place = "Yes"</t>
  </si>
  <si>
    <t>Indicator ID</t>
  </si>
  <si>
    <t>Question for data capture display</t>
  </si>
  <si>
    <t>Validation #4 Formula</t>
  </si>
  <si>
    <t>Validation #4 message</t>
  </si>
  <si>
    <t>1. Nil return</t>
  </si>
  <si>
    <t>LPR003a</t>
  </si>
  <si>
    <t>1. Do you want to submit a Nil Return?</t>
  </si>
  <si>
    <t>A Nil Return indicator must be entered</t>
  </si>
  <si>
    <t>LPR005a</t>
  </si>
  <si>
    <t>DERIVED
LPR010 - LPR011</t>
  </si>
  <si>
    <t>1. Sequence Number</t>
  </si>
  <si>
    <t>DERIVED
IGF counter + 1</t>
  </si>
  <si>
    <t>Choice(loan_type.csv)</t>
  </si>
  <si>
    <t>LPIGF020a</t>
  </si>
  <si>
    <t>19. Margin Over Reference Interest Rate (%) is required if 14. Loan Agreement in Place = "Yes"</t>
  </si>
  <si>
    <t>LPIGF020b</t>
  </si>
  <si>
    <t>19. All in fixed rate (%)</t>
  </si>
  <si>
    <t>19. All in fixed rate (%) is required if 14. Loan Agreement in Place = "Yes"</t>
  </si>
  <si>
    <t xml:space="preserve">21. Loan Reference Number is required if 20. Is the funding provided part of funds borrowed by you = "Yes" </t>
  </si>
  <si>
    <t xml:space="preserve">22. Is your lender aware of this on Lending arrangement? Is required if 20. Is the funding provided part of funds borrowed by you = "Yes" </t>
  </si>
  <si>
    <t>To change loan status to repaid please ensure that
•The balance outstanding equals zero
•The end date is entered and is not greater date of return.</t>
  </si>
  <si>
    <t>Comments for Intra Group Finance Borrow</t>
  </si>
  <si>
    <t>Peak Group Ltd</t>
  </si>
  <si>
    <t>5. Balance Outstanding as at date of return cannot be greater than Amount Received</t>
  </si>
  <si>
    <t>LPIGF044a</t>
  </si>
  <si>
    <t>LPIGF044x</t>
  </si>
  <si>
    <t>DERIVED
ISDA counter + 1</t>
  </si>
  <si>
    <t>Choice(lender.csv)</t>
  </si>
  <si>
    <t>5. End Date cannot be before 4. Start date.</t>
  </si>
  <si>
    <t>7. Margin Over Reference Interest Rate (%)</t>
  </si>
  <si>
    <t>7. Margin Over Reference Interest Rate (%) is required if Reference Interest Rate is not = "Fixed Rate Percentage"</t>
  </si>
  <si>
    <t>7. All in fixed rate (%)</t>
  </si>
  <si>
    <t>7. All in fixed rate (%) is required if Reference Interest Rate is = "Fixed Rate Percentage"</t>
  </si>
  <si>
    <t xml:space="preserve">Currency(9,1) </t>
  </si>
  <si>
    <t>10. Date of Mark to Market Valuation must be on or between 4. Start_Date and 5. End Date</t>
  </si>
  <si>
    <t>Choice(isda_collateral_call.csv)</t>
  </si>
  <si>
    <t>If answer to question 12 is 'Secured Assets', under which method are they marked? is required</t>
  </si>
  <si>
    <t>Facility Comments must be 2000 characters or less</t>
  </si>
  <si>
    <t>A minimum of one Lender must be added if more than 1.1 Is there a syndicate involved = "Yes"'</t>
  </si>
  <si>
    <t>2. Facility Reference Number</t>
  </si>
  <si>
    <t>DERIVED
(a) RSL short code
 + (b) Lender short code
 + (c) Facilirty counter + 1: Sequence number 4 digits with leading zeroes</t>
  </si>
  <si>
    <r>
      <t xml:space="preserve">3a. If the charge holder is different from the lead lender/lender in Q3 above </t>
    </r>
    <r>
      <rPr>
        <sz val="10"/>
        <color rgb="FFFF0000"/>
        <rFont val="Tahoma"/>
        <family val="2"/>
      </rPr>
      <t>please list all charge holders</t>
    </r>
  </si>
  <si>
    <t>3a. Charge holder must be added if 3. Is the Charge holder different from Lender / lead Lender = "Yes"</t>
  </si>
  <si>
    <t>5. Start Date must fall within default date range based on Date of Return  (50 years)</t>
  </si>
  <si>
    <t>6. End Date must be greater than 5. Start Date</t>
  </si>
  <si>
    <t>7. Total Facility must be greater than 0</t>
  </si>
  <si>
    <t>9. Facility Undrawn cannot be greater than 7. Total Facility</t>
  </si>
  <si>
    <t>9(i) Is the undrawn Facility likely to be drawn down in the next five years must be entered if 9(i) Facility Undrawn is greater than 0</t>
  </si>
  <si>
    <t>9(iii). What is the undrawn Facility for must be entered if 9(ii). Is the undrawn Facility likely to be drawn down in the next five years = "Yes"</t>
  </si>
  <si>
    <t>Undrawn Facility for Details</t>
  </si>
  <si>
    <t>The undrawn Facility details are…</t>
  </si>
  <si>
    <t>Undrawn Facility for Details is required if 9(iii) What is the undrawn Facility for = "Other"</t>
  </si>
  <si>
    <t>9(iv). Are these funds committed must be entered if 9(ii). Is the undrawn Facility likely to be drawn down in the next five years = "Yes"</t>
  </si>
  <si>
    <t>checkbox</t>
  </si>
  <si>
    <t>Other fees Details</t>
  </si>
  <si>
    <t>Other fees details are…</t>
  </si>
  <si>
    <t>11. Is this Facility Closed?</t>
  </si>
  <si>
    <t>To change Facility status to closed please ensure that
• All Loan records have Balance Outstanding = 0
• The end date is entered and is not greater date of return.</t>
  </si>
  <si>
    <t>Loan Comments must be 2000 characters or less</t>
  </si>
  <si>
    <t>2. Loan Reference Number</t>
  </si>
  <si>
    <t>DERIVED
(a) Bank short code
+ (b) Loan short code
+ © Loan counter + 1: Sequence number 4 digits with leading zeroes</t>
  </si>
  <si>
    <t>Loan Purpose Details</t>
  </si>
  <si>
    <t>The Loan Purpose Details are …</t>
  </si>
  <si>
    <t>Loan Purpose Details is required if 3. What is the purpose of the Loan = "Other"</t>
  </si>
  <si>
    <t>4. Loan Start date should be the same as or later than the Start date of the Facility to which it relates</t>
  </si>
  <si>
    <t>4. Loan Start date should be the same as or earlier than the End date of the Facility to which it relates</t>
  </si>
  <si>
    <t>5. Total Loan amount must be greater than 0</t>
  </si>
  <si>
    <t>5. Total Loan amount cannot be greater than its Total Facility.</t>
  </si>
  <si>
    <t>6. Balance Outstanding cannot be greater than 5. Total Loan Amount</t>
  </si>
  <si>
    <t>6. Balance Outstanding cannot be greater than Balance of Facility Outstanding</t>
  </si>
  <si>
    <t>APPROVALS</t>
  </si>
  <si>
    <t>A1.1</t>
  </si>
  <si>
    <t>Date approved cannot be a date in the future.</t>
  </si>
  <si>
    <t>A1.2</t>
  </si>
  <si>
    <t>Approver</t>
  </si>
  <si>
    <t>A N Other</t>
  </si>
  <si>
    <t>A1.3</t>
  </si>
  <si>
    <t>Finance Manager</t>
  </si>
  <si>
    <t>Form data</t>
  </si>
  <si>
    <t>F1.1</t>
  </si>
  <si>
    <t>Form type</t>
  </si>
  <si>
    <t>Varchar2(4)</t>
  </si>
  <si>
    <t>lps</t>
  </si>
  <si>
    <t>F1.2</t>
  </si>
  <si>
    <t>Financial year</t>
  </si>
  <si>
    <t>Varchar2(10)</t>
  </si>
  <si>
    <t>2020/2021</t>
  </si>
  <si>
    <t>F1.3</t>
  </si>
  <si>
    <t>F1.4</t>
  </si>
  <si>
    <t>CY Start date</t>
  </si>
  <si>
    <t>date</t>
  </si>
  <si>
    <t>F1.5</t>
  </si>
  <si>
    <t>CY End date</t>
  </si>
  <si>
    <t>F1.6</t>
  </si>
  <si>
    <t>Social Landlord ID</t>
  </si>
  <si>
    <t>Varchar2(100)</t>
  </si>
  <si>
    <t>ED6CA976-CFA9-E311-93F1-005056B555E6</t>
  </si>
  <si>
    <t>F1.7</t>
  </si>
  <si>
    <t>CY In-year count</t>
  </si>
  <si>
    <t>Number(4)</t>
  </si>
  <si>
    <t>F1.8</t>
  </si>
  <si>
    <t>PY live Facility count</t>
  </si>
  <si>
    <t>F1.9</t>
  </si>
  <si>
    <t>PY live IGF count</t>
  </si>
  <si>
    <t>F1.10</t>
  </si>
  <si>
    <t>Fifty years (days)</t>
  </si>
  <si>
    <t>F1.11</t>
  </si>
  <si>
    <t>PY ISDA count</t>
  </si>
  <si>
    <t>F1.12</t>
  </si>
  <si>
    <t>Welcome</t>
  </si>
  <si>
    <t>Static</t>
  </si>
  <si>
    <t>Welcome to the Landlord Portal for the Loan Portfolio return (LPS).
LPS is an online form designed to collate information on the Facilities and Loans of RSLs in Scotland.  This information must be submitted by the 31st May each year.
Please make sure that the return is approved by the governing body and is signed off by the relevant senior officer in your organisation.
We will use the information to inform our annual financial risk assessment.  Where we publish any information, this will be at the aggregate level and not at individual RSL level as the information provided is commercially sensitive.</t>
  </si>
  <si>
    <t>F1.13</t>
  </si>
  <si>
    <t>About the online LPS return</t>
  </si>
  <si>
    <t>F1.14</t>
  </si>
  <si>
    <t>Validation Summary</t>
  </si>
  <si>
    <t>The Validation Summary identifies any fields where you need to take further action e.g. because some information is missing or certain fields do not add up to match a field elsewhere in the form.
The form includes real-time validation to help you enter the data correctly e.g. to check data is entered in £’000 as opposed to £.
New validation for this year will compare the information entered in the assumptions with the relevant data entered to ensure that there is consistency across the form.  The validation is cleared by entering a comment to briefly explain any differences.  This will significantly reduce the number of RSLs we have to contact post submission to understand what such movements represent.</t>
  </si>
  <si>
    <t>F1.15</t>
  </si>
  <si>
    <t>Buttons</t>
  </si>
  <si>
    <t>Submission Grids</t>
  </si>
  <si>
    <t>Intra Group Finance</t>
  </si>
  <si>
    <t>-</t>
  </si>
  <si>
    <t>Add Intra Group Finance</t>
  </si>
  <si>
    <t>Add ISDA</t>
  </si>
  <si>
    <t>Add Facility</t>
  </si>
  <si>
    <t>Intra Group Finance Borrow</t>
  </si>
  <si>
    <t>16. Repayment period (months)</t>
  </si>
  <si>
    <t>20. Has this Loan been repaid?</t>
  </si>
  <si>
    <t>ISDA Comments</t>
  </si>
  <si>
    <t>Facility Comments</t>
  </si>
  <si>
    <t>1. Name of Lender (if more than one, please choose name of lead lender</t>
  </si>
  <si>
    <t>3. Is the charge holder different from the lead Lender / Lender</t>
  </si>
  <si>
    <t>(i) Arrangement fees (paid directly to the lender)</t>
  </si>
  <si>
    <t>10. Please tell us what fees you have incurred / may incur in arranging this Facility.</t>
  </si>
  <si>
    <t>9. Margin Over Reference Interest Rate (%)</t>
  </si>
  <si>
    <t>9. All in fixed rate (%)</t>
  </si>
  <si>
    <t>19. Margin Over Reference Interest Rate / all-in fixed rate is outside the range set by SHR</t>
  </si>
  <si>
    <t>7. Margin Over Reference Interest Rate / all-in fixed rate is outside the range set by SHR</t>
  </si>
  <si>
    <t>8. Margin Over Reference Interest Rate / all-in fixed rate is outside the range set by SHR</t>
  </si>
  <si>
    <t>10. First Capital Repayment Date should be the same as or later than the Start date of the Facility to which it relates</t>
  </si>
  <si>
    <t>Number(6)</t>
  </si>
  <si>
    <t>11. Final Capital Repayment date cannot be less than First Capital Repayment date</t>
  </si>
  <si>
    <t>10. First Capital Repayment Date must fall within default date range based on Date of Return (50 years)</t>
  </si>
  <si>
    <t>10. Final Capital Repayment Date must fall within default date range based on Date of Return (50 years)</t>
  </si>
  <si>
    <t>6. End Date must fall within default date range based on Date of Return (50 years)</t>
  </si>
  <si>
    <t>12. First interest payment date should be the same as or later than the Start date of the Facility to which it relates</t>
  </si>
  <si>
    <t>13(ii) Date when the current deal expires should be the same as or later than the Start date of the Facility to which it relates</t>
  </si>
  <si>
    <t xml:space="preserve">13(ii) Date when the current deal expires must be greater than General Information Date of return </t>
  </si>
  <si>
    <t>15. Please tell us what fees you have incurred / may incur in arranging this Loan. Please select all that apply.
(i) Arrangement fees (paid directly to the lender)</t>
  </si>
  <si>
    <t>Other Fees Details</t>
  </si>
  <si>
    <t>Other fees Details must be entered if 10(iii) Other fees = "Yes"</t>
  </si>
  <si>
    <t>Other fees Details must be entered if 15(iii) Other fees = "Yes"</t>
  </si>
  <si>
    <t>16(i). Percentage of Security provided by Social Housing assets must be between 0 and 100</t>
  </si>
  <si>
    <t>16(ii). Value of Security (£'000s)</t>
  </si>
  <si>
    <t>16(iii). Basis of valuation</t>
  </si>
  <si>
    <t>16(iv). Date of valuation (DD/MM/YYYY)</t>
  </si>
  <si>
    <t>Choice(basis_of_valuation.csv)</t>
  </si>
  <si>
    <t>16(ii). Value of Security must be greater than 0</t>
  </si>
  <si>
    <t>16(iv). Date of valuation cannot be after Date of return.</t>
  </si>
  <si>
    <t>To change Loan status to repaid please ensure that
• Balance Outstanding must be 0
• The Final Capital Repayment date must be entered
• Repayment date cannot be greater than the Submission Date of Return</t>
  </si>
  <si>
    <t xml:space="preserve">If NO, then please enter 13(ii) and 13(iii) below. 
</t>
  </si>
  <si>
    <t>ii) What is the expiry date of the current deal? (DD/MM/YYYY)</t>
  </si>
  <si>
    <t>Facility Reference Number</t>
  </si>
  <si>
    <t>15. Please tell us what fees you have incurred / may incur in arranging this Loan. Please select all that apply.</t>
  </si>
  <si>
    <t>Facility Grid</t>
  </si>
  <si>
    <t>ISDA Sequence Number</t>
  </si>
  <si>
    <t>Choice(covenant_frequency_call.csv)</t>
  </si>
  <si>
    <t>DERIVED
Parent ISDA sequence number</t>
  </si>
  <si>
    <t>ISDA Covenant counter</t>
  </si>
  <si>
    <t>Loan Covenant counter</t>
  </si>
  <si>
    <t>How the Covenant calculated …</t>
  </si>
  <si>
    <t>100%</t>
  </si>
  <si>
    <t>110%</t>
  </si>
  <si>
    <t>Loan Reference Number</t>
  </si>
  <si>
    <t>DERIVED
Loan Covenant counter + 1</t>
  </si>
  <si>
    <t>3. How is this Covenant calculated must be 2000 characters or less.</t>
  </si>
  <si>
    <t>This is how the Covenant is calculated…</t>
  </si>
  <si>
    <t>105%</t>
  </si>
  <si>
    <t>115%</t>
  </si>
  <si>
    <t>IRD counter</t>
  </si>
  <si>
    <t>LPC018a</t>
  </si>
  <si>
    <t>DERIVED
IRD counter + 1</t>
  </si>
  <si>
    <t>Facility Refereence nbumber</t>
  </si>
  <si>
    <t>2. Derivative Type</t>
  </si>
  <si>
    <t>4. Date From (DD/MM/YYYY)</t>
  </si>
  <si>
    <t>5. Date To (DD/MM/YYYY)</t>
  </si>
  <si>
    <t>6. Margin Over Reference Interest Rate (%)</t>
  </si>
  <si>
    <t>6. All in fixed rate (%)</t>
  </si>
  <si>
    <t>6b. I confirm that the value entered is correct</t>
  </si>
  <si>
    <t>ISDA Grid</t>
  </si>
  <si>
    <t>Create</t>
  </si>
  <si>
    <t>Loan Grids</t>
  </si>
  <si>
    <t>Add Covenant</t>
  </si>
  <si>
    <t>Add Interewst Rate Derivative</t>
  </si>
  <si>
    <t>The online Loan Portfolio ten sections:
* Submission
* Intra Group Finance
* ISDA
* ISDA Covenant
* Facility
* Loan
* Loan Covenant
* Embedded Interest Rate Derivative
* Validation Summary
* Approval
Each section is accessed via the menu on the left hand side of the screen.  Once in a section, you will be able to use the navigation buttons on the input screens to move between screens.
Full details of how to complete the return is available in the Loan Portfolio User Guide which can be found &lt;hyperlink&gt;.  We encourage users to read this and refer to it in the first instance where they have any queries relating to the Loan Portfolio.
Every data entry field requires a value.  Blank fields are not permitted and will produce a validation error.  There is no requirement for the information in year 0 to match the information in your audited financial statements.  It is sufficient for this to be based on your outturn figures.
You will be able to generate a PDF version of the Loan Portfolio form.  This will include all the data entered along with the ratio calculations.  The PDF can be generated at any time and will only include the information that is input at that stage.</t>
  </si>
  <si>
    <t>Button|Action
--------|--------
Previous|This button will take you to the previous available page and save all content on the current page 
Next|This button will take you to the next available page and save all content on the current page
Save|This button will save all content within the form and allow further editing
PDF|This button will download a pdf document of the Loan Portfolio return form
Close|This button will take you to a Close screen</t>
  </si>
  <si>
    <t>I confirm that this organisation has completed the Loan Portfolio return in accordance with the Scottish Housing Regulator’s policy document “Financial Viability of Registered Social Landlords Information Requirements” and that this report accurately reflects the financial statements approved by the Governing Body at its meeting on:
Date approved</t>
  </si>
  <si>
    <t>If Loan Type = "Fixed with embedded Interest Rate Swaps" OR Loan Type = 'Variable with embedded Interest Rate Swaps" then at least 1 Embedded Interest Rate must exist</t>
  </si>
  <si>
    <t>Validation #5 Formula</t>
  </si>
  <si>
    <t>Validation #5 message</t>
  </si>
  <si>
    <t>Validation #6 Formula</t>
  </si>
  <si>
    <t>If 1. Loan Type = "Fixed Rate Loan", "Fixed with embedded Intereat Rate Swaps", "Fixed without embedded Intererest Rate Swaps" or "Bond / Capital Market product", then 8. Reference Interest Rate must = "Fixed Rate Percentage"</t>
  </si>
  <si>
    <t>If 1. Loan Type = "Fixed Interest Free" then 8. Reference Interest Rate must = "Interest Free"</t>
  </si>
  <si>
    <t>3) Reference Interest Rate is Fixed Rate Percentage but Loan Type is not Fixed Rate Loan OR Fixed with embedded Interest Rate Swaps OR Fixed without embedded Interest Rate Swaps OR Bond / Capital Market product.
5) Reference Interest Rate is 'Interest Free' but Loan type is not 'Fixed Interest Free'.</t>
  </si>
  <si>
    <t>8. Reference Interest Rate is "Fixed Rate Percentage" but 1. Loan Type is not "Fixed Rate Loan" OR "Fixed with embedded Interest Rate Swaps" OR "Fixed without embedded Interest Rate Swaps" OR "Bond / Capital Market product"</t>
  </si>
  <si>
    <t>8. Reference Interest Rate is "Interest Free" but Loan type is not "Fixed Interest Free".</t>
  </si>
  <si>
    <t>PFO version</t>
  </si>
  <si>
    <t>Key</t>
  </si>
  <si>
    <t>Derived</t>
  </si>
  <si>
    <t>Heading</t>
  </si>
  <si>
    <t>Activation</t>
  </si>
  <si>
    <t>Tooltip</t>
  </si>
  <si>
    <t>#end</t>
  </si>
  <si>
    <t>Section Intro</t>
  </si>
  <si>
    <t>Sub-section Intro</t>
  </si>
  <si>
    <t>Indicator</t>
  </si>
  <si>
    <t>IGFLend</t>
  </si>
  <si>
    <t>LPR100</t>
  </si>
  <si>
    <t>Grid({"page":"igflend", "createLabel":"Create IGF Lend", "columns":["LPIGF001", "LPIGF004","LPIGF009","LPIGF010"]})</t>
  </si>
  <si>
    <t>Inter Group Finance - Lend</t>
  </si>
  <si>
    <t>Inter Group Finance - Borrow</t>
  </si>
  <si>
    <t>IGFBorrow</t>
  </si>
  <si>
    <t>ISDACovenant</t>
  </si>
  <si>
    <t>LPR101</t>
  </si>
  <si>
    <t>LPIGF100</t>
  </si>
  <si>
    <t>LPR102</t>
  </si>
  <si>
    <t>Intra Group Finance - Borrow</t>
  </si>
  <si>
    <t>Intra Group Finance - Lend</t>
  </si>
  <si>
    <t>Grid({"page":"igfborrow", "createLabel":"Create IGF Borrow", "columns":["LPIGF100", "LPIGF028", "LPIGF033", "LPIGF034"]})</t>
  </si>
  <si>
    <t>Grid({"page":"isda", "createLabel":"Create ISDA", "columns":["LPC019", "LPC020", "LPC021"]})</t>
  </si>
  <si>
    <t>Choice(covenant_type.csv)</t>
  </si>
  <si>
    <t>LPC100</t>
  </si>
  <si>
    <t>LPR103</t>
  </si>
  <si>
    <t>Grid({"page":"facility", "createLabel":"Create Facility", "columns":["LPF004", "LPF001", "LPF009", "LPF010", "LPF011"]})</t>
  </si>
  <si>
    <t>Introduction</t>
  </si>
  <si>
    <t>F1</t>
  </si>
  <si>
    <t>Approval</t>
  </si>
  <si>
    <t>A1</t>
  </si>
  <si>
    <t>A1.4</t>
  </si>
  <si>
    <t>Submit</t>
  </si>
  <si>
    <t>submit</t>
  </si>
  <si>
    <t>2. Date of Return</t>
  </si>
  <si>
    <t>8. Start Date</t>
  </si>
  <si>
    <t>9. End Date</t>
  </si>
  <si>
    <t xml:space="preserve">9. End Date </t>
  </si>
  <si>
    <t>if more than one, please choose name of lead lender</t>
  </si>
  <si>
    <t>1. Name of Lender</t>
  </si>
  <si>
    <t>Choice(loan_interest_treated.csv)</t>
  </si>
  <si>
    <t>Grid({"page":"loan", "createLabel":"Create Loan", "columns":["lpl002b", "lpl006", "lpl007"]})</t>
  </si>
  <si>
    <t>LoanCovenant</t>
  </si>
  <si>
    <t>EIRD</t>
  </si>
  <si>
    <t>LPL100</t>
  </si>
  <si>
    <t>Embedded Interest Rate Derivatives</t>
  </si>
  <si>
    <t>Grid({"page":"eird", "createLabel":"Create Embedded Interest Rate Derivative", "columns":["lpc014", "lpc016", "lpc017"]})</t>
  </si>
  <si>
    <t>LPC018c</t>
  </si>
  <si>
    <t>A nil Return can only be entered if:
1. No in-year return exists for that financial year;
2. No live Facility or ISDA or Inter Group Finance record exists in the previous annual return;</t>
  </si>
  <si>
    <t>LPL101</t>
  </si>
  <si>
    <t>Loan Covenants</t>
  </si>
  <si>
    <t>0002</t>
  </si>
  <si>
    <t>LPL010a</t>
  </si>
  <si>
    <t>F1.16</t>
  </si>
  <si>
    <t>Landlord short code</t>
  </si>
  <si>
    <t>DMO</t>
  </si>
  <si>
    <t>LPFD001</t>
  </si>
  <si>
    <t>LPFD002</t>
  </si>
  <si>
    <t>LPFD003</t>
  </si>
  <si>
    <t>LPFD004</t>
  </si>
  <si>
    <t>LPFD005</t>
  </si>
  <si>
    <t>LPFD006</t>
  </si>
  <si>
    <t>LPFD007</t>
  </si>
  <si>
    <t>LPFD008</t>
  </si>
  <si>
    <t>LPFD009</t>
  </si>
  <si>
    <t>LPFD010</t>
  </si>
  <si>
    <t>LPFD011</t>
  </si>
  <si>
    <t>LPFD012</t>
  </si>
  <si>
    <t>LPFD013</t>
  </si>
  <si>
    <t>LPFD014</t>
  </si>
  <si>
    <t>LPFD015</t>
  </si>
  <si>
    <t>LPFD016</t>
  </si>
  <si>
    <t>LPFD017</t>
  </si>
  <si>
    <t>F1.17</t>
  </si>
  <si>
    <t>50YearsInPast</t>
  </si>
  <si>
    <t>F1.18</t>
  </si>
  <si>
    <t>50YearsInFuture</t>
  </si>
  <si>
    <t>LPFD018</t>
  </si>
  <si>
    <t>MultiChoice(fac_charge_holder.csv)</t>
  </si>
  <si>
    <t>MultiChoice(lender.csv)</t>
  </si>
  <si>
    <t>LPC025a</t>
  </si>
  <si>
    <t>Choice(isda_frequency_call.csv)</t>
  </si>
  <si>
    <t>3. Amount must have a value greater than 0</t>
  </si>
  <si>
    <t>4. Amount Received must be greater than 0</t>
  </si>
  <si>
    <t>4. Amount Provided must be greater than 0</t>
  </si>
  <si>
    <t>Landlord name</t>
  </si>
  <si>
    <t>Varchar2(160)</t>
  </si>
  <si>
    <t>RSL Registration Number</t>
  </si>
  <si>
    <t>LPFD020</t>
  </si>
  <si>
    <t>LPFD021</t>
  </si>
  <si>
    <t>F1.20</t>
  </si>
  <si>
    <t>F1.21</t>
  </si>
  <si>
    <t>Submission Comments must be 1500 characters or less</t>
  </si>
  <si>
    <t>DERIVED
(a) RSL short code
 + (b) Lender short code
 + (c) Facility counter + 1: Sequence number 4 digits with leading zeroes</t>
  </si>
  <si>
    <t>Restore validation and Activation</t>
  </si>
  <si>
    <t>Choice(derivative_type.csv,3)</t>
  </si>
  <si>
    <t>Choice(loan_type.csv,4)</t>
  </si>
  <si>
    <t>Choice(loan_purpose.csv,4)</t>
  </si>
  <si>
    <t>Choice(repayment_terms.csv,6)</t>
  </si>
  <si>
    <t>Choice(reference_interest_rate.csv,3)</t>
  </si>
  <si>
    <t>12. First interest payment date must be the same as or earlier than 11. Final Capital Repayment Date</t>
  </si>
  <si>
    <t>close({"closeChildren":true, "closeLabel":"Repay loan", "message":"Are you sure you want to repay this loan?", "closedMessage":"Loan has been repaid", "cantCloseMessage":"Can't mark this loan as repaid."})</t>
  </si>
  <si>
    <t>Interest Rate Derivative exists but Loan type not (Fixed with embedded Interest Rate Swaps) OR(Revolving Loan / Credit Facility) OR (Variable with embedded Interest Rate Swaps)</t>
  </si>
  <si>
    <t>5. Date To cannot be before 4. Date From</t>
  </si>
  <si>
    <t>6. Margin Over Reference Interest Rate / 6. All-in fixed rate is outside the range set by SHR</t>
  </si>
  <si>
    <t>pfo_lpf003_length</t>
  </si>
  <si>
    <t>close({"closeChildren":false, "closeLabel":"Close facility", "message":"Are you sure you want to close this facility?", "closedMessage":"Facility has been closed", "cantCloseMessage":"Can't close this facility."})</t>
  </si>
  <si>
    <t>Must equal sum of all balances outstanding for all Loans in this facility.</t>
  </si>
  <si>
    <t>Choice(fac_undrawn_purpose.csv,3)</t>
  </si>
  <si>
    <t>Choice(lender.csv,3)</t>
  </si>
  <si>
    <t>Choice(basis_of_valuation.csv,3)</t>
  </si>
  <si>
    <t>Choice(covenant_type.csv,3)</t>
  </si>
  <si>
    <t>Choice(igf_purpose.csv,4)</t>
  </si>
  <si>
    <t>Choice(igf_security_type.csv,3)</t>
  </si>
  <si>
    <t>Choice(repayment_terms.csv,4)</t>
  </si>
  <si>
    <t>If Reference Interest Rate = 'Interest free' then must = 'Waived'</t>
  </si>
  <si>
    <t>16(iv). Date of valuation must fall within default date range based on Date of Return (50 years)</t>
  </si>
  <si>
    <t>12.First interest payment date must be the same as 10.First Capital Repayment Date for Repayment Terms</t>
  </si>
  <si>
    <t>12.First interest payment date must be prior to 10.First Capital Repayment Date for Repayment Terms</t>
  </si>
  <si>
    <t xml:space="preserve">Amend after system test </t>
  </si>
  <si>
    <t>close({"closeChildren":false, "closeLabel":"Close IGF Lend", "message":"Are you sure you want to close this IGF Lend?", "closedMessage":"This IGF Lend has been closed", "cantCloseMessage":"Can't mark this IGF Loan as closed."})</t>
  </si>
  <si>
    <t>close({"closeChildren":false, "closeLabel":"Close IGF Borrow", "message":"Are you sure you want to close this IGF Borrow?", "closedMessage":"This IGF Borrow has been closed", "cantCloseMessage":"Can't mark this IGF Loan as closed."})</t>
  </si>
  <si>
    <t>Select({"page":"global.loancovenant", "createLabel":"Manage Linked Loan Covenants", "title":"Loan Covenants", "useParent": true, "columns":["lpc004", "lpc005", "lpc007"]})</t>
  </si>
  <si>
    <t>LPR104</t>
  </si>
  <si>
    <t>MultiChoice(return_reason.csv)</t>
  </si>
  <si>
    <t>foo</t>
  </si>
  <si>
    <t>ISDA Comments must be 2000 characters or less</t>
  </si>
  <si>
    <t>Amount must have a value greater than 0</t>
  </si>
  <si>
    <t>12.First interest payment date must be prior to 11.Final Capital Repayment Date for Repayment Terms</t>
  </si>
  <si>
    <t>8. Balance of Facility outstanding cannot be greater than 7. Total Facility</t>
  </si>
  <si>
    <t>hidden</t>
  </si>
  <si>
    <t>3. Accounting year-end</t>
  </si>
  <si>
    <t>4. Number of housing units owned by RSL</t>
  </si>
  <si>
    <t>5. Number of housing units used for Security</t>
  </si>
  <si>
    <t>6. Unencumbered housing units</t>
  </si>
  <si>
    <t>7. What Percentage of unencumbered housing units in Question (7) has a Positive value?</t>
  </si>
  <si>
    <t>8. Does a Lender have a floating charge over the company assets?</t>
  </si>
  <si>
    <t>7. What Percentage of unencumbered housing units must be between 0 and 100</t>
  </si>
  <si>
    <t>If 8. Reference Interest Rate = "Interest Free" OR "Lenders Mortgage Base Rate" then "9. Margin Over Reference Interest Rate (%)" must = 0.</t>
  </si>
  <si>
    <t>9. All in fixed rate (%) must have a value greater than 0 unless 8. Reference Interest Rate = "Interest Free" OR "Lenders Mortgage Base Rate".</t>
  </si>
  <si>
    <t>Covenant For Loan</t>
  </si>
  <si>
    <t>Grid({"page":"loancovenant", "createLabel":"Create Covenant for Loan", "columns":["lpc003","lpc004","lpc005","lpc006","lpc009","lpc008"]})</t>
  </si>
  <si>
    <t>LPIGF025</t>
  </si>
  <si>
    <t>LPC033</t>
  </si>
  <si>
    <t>LPIGF030a</t>
  </si>
  <si>
    <t>LPC005a</t>
  </si>
  <si>
    <t>LPC006a</t>
  </si>
  <si>
    <t>LPC007a</t>
  </si>
  <si>
    <t>LPC008a</t>
  </si>
  <si>
    <t>LPC009a</t>
  </si>
  <si>
    <t>LPAINF004</t>
  </si>
  <si>
    <t>6.9.2</t>
  </si>
  <si>
    <t>Resolve duplicates</t>
  </si>
  <si>
    <t>Grid({"page":"isdacovenant", "createLabel":"Create ISDA Covenant", "columns":["LPC003a", "LPC004a","LPC007a"]})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</si>
</sst>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809]#,##0.00;[Red]&quot;-&quot;[$£-809]#,##0.00"/>
    <numFmt numFmtId="166" formatCode="#,##0.0;\(#,##0.0\)"/>
    <numFmt numFmtId="167" formatCode="#,##0;\(#,##0\)"/>
    <numFmt numFmtId="168" formatCode="#,##0.0000"/>
  </numFmts>
  <fonts count="39" x14ac:knownFonts="1">
    <font>
      <sz val="10"/>
      <name val="Arial"/>
    </font>
    <font>
      <sz val="10"/>
      <color theme="1"/>
      <name val="Arial"/>
      <family val="2"/>
    </font>
    <font>
      <b/>
      <sz val="10"/>
      <name val="Tahoma"/>
      <family val="2"/>
    </font>
    <font>
      <sz val="10"/>
      <name val="Tahoma"/>
      <family val="2"/>
    </font>
    <font>
      <b/>
      <sz val="10"/>
      <color indexed="9"/>
      <name val="Tahoma"/>
      <family val="2"/>
    </font>
    <font>
      <sz val="8"/>
      <name val="Arial"/>
      <family val="2"/>
    </font>
    <font>
      <sz val="10"/>
      <color indexed="9"/>
      <name val="Tahoma"/>
      <family val="2"/>
    </font>
    <font>
      <sz val="10"/>
      <name val="Arial"/>
      <family val="2"/>
    </font>
    <font>
      <b/>
      <sz val="10"/>
      <name val="Arial"/>
      <family val="2"/>
    </font>
    <font>
      <sz val="10"/>
      <color indexed="8"/>
      <name val="Tahoma"/>
      <family val="2"/>
    </font>
    <font>
      <sz val="10"/>
      <color theme="1"/>
      <name val="Arial"/>
      <family val="2"/>
    </font>
    <font>
      <sz val="10"/>
      <color theme="1"/>
      <name val="Tahoma"/>
      <family val="2"/>
    </font>
    <font>
      <sz val="10"/>
      <color rgb="FF000000"/>
      <name val="Arial"/>
      <family val="2"/>
    </font>
    <font>
      <sz val="10"/>
      <color rgb="FFFF0000"/>
      <name val="Tahoma"/>
      <family val="2"/>
    </font>
    <font>
      <b/>
      <i/>
      <sz val="16"/>
      <color rgb="FF000000"/>
      <name val="Arial"/>
      <family val="2"/>
    </font>
    <font>
      <sz val="11"/>
      <color rgb="FF000000"/>
      <name val="Arial"/>
      <family val="2"/>
    </font>
    <font>
      <b/>
      <i/>
      <u/>
      <sz val="11"/>
      <color rgb="FF000000"/>
      <name val="Arial"/>
      <family val="2"/>
    </font>
    <font>
      <sz val="10"/>
      <color rgb="FFFF0000"/>
      <name val="Arial"/>
      <family val="2"/>
    </font>
    <font>
      <b/>
      <sz val="9"/>
      <color rgb="FF111111"/>
      <name val="Arial"/>
      <family val="2"/>
    </font>
    <font>
      <sz val="9"/>
      <color rgb="FF111111"/>
      <name val="Arial"/>
      <family val="2"/>
    </font>
    <font>
      <sz val="10"/>
      <color indexed="8"/>
      <name val="Arial"/>
      <family val="2"/>
    </font>
    <font>
      <b/>
      <sz val="10"/>
      <color indexed="8"/>
      <name val="Arial"/>
      <family val="2"/>
    </font>
    <font>
      <sz val="10"/>
      <color rgb="FF222222"/>
      <name val="Arial"/>
      <family val="2"/>
    </font>
    <font>
      <b/>
      <sz val="11"/>
      <color theme="1"/>
      <name val="Calibri"/>
      <family val="2"/>
      <scheme val="minor"/>
    </font>
    <font>
      <b/>
      <sz val="11"/>
      <name val="Arial"/>
      <family val="2"/>
    </font>
    <font>
      <u/>
      <sz val="10"/>
      <color theme="10"/>
      <name val="Arial"/>
      <family val="2"/>
    </font>
    <font>
      <b/>
      <sz val="10"/>
      <color theme="1"/>
      <name val="Arial"/>
      <family val="2"/>
    </font>
    <font>
      <sz val="11"/>
      <name val="Arial"/>
      <family val="2"/>
    </font>
    <font>
      <u/>
      <sz val="11"/>
      <name val="Arial"/>
      <family val="2"/>
    </font>
    <font>
      <i/>
      <sz val="11"/>
      <name val="Arial"/>
      <family val="2"/>
    </font>
    <font>
      <b/>
      <u/>
      <sz val="11"/>
      <name val="Arial"/>
      <family val="2"/>
    </font>
    <font>
      <b/>
      <u/>
      <sz val="10"/>
      <name val="Arial"/>
      <family val="2"/>
    </font>
    <font>
      <b/>
      <sz val="10"/>
      <color rgb="FFFFFFFF"/>
      <name val="Arial"/>
      <family val="2"/>
    </font>
    <font>
      <u/>
      <sz val="10"/>
      <color rgb="FF000099"/>
      <name val="Arial"/>
      <family val="2"/>
    </font>
    <font>
      <sz val="11"/>
      <color rgb="FFFF0000"/>
      <name val="Calibri"/>
      <family val="2"/>
    </font>
    <font>
      <b/>
      <sz val="10"/>
      <color rgb="FFFF0000"/>
      <name val="Tahoma"/>
      <family val="2"/>
    </font>
    <font>
      <sz val="12"/>
      <name val="Arial"/>
      <family val="2"/>
    </font>
    <font>
      <sz val="10"/>
      <color theme="1" tint="4.9989318521683403E-2"/>
      <name val="Tahoma"/>
      <family val="2"/>
    </font>
    <font>
      <sz val="10"/>
      <color rgb="FF000000"/>
      <name val="Calibri"/>
      <family val="2"/>
    </font>
  </fonts>
  <fills count="20">
    <fill>
      <patternFill patternType="none"/>
    </fill>
    <fill>
      <patternFill patternType="gray125"/>
    </fill>
    <fill>
      <patternFill patternType="solid">
        <fgColor indexed="17"/>
        <bgColor indexed="64"/>
      </patternFill>
    </fill>
    <fill>
      <patternFill patternType="solid">
        <fgColor indexed="43"/>
        <bgColor indexed="64"/>
      </patternFill>
    </fill>
    <fill>
      <patternFill patternType="solid">
        <fgColor theme="0" tint="-0.249977111117893"/>
        <bgColor indexed="64"/>
      </patternFill>
    </fill>
    <fill>
      <patternFill patternType="solid">
        <fgColor rgb="FFFFFF99"/>
        <bgColor indexed="64"/>
      </patternFill>
    </fill>
    <fill>
      <patternFill patternType="solid">
        <fgColor theme="0"/>
        <bgColor indexed="64"/>
      </patternFill>
    </fill>
    <fill>
      <patternFill patternType="solid">
        <fgColor indexed="43"/>
        <bgColor indexed="26"/>
      </patternFill>
    </fill>
    <fill>
      <patternFill patternType="solid">
        <fgColor rgb="FFC0C0C0"/>
        <bgColor indexed="64"/>
      </patternFill>
    </fill>
    <fill>
      <patternFill patternType="solid">
        <fgColor rgb="FFB7274B"/>
        <bgColor indexed="64"/>
      </patternFill>
    </fill>
    <fill>
      <patternFill patternType="solid">
        <fgColor theme="0" tint="-0.14999847407452621"/>
        <bgColor indexed="64"/>
      </patternFill>
    </fill>
    <fill>
      <patternFill patternType="solid">
        <fgColor indexed="42"/>
        <bgColor indexed="27"/>
      </patternFill>
    </fill>
    <fill>
      <patternFill patternType="solid">
        <fgColor rgb="FFCCFFCC"/>
        <bgColor indexed="64"/>
      </patternFill>
    </fill>
    <fill>
      <patternFill patternType="solid">
        <fgColor theme="0" tint="-4.9989318521683403E-2"/>
        <bgColor indexed="64"/>
      </patternFill>
    </fill>
    <fill>
      <patternFill patternType="solid">
        <fgColor indexed="42"/>
        <bgColor indexed="64"/>
      </patternFill>
    </fill>
    <fill>
      <patternFill patternType="solid">
        <fgColor rgb="FFFF0000"/>
        <bgColor indexed="64"/>
      </patternFill>
    </fill>
    <fill>
      <patternFill patternType="solid">
        <fgColor theme="4"/>
        <bgColor indexed="64"/>
      </patternFill>
    </fill>
    <fill>
      <patternFill patternType="solid">
        <fgColor rgb="FFFF0000"/>
        <bgColor indexed="27"/>
      </patternFill>
    </fill>
    <fill>
      <patternFill patternType="solid">
        <fgColor theme="6" tint="0.79998168889431442"/>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bottom style="medium">
        <color indexed="64"/>
      </bottom>
      <diagonal/>
    </border>
    <border>
      <left style="medium">
        <color rgb="FFAAAAAA"/>
      </left>
      <right style="medium">
        <color rgb="FFAAAAAA"/>
      </right>
      <top style="medium">
        <color rgb="FFAAAAAA"/>
      </top>
      <bottom style="medium">
        <color rgb="FFAAAAAA"/>
      </bottom>
      <diagonal/>
    </border>
    <border>
      <left style="medium">
        <color rgb="FFAAAAAA"/>
      </left>
      <right/>
      <top/>
      <bottom/>
      <diagonal/>
    </border>
    <border>
      <left/>
      <right style="medium">
        <color rgb="FFAAAAAA"/>
      </right>
      <top/>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
      <left/>
      <right/>
      <top style="medium">
        <color rgb="FFAAAAAA"/>
      </top>
      <bottom/>
      <diagonal/>
    </border>
    <border>
      <left style="thin">
        <color indexed="64"/>
      </left>
      <right style="thin">
        <color indexed="64"/>
      </right>
      <top/>
      <bottom/>
      <diagonal/>
    </border>
  </borders>
  <cellStyleXfs count="13">
    <xf numFmtId="0" fontId="0" fillId="0" borderId="0"/>
    <xf numFmtId="0" fontId="7" fillId="0" borderId="0"/>
    <xf numFmtId="0" fontId="14" fillId="0" borderId="0" applyNumberFormat="0" applyBorder="0" applyProtection="0">
      <alignment horizontal="center"/>
    </xf>
    <xf numFmtId="0" fontId="14" fillId="0" borderId="0" applyNumberFormat="0" applyBorder="0" applyProtection="0">
      <alignment horizontal="center" textRotation="90"/>
    </xf>
    <xf numFmtId="0" fontId="15" fillId="0" borderId="0"/>
    <xf numFmtId="0" fontId="7" fillId="0" borderId="0"/>
    <xf numFmtId="0" fontId="16" fillId="0" borderId="0" applyNumberFormat="0" applyBorder="0" applyProtection="0"/>
    <xf numFmtId="165" fontId="16" fillId="0" borderId="0" applyBorder="0" applyProtection="0"/>
    <xf numFmtId="0" fontId="20" fillId="0" borderId="0"/>
    <xf numFmtId="0" fontId="7" fillId="0" borderId="0"/>
    <xf numFmtId="0" fontId="20" fillId="0" borderId="0"/>
    <xf numFmtId="0" fontId="25" fillId="0" borderId="0" applyNumberFormat="0" applyFill="0" applyBorder="0" applyAlignment="0" applyProtection="0"/>
    <xf numFmtId="0" fontId="7" fillId="0" borderId="0"/>
  </cellStyleXfs>
  <cellXfs count="224">
    <xf numFmtId="0" fontId="0" fillId="0" borderId="0" xfId="0"/>
    <xf numFmtId="0" fontId="2" fillId="0" borderId="0" xfId="0" applyFont="1" applyFill="1" applyAlignment="1">
      <alignment vertical="top" wrapText="1"/>
    </xf>
    <xf numFmtId="0" fontId="3" fillId="0" borderId="0" xfId="0" applyFont="1"/>
    <xf numFmtId="0" fontId="4" fillId="2" borderId="1" xfId="0" applyFont="1" applyFill="1" applyBorder="1" applyAlignment="1">
      <alignment vertical="top" wrapText="1"/>
    </xf>
    <xf numFmtId="0" fontId="6" fillId="2" borderId="1" xfId="0" applyFont="1" applyFill="1" applyBorder="1"/>
    <xf numFmtId="0" fontId="3" fillId="0" borderId="1" xfId="0" applyFont="1" applyBorder="1" applyAlignment="1">
      <alignment vertical="top" wrapText="1"/>
    </xf>
    <xf numFmtId="0" fontId="6" fillId="2" borderId="1" xfId="0" applyFont="1" applyFill="1" applyBorder="1" applyAlignment="1">
      <alignment horizontal="center"/>
    </xf>
    <xf numFmtId="0" fontId="3" fillId="0" borderId="1" xfId="0" applyFont="1" applyBorder="1" applyAlignment="1">
      <alignment horizontal="center" vertical="top"/>
    </xf>
    <xf numFmtId="14" fontId="3" fillId="0" borderId="1" xfId="0" applyNumberFormat="1" applyFont="1" applyBorder="1" applyAlignment="1">
      <alignment horizontal="center" vertical="top"/>
    </xf>
    <xf numFmtId="0" fontId="3" fillId="0" borderId="1" xfId="0" applyFont="1" applyFill="1" applyBorder="1" applyAlignment="1">
      <alignment horizontal="center" vertical="top"/>
    </xf>
    <xf numFmtId="0" fontId="3" fillId="0" borderId="1" xfId="0" applyFont="1" applyFill="1" applyBorder="1" applyAlignment="1">
      <alignment vertical="top" wrapText="1"/>
    </xf>
    <xf numFmtId="0" fontId="4" fillId="2" borderId="1" xfId="0" applyFont="1" applyFill="1" applyBorder="1" applyAlignment="1">
      <alignment horizontal="center" vertical="top" wrapText="1"/>
    </xf>
    <xf numFmtId="0" fontId="3" fillId="3" borderId="1" xfId="0" applyFont="1" applyFill="1" applyBorder="1" applyAlignment="1">
      <alignment horizontal="center" vertical="top"/>
    </xf>
    <xf numFmtId="0" fontId="3" fillId="3" borderId="2" xfId="0" applyFont="1" applyFill="1" applyBorder="1" applyAlignment="1">
      <alignment vertical="top"/>
    </xf>
    <xf numFmtId="0" fontId="3" fillId="3" borderId="1" xfId="0" applyFont="1" applyFill="1" applyBorder="1" applyAlignment="1">
      <alignment vertical="top"/>
    </xf>
    <xf numFmtId="0" fontId="3" fillId="0" borderId="0" xfId="0" applyFont="1" applyAlignment="1">
      <alignment vertical="top"/>
    </xf>
    <xf numFmtId="0" fontId="3" fillId="0" borderId="1" xfId="0" applyFont="1" applyFill="1" applyBorder="1" applyAlignment="1">
      <alignment horizontal="left" vertical="top" wrapText="1"/>
    </xf>
    <xf numFmtId="0" fontId="3" fillId="0" borderId="1" xfId="0" applyFont="1" applyFill="1" applyBorder="1" applyAlignment="1">
      <alignment vertical="top"/>
    </xf>
    <xf numFmtId="0" fontId="3" fillId="0" borderId="0" xfId="0" applyFont="1" applyFill="1" applyAlignment="1">
      <alignment vertical="top"/>
    </xf>
    <xf numFmtId="0" fontId="2" fillId="3" borderId="1" xfId="0" applyFont="1" applyFill="1" applyBorder="1" applyAlignment="1">
      <alignment horizontal="left" vertical="top" wrapText="1"/>
    </xf>
    <xf numFmtId="0" fontId="4" fillId="3" borderId="1" xfId="0" applyFont="1" applyFill="1" applyBorder="1" applyAlignment="1">
      <alignment vertical="top" wrapText="1"/>
    </xf>
    <xf numFmtId="0" fontId="4" fillId="3" borderId="1" xfId="0" applyFont="1" applyFill="1" applyBorder="1" applyAlignment="1">
      <alignment horizontal="left" vertical="top" wrapText="1"/>
    </xf>
    <xf numFmtId="0" fontId="4" fillId="3"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3" borderId="1" xfId="0" applyFont="1" applyFill="1" applyBorder="1" applyAlignment="1">
      <alignment horizontal="center" vertical="top" wrapText="1"/>
    </xf>
    <xf numFmtId="164" fontId="3" fillId="0" borderId="1" xfId="0" applyNumberFormat="1" applyFont="1" applyBorder="1" applyAlignment="1">
      <alignment horizontal="center" vertical="top"/>
    </xf>
    <xf numFmtId="0" fontId="7" fillId="0" borderId="1" xfId="0" applyFont="1" applyFill="1" applyBorder="1" applyAlignment="1">
      <alignment vertical="top"/>
    </xf>
    <xf numFmtId="0" fontId="7" fillId="0" borderId="1" xfId="0" applyFont="1" applyFill="1" applyBorder="1" applyAlignment="1">
      <alignment horizontal="left" vertical="top" wrapText="1"/>
    </xf>
    <xf numFmtId="0" fontId="3" fillId="0" borderId="2" xfId="0" applyFont="1" applyFill="1" applyBorder="1" applyAlignment="1">
      <alignment horizontal="left" vertical="top"/>
    </xf>
    <xf numFmtId="0" fontId="3" fillId="0" borderId="2" xfId="0" applyFont="1" applyFill="1" applyBorder="1" applyAlignment="1">
      <alignment horizontal="left" vertical="top" wrapText="1"/>
    </xf>
    <xf numFmtId="0" fontId="7" fillId="0" borderId="1" xfId="0" applyFont="1" applyFill="1" applyBorder="1" applyAlignment="1">
      <alignment horizontal="left" vertical="top"/>
    </xf>
    <xf numFmtId="0" fontId="8" fillId="4" borderId="0" xfId="1" applyFont="1" applyFill="1" applyBorder="1" applyAlignment="1">
      <alignment horizontal="left" wrapText="1"/>
    </xf>
    <xf numFmtId="0" fontId="7" fillId="0" borderId="0" xfId="1" applyFont="1" applyFill="1" applyBorder="1" applyAlignment="1">
      <alignment horizontal="left" wrapText="1"/>
    </xf>
    <xf numFmtId="0" fontId="7" fillId="0" borderId="0" xfId="0" applyFont="1"/>
    <xf numFmtId="0" fontId="0" fillId="0" borderId="0" xfId="0" applyAlignment="1">
      <alignment wrapText="1"/>
    </xf>
    <xf numFmtId="0" fontId="3" fillId="5" borderId="2" xfId="0" applyFont="1" applyFill="1" applyBorder="1" applyAlignment="1">
      <alignment vertical="top"/>
    </xf>
    <xf numFmtId="0" fontId="2" fillId="5" borderId="1" xfId="0" applyFont="1" applyFill="1" applyBorder="1" applyAlignment="1">
      <alignment horizontal="left" vertical="top" wrapText="1"/>
    </xf>
    <xf numFmtId="0" fontId="3" fillId="0" borderId="5" xfId="0" applyFont="1" applyFill="1" applyBorder="1" applyAlignment="1">
      <alignment vertical="top" wrapText="1"/>
    </xf>
    <xf numFmtId="2" fontId="3" fillId="0" borderId="1" xfId="0" applyNumberFormat="1" applyFont="1" applyBorder="1" applyAlignment="1">
      <alignment horizontal="center" vertical="top"/>
    </xf>
    <xf numFmtId="0" fontId="10" fillId="6" borderId="0" xfId="0" applyFont="1" applyFill="1"/>
    <xf numFmtId="0" fontId="3" fillId="0" borderId="6" xfId="0" applyFont="1" applyFill="1" applyBorder="1" applyAlignment="1">
      <alignment vertical="top" wrapText="1"/>
    </xf>
    <xf numFmtId="0" fontId="3" fillId="0" borderId="1" xfId="0" applyFont="1" applyBorder="1" applyAlignment="1">
      <alignment wrapText="1"/>
    </xf>
    <xf numFmtId="0" fontId="3" fillId="0" borderId="0" xfId="0" applyFont="1" applyFill="1" applyBorder="1" applyAlignment="1">
      <alignment horizontal="right" vertical="top"/>
    </xf>
    <xf numFmtId="0" fontId="11" fillId="0" borderId="1" xfId="0" applyFont="1" applyFill="1" applyBorder="1" applyAlignment="1">
      <alignment vertical="top" wrapText="1"/>
    </xf>
    <xf numFmtId="0" fontId="8" fillId="0" borderId="0" xfId="0" applyFont="1"/>
    <xf numFmtId="0" fontId="18" fillId="0" borderId="0" xfId="0" applyFont="1"/>
    <xf numFmtId="0" fontId="19" fillId="0" borderId="0" xfId="0" applyFont="1"/>
    <xf numFmtId="0" fontId="20" fillId="0" borderId="0" xfId="8" applyFont="1"/>
    <xf numFmtId="0" fontId="7" fillId="0" borderId="0" xfId="0" applyFont="1" applyBorder="1" applyAlignment="1">
      <alignment vertical="center"/>
    </xf>
    <xf numFmtId="0" fontId="0" fillId="0" borderId="0" xfId="0" applyBorder="1"/>
    <xf numFmtId="0" fontId="7" fillId="0" borderId="0" xfId="0" applyFont="1" applyFill="1" applyBorder="1" applyAlignment="1">
      <alignment vertical="center"/>
    </xf>
    <xf numFmtId="0" fontId="8" fillId="8" borderId="1" xfId="0" applyFont="1" applyFill="1" applyBorder="1" applyAlignment="1">
      <alignment horizontal="center" vertical="center"/>
    </xf>
    <xf numFmtId="0" fontId="7" fillId="0" borderId="1" xfId="0" applyFont="1" applyBorder="1" applyAlignment="1">
      <alignment vertical="center"/>
    </xf>
    <xf numFmtId="0" fontId="21" fillId="0" borderId="0" xfId="8" applyFont="1" applyFill="1"/>
    <xf numFmtId="0" fontId="20" fillId="0" borderId="0" xfId="8" applyFont="1" applyFill="1"/>
    <xf numFmtId="3" fontId="20" fillId="0" borderId="0" xfId="8" applyNumberFormat="1" applyFont="1"/>
    <xf numFmtId="0" fontId="18" fillId="0" borderId="0" xfId="0" applyFont="1" applyAlignment="1">
      <alignment horizontal="center"/>
    </xf>
    <xf numFmtId="0" fontId="23" fillId="0" borderId="0" xfId="0" applyFont="1" applyAlignment="1">
      <alignment horizontal="center"/>
    </xf>
    <xf numFmtId="0" fontId="7" fillId="0" borderId="0" xfId="9"/>
    <xf numFmtId="0" fontId="20" fillId="0" borderId="0" xfId="10" applyFont="1"/>
    <xf numFmtId="0" fontId="7" fillId="0" borderId="0" xfId="9" applyFill="1"/>
    <xf numFmtId="0" fontId="12" fillId="0" borderId="8" xfId="0" applyFont="1" applyBorder="1" applyAlignment="1">
      <alignment vertical="center" wrapText="1"/>
    </xf>
    <xf numFmtId="0" fontId="25" fillId="0" borderId="1" xfId="11" applyFill="1" applyBorder="1" applyAlignment="1">
      <alignment vertical="top" wrapText="1"/>
    </xf>
    <xf numFmtId="0" fontId="3" fillId="0" borderId="1" xfId="0" applyFont="1" applyFill="1" applyBorder="1" applyAlignment="1">
      <alignment horizontal="left" vertical="top"/>
    </xf>
    <xf numFmtId="0" fontId="26" fillId="0" borderId="0" xfId="0" applyFont="1"/>
    <xf numFmtId="0" fontId="10" fillId="0" borderId="0" xfId="0" applyFont="1"/>
    <xf numFmtId="0" fontId="27" fillId="0" borderId="0" xfId="0" applyFont="1" applyAlignment="1">
      <alignment horizontal="left" vertical="center"/>
    </xf>
    <xf numFmtId="0" fontId="28" fillId="0" borderId="0" xfId="0" applyFont="1" applyAlignment="1">
      <alignment horizontal="left" vertical="center"/>
    </xf>
    <xf numFmtId="0" fontId="27" fillId="0" borderId="0" xfId="0" applyFont="1" applyAlignment="1">
      <alignment horizontal="left" vertical="center" indent="8"/>
    </xf>
    <xf numFmtId="0" fontId="27" fillId="0" borderId="0" xfId="0" applyFont="1" applyAlignment="1">
      <alignment horizontal="left" vertical="center" indent="4"/>
    </xf>
    <xf numFmtId="0" fontId="29" fillId="0" borderId="0" xfId="0" applyFont="1" applyAlignment="1">
      <alignment horizontal="left" vertical="center" indent="4"/>
    </xf>
    <xf numFmtId="0" fontId="30" fillId="0" borderId="0" xfId="0" applyFont="1" applyAlignment="1">
      <alignment horizontal="left" vertical="center"/>
    </xf>
    <xf numFmtId="0" fontId="31" fillId="0" borderId="0" xfId="0" applyFont="1"/>
    <xf numFmtId="0" fontId="17" fillId="0" borderId="0" xfId="0" applyFont="1"/>
    <xf numFmtId="0" fontId="32" fillId="9" borderId="9" xfId="0" applyFont="1" applyFill="1" applyBorder="1" applyAlignment="1">
      <alignment horizontal="left" vertical="center" wrapText="1"/>
    </xf>
    <xf numFmtId="0" fontId="22" fillId="0" borderId="0" xfId="0" applyFont="1" applyAlignment="1">
      <alignment horizontal="left" vertical="center" wrapText="1"/>
    </xf>
    <xf numFmtId="4" fontId="22" fillId="0" borderId="0" xfId="0" applyNumberFormat="1" applyFont="1" applyAlignment="1">
      <alignment horizontal="left" vertical="center" wrapText="1"/>
    </xf>
    <xf numFmtId="14" fontId="22" fillId="0" borderId="0" xfId="0" applyNumberFormat="1" applyFont="1" applyAlignment="1">
      <alignment horizontal="left" vertical="center" wrapText="1"/>
    </xf>
    <xf numFmtId="0" fontId="33" fillId="0" borderId="0" xfId="0" applyFont="1" applyAlignment="1">
      <alignment horizontal="right" vertical="center" wrapText="1"/>
    </xf>
    <xf numFmtId="0" fontId="22" fillId="0" borderId="0" xfId="0" applyFont="1" applyAlignment="1">
      <alignment horizontal="right" vertical="center" wrapText="1"/>
    </xf>
    <xf numFmtId="0" fontId="32" fillId="9" borderId="9" xfId="0" applyFont="1" applyFill="1" applyBorder="1" applyAlignment="1">
      <alignment horizontal="center" vertical="center" wrapText="1"/>
    </xf>
    <xf numFmtId="0" fontId="32" fillId="9" borderId="10" xfId="0" applyFont="1" applyFill="1" applyBorder="1" applyAlignment="1">
      <alignment vertical="center" wrapText="1"/>
    </xf>
    <xf numFmtId="0" fontId="32" fillId="9" borderId="11" xfId="0" applyFont="1" applyFill="1" applyBorder="1" applyAlignment="1">
      <alignment vertical="center" wrapText="1"/>
    </xf>
    <xf numFmtId="0" fontId="0" fillId="0" borderId="0" xfId="0" applyAlignment="1">
      <alignment horizontal="left"/>
    </xf>
    <xf numFmtId="14" fontId="22" fillId="0" borderId="0" xfId="0" applyNumberFormat="1" applyFont="1" applyAlignment="1">
      <alignment vertical="center" wrapText="1"/>
    </xf>
    <xf numFmtId="0" fontId="7" fillId="0" borderId="0" xfId="0" applyFont="1" applyAlignment="1">
      <alignment wrapText="1"/>
    </xf>
    <xf numFmtId="0" fontId="7" fillId="0" borderId="0" xfId="8" applyFont="1"/>
    <xf numFmtId="0" fontId="3" fillId="6" borderId="1" xfId="0" applyFont="1" applyFill="1" applyBorder="1" applyAlignment="1">
      <alignment vertical="top" wrapText="1"/>
    </xf>
    <xf numFmtId="0" fontId="1" fillId="6" borderId="0" xfId="0" applyFont="1" applyFill="1"/>
    <xf numFmtId="0" fontId="0" fillId="0" borderId="0" xfId="0" applyAlignment="1"/>
    <xf numFmtId="0" fontId="27" fillId="0" borderId="0" xfId="0" applyFont="1" applyAlignment="1"/>
    <xf numFmtId="0" fontId="24" fillId="0" borderId="0" xfId="0" applyFont="1" applyAlignment="1"/>
    <xf numFmtId="0" fontId="28" fillId="0" borderId="0" xfId="0" applyFont="1" applyAlignment="1"/>
    <xf numFmtId="0" fontId="27" fillId="0" borderId="0" xfId="0" applyFont="1"/>
    <xf numFmtId="0" fontId="13" fillId="0" borderId="1" xfId="0" applyFont="1" applyFill="1" applyBorder="1" applyAlignment="1">
      <alignment vertical="top" wrapText="1"/>
    </xf>
    <xf numFmtId="0" fontId="1" fillId="0" borderId="1" xfId="0" applyFont="1" applyBorder="1" applyAlignment="1">
      <alignment vertical="center"/>
    </xf>
    <xf numFmtId="0" fontId="34" fillId="0" borderId="1" xfId="0" applyFont="1" applyBorder="1" applyAlignment="1">
      <alignment vertical="center"/>
    </xf>
    <xf numFmtId="0" fontId="4" fillId="7" borderId="1" xfId="0" applyFont="1" applyFill="1" applyBorder="1" applyAlignment="1">
      <alignment horizontal="center" vertical="top" wrapText="1"/>
    </xf>
    <xf numFmtId="1" fontId="3" fillId="10" borderId="1" xfId="0" applyNumberFormat="1" applyFont="1" applyFill="1" applyBorder="1" applyAlignment="1">
      <alignment horizontal="right" vertical="top" wrapText="1"/>
    </xf>
    <xf numFmtId="164" fontId="3" fillId="10" borderId="1" xfId="0" applyNumberFormat="1" applyFont="1" applyFill="1" applyBorder="1" applyAlignment="1">
      <alignment horizontal="left" vertical="top" wrapText="1"/>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top" wrapText="1"/>
    </xf>
    <xf numFmtId="166" fontId="3" fillId="10" borderId="1" xfId="0" applyNumberFormat="1" applyFont="1" applyFill="1" applyBorder="1" applyAlignment="1">
      <alignment horizontal="right" vertical="top" wrapText="1"/>
    </xf>
    <xf numFmtId="166" fontId="3" fillId="10" borderId="1" xfId="0" applyNumberFormat="1" applyFont="1" applyFill="1" applyBorder="1" applyAlignment="1">
      <alignment horizontal="left" vertical="top" wrapText="1"/>
    </xf>
    <xf numFmtId="164" fontId="3" fillId="10" borderId="1" xfId="0" applyNumberFormat="1" applyFont="1" applyFill="1" applyBorder="1" applyAlignment="1">
      <alignment horizontal="right" vertical="top" wrapText="1"/>
    </xf>
    <xf numFmtId="14" fontId="3" fillId="10" borderId="1" xfId="0" applyNumberFormat="1" applyFont="1" applyFill="1" applyBorder="1" applyAlignment="1">
      <alignment horizontal="right" vertical="top" wrapText="1"/>
    </xf>
    <xf numFmtId="167" fontId="3" fillId="10" borderId="1" xfId="0" applyNumberFormat="1" applyFont="1" applyFill="1" applyBorder="1" applyAlignment="1">
      <alignment horizontal="right" vertical="top" wrapText="1"/>
    </xf>
    <xf numFmtId="0" fontId="3" fillId="11" borderId="1" xfId="0" applyFont="1" applyFill="1" applyBorder="1" applyAlignment="1">
      <alignment horizontal="center" vertical="top" wrapText="1"/>
    </xf>
    <xf numFmtId="0" fontId="3" fillId="11" borderId="1" xfId="0" applyFont="1" applyFill="1" applyBorder="1" applyAlignment="1">
      <alignment horizontal="left" vertical="top" wrapText="1"/>
    </xf>
    <xf numFmtId="43" fontId="3" fillId="10" borderId="1" xfId="0" applyNumberFormat="1" applyFont="1" applyFill="1" applyBorder="1" applyAlignment="1">
      <alignment horizontal="right" vertical="top" wrapText="1"/>
    </xf>
    <xf numFmtId="0" fontId="7" fillId="0" borderId="7" xfId="0" applyFont="1" applyBorder="1" applyAlignment="1">
      <alignment horizontal="center" vertical="top" wrapText="1"/>
    </xf>
    <xf numFmtId="14" fontId="0" fillId="0" borderId="0" xfId="0" applyNumberFormat="1"/>
    <xf numFmtId="43" fontId="0" fillId="0" borderId="0" xfId="0" applyNumberFormat="1"/>
    <xf numFmtId="168" fontId="3" fillId="10" borderId="1" xfId="0" applyNumberFormat="1" applyFont="1" applyFill="1" applyBorder="1" applyAlignment="1">
      <alignment horizontal="right" vertical="top" wrapText="1"/>
    </xf>
    <xf numFmtId="0" fontId="3" fillId="10" borderId="1" xfId="0" quotePrefix="1" applyFont="1" applyFill="1" applyBorder="1" applyAlignment="1">
      <alignment horizontal="left" vertical="top" wrapText="1"/>
    </xf>
    <xf numFmtId="166" fontId="3" fillId="10" borderId="1" xfId="0" applyNumberFormat="1" applyFont="1" applyFill="1" applyBorder="1" applyAlignment="1">
      <alignment horizontal="center" vertical="top" wrapText="1"/>
    </xf>
    <xf numFmtId="0" fontId="13" fillId="10" borderId="1" xfId="0" applyFont="1" applyFill="1" applyBorder="1" applyAlignment="1">
      <alignment horizontal="center" vertical="top" wrapText="1"/>
    </xf>
    <xf numFmtId="0" fontId="13" fillId="10" borderId="1" xfId="0" applyFont="1" applyFill="1" applyBorder="1" applyAlignment="1">
      <alignment horizontal="left" vertical="top" wrapText="1"/>
    </xf>
    <xf numFmtId="0" fontId="13" fillId="0" borderId="1" xfId="0" applyFont="1" applyFill="1" applyBorder="1" applyAlignment="1">
      <alignment horizontal="center" vertical="top" wrapText="1"/>
    </xf>
    <xf numFmtId="167" fontId="3" fillId="10" borderId="1" xfId="0" applyNumberFormat="1" applyFont="1" applyFill="1" applyBorder="1" applyAlignment="1">
      <alignment horizontal="left" vertical="top" wrapText="1"/>
    </xf>
    <xf numFmtId="14" fontId="3" fillId="10" borderId="1" xfId="0" applyNumberFormat="1" applyFont="1" applyFill="1" applyBorder="1" applyAlignment="1">
      <alignment horizontal="left" vertical="top" wrapText="1"/>
    </xf>
    <xf numFmtId="1" fontId="3" fillId="10" borderId="1" xfId="0" applyNumberFormat="1" applyFont="1" applyFill="1" applyBorder="1" applyAlignment="1">
      <alignment horizontal="center" vertical="top" wrapText="1"/>
    </xf>
    <xf numFmtId="14" fontId="3" fillId="10" borderId="1" xfId="0" applyNumberFormat="1" applyFont="1" applyFill="1" applyBorder="1" applyAlignment="1">
      <alignment horizontal="center" vertical="top" wrapText="1"/>
    </xf>
    <xf numFmtId="166" fontId="3" fillId="10" borderId="1" xfId="0" applyNumberFormat="1" applyFont="1" applyFill="1" applyBorder="1" applyAlignment="1">
      <alignment vertical="top" wrapText="1"/>
    </xf>
    <xf numFmtId="0" fontId="2" fillId="7"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35"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3" fillId="12" borderId="1" xfId="0" applyFont="1" applyFill="1" applyBorder="1" applyAlignment="1">
      <alignment horizontal="center" vertical="top"/>
    </xf>
    <xf numFmtId="0" fontId="3" fillId="12" borderId="1" xfId="0" applyFont="1" applyFill="1" applyBorder="1" applyAlignment="1">
      <alignment horizontal="left" vertical="top"/>
    </xf>
    <xf numFmtId="0" fontId="3" fillId="12" borderId="3" xfId="0" applyFont="1" applyFill="1" applyBorder="1" applyAlignment="1">
      <alignment horizontal="left" vertical="top" wrapText="1"/>
    </xf>
    <xf numFmtId="0" fontId="13" fillId="12" borderId="3" xfId="0" applyFont="1" applyFill="1" applyBorder="1" applyAlignment="1">
      <alignment horizontal="left" vertical="top" wrapText="1"/>
    </xf>
    <xf numFmtId="0" fontId="3" fillId="12" borderId="1" xfId="0" applyFont="1" applyFill="1" applyBorder="1" applyAlignment="1">
      <alignment horizontal="left" vertical="top" wrapText="1"/>
    </xf>
    <xf numFmtId="0" fontId="13" fillId="12" borderId="1" xfId="0" applyFont="1" applyFill="1" applyBorder="1" applyAlignment="1">
      <alignment horizontal="left" vertical="top" wrapText="1"/>
    </xf>
    <xf numFmtId="0" fontId="8" fillId="0" borderId="0" xfId="0" applyFont="1" applyAlignment="1">
      <alignment horizontal="center"/>
    </xf>
    <xf numFmtId="0" fontId="8" fillId="0" borderId="0" xfId="0" applyFont="1" applyAlignment="1">
      <alignment horizontal="left"/>
    </xf>
    <xf numFmtId="1" fontId="0" fillId="0" borderId="0" xfId="0" applyNumberFormat="1"/>
    <xf numFmtId="0" fontId="32" fillId="9" borderId="14" xfId="0" applyFont="1" applyFill="1" applyBorder="1" applyAlignment="1">
      <alignment vertical="center" wrapText="1"/>
    </xf>
    <xf numFmtId="0" fontId="0" fillId="0" borderId="0" xfId="0" applyAlignment="1">
      <alignment horizontal="right"/>
    </xf>
    <xf numFmtId="0" fontId="0" fillId="13" borderId="0" xfId="0" applyFill="1"/>
    <xf numFmtId="166" fontId="0" fillId="0" borderId="0" xfId="0" applyNumberFormat="1"/>
    <xf numFmtId="0" fontId="0" fillId="0" borderId="0" xfId="0" quotePrefix="1" applyAlignment="1">
      <alignment horizontal="center"/>
    </xf>
    <xf numFmtId="166" fontId="32" fillId="9" borderId="9" xfId="0" applyNumberFormat="1" applyFont="1" applyFill="1" applyBorder="1" applyAlignment="1">
      <alignment horizontal="right" vertical="center" wrapText="1"/>
    </xf>
    <xf numFmtId="1" fontId="3" fillId="0" borderId="1" xfId="0" applyNumberFormat="1" applyFont="1" applyFill="1" applyBorder="1" applyAlignment="1">
      <alignment vertical="top" wrapText="1"/>
    </xf>
    <xf numFmtId="14" fontId="0" fillId="13" borderId="0" xfId="0" applyNumberFormat="1" applyFill="1"/>
    <xf numFmtId="0" fontId="8" fillId="0" borderId="0" xfId="0" applyFont="1" applyAlignment="1">
      <alignment wrapText="1"/>
    </xf>
    <xf numFmtId="0" fontId="22" fillId="0" borderId="0" xfId="0" applyFont="1" applyAlignment="1">
      <alignment horizontal="left" vertical="center" wrapText="1"/>
    </xf>
    <xf numFmtId="14" fontId="22" fillId="0" borderId="0" xfId="0" applyNumberFormat="1" applyFont="1" applyAlignment="1">
      <alignment horizontal="left" vertical="center" wrapText="1"/>
    </xf>
    <xf numFmtId="166" fontId="3" fillId="10" borderId="1" xfId="0" quotePrefix="1" applyNumberFormat="1" applyFont="1" applyFill="1" applyBorder="1" applyAlignment="1">
      <alignment horizontal="left" vertical="top" wrapText="1"/>
    </xf>
    <xf numFmtId="166" fontId="0" fillId="13" borderId="0" xfId="0" applyNumberFormat="1" applyFill="1"/>
    <xf numFmtId="168" fontId="3" fillId="10" borderId="1" xfId="0" applyNumberFormat="1" applyFont="1" applyFill="1" applyBorder="1" applyAlignment="1">
      <alignment vertical="top" wrapText="1"/>
    </xf>
    <xf numFmtId="0" fontId="22" fillId="0" borderId="0" xfId="0" applyFont="1" applyAlignment="1">
      <alignment horizontal="center" vertical="center" wrapText="1"/>
    </xf>
    <xf numFmtId="0" fontId="33" fillId="0" borderId="0" xfId="0" applyFont="1" applyAlignment="1">
      <alignment horizontal="center" vertical="center" wrapText="1"/>
    </xf>
    <xf numFmtId="0" fontId="36" fillId="0" borderId="0" xfId="0" applyFont="1" applyAlignment="1">
      <alignment vertical="center"/>
    </xf>
    <xf numFmtId="0" fontId="3" fillId="0" borderId="0" xfId="1" applyFont="1" applyAlignment="1">
      <alignment horizontal="center" vertical="top"/>
    </xf>
    <xf numFmtId="0" fontId="3" fillId="0" borderId="0" xfId="1" applyFont="1" applyAlignment="1">
      <alignment horizontal="left" vertical="top"/>
    </xf>
    <xf numFmtId="0" fontId="4" fillId="2" borderId="1" xfId="1" applyFont="1" applyFill="1" applyBorder="1" applyAlignment="1">
      <alignment horizontal="right" vertical="top" wrapText="1"/>
    </xf>
    <xf numFmtId="0" fontId="4" fillId="2" borderId="0" xfId="1" applyFont="1" applyFill="1" applyAlignment="1">
      <alignment horizontal="right" vertical="top" wrapText="1"/>
    </xf>
    <xf numFmtId="0" fontId="3" fillId="0" borderId="1" xfId="1" applyFont="1" applyBorder="1" applyAlignment="1">
      <alignment horizontal="right" vertical="top"/>
    </xf>
    <xf numFmtId="0" fontId="3" fillId="14" borderId="1" xfId="1" applyFont="1" applyFill="1" applyBorder="1" applyAlignment="1">
      <alignment vertical="top"/>
    </xf>
    <xf numFmtId="0" fontId="3" fillId="3" borderId="1" xfId="1" applyFont="1" applyFill="1" applyBorder="1" applyAlignment="1">
      <alignment vertical="top"/>
    </xf>
    <xf numFmtId="0" fontId="3" fillId="0" borderId="2" xfId="0" applyFont="1" applyFill="1" applyBorder="1" applyAlignment="1">
      <alignment vertical="top" wrapText="1"/>
    </xf>
    <xf numFmtId="0" fontId="3" fillId="3" borderId="2" xfId="0" applyFont="1" applyFill="1" applyBorder="1" applyAlignment="1">
      <alignment horizontal="center" vertical="top"/>
    </xf>
    <xf numFmtId="0" fontId="3" fillId="3" borderId="0" xfId="0" applyFont="1" applyFill="1" applyBorder="1" applyAlignment="1">
      <alignment horizontal="left" vertical="top" wrapText="1"/>
    </xf>
    <xf numFmtId="0" fontId="3" fillId="12" borderId="0" xfId="0" applyFont="1" applyFill="1" applyBorder="1" applyAlignment="1">
      <alignment horizontal="center" vertical="top"/>
    </xf>
    <xf numFmtId="0" fontId="3" fillId="12" borderId="16" xfId="0" applyFont="1" applyFill="1" applyBorder="1" applyAlignment="1">
      <alignment horizontal="center" vertical="top"/>
    </xf>
    <xf numFmtId="0" fontId="3" fillId="15" borderId="1" xfId="0" applyFont="1" applyFill="1" applyBorder="1" applyAlignment="1">
      <alignment horizontal="center" vertical="top" wrapText="1"/>
    </xf>
    <xf numFmtId="164" fontId="37" fillId="10" borderId="1" xfId="0" applyNumberFormat="1" applyFont="1" applyFill="1" applyBorder="1" applyAlignment="1">
      <alignment horizontal="left" vertical="top" wrapText="1"/>
    </xf>
    <xf numFmtId="0" fontId="0" fillId="16" borderId="0" xfId="0" applyFill="1"/>
    <xf numFmtId="0" fontId="3" fillId="15" borderId="0" xfId="0" applyFont="1" applyFill="1" applyAlignment="1">
      <alignment vertical="top"/>
    </xf>
    <xf numFmtId="0" fontId="3" fillId="17" borderId="1" xfId="0" applyFont="1" applyFill="1" applyBorder="1" applyAlignment="1">
      <alignment horizontal="center" vertical="top" wrapText="1"/>
    </xf>
    <xf numFmtId="0" fontId="3" fillId="17" borderId="1" xfId="0" applyFont="1" applyFill="1" applyBorder="1" applyAlignment="1">
      <alignment horizontal="left" vertical="top" wrapText="1"/>
    </xf>
    <xf numFmtId="166" fontId="3" fillId="15" borderId="1" xfId="0" applyNumberFormat="1" applyFont="1" applyFill="1" applyBorder="1" applyAlignment="1">
      <alignment horizontal="right" vertical="top" wrapText="1"/>
    </xf>
    <xf numFmtId="167" fontId="3" fillId="15" borderId="1" xfId="0" applyNumberFormat="1" applyFont="1" applyFill="1" applyBorder="1" applyAlignment="1">
      <alignment horizontal="right" vertical="top" wrapText="1"/>
    </xf>
    <xf numFmtId="0" fontId="3" fillId="15" borderId="1" xfId="0" applyFont="1" applyFill="1" applyBorder="1" applyAlignment="1">
      <alignment horizontal="left" vertical="top" wrapText="1"/>
    </xf>
    <xf numFmtId="0" fontId="3" fillId="15" borderId="1" xfId="0" applyFont="1" applyFill="1" applyBorder="1" applyAlignment="1">
      <alignment vertical="top" wrapText="1"/>
    </xf>
    <xf numFmtId="0" fontId="0" fillId="15" borderId="0" xfId="0" applyFill="1"/>
    <xf numFmtId="0" fontId="3" fillId="18" borderId="1" xfId="0" applyFont="1" applyFill="1" applyBorder="1" applyAlignment="1">
      <alignment horizontal="center" vertical="top" wrapText="1"/>
    </xf>
    <xf numFmtId="0" fontId="3" fillId="18" borderId="1" xfId="0" applyFont="1" applyFill="1" applyBorder="1" applyAlignment="1">
      <alignment horizontal="left" vertical="top" wrapText="1"/>
    </xf>
    <xf numFmtId="0" fontId="3" fillId="18" borderId="1" xfId="0" applyFont="1" applyFill="1" applyBorder="1" applyAlignment="1">
      <alignment horizontal="left" vertical="top"/>
    </xf>
    <xf numFmtId="0" fontId="3" fillId="18" borderId="1" xfId="0" applyFont="1" applyFill="1" applyBorder="1" applyAlignment="1">
      <alignment horizontal="center" vertical="top"/>
    </xf>
    <xf numFmtId="0" fontId="3" fillId="18" borderId="1" xfId="0" applyFont="1" applyFill="1" applyBorder="1" applyAlignment="1">
      <alignment vertical="top"/>
    </xf>
    <xf numFmtId="166" fontId="3" fillId="18" borderId="1" xfId="0" applyNumberFormat="1" applyFont="1" applyFill="1" applyBorder="1" applyAlignment="1">
      <alignment horizontal="right" vertical="top" wrapText="1"/>
    </xf>
    <xf numFmtId="164" fontId="3" fillId="18" borderId="1" xfId="0" applyNumberFormat="1" applyFont="1" applyFill="1" applyBorder="1" applyAlignment="1">
      <alignment horizontal="right" vertical="top" wrapText="1"/>
    </xf>
    <xf numFmtId="0" fontId="13" fillId="18" borderId="1" xfId="0" applyFont="1" applyFill="1" applyBorder="1" applyAlignment="1">
      <alignment horizontal="center" vertical="top" wrapText="1"/>
    </xf>
    <xf numFmtId="0" fontId="3" fillId="0" borderId="0" xfId="0" applyFont="1" applyFill="1" applyBorder="1" applyAlignment="1">
      <alignment vertical="top" wrapText="1"/>
    </xf>
    <xf numFmtId="0" fontId="0" fillId="16" borderId="0" xfId="0" quotePrefix="1" applyFill="1"/>
    <xf numFmtId="0" fontId="3" fillId="12" borderId="0" xfId="0" applyFont="1" applyFill="1" applyBorder="1" applyAlignment="1">
      <alignment horizontal="left" vertical="top"/>
    </xf>
    <xf numFmtId="0" fontId="3" fillId="10" borderId="0" xfId="0" applyFont="1" applyFill="1" applyBorder="1" applyAlignment="1">
      <alignment horizontal="left" vertical="top" wrapText="1"/>
    </xf>
    <xf numFmtId="0" fontId="3" fillId="12" borderId="0" xfId="0" applyFont="1" applyFill="1" applyBorder="1" applyAlignment="1">
      <alignment horizontal="left" vertical="top" wrapText="1"/>
    </xf>
    <xf numFmtId="0" fontId="13" fillId="12" borderId="0" xfId="0" applyFont="1" applyFill="1" applyBorder="1" applyAlignment="1">
      <alignment horizontal="left" vertical="top" wrapText="1"/>
    </xf>
    <xf numFmtId="14" fontId="3" fillId="10" borderId="0" xfId="0" applyNumberFormat="1" applyFont="1" applyFill="1" applyBorder="1" applyAlignment="1">
      <alignment horizontal="left" vertical="top" wrapText="1"/>
    </xf>
    <xf numFmtId="0" fontId="0" fillId="0" borderId="0" xfId="0" applyAlignment="1">
      <alignment horizontal="center"/>
    </xf>
    <xf numFmtId="0" fontId="3" fillId="0" borderId="2" xfId="0" applyFont="1" applyFill="1" applyBorder="1" applyAlignment="1">
      <alignment horizontal="center" vertical="top" wrapText="1"/>
    </xf>
    <xf numFmtId="0" fontId="13" fillId="11" borderId="1" xfId="0" applyFont="1" applyFill="1" applyBorder="1" applyAlignment="1">
      <alignment horizontal="center" vertical="top" wrapText="1"/>
    </xf>
    <xf numFmtId="0" fontId="7" fillId="0" borderId="0" xfId="0" applyFont="1" applyAlignment="1">
      <alignment horizontal="center" wrapText="1"/>
    </xf>
    <xf numFmtId="166" fontId="3" fillId="0" borderId="1" xfId="0" applyNumberFormat="1" applyFont="1" applyFill="1" applyBorder="1" applyAlignment="1">
      <alignment horizontal="center" vertical="top" wrapText="1"/>
    </xf>
    <xf numFmtId="1" fontId="13" fillId="0" borderId="1" xfId="0" applyNumberFormat="1" applyFont="1" applyFill="1" applyBorder="1" applyAlignment="1">
      <alignment horizontal="center" vertical="top" wrapText="1"/>
    </xf>
    <xf numFmtId="0" fontId="2" fillId="7" borderId="1"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3" borderId="0" xfId="0" applyFont="1" applyFill="1" applyBorder="1" applyAlignment="1">
      <alignment horizontal="center" vertical="top" wrapText="1"/>
    </xf>
    <xf numFmtId="0" fontId="13" fillId="0" borderId="2" xfId="0" applyFont="1" applyFill="1" applyBorder="1" applyAlignment="1">
      <alignment horizontal="center" vertical="top" wrapText="1"/>
    </xf>
    <xf numFmtId="167" fontId="13" fillId="10" borderId="1" xfId="0" applyNumberFormat="1" applyFont="1" applyFill="1" applyBorder="1" applyAlignment="1">
      <alignment horizontal="left" vertical="top" wrapText="1"/>
    </xf>
    <xf numFmtId="166" fontId="13" fillId="10" borderId="1" xfId="0" applyNumberFormat="1" applyFont="1" applyFill="1" applyBorder="1" applyAlignment="1">
      <alignment horizontal="left" vertical="top" wrapText="1"/>
    </xf>
    <xf numFmtId="0" fontId="13" fillId="19" borderId="1" xfId="0" applyFont="1" applyFill="1" applyBorder="1" applyAlignment="1">
      <alignment horizontal="center" vertical="top" wrapText="1"/>
    </xf>
    <xf numFmtId="0" fontId="38" fillId="19" borderId="0" xfId="0" applyFont="1" applyFill="1"/>
    <xf numFmtId="0" fontId="0" fillId="0" borderId="0" xfId="0" applyAlignment="1">
      <alignment horizontal="center"/>
    </xf>
    <xf numFmtId="0" fontId="4" fillId="2" borderId="3" xfId="0" applyFont="1" applyFill="1" applyBorder="1" applyAlignment="1">
      <alignment horizontal="left"/>
    </xf>
    <xf numFmtId="0" fontId="4" fillId="2" borderId="4" xfId="0" applyFont="1" applyFill="1" applyBorder="1" applyAlignment="1">
      <alignment horizontal="left"/>
    </xf>
    <xf numFmtId="0" fontId="32" fillId="9" borderId="12" xfId="0" applyFont="1" applyFill="1" applyBorder="1" applyAlignment="1">
      <alignment horizontal="center" vertical="center" wrapText="1"/>
    </xf>
    <xf numFmtId="0" fontId="32" fillId="9" borderId="14" xfId="0" applyFont="1" applyFill="1" applyBorder="1" applyAlignment="1">
      <alignment horizontal="center" vertical="center" wrapText="1"/>
    </xf>
    <xf numFmtId="0" fontId="0" fillId="0" borderId="0" xfId="0" applyAlignment="1">
      <alignment horizontal="center"/>
    </xf>
    <xf numFmtId="0" fontId="32" fillId="9" borderId="13" xfId="0" applyFont="1" applyFill="1" applyBorder="1" applyAlignment="1">
      <alignment horizontal="center" vertical="center" wrapText="1"/>
    </xf>
    <xf numFmtId="0" fontId="0" fillId="0" borderId="15" xfId="0" applyBorder="1" applyAlignment="1">
      <alignment horizontal="left"/>
    </xf>
    <xf numFmtId="166" fontId="0" fillId="0" borderId="15" xfId="0" applyNumberFormat="1" applyBorder="1" applyAlignment="1">
      <alignment horizontal="right"/>
    </xf>
    <xf numFmtId="0" fontId="32" fillId="9" borderId="12" xfId="0" applyFont="1" applyFill="1" applyBorder="1" applyAlignment="1">
      <alignment horizontal="left" vertical="center" wrapText="1"/>
    </xf>
    <xf numFmtId="0" fontId="32" fillId="9" borderId="13" xfId="0" applyFont="1" applyFill="1" applyBorder="1" applyAlignment="1">
      <alignment horizontal="left" vertical="center" wrapText="1"/>
    </xf>
    <xf numFmtId="0" fontId="22" fillId="0" borderId="15" xfId="0" applyFont="1" applyBorder="1" applyAlignment="1">
      <alignment horizontal="left" vertical="center" wrapText="1"/>
    </xf>
    <xf numFmtId="0" fontId="32" fillId="9" borderId="10" xfId="0" applyFont="1" applyFill="1" applyBorder="1" applyAlignment="1">
      <alignment horizontal="left" vertical="center" wrapText="1"/>
    </xf>
    <xf numFmtId="0" fontId="32" fillId="9" borderId="0" xfId="0" applyFont="1" applyFill="1" applyBorder="1" applyAlignment="1">
      <alignment horizontal="left" vertical="center" wrapText="1"/>
    </xf>
    <xf numFmtId="0" fontId="32" fillId="9" borderId="11" xfId="0" applyFont="1" applyFill="1" applyBorder="1" applyAlignment="1">
      <alignment horizontal="left" vertical="center" wrapText="1"/>
    </xf>
    <xf numFmtId="0" fontId="22" fillId="0" borderId="0" xfId="0" applyFont="1" applyAlignment="1">
      <alignment horizontal="left" vertical="center" wrapText="1"/>
    </xf>
    <xf numFmtId="14" fontId="22" fillId="0" borderId="0" xfId="0" applyNumberFormat="1" applyFont="1" applyAlignment="1">
      <alignment horizontal="left" vertical="center" wrapText="1"/>
    </xf>
    <xf numFmtId="4" fontId="22" fillId="0" borderId="0" xfId="0" applyNumberFormat="1" applyFont="1" applyAlignment="1">
      <alignment horizontal="left" vertical="center" wrapText="1"/>
    </xf>
  </cellXfs>
  <cellStyles count="13">
    <cellStyle name="Heading" xfId="2" xr:uid="{00000000-0005-0000-0000-000000000000}"/>
    <cellStyle name="Heading1" xfId="3" xr:uid="{00000000-0005-0000-0000-000001000000}"/>
    <cellStyle name="Hyperlink" xfId="11" builtinId="8"/>
    <cellStyle name="Normal" xfId="0" builtinId="0"/>
    <cellStyle name="Normal 2" xfId="1" xr:uid="{00000000-0005-0000-0000-000004000000}"/>
    <cellStyle name="Normal 3" xfId="4" xr:uid="{00000000-0005-0000-0000-000005000000}"/>
    <cellStyle name="Normal 4" xfId="5" xr:uid="{00000000-0005-0000-0000-000006000000}"/>
    <cellStyle name="Normal 4 3" xfId="12" xr:uid="{00000000-0005-0000-0000-000007000000}"/>
    <cellStyle name="Normal_LP ReferenceInter Group" xfId="9" xr:uid="{00000000-0005-0000-0000-000008000000}"/>
    <cellStyle name="Normal_Sheet1" xfId="8" xr:uid="{00000000-0005-0000-0000-000009000000}"/>
    <cellStyle name="Normal_Sheet1_2" xfId="10" xr:uid="{00000000-0005-0000-0000-00000A000000}"/>
    <cellStyle name="Result" xfId="6" xr:uid="{00000000-0005-0000-0000-00000B000000}"/>
    <cellStyle name="Result2" xfId="7" xr:uid="{00000000-0005-0000-0000-00000C00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23</xdr:row>
          <xdr:rowOff>0</xdr:rowOff>
        </xdr:from>
        <xdr:to>
          <xdr:col>8</xdr:col>
          <xdr:colOff>304800</xdr:colOff>
          <xdr:row>24</xdr:row>
          <xdr:rowOff>266700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6350</xdr:colOff>
      <xdr:row>2</xdr:row>
      <xdr:rowOff>6350</xdr:rowOff>
    </xdr:from>
    <xdr:to>
      <xdr:col>6</xdr:col>
      <xdr:colOff>50800</xdr:colOff>
      <xdr:row>7</xdr:row>
      <xdr:rowOff>152400</xdr:rowOff>
    </xdr:to>
    <xdr:sp macro="" textlink="Data!H10">
      <xdr:nvSpPr>
        <xdr:cNvPr id="4" name="TextBox 3">
          <a:extLst>
            <a:ext uri="{FF2B5EF4-FFF2-40B4-BE49-F238E27FC236}">
              <a16:creationId xmlns:a16="http://schemas.microsoft.com/office/drawing/2014/main" id="{00000000-0008-0000-0300-000004000000}"/>
            </a:ext>
          </a:extLst>
        </xdr:cNvPr>
        <xdr:cNvSpPr txBox="1"/>
      </xdr:nvSpPr>
      <xdr:spPr>
        <a:xfrm>
          <a:off x="3124200" y="330200"/>
          <a:ext cx="3765550" cy="94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4B329A-2F17-4532-99CB-4179C3FB63C3}" type="TxLink">
            <a:rPr lang="en-US" sz="1000" b="0" i="0" u="none" strike="noStrike">
              <a:solidFill>
                <a:srgbClr val="000000"/>
              </a:solidFill>
              <a:latin typeface="Tahoma"/>
              <a:ea typeface="Tahoma"/>
              <a:cs typeface="Tahoma"/>
            </a:rPr>
            <a:pPr/>
            <a:t>Comments for an Annual Submission</a:t>
          </a:fld>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527050</xdr:colOff>
      <xdr:row>9</xdr:row>
      <xdr:rowOff>152400</xdr:rowOff>
    </xdr:to>
    <xdr:sp macro="" textlink="Data!H28">
      <xdr:nvSpPr>
        <xdr:cNvPr id="4" name="TextBox 3">
          <a:extLst>
            <a:ext uri="{FF2B5EF4-FFF2-40B4-BE49-F238E27FC236}">
              <a16:creationId xmlns:a16="http://schemas.microsoft.com/office/drawing/2014/main" id="{00000000-0008-0000-0400-000004000000}"/>
            </a:ext>
          </a:extLst>
        </xdr:cNvPr>
        <xdr:cNvSpPr txBox="1"/>
      </xdr:nvSpPr>
      <xdr:spPr>
        <a:xfrm>
          <a:off x="5765800" y="647700"/>
          <a:ext cx="48768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D57D359-D9F0-4636-B533-D7BEDFB21DAF}" type="TxLink">
            <a:rPr lang="en-US" sz="1000" b="0" i="0" u="none" strike="noStrike">
              <a:solidFill>
                <a:srgbClr val="000000"/>
              </a:solidFill>
              <a:latin typeface="Tahoma"/>
              <a:ea typeface="Tahoma"/>
              <a:cs typeface="Tahoma"/>
            </a:rPr>
            <a:pPr/>
            <a:t>Comments for Intra Group Finance Lend </a:t>
          </a:fld>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527050</xdr:colOff>
      <xdr:row>9</xdr:row>
      <xdr:rowOff>152400</xdr:rowOff>
    </xdr:to>
    <xdr:sp macro="" textlink="Data!H58">
      <xdr:nvSpPr>
        <xdr:cNvPr id="2" name="TextBox 1">
          <a:extLst>
            <a:ext uri="{FF2B5EF4-FFF2-40B4-BE49-F238E27FC236}">
              <a16:creationId xmlns:a16="http://schemas.microsoft.com/office/drawing/2014/main" id="{00000000-0008-0000-0500-000002000000}"/>
            </a:ext>
          </a:extLst>
        </xdr:cNvPr>
        <xdr:cNvSpPr txBox="1"/>
      </xdr:nvSpPr>
      <xdr:spPr>
        <a:xfrm>
          <a:off x="5765800" y="64770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7014007-ECD2-4DFC-8B3D-9829B5FAA386}" type="TxLink">
            <a:rPr lang="en-US" sz="1000" b="0" i="0" u="none" strike="noStrike">
              <a:solidFill>
                <a:srgbClr val="000000"/>
              </a:solidFill>
              <a:latin typeface="Tahoma"/>
              <a:ea typeface="Tahoma"/>
              <a:cs typeface="Tahoma"/>
            </a:rPr>
            <a:pPr/>
            <a:t>Comments for Intra Group Finance Borrow</a:t>
          </a:fld>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xdr:row>
      <xdr:rowOff>6350</xdr:rowOff>
    </xdr:from>
    <xdr:to>
      <xdr:col>8</xdr:col>
      <xdr:colOff>527050</xdr:colOff>
      <xdr:row>7</xdr:row>
      <xdr:rowOff>152400</xdr:rowOff>
    </xdr:to>
    <xdr:sp macro="" textlink="Data!H84">
      <xdr:nvSpPr>
        <xdr:cNvPr id="2" name="TextBox 1">
          <a:extLst>
            <a:ext uri="{FF2B5EF4-FFF2-40B4-BE49-F238E27FC236}">
              <a16:creationId xmlns:a16="http://schemas.microsoft.com/office/drawing/2014/main" id="{00000000-0008-0000-0600-000002000000}"/>
            </a:ext>
          </a:extLst>
        </xdr:cNvPr>
        <xdr:cNvSpPr txBox="1"/>
      </xdr:nvSpPr>
      <xdr:spPr>
        <a:xfrm>
          <a:off x="5765800" y="33020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8E5441-42E2-4011-8265-BB86D253A5EE}" type="TxLink">
            <a:rPr lang="en-US" sz="1000" b="0" i="0" u="none" strike="noStrike">
              <a:solidFill>
                <a:srgbClr val="000000"/>
              </a:solidFill>
              <a:latin typeface="Tahoma"/>
              <a:ea typeface="Tahoma"/>
              <a:cs typeface="Tahoma"/>
            </a:rPr>
            <a:pPr/>
            <a:t>Comments for ISDA</a:t>
          </a:fld>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8</xdr:row>
      <xdr:rowOff>6350</xdr:rowOff>
    </xdr:from>
    <xdr:to>
      <xdr:col>8</xdr:col>
      <xdr:colOff>107950</xdr:colOff>
      <xdr:row>13</xdr:row>
      <xdr:rowOff>146050</xdr:rowOff>
    </xdr:to>
    <xdr:sp macro="" textlink="Data!H106">
      <xdr:nvSpPr>
        <xdr:cNvPr id="3" name="TextBox 2">
          <a:extLst>
            <a:ext uri="{FF2B5EF4-FFF2-40B4-BE49-F238E27FC236}">
              <a16:creationId xmlns:a16="http://schemas.microsoft.com/office/drawing/2014/main" id="{00000000-0008-0000-0700-000003000000}"/>
            </a:ext>
          </a:extLst>
        </xdr:cNvPr>
        <xdr:cNvSpPr txBox="1"/>
      </xdr:nvSpPr>
      <xdr:spPr>
        <a:xfrm>
          <a:off x="4864100" y="130175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3348BF-10CB-439E-BCE3-140F3AFF2A11}" type="TxLink">
            <a:rPr lang="en-US" sz="1000" b="0" i="0" u="none" strike="noStrike">
              <a:solidFill>
                <a:srgbClr val="000000"/>
              </a:solidFill>
              <a:latin typeface="Tahoma"/>
              <a:ea typeface="Tahoma"/>
              <a:cs typeface="Tahoma"/>
            </a:rPr>
            <a:pPr/>
            <a:t>How the Covenant calculated …</a:t>
          </a:fld>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2</xdr:row>
      <xdr:rowOff>6350</xdr:rowOff>
    </xdr:from>
    <xdr:to>
      <xdr:col>4</xdr:col>
      <xdr:colOff>69850</xdr:colOff>
      <xdr:row>7</xdr:row>
      <xdr:rowOff>152400</xdr:rowOff>
    </xdr:to>
    <xdr:sp macro="" textlink="Data!H112">
      <xdr:nvSpPr>
        <xdr:cNvPr id="2" name="TextBox 1">
          <a:extLst>
            <a:ext uri="{FF2B5EF4-FFF2-40B4-BE49-F238E27FC236}">
              <a16:creationId xmlns:a16="http://schemas.microsoft.com/office/drawing/2014/main" id="{00000000-0008-0000-0800-000002000000}"/>
            </a:ext>
          </a:extLst>
        </xdr:cNvPr>
        <xdr:cNvSpPr txBox="1"/>
      </xdr:nvSpPr>
      <xdr:spPr>
        <a:xfrm>
          <a:off x="6400800" y="330200"/>
          <a:ext cx="438785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1F3157-BE3A-4C82-A49B-B82A40C593F2}" type="TxLink">
            <a:rPr lang="en-US" sz="1000" b="0" i="0" u="none" strike="noStrike">
              <a:solidFill>
                <a:srgbClr val="000000"/>
              </a:solidFill>
              <a:latin typeface="Tahoma"/>
              <a:ea typeface="Tahoma"/>
              <a:cs typeface="Tahoma"/>
            </a:rPr>
            <a:pPr/>
            <a:t>Comments for Facility</a:t>
          </a:fld>
          <a:endParaRPr lang="en-US" sz="1000" b="0" i="0" u="none" strike="noStrike">
            <a:solidFill>
              <a:srgbClr val="000000"/>
            </a:solidFill>
            <a:latin typeface="Tahoma"/>
            <a:ea typeface="Tahoma"/>
            <a:cs typeface="Tahoma"/>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xdr:row>
      <xdr:rowOff>6350</xdr:rowOff>
    </xdr:from>
    <xdr:to>
      <xdr:col>8</xdr:col>
      <xdr:colOff>527050</xdr:colOff>
      <xdr:row>7</xdr:row>
      <xdr:rowOff>152400</xdr:rowOff>
    </xdr:to>
    <xdr:sp macro="" textlink="Data!H136">
      <xdr:nvSpPr>
        <xdr:cNvPr id="2" name="TextBox 1">
          <a:extLst>
            <a:ext uri="{FF2B5EF4-FFF2-40B4-BE49-F238E27FC236}">
              <a16:creationId xmlns:a16="http://schemas.microsoft.com/office/drawing/2014/main" id="{00000000-0008-0000-0900-000002000000}"/>
            </a:ext>
          </a:extLst>
        </xdr:cNvPr>
        <xdr:cNvSpPr txBox="1"/>
      </xdr:nvSpPr>
      <xdr:spPr>
        <a:xfrm>
          <a:off x="5765800" y="33020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0A8096-FE49-425A-8E2E-078A4DD6F7CE}" type="TxLink">
            <a:rPr lang="en-US" sz="1000" b="0" i="0" u="none" strike="noStrike">
              <a:solidFill>
                <a:srgbClr val="000000"/>
              </a:solidFill>
              <a:latin typeface="Tahoma"/>
              <a:ea typeface="Tahoma"/>
              <a:cs typeface="Tahoma"/>
            </a:rPr>
            <a:pPr/>
            <a:t>Comments for Loan</a:t>
          </a:fld>
          <a:endParaRPr lang="en-US" sz="1000" b="0" i="0" u="none" strike="noStrike">
            <a:solidFill>
              <a:srgbClr val="000000"/>
            </a:solidFill>
            <a:latin typeface="Tahoma"/>
            <a:ea typeface="Tahoma"/>
            <a:cs typeface="Tahoma"/>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10</xdr:row>
      <xdr:rowOff>6350</xdr:rowOff>
    </xdr:from>
    <xdr:to>
      <xdr:col>8</xdr:col>
      <xdr:colOff>107950</xdr:colOff>
      <xdr:row>15</xdr:row>
      <xdr:rowOff>146050</xdr:rowOff>
    </xdr:to>
    <xdr:sp macro="" textlink="Data!H169">
      <xdr:nvSpPr>
        <xdr:cNvPr id="2" name="TextBox 1">
          <a:extLst>
            <a:ext uri="{FF2B5EF4-FFF2-40B4-BE49-F238E27FC236}">
              <a16:creationId xmlns:a16="http://schemas.microsoft.com/office/drawing/2014/main" id="{00000000-0008-0000-0A00-000002000000}"/>
            </a:ext>
          </a:extLst>
        </xdr:cNvPr>
        <xdr:cNvSpPr txBox="1"/>
      </xdr:nvSpPr>
      <xdr:spPr>
        <a:xfrm>
          <a:off x="4864100" y="1301750"/>
          <a:ext cx="5981700" cy="939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93718B-6E62-4292-B648-7BA4BB0283C7}" type="TxLink">
            <a:rPr lang="en-US" sz="1000" b="0" i="0" u="none" strike="noStrike">
              <a:solidFill>
                <a:srgbClr val="000000"/>
              </a:solidFill>
              <a:latin typeface="Tahoma"/>
              <a:ea typeface="Tahoma"/>
              <a:cs typeface="Tahoma"/>
            </a:rPr>
            <a:pPr/>
            <a:t>This is how the Covenant is calculated…</a:t>
          </a:fld>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11</xdr:col>
      <xdr:colOff>247650</xdr:colOff>
      <xdr:row>47</xdr:row>
      <xdr:rowOff>114300</xdr:rowOff>
    </xdr:to>
    <xdr:pic>
      <xdr:nvPicPr>
        <xdr:cNvPr id="5" name="Picture 4">
          <a:extLst>
            <a:ext uri="{FF2B5EF4-FFF2-40B4-BE49-F238E27FC236}">
              <a16:creationId xmlns:a16="http://schemas.microsoft.com/office/drawing/2014/main" id="{00000000-0008-0000-0D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601075" cy="7400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9525</xdr:colOff>
      <xdr:row>2</xdr:row>
      <xdr:rowOff>0</xdr:rowOff>
    </xdr:from>
    <xdr:to>
      <xdr:col>26</xdr:col>
      <xdr:colOff>247650</xdr:colOff>
      <xdr:row>47</xdr:row>
      <xdr:rowOff>66675</xdr:rowOff>
    </xdr:to>
    <xdr:pic>
      <xdr:nvPicPr>
        <xdr:cNvPr id="4" name="Picture 3">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72550" y="323850"/>
          <a:ext cx="8772525" cy="735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2</xdr:row>
      <xdr:rowOff>9525</xdr:rowOff>
    </xdr:from>
    <xdr:to>
      <xdr:col>41</xdr:col>
      <xdr:colOff>133350</xdr:colOff>
      <xdr:row>48</xdr:row>
      <xdr:rowOff>95250</xdr:rowOff>
    </xdr:to>
    <xdr:pic>
      <xdr:nvPicPr>
        <xdr:cNvPr id="6" name="Picture 5">
          <a:extLst>
            <a:ext uri="{FF2B5EF4-FFF2-40B4-BE49-F238E27FC236}">
              <a16:creationId xmlns:a16="http://schemas.microsoft.com/office/drawing/2014/main" id="{00000000-0008-0000-0D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107025" y="333375"/>
          <a:ext cx="8667750" cy="7534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Excel_Worksheet.xls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48"/>
  <sheetViews>
    <sheetView showGridLines="0" zoomScale="80" workbookViewId="0"/>
  </sheetViews>
  <sheetFormatPr defaultColWidth="9.1796875" defaultRowHeight="12.5" x14ac:dyDescent="0.25"/>
  <cols>
    <col min="1" max="1" width="1.7265625" style="2" customWidth="1"/>
    <col min="2" max="2" width="15.54296875" style="2" customWidth="1"/>
    <col min="3" max="3" width="22.1796875" style="2" customWidth="1"/>
    <col min="4" max="4" width="21.81640625" style="2" customWidth="1"/>
    <col min="5" max="5" width="64" style="2" customWidth="1"/>
    <col min="6" max="16384" width="9.1796875" style="2"/>
  </cols>
  <sheetData>
    <row r="2" spans="2:5" x14ac:dyDescent="0.25">
      <c r="B2" s="207" t="s">
        <v>10</v>
      </c>
      <c r="C2" s="208"/>
    </row>
    <row r="3" spans="2:5" x14ac:dyDescent="0.25">
      <c r="B3" s="6" t="s">
        <v>2</v>
      </c>
      <c r="C3" s="6" t="s">
        <v>3</v>
      </c>
      <c r="D3" s="6" t="s">
        <v>4</v>
      </c>
      <c r="E3" s="4" t="s">
        <v>5</v>
      </c>
    </row>
    <row r="4" spans="2:5" x14ac:dyDescent="0.25">
      <c r="B4" s="8">
        <v>41298</v>
      </c>
      <c r="C4" s="7">
        <v>0.1</v>
      </c>
      <c r="D4" s="7" t="s">
        <v>6</v>
      </c>
      <c r="E4" s="5" t="s">
        <v>7</v>
      </c>
    </row>
    <row r="5" spans="2:5" x14ac:dyDescent="0.25">
      <c r="B5" s="8">
        <v>41299</v>
      </c>
      <c r="C5" s="7">
        <v>0.2</v>
      </c>
      <c r="D5" s="7" t="s">
        <v>6</v>
      </c>
      <c r="E5" s="5" t="s">
        <v>133</v>
      </c>
    </row>
    <row r="6" spans="2:5" x14ac:dyDescent="0.25">
      <c r="B6" s="8">
        <v>41302</v>
      </c>
      <c r="C6" s="7">
        <v>0.3</v>
      </c>
      <c r="D6" s="7" t="s">
        <v>6</v>
      </c>
      <c r="E6" s="5" t="s">
        <v>137</v>
      </c>
    </row>
    <row r="7" spans="2:5" x14ac:dyDescent="0.25">
      <c r="B7" s="8">
        <v>41304</v>
      </c>
      <c r="C7" s="7">
        <v>0.4</v>
      </c>
      <c r="D7" s="7" t="s">
        <v>6</v>
      </c>
      <c r="E7" s="5" t="s">
        <v>139</v>
      </c>
    </row>
    <row r="8" spans="2:5" x14ac:dyDescent="0.25">
      <c r="B8" s="8">
        <v>41319</v>
      </c>
      <c r="C8" s="7">
        <v>0.5</v>
      </c>
      <c r="D8" s="7" t="s">
        <v>6</v>
      </c>
      <c r="E8" s="5" t="s">
        <v>141</v>
      </c>
    </row>
    <row r="9" spans="2:5" x14ac:dyDescent="0.25">
      <c r="B9" s="8">
        <v>41324</v>
      </c>
      <c r="C9" s="25">
        <v>1</v>
      </c>
      <c r="D9" s="7" t="s">
        <v>6</v>
      </c>
      <c r="E9" s="5" t="s">
        <v>142</v>
      </c>
    </row>
    <row r="10" spans="2:5" x14ac:dyDescent="0.25">
      <c r="B10" s="8">
        <v>41466</v>
      </c>
      <c r="C10" s="25">
        <v>1.1000000000000001</v>
      </c>
      <c r="D10" s="7" t="s">
        <v>143</v>
      </c>
      <c r="E10" s="5" t="s">
        <v>144</v>
      </c>
    </row>
    <row r="11" spans="2:5" x14ac:dyDescent="0.25">
      <c r="B11" s="8">
        <v>41521</v>
      </c>
      <c r="C11" s="25">
        <v>1.2</v>
      </c>
      <c r="D11" s="7" t="s">
        <v>143</v>
      </c>
      <c r="E11" s="5" t="s">
        <v>145</v>
      </c>
    </row>
    <row r="12" spans="2:5" ht="25" x14ac:dyDescent="0.25">
      <c r="B12" s="8">
        <v>41673</v>
      </c>
      <c r="C12" s="25">
        <v>1.3</v>
      </c>
      <c r="D12" s="7" t="s">
        <v>147</v>
      </c>
      <c r="E12" s="5" t="s">
        <v>148</v>
      </c>
    </row>
    <row r="13" spans="2:5" ht="62.25" customHeight="1" x14ac:dyDescent="0.25">
      <c r="B13" s="8">
        <v>41684</v>
      </c>
      <c r="C13" s="25">
        <v>1.4</v>
      </c>
      <c r="D13" s="7" t="s">
        <v>330</v>
      </c>
      <c r="E13" s="5" t="s">
        <v>331</v>
      </c>
    </row>
    <row r="14" spans="2:5" x14ac:dyDescent="0.25">
      <c r="B14" s="8">
        <v>41701</v>
      </c>
      <c r="C14" s="25">
        <v>1.5</v>
      </c>
      <c r="D14" s="7" t="s">
        <v>347</v>
      </c>
      <c r="E14" s="5" t="s">
        <v>348</v>
      </c>
    </row>
    <row r="15" spans="2:5" x14ac:dyDescent="0.25">
      <c r="B15" s="8">
        <v>41703</v>
      </c>
      <c r="C15" s="25">
        <v>1.6</v>
      </c>
      <c r="D15" s="7" t="s">
        <v>330</v>
      </c>
      <c r="E15" s="5" t="s">
        <v>349</v>
      </c>
    </row>
    <row r="16" spans="2:5" x14ac:dyDescent="0.25">
      <c r="B16" s="8">
        <v>41712</v>
      </c>
      <c r="C16" s="25">
        <v>1.7</v>
      </c>
      <c r="D16" s="7" t="s">
        <v>355</v>
      </c>
      <c r="E16" s="5" t="s">
        <v>358</v>
      </c>
    </row>
    <row r="17" spans="2:5" ht="37.5" x14ac:dyDescent="0.25">
      <c r="B17" s="8">
        <v>41719</v>
      </c>
      <c r="C17" s="25">
        <v>1.8</v>
      </c>
      <c r="D17" s="7" t="s">
        <v>147</v>
      </c>
      <c r="E17" s="5" t="s">
        <v>360</v>
      </c>
    </row>
    <row r="18" spans="2:5" ht="37.5" x14ac:dyDescent="0.25">
      <c r="B18" s="8">
        <v>41732</v>
      </c>
      <c r="C18" s="25">
        <v>1.9</v>
      </c>
      <c r="D18" s="7" t="s">
        <v>355</v>
      </c>
      <c r="E18" s="5" t="s">
        <v>369</v>
      </c>
    </row>
    <row r="19" spans="2:5" ht="57.75" customHeight="1" x14ac:dyDescent="0.25">
      <c r="B19" s="8">
        <v>41737</v>
      </c>
      <c r="C19" s="38">
        <v>1.1000000000000001</v>
      </c>
      <c r="D19" s="7" t="s">
        <v>330</v>
      </c>
      <c r="E19" s="5" t="s">
        <v>371</v>
      </c>
    </row>
    <row r="20" spans="2:5" ht="57.75" customHeight="1" x14ac:dyDescent="0.25">
      <c r="B20" s="8">
        <v>41746</v>
      </c>
      <c r="C20" s="38">
        <v>1.1100000000000001</v>
      </c>
      <c r="D20" s="7" t="s">
        <v>355</v>
      </c>
      <c r="E20" s="5" t="s">
        <v>372</v>
      </c>
    </row>
    <row r="21" spans="2:5" ht="42" customHeight="1" x14ac:dyDescent="0.25">
      <c r="B21" s="8">
        <v>41751</v>
      </c>
      <c r="C21" s="38">
        <v>1.1200000000000001</v>
      </c>
      <c r="D21" s="7" t="s">
        <v>330</v>
      </c>
      <c r="E21" s="5" t="s">
        <v>373</v>
      </c>
    </row>
    <row r="22" spans="2:5" ht="42" customHeight="1" x14ac:dyDescent="0.25">
      <c r="B22" s="8">
        <v>41760</v>
      </c>
      <c r="C22" s="38">
        <v>1.1299999999999999</v>
      </c>
      <c r="D22" s="7" t="s">
        <v>355</v>
      </c>
      <c r="E22" s="5" t="s">
        <v>374</v>
      </c>
    </row>
    <row r="23" spans="2:5" x14ac:dyDescent="0.25">
      <c r="B23" s="8">
        <v>41785</v>
      </c>
      <c r="C23" s="38">
        <v>1.1399999999999999</v>
      </c>
      <c r="D23" s="7" t="s">
        <v>330</v>
      </c>
      <c r="E23" s="5" t="s">
        <v>375</v>
      </c>
    </row>
    <row r="24" spans="2:5" ht="33" customHeight="1" x14ac:dyDescent="0.25">
      <c r="B24" s="8">
        <v>41806</v>
      </c>
      <c r="C24" s="38">
        <v>1.1499999999999999</v>
      </c>
      <c r="D24" s="7" t="s">
        <v>355</v>
      </c>
      <c r="E24" s="5" t="s">
        <v>376</v>
      </c>
    </row>
    <row r="25" spans="2:5" ht="50" x14ac:dyDescent="0.25">
      <c r="B25" s="8">
        <v>41810</v>
      </c>
      <c r="C25" s="7">
        <v>1.1599999999999999</v>
      </c>
      <c r="D25" s="7" t="s">
        <v>147</v>
      </c>
      <c r="E25" s="41" t="s">
        <v>377</v>
      </c>
    </row>
    <row r="26" spans="2:5" ht="25" x14ac:dyDescent="0.25">
      <c r="B26" s="8">
        <v>41813</v>
      </c>
      <c r="C26" s="7">
        <v>1.17</v>
      </c>
      <c r="D26" s="7" t="s">
        <v>355</v>
      </c>
      <c r="E26" s="41" t="s">
        <v>378</v>
      </c>
    </row>
    <row r="27" spans="2:5" ht="198.75" customHeight="1" x14ac:dyDescent="0.25">
      <c r="B27" s="8">
        <v>41957</v>
      </c>
      <c r="C27" s="7">
        <v>2.1</v>
      </c>
      <c r="D27" s="7" t="s">
        <v>330</v>
      </c>
      <c r="E27" s="5" t="s">
        <v>390</v>
      </c>
    </row>
    <row r="28" spans="2:5" ht="93.75" customHeight="1" x14ac:dyDescent="0.25">
      <c r="B28" s="8">
        <v>41971</v>
      </c>
      <c r="C28" s="7">
        <v>2.4</v>
      </c>
      <c r="D28" s="7" t="s">
        <v>330</v>
      </c>
      <c r="E28" s="5" t="s">
        <v>399</v>
      </c>
    </row>
    <row r="29" spans="2:5" ht="37.5" x14ac:dyDescent="0.25">
      <c r="B29" s="8">
        <v>42244</v>
      </c>
      <c r="C29" s="7">
        <v>2.5</v>
      </c>
      <c r="D29" s="7" t="s">
        <v>330</v>
      </c>
      <c r="E29" s="5" t="s">
        <v>400</v>
      </c>
    </row>
    <row r="30" spans="2:5" x14ac:dyDescent="0.25">
      <c r="B30" s="8">
        <v>42744</v>
      </c>
      <c r="C30" s="25">
        <v>3</v>
      </c>
      <c r="D30" s="7" t="s">
        <v>1006</v>
      </c>
      <c r="E30" s="5" t="s">
        <v>401</v>
      </c>
    </row>
    <row r="31" spans="2:5" x14ac:dyDescent="0.25">
      <c r="B31" s="8">
        <v>42789</v>
      </c>
      <c r="C31" s="25">
        <v>3.1</v>
      </c>
      <c r="D31" s="7" t="s">
        <v>1006</v>
      </c>
      <c r="E31" s="5" t="s">
        <v>1068</v>
      </c>
    </row>
    <row r="32" spans="2:5" x14ac:dyDescent="0.25">
      <c r="B32" s="8">
        <v>42807</v>
      </c>
      <c r="C32" s="25">
        <v>3.2</v>
      </c>
      <c r="D32" s="7" t="s">
        <v>1006</v>
      </c>
      <c r="E32" s="5" t="s">
        <v>1071</v>
      </c>
    </row>
    <row r="33" spans="2:5" x14ac:dyDescent="0.25">
      <c r="B33" s="8">
        <v>42975</v>
      </c>
      <c r="C33" s="25">
        <v>3.3</v>
      </c>
      <c r="D33" s="7" t="s">
        <v>1006</v>
      </c>
      <c r="E33" s="5" t="s">
        <v>1072</v>
      </c>
    </row>
    <row r="34" spans="2:5" x14ac:dyDescent="0.25">
      <c r="B34" s="8">
        <v>43025</v>
      </c>
      <c r="C34" s="25">
        <v>3.4</v>
      </c>
      <c r="D34" s="7" t="s">
        <v>1006</v>
      </c>
      <c r="E34" s="5" t="s">
        <v>1118</v>
      </c>
    </row>
    <row r="35" spans="2:5" ht="30" customHeight="1" x14ac:dyDescent="0.25">
      <c r="B35" s="8">
        <v>43151</v>
      </c>
      <c r="C35" s="25">
        <v>3.5</v>
      </c>
      <c r="D35" s="7" t="s">
        <v>1006</v>
      </c>
      <c r="E35" s="5" t="s">
        <v>1144</v>
      </c>
    </row>
    <row r="36" spans="2:5" x14ac:dyDescent="0.25">
      <c r="B36" s="8">
        <v>43272</v>
      </c>
      <c r="C36" s="25">
        <v>3.6</v>
      </c>
      <c r="D36" s="7" t="s">
        <v>1006</v>
      </c>
      <c r="E36" s="5" t="s">
        <v>1146</v>
      </c>
    </row>
    <row r="37" spans="2:5" x14ac:dyDescent="0.25">
      <c r="B37" s="8">
        <v>43382</v>
      </c>
      <c r="C37" s="25">
        <v>3.7</v>
      </c>
      <c r="D37" s="7" t="s">
        <v>1006</v>
      </c>
      <c r="E37" s="5" t="s">
        <v>1147</v>
      </c>
    </row>
    <row r="38" spans="2:5" x14ac:dyDescent="0.25">
      <c r="B38" s="8">
        <v>43439</v>
      </c>
      <c r="C38" s="25">
        <v>3.8</v>
      </c>
      <c r="D38" s="7" t="s">
        <v>1006</v>
      </c>
      <c r="E38" s="5" t="s">
        <v>1150</v>
      </c>
    </row>
    <row r="39" spans="2:5" x14ac:dyDescent="0.25">
      <c r="B39" s="8">
        <v>43454</v>
      </c>
      <c r="C39" s="25">
        <v>3.9</v>
      </c>
      <c r="D39" s="7" t="s">
        <v>1006</v>
      </c>
      <c r="E39" s="5" t="s">
        <v>1155</v>
      </c>
    </row>
    <row r="40" spans="2:5" x14ac:dyDescent="0.25">
      <c r="B40" s="8">
        <v>43510</v>
      </c>
      <c r="C40" s="25">
        <v>4</v>
      </c>
      <c r="D40" s="7" t="s">
        <v>1006</v>
      </c>
      <c r="E40" s="5" t="s">
        <v>1181</v>
      </c>
    </row>
    <row r="41" spans="2:5" x14ac:dyDescent="0.25">
      <c r="B41" s="8">
        <v>43621</v>
      </c>
      <c r="C41" s="25">
        <v>4.0999999999999996</v>
      </c>
      <c r="D41" s="7" t="s">
        <v>1006</v>
      </c>
      <c r="E41" s="5" t="s">
        <v>1183</v>
      </c>
    </row>
    <row r="42" spans="2:5" x14ac:dyDescent="0.25">
      <c r="B42" s="8">
        <v>43621</v>
      </c>
      <c r="C42" s="25">
        <v>4.2</v>
      </c>
      <c r="D42" s="7" t="s">
        <v>1006</v>
      </c>
      <c r="E42" s="5" t="s">
        <v>1217</v>
      </c>
    </row>
    <row r="43" spans="2:5" x14ac:dyDescent="0.25">
      <c r="B43" s="8">
        <v>44005</v>
      </c>
      <c r="C43" s="25">
        <v>4.4000000000000004</v>
      </c>
      <c r="D43" s="7" t="s">
        <v>1006</v>
      </c>
      <c r="E43" s="5" t="s">
        <v>1227</v>
      </c>
    </row>
    <row r="44" spans="2:5" x14ac:dyDescent="0.25">
      <c r="B44" s="8">
        <v>44137</v>
      </c>
      <c r="C44" s="25">
        <v>6.3</v>
      </c>
      <c r="D44" s="7" t="s">
        <v>1006</v>
      </c>
      <c r="E44" s="5" t="s">
        <v>1519</v>
      </c>
    </row>
    <row r="45" spans="2:5" x14ac:dyDescent="0.25">
      <c r="B45" s="8">
        <v>44307</v>
      </c>
      <c r="C45" s="25">
        <v>6.5</v>
      </c>
      <c r="D45" s="7" t="s">
        <v>1006</v>
      </c>
      <c r="E45" s="5" t="s">
        <v>1614</v>
      </c>
    </row>
    <row r="46" spans="2:5" x14ac:dyDescent="0.25">
      <c r="B46" s="8">
        <v>44313</v>
      </c>
      <c r="C46" s="25">
        <v>6.7</v>
      </c>
      <c r="D46" s="7" t="s">
        <v>1006</v>
      </c>
      <c r="E46" s="5" t="s">
        <v>1639</v>
      </c>
    </row>
    <row r="47" spans="2:5" x14ac:dyDescent="0.25">
      <c r="B47" s="8">
        <v>44316</v>
      </c>
      <c r="C47" s="25">
        <v>6.9</v>
      </c>
      <c r="D47" s="7" t="s">
        <v>1006</v>
      </c>
      <c r="E47" s="5" t="s">
        <v>1639</v>
      </c>
    </row>
    <row r="48" spans="2:5" x14ac:dyDescent="0.25">
      <c r="B48" s="8">
        <v>44322</v>
      </c>
      <c r="C48" s="25" t="s">
        <v>1671</v>
      </c>
      <c r="D48" s="7" t="s">
        <v>1006</v>
      </c>
      <c r="E48" s="5" t="s">
        <v>1672</v>
      </c>
    </row>
  </sheetData>
  <mergeCells count="1">
    <mergeCell ref="B2:C2"/>
  </mergeCells>
  <phoneticPr fontId="5" type="noConversion"/>
  <pageMargins left="0.75" right="0.75" top="1" bottom="1" header="0.5" footer="0.5"/>
  <pageSetup paperSize="9" orientation="portrait" r:id="rId1"/>
  <headerFooter alignWithMargins="0"/>
  <drawing r:id="rId2"/>
  <legacyDrawing r:id="rId3"/>
  <oleObjects>
    <mc:AlternateContent xmlns:mc="http://schemas.openxmlformats.org/markup-compatibility/2006">
      <mc:Choice Requires="x14">
        <oleObject progId="Worksheet" dvAspect="DVASPECT_ICON" shapeId="1027" r:id="rId4">
          <objectPr defaultSize="0" r:id="rId5">
            <anchor moveWithCells="1">
              <from>
                <xdr:col>7</xdr:col>
                <xdr:colOff>0</xdr:colOff>
                <xdr:row>23</xdr:row>
                <xdr:rowOff>0</xdr:rowOff>
              </from>
              <to>
                <xdr:col>8</xdr:col>
                <xdr:colOff>304800</xdr:colOff>
                <xdr:row>24</xdr:row>
                <xdr:rowOff>266700</xdr:rowOff>
              </to>
            </anchor>
          </objectPr>
        </oleObject>
      </mc:Choice>
      <mc:Fallback>
        <oleObject progId="Worksheet" dvAspect="DVASPECT_ICON" shapeId="1027"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Q23"/>
  <sheetViews>
    <sheetView workbookViewId="0">
      <selection activeCell="D32" sqref="D32"/>
    </sheetView>
  </sheetViews>
  <sheetFormatPr defaultRowHeight="12.5" x14ac:dyDescent="0.25"/>
  <cols>
    <col min="1" max="2" width="29.7265625" customWidth="1"/>
    <col min="3" max="3" width="42.26953125" bestFit="1" customWidth="1"/>
    <col min="4" max="5" width="42.26953125" customWidth="1"/>
    <col min="6" max="6" width="69.7265625" style="34" customWidth="1"/>
  </cols>
  <sheetData>
    <row r="1" spans="1:251" ht="13" x14ac:dyDescent="0.3">
      <c r="A1" s="31" t="s">
        <v>345</v>
      </c>
      <c r="B1" s="31" t="s">
        <v>1526</v>
      </c>
      <c r="C1" s="31" t="s">
        <v>346</v>
      </c>
      <c r="D1" s="31" t="s">
        <v>1527</v>
      </c>
      <c r="E1" s="31" t="s">
        <v>1528</v>
      </c>
      <c r="F1" s="31" t="s">
        <v>146</v>
      </c>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row>
    <row r="2" spans="1:251" x14ac:dyDescent="0.25">
      <c r="A2" s="88" t="s">
        <v>1547</v>
      </c>
      <c r="B2" s="88"/>
      <c r="C2" s="88" t="s">
        <v>1547</v>
      </c>
      <c r="D2" s="88"/>
      <c r="E2" s="88" t="s">
        <v>1548</v>
      </c>
      <c r="F2" s="34" t="s">
        <v>1547</v>
      </c>
    </row>
    <row r="3" spans="1:251" x14ac:dyDescent="0.25">
      <c r="A3" s="88" t="s">
        <v>1267</v>
      </c>
      <c r="B3" s="88"/>
      <c r="C3" s="88" t="s">
        <v>1267</v>
      </c>
      <c r="D3" s="88"/>
      <c r="E3" s="88" t="s">
        <v>1267</v>
      </c>
      <c r="F3" s="34" t="s">
        <v>1267</v>
      </c>
    </row>
    <row r="4" spans="1:251" x14ac:dyDescent="0.25">
      <c r="A4" s="88" t="s">
        <v>1549</v>
      </c>
      <c r="B4" s="88"/>
      <c r="C4" s="88" t="s">
        <v>1549</v>
      </c>
      <c r="D4" s="88"/>
      <c r="E4" s="88" t="s">
        <v>1550</v>
      </c>
      <c r="F4" s="34" t="s">
        <v>1549</v>
      </c>
    </row>
    <row r="5" spans="1:251" x14ac:dyDescent="0.25">
      <c r="A5" s="39" t="s">
        <v>1015</v>
      </c>
      <c r="B5" s="39"/>
      <c r="C5" s="33" t="s">
        <v>1529</v>
      </c>
      <c r="D5" s="33"/>
      <c r="E5" s="33" t="s">
        <v>1529</v>
      </c>
      <c r="F5" s="34" t="s">
        <v>1532</v>
      </c>
    </row>
    <row r="6" spans="1:251" x14ac:dyDescent="0.25">
      <c r="A6" s="39" t="s">
        <v>1016</v>
      </c>
      <c r="B6" s="39"/>
      <c r="C6" t="s">
        <v>1534</v>
      </c>
      <c r="D6" s="33"/>
      <c r="E6" t="s">
        <v>1534</v>
      </c>
      <c r="F6" s="34" t="s">
        <v>1533</v>
      </c>
    </row>
    <row r="7" spans="1:251" x14ac:dyDescent="0.25">
      <c r="A7" s="39" t="s">
        <v>892</v>
      </c>
      <c r="B7" s="39"/>
      <c r="C7" s="33" t="s">
        <v>892</v>
      </c>
      <c r="D7" s="33"/>
      <c r="E7" s="33" t="s">
        <v>892</v>
      </c>
      <c r="F7" s="34" t="s">
        <v>892</v>
      </c>
    </row>
    <row r="8" spans="1:251" x14ac:dyDescent="0.25">
      <c r="A8" s="39" t="s">
        <v>1007</v>
      </c>
      <c r="B8" s="39"/>
      <c r="C8" s="33" t="s">
        <v>1535</v>
      </c>
      <c r="D8" s="33"/>
      <c r="E8" s="33" t="s">
        <v>1535</v>
      </c>
      <c r="F8" s="34" t="s">
        <v>1007</v>
      </c>
    </row>
    <row r="9" spans="1:251" x14ac:dyDescent="0.25">
      <c r="A9" s="39" t="s">
        <v>1008</v>
      </c>
      <c r="B9" s="39"/>
      <c r="C9" s="33" t="s">
        <v>1008</v>
      </c>
      <c r="D9" s="33"/>
      <c r="E9" s="33" t="s">
        <v>1008</v>
      </c>
      <c r="F9" s="34" t="s">
        <v>1008</v>
      </c>
    </row>
    <row r="10" spans="1:251" x14ac:dyDescent="0.25">
      <c r="A10" s="39" t="s">
        <v>1009</v>
      </c>
      <c r="B10" s="39"/>
      <c r="C10" s="33" t="s">
        <v>1042</v>
      </c>
      <c r="D10" s="33"/>
      <c r="E10" s="33" t="s">
        <v>1042</v>
      </c>
      <c r="F10" s="34" t="s">
        <v>1042</v>
      </c>
    </row>
    <row r="11" spans="1:251" x14ac:dyDescent="0.25">
      <c r="A11" s="39" t="s">
        <v>1010</v>
      </c>
      <c r="B11" s="39"/>
      <c r="C11" s="88" t="s">
        <v>1562</v>
      </c>
      <c r="D11" s="33"/>
      <c r="E11" s="88" t="s">
        <v>1562</v>
      </c>
      <c r="F11" s="88" t="s">
        <v>1010</v>
      </c>
    </row>
    <row r="12" spans="1:251" x14ac:dyDescent="0.25">
      <c r="A12" s="39" t="s">
        <v>1017</v>
      </c>
      <c r="B12" s="39"/>
      <c r="C12" s="33" t="s">
        <v>1563</v>
      </c>
      <c r="E12" s="33" t="s">
        <v>1563</v>
      </c>
      <c r="F12" s="39" t="s">
        <v>1017</v>
      </c>
    </row>
    <row r="13" spans="1:251" x14ac:dyDescent="0.25">
      <c r="A13" s="39"/>
      <c r="B13" s="39"/>
      <c r="F13" s="18"/>
      <c r="G13" s="18"/>
      <c r="H13" s="18"/>
      <c r="I13" s="18"/>
    </row>
    <row r="14" spans="1:251" x14ac:dyDescent="0.25">
      <c r="F14" s="18"/>
      <c r="G14" s="18"/>
      <c r="H14" s="18"/>
      <c r="I14" s="18"/>
    </row>
    <row r="15" spans="1:251" x14ac:dyDescent="0.25">
      <c r="F15" s="18"/>
      <c r="G15" s="18"/>
      <c r="H15" s="18"/>
      <c r="I15" s="18"/>
    </row>
    <row r="16" spans="1:251" x14ac:dyDescent="0.25">
      <c r="F16" s="18"/>
      <c r="G16" s="18"/>
      <c r="H16" s="18"/>
      <c r="I16" s="18"/>
    </row>
    <row r="17" spans="6:9" x14ac:dyDescent="0.25">
      <c r="F17" s="18"/>
      <c r="G17" s="42"/>
      <c r="H17" s="18"/>
      <c r="I17" s="18"/>
    </row>
    <row r="18" spans="6:9" x14ac:dyDescent="0.25">
      <c r="F18" s="18"/>
      <c r="G18" s="18"/>
      <c r="H18" s="18"/>
      <c r="I18" s="18"/>
    </row>
    <row r="19" spans="6:9" x14ac:dyDescent="0.25">
      <c r="F19" s="18"/>
      <c r="G19" s="18"/>
      <c r="H19" s="18"/>
      <c r="I19" s="18"/>
    </row>
    <row r="20" spans="6:9" x14ac:dyDescent="0.25">
      <c r="F20" s="18"/>
      <c r="G20" s="18"/>
      <c r="H20" s="18"/>
      <c r="I20" s="18"/>
    </row>
    <row r="21" spans="6:9" x14ac:dyDescent="0.25">
      <c r="F21" s="18"/>
      <c r="G21" s="18"/>
      <c r="H21" s="18"/>
      <c r="I21" s="18"/>
    </row>
    <row r="22" spans="6:9" x14ac:dyDescent="0.25">
      <c r="F22" s="18"/>
      <c r="G22" s="18"/>
      <c r="H22" s="18"/>
      <c r="I22" s="18"/>
    </row>
    <row r="23" spans="6:9" x14ac:dyDescent="0.25">
      <c r="F23" s="18"/>
      <c r="G23" s="18"/>
      <c r="H23" s="18"/>
      <c r="I23" s="18"/>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9"/>
  <sheetViews>
    <sheetView tabSelected="1" zoomScaleNormal="100" workbookViewId="0">
      <pane ySplit="8" topLeftCell="A98" activePane="bottomLeft" state="frozen"/>
      <selection pane="bottomLeft" activeCell="E102" sqref="E102"/>
    </sheetView>
  </sheetViews>
  <sheetFormatPr defaultRowHeight="12.5" x14ac:dyDescent="0.25"/>
  <cols>
    <col min="1" max="1" width="0.1796875" customWidth="1"/>
    <col min="2" max="2" width="11.453125" customWidth="1"/>
    <col min="3" max="3" width="22.7265625" customWidth="1"/>
    <col min="4" max="4" width="38.54296875" customWidth="1"/>
    <col min="5" max="5" width="35.453125" customWidth="1"/>
    <col min="6" max="6" width="8.7265625" style="206"/>
    <col min="7" max="7" width="24.26953125" customWidth="1"/>
    <col min="8" max="8" width="27.54296875" customWidth="1"/>
    <col min="9" max="9" width="13.1796875" customWidth="1"/>
    <col min="10" max="10" width="32.453125" customWidth="1"/>
    <col min="11" max="11" width="8.7265625" customWidth="1"/>
    <col min="12" max="12" width="14.81640625" customWidth="1"/>
    <col min="13" max="13" width="18" customWidth="1"/>
    <col min="14" max="14" width="44.54296875" customWidth="1"/>
    <col min="15" max="15" width="17.26953125" customWidth="1"/>
    <col min="16" max="16" width="28.81640625" customWidth="1"/>
    <col min="17" max="17" width="15.81640625" customWidth="1"/>
    <col min="18" max="18" width="30.1796875" customWidth="1"/>
    <col min="19" max="19" width="15.81640625" customWidth="1"/>
    <col min="20" max="20" width="22.54296875" customWidth="1"/>
    <col min="21" max="21" width="15.81640625" customWidth="1"/>
    <col min="22" max="22" width="22.54296875" customWidth="1"/>
    <col min="23" max="23" width="22.54296875" style="192" customWidth="1"/>
    <col min="24" max="24" width="22.54296875" customWidth="1"/>
    <col min="25" max="25" width="18.1796875" customWidth="1"/>
    <col min="26" max="26" width="33.54296875" customWidth="1"/>
  </cols>
  <sheetData>
    <row r="1" spans="1:27" x14ac:dyDescent="0.25">
      <c r="B1" s="154"/>
      <c r="C1" s="154"/>
      <c r="D1" s="155"/>
    </row>
    <row r="2" spans="1:27" x14ac:dyDescent="0.25">
      <c r="B2" s="156" t="s">
        <v>1520</v>
      </c>
      <c r="C2" s="157"/>
      <c r="D2" s="155"/>
    </row>
    <row r="3" spans="1:27" x14ac:dyDescent="0.25">
      <c r="B3" s="158" t="s">
        <v>1521</v>
      </c>
      <c r="C3" s="158"/>
      <c r="D3" s="159"/>
      <c r="G3" s="168">
        <v>1</v>
      </c>
      <c r="H3" s="168">
        <v>1</v>
      </c>
      <c r="I3" s="168" t="s">
        <v>439</v>
      </c>
      <c r="J3" s="168">
        <v>1</v>
      </c>
    </row>
    <row r="4" spans="1:27" x14ac:dyDescent="0.25">
      <c r="B4" s="158" t="s">
        <v>1522</v>
      </c>
      <c r="C4" s="158"/>
      <c r="D4" s="160"/>
      <c r="G4" s="186" t="s">
        <v>1571</v>
      </c>
      <c r="H4" s="168" t="s">
        <v>439</v>
      </c>
      <c r="I4" s="186">
        <v>10000</v>
      </c>
      <c r="J4" s="168">
        <v>2</v>
      </c>
    </row>
    <row r="5" spans="1:27" x14ac:dyDescent="0.25">
      <c r="B5" s="154"/>
      <c r="C5" s="154"/>
      <c r="D5" s="155"/>
      <c r="G5" s="186">
        <v>1</v>
      </c>
      <c r="H5" s="168">
        <v>1</v>
      </c>
      <c r="I5" s="168">
        <v>1</v>
      </c>
      <c r="J5" s="168">
        <v>3</v>
      </c>
    </row>
    <row r="6" spans="1:27" x14ac:dyDescent="0.25">
      <c r="B6" s="154"/>
      <c r="C6" s="154"/>
      <c r="D6" s="155"/>
      <c r="I6" s="168" t="s">
        <v>1645</v>
      </c>
      <c r="J6" s="168">
        <v>4</v>
      </c>
    </row>
    <row r="7" spans="1:27" x14ac:dyDescent="0.25">
      <c r="B7" s="154"/>
      <c r="C7" s="154"/>
      <c r="D7" s="155"/>
    </row>
    <row r="8" spans="1:27" ht="25" x14ac:dyDescent="0.25">
      <c r="A8" s="1"/>
      <c r="B8" s="11" t="s">
        <v>0</v>
      </c>
      <c r="C8" s="11" t="s">
        <v>1313</v>
      </c>
      <c r="D8" s="11" t="s">
        <v>1314</v>
      </c>
      <c r="E8" s="11" t="s">
        <v>1</v>
      </c>
      <c r="F8" s="11" t="s">
        <v>1248</v>
      </c>
      <c r="G8" s="11" t="s">
        <v>1249</v>
      </c>
      <c r="H8" s="11" t="s">
        <v>1250</v>
      </c>
      <c r="I8" s="11" t="s">
        <v>1251</v>
      </c>
      <c r="J8" s="11" t="s">
        <v>1252</v>
      </c>
      <c r="K8" s="11" t="s">
        <v>8</v>
      </c>
      <c r="L8" s="11" t="s">
        <v>1253</v>
      </c>
      <c r="M8" s="11" t="s">
        <v>1254</v>
      </c>
      <c r="N8" s="11" t="s">
        <v>1255</v>
      </c>
      <c r="O8" s="11" t="s">
        <v>1256</v>
      </c>
      <c r="P8" s="11" t="s">
        <v>1257</v>
      </c>
      <c r="Q8" s="11" t="s">
        <v>1315</v>
      </c>
      <c r="R8" s="11" t="s">
        <v>1316</v>
      </c>
      <c r="S8" s="11" t="s">
        <v>1511</v>
      </c>
      <c r="T8" s="11" t="s">
        <v>1512</v>
      </c>
      <c r="U8" s="11" t="s">
        <v>1513</v>
      </c>
      <c r="V8" s="11" t="s">
        <v>1512</v>
      </c>
      <c r="W8" s="11" t="s">
        <v>1523</v>
      </c>
      <c r="X8" s="11" t="s">
        <v>1524</v>
      </c>
      <c r="Y8" s="11" t="s">
        <v>138</v>
      </c>
      <c r="Z8" s="3" t="s">
        <v>9</v>
      </c>
    </row>
    <row r="9" spans="1:27" x14ac:dyDescent="0.25">
      <c r="A9" s="1"/>
      <c r="B9" s="22"/>
      <c r="C9" s="22"/>
      <c r="D9" s="19" t="s">
        <v>1222</v>
      </c>
      <c r="E9" s="22"/>
      <c r="F9" s="22"/>
      <c r="G9" s="22"/>
      <c r="H9" s="97"/>
      <c r="I9" s="97"/>
      <c r="J9" s="97"/>
      <c r="K9" s="22"/>
      <c r="L9" s="97"/>
      <c r="M9" s="97"/>
      <c r="N9" s="20"/>
      <c r="O9" s="97"/>
      <c r="P9" s="20"/>
      <c r="Q9" s="97"/>
      <c r="R9" s="20"/>
      <c r="S9" s="97"/>
      <c r="T9" s="20"/>
      <c r="U9" s="97"/>
      <c r="V9" s="20"/>
      <c r="W9" s="22"/>
      <c r="X9" s="20"/>
      <c r="Y9" s="22"/>
      <c r="Z9" s="20"/>
    </row>
    <row r="10" spans="1:27" ht="25" x14ac:dyDescent="0.25">
      <c r="A10" s="15"/>
      <c r="B10" s="23" t="s">
        <v>1175</v>
      </c>
      <c r="C10" s="23" t="str">
        <f>"Submission." &amp; B10</f>
        <v>Submission.LPR020</v>
      </c>
      <c r="D10" s="16" t="s">
        <v>1212</v>
      </c>
      <c r="E10" s="9" t="s">
        <v>134</v>
      </c>
      <c r="F10" s="9"/>
      <c r="G10" s="17"/>
      <c r="H10" s="103" t="s">
        <v>1260</v>
      </c>
      <c r="I10" s="99"/>
      <c r="J10" s="100"/>
      <c r="K10" s="9" t="s">
        <v>131</v>
      </c>
      <c r="L10" s="10"/>
      <c r="M10" s="101" t="b">
        <f>LEN(H10)&lt;=1500</f>
        <v>1</v>
      </c>
      <c r="N10" s="10" t="s">
        <v>1612</v>
      </c>
      <c r="O10" s="101"/>
      <c r="P10" s="10"/>
      <c r="Q10" s="101"/>
      <c r="R10" s="10"/>
      <c r="S10" s="101"/>
      <c r="T10" s="10"/>
      <c r="U10" s="101"/>
      <c r="V10" s="10"/>
      <c r="W10" s="23"/>
      <c r="X10" s="10"/>
      <c r="Y10" s="16" t="s">
        <v>1176</v>
      </c>
      <c r="Z10" s="10" t="s">
        <v>1177</v>
      </c>
      <c r="AA10" s="18"/>
    </row>
    <row r="11" spans="1:27" ht="114" customHeight="1" x14ac:dyDescent="0.25">
      <c r="A11" s="15"/>
      <c r="B11" s="107" t="s">
        <v>149</v>
      </c>
      <c r="C11" s="23" t="str">
        <f t="shared" ref="C11:C24" si="0">"Submission." &amp; B11</f>
        <v>Submission.LPR003</v>
      </c>
      <c r="D11" s="108" t="s">
        <v>1317</v>
      </c>
      <c r="E11" s="107" t="s">
        <v>130</v>
      </c>
      <c r="F11" s="107" t="s">
        <v>1650</v>
      </c>
      <c r="G11" s="108"/>
      <c r="H11" s="103" t="s">
        <v>934</v>
      </c>
      <c r="I11" s="106"/>
      <c r="J11" s="100" t="s">
        <v>1568</v>
      </c>
      <c r="K11" s="107" t="s">
        <v>131</v>
      </c>
      <c r="L11" s="108"/>
      <c r="M11" s="101"/>
      <c r="N11" s="108"/>
      <c r="O11" s="101"/>
      <c r="P11" s="108"/>
      <c r="Q11" s="101"/>
      <c r="R11" s="108"/>
      <c r="S11" s="101"/>
      <c r="T11" s="108"/>
      <c r="U11" s="101"/>
      <c r="V11" s="108"/>
      <c r="W11" s="194"/>
      <c r="X11" s="108"/>
      <c r="Y11" s="108" t="s">
        <v>258</v>
      </c>
      <c r="Z11" s="10" t="s">
        <v>1035</v>
      </c>
    </row>
    <row r="12" spans="1:27" ht="114.65" customHeight="1" x14ac:dyDescent="0.25">
      <c r="A12" s="1"/>
      <c r="B12" s="23" t="s">
        <v>1318</v>
      </c>
      <c r="C12" s="23" t="str">
        <f t="shared" si="0"/>
        <v>Submission.LPR003a</v>
      </c>
      <c r="D12" s="87" t="s">
        <v>1319</v>
      </c>
      <c r="E12" s="9" t="s">
        <v>1263</v>
      </c>
      <c r="F12" s="9"/>
      <c r="G12" s="17"/>
      <c r="H12" s="99" t="s">
        <v>934</v>
      </c>
      <c r="I12" s="104"/>
      <c r="J12" s="100" t="s">
        <v>1020</v>
      </c>
      <c r="K12" s="9" t="s">
        <v>129</v>
      </c>
      <c r="L12" s="10"/>
      <c r="M12" s="166"/>
      <c r="N12" s="10" t="s">
        <v>1320</v>
      </c>
      <c r="O12" s="101"/>
      <c r="P12" s="10"/>
      <c r="Q12" s="101"/>
      <c r="R12" s="10"/>
      <c r="S12" s="101"/>
      <c r="T12" s="10"/>
      <c r="U12" s="101"/>
      <c r="V12" s="10"/>
      <c r="W12" s="201" t="b">
        <f>AND(SUM(H197:H200)=0,H191="Annual")</f>
        <v>0</v>
      </c>
      <c r="X12" s="161"/>
      <c r="Y12" s="28" t="s">
        <v>258</v>
      </c>
      <c r="Z12" s="10" t="s">
        <v>1035</v>
      </c>
    </row>
    <row r="13" spans="1:27" ht="71.150000000000006" customHeight="1" x14ac:dyDescent="0.25">
      <c r="A13" s="15"/>
      <c r="B13" s="107" t="s">
        <v>11</v>
      </c>
      <c r="C13" s="23" t="str">
        <f t="shared" si="0"/>
        <v>Submission.LPR005</v>
      </c>
      <c r="D13" s="108" t="s">
        <v>1554</v>
      </c>
      <c r="E13" s="107" t="s">
        <v>128</v>
      </c>
      <c r="F13" s="107"/>
      <c r="G13" s="108"/>
      <c r="H13" s="105"/>
      <c r="I13" s="105">
        <v>44286</v>
      </c>
      <c r="J13" s="100"/>
      <c r="K13" s="107" t="s">
        <v>129</v>
      </c>
      <c r="L13" s="108"/>
      <c r="M13" s="101"/>
      <c r="N13" s="108"/>
      <c r="O13" s="101"/>
      <c r="P13" s="108"/>
      <c r="Q13" s="101"/>
      <c r="R13" s="108"/>
      <c r="S13" s="101"/>
      <c r="T13" s="108"/>
      <c r="U13" s="101"/>
      <c r="V13" s="108"/>
      <c r="W13" s="194"/>
      <c r="X13" s="108"/>
      <c r="Y13" s="108" t="s">
        <v>231</v>
      </c>
      <c r="Z13" s="10" t="s">
        <v>1226</v>
      </c>
    </row>
    <row r="14" spans="1:27" ht="74.150000000000006" customHeight="1" x14ac:dyDescent="0.25">
      <c r="A14" s="1"/>
      <c r="B14" s="23" t="s">
        <v>1321</v>
      </c>
      <c r="C14" s="23" t="str">
        <f t="shared" si="0"/>
        <v>Submission.LPR005a</v>
      </c>
      <c r="D14" s="26" t="s">
        <v>1554</v>
      </c>
      <c r="E14" s="9" t="s">
        <v>128</v>
      </c>
      <c r="F14" s="9" t="s">
        <v>1650</v>
      </c>
      <c r="G14" s="17"/>
      <c r="H14" s="105">
        <v>44287</v>
      </c>
      <c r="I14" s="105"/>
      <c r="J14" s="117" t="s">
        <v>1262</v>
      </c>
      <c r="K14" s="23" t="s">
        <v>129</v>
      </c>
      <c r="L14" s="10"/>
      <c r="M14" s="101"/>
      <c r="N14" s="16"/>
      <c r="O14" s="101"/>
      <c r="P14" s="10"/>
      <c r="Q14" s="101"/>
      <c r="R14" s="10"/>
      <c r="S14" s="101"/>
      <c r="T14" s="10"/>
      <c r="U14" s="101"/>
      <c r="V14" s="10"/>
      <c r="W14" s="118"/>
      <c r="X14" s="10"/>
      <c r="Y14" s="27" t="s">
        <v>231</v>
      </c>
      <c r="Z14" s="10" t="s">
        <v>1226</v>
      </c>
    </row>
    <row r="15" spans="1:27" ht="66" customHeight="1" x14ac:dyDescent="0.25">
      <c r="A15" s="1"/>
      <c r="B15" s="23" t="s">
        <v>12</v>
      </c>
      <c r="C15" s="23" t="str">
        <f t="shared" si="0"/>
        <v>Submission.LPR006</v>
      </c>
      <c r="D15" s="26" t="s">
        <v>1168</v>
      </c>
      <c r="E15" s="9" t="s">
        <v>1644</v>
      </c>
      <c r="F15" s="9" t="s">
        <v>1650</v>
      </c>
      <c r="G15" s="17"/>
      <c r="H15" s="103" t="s">
        <v>1152</v>
      </c>
      <c r="I15" s="104"/>
      <c r="J15" s="100"/>
      <c r="K15" s="23" t="s">
        <v>129</v>
      </c>
      <c r="L15" s="10"/>
      <c r="M15" s="101" t="b">
        <f>AND(pfo_lpr006_length&gt;=1,pfo_lpr006_first&lt;&gt;"")</f>
        <v>1</v>
      </c>
      <c r="N15" s="16" t="s">
        <v>1304</v>
      </c>
      <c r="O15" s="101"/>
      <c r="P15" s="10"/>
      <c r="Q15" s="101"/>
      <c r="R15" s="10"/>
      <c r="S15" s="101"/>
      <c r="T15" s="10"/>
      <c r="U15" s="101"/>
      <c r="V15" s="10"/>
      <c r="W15" s="118" t="b">
        <f>H191 = "In-Year"</f>
        <v>0</v>
      </c>
      <c r="X15" s="10"/>
      <c r="Y15" s="27" t="s">
        <v>251</v>
      </c>
      <c r="Z15" s="10"/>
    </row>
    <row r="16" spans="1:27" ht="36" customHeight="1" x14ac:dyDescent="0.25">
      <c r="A16" s="1"/>
      <c r="B16" s="23" t="s">
        <v>13</v>
      </c>
      <c r="C16" s="23" t="str">
        <f t="shared" si="0"/>
        <v>Submission.LPR007</v>
      </c>
      <c r="D16" s="16" t="s">
        <v>1169</v>
      </c>
      <c r="E16" s="9" t="s">
        <v>1264</v>
      </c>
      <c r="F16" s="9"/>
      <c r="G16" s="17"/>
      <c r="H16" s="102" t="s">
        <v>1025</v>
      </c>
      <c r="I16" s="104"/>
      <c r="J16" s="100"/>
      <c r="K16" s="9" t="s">
        <v>129</v>
      </c>
      <c r="L16" s="10" t="s">
        <v>1261</v>
      </c>
      <c r="M16" s="101"/>
      <c r="N16" s="10"/>
      <c r="O16" s="101"/>
      <c r="P16" s="10"/>
      <c r="Q16" s="101"/>
      <c r="R16" s="10"/>
      <c r="S16" s="101"/>
      <c r="T16" s="10"/>
      <c r="U16" s="101"/>
      <c r="V16" s="10"/>
      <c r="W16" s="193"/>
      <c r="X16" s="161"/>
      <c r="Y16" s="28" t="s">
        <v>252</v>
      </c>
      <c r="Z16" s="10"/>
    </row>
    <row r="17" spans="1:26" ht="31.5" customHeight="1" x14ac:dyDescent="0.25">
      <c r="A17" s="15"/>
      <c r="B17" s="23" t="s">
        <v>14</v>
      </c>
      <c r="C17" s="23" t="str">
        <f t="shared" si="0"/>
        <v>Submission.LPR010</v>
      </c>
      <c r="D17" s="87" t="s">
        <v>1170</v>
      </c>
      <c r="E17" s="9" t="s">
        <v>1265</v>
      </c>
      <c r="F17" s="9"/>
      <c r="G17" s="17"/>
      <c r="H17" s="106">
        <v>350</v>
      </c>
      <c r="I17" s="104"/>
      <c r="J17" s="100"/>
      <c r="K17" s="9" t="s">
        <v>129</v>
      </c>
      <c r="L17" s="10" t="s">
        <v>1261</v>
      </c>
      <c r="M17" s="101"/>
      <c r="N17" s="10"/>
      <c r="O17" s="101"/>
      <c r="P17" s="10"/>
      <c r="Q17" s="101"/>
      <c r="R17" s="10"/>
      <c r="S17" s="101"/>
      <c r="T17" s="10"/>
      <c r="U17" s="101"/>
      <c r="V17" s="10"/>
      <c r="W17" s="23"/>
      <c r="X17" s="10"/>
      <c r="Y17" s="16" t="s">
        <v>253</v>
      </c>
      <c r="Z17" s="10"/>
    </row>
    <row r="18" spans="1:26" ht="44.5" customHeight="1" x14ac:dyDescent="0.25">
      <c r="A18" s="15"/>
      <c r="B18" s="23" t="s">
        <v>15</v>
      </c>
      <c r="C18" s="23" t="str">
        <f t="shared" si="0"/>
        <v>Submission.LPR011</v>
      </c>
      <c r="D18" s="87" t="s">
        <v>1171</v>
      </c>
      <c r="E18" s="9" t="s">
        <v>1265</v>
      </c>
      <c r="F18" s="9"/>
      <c r="G18" s="17"/>
      <c r="H18" s="106">
        <v>300</v>
      </c>
      <c r="I18" s="104"/>
      <c r="J18" s="100"/>
      <c r="K18" s="9" t="s">
        <v>129</v>
      </c>
      <c r="L18" s="10" t="s">
        <v>1261</v>
      </c>
      <c r="M18" s="101"/>
      <c r="N18" s="10"/>
      <c r="O18" s="101"/>
      <c r="P18" s="10"/>
      <c r="Q18" s="101"/>
      <c r="R18" s="10"/>
      <c r="S18" s="101"/>
      <c r="T18" s="10"/>
      <c r="U18" s="101"/>
      <c r="V18" s="10"/>
      <c r="W18" s="23"/>
      <c r="X18" s="10"/>
      <c r="Y18" s="16" t="s">
        <v>254</v>
      </c>
      <c r="Z18" s="10"/>
    </row>
    <row r="19" spans="1:26" ht="62.15" customHeight="1" x14ac:dyDescent="0.25">
      <c r="A19" s="15"/>
      <c r="B19" s="107" t="s">
        <v>16</v>
      </c>
      <c r="C19" s="23" t="str">
        <f t="shared" si="0"/>
        <v>Submission.LPR012</v>
      </c>
      <c r="D19" s="108" t="s">
        <v>1172</v>
      </c>
      <c r="E19" s="107" t="s">
        <v>1265</v>
      </c>
      <c r="F19" s="107"/>
      <c r="G19" s="108" t="s">
        <v>1322</v>
      </c>
      <c r="H19" s="102"/>
      <c r="I19" s="106">
        <f>SUM(H17,-H18)</f>
        <v>50</v>
      </c>
      <c r="J19" s="100"/>
      <c r="K19" s="108"/>
      <c r="L19" s="108"/>
      <c r="M19" s="101"/>
      <c r="N19" s="108"/>
      <c r="O19" s="101"/>
      <c r="P19" s="108"/>
      <c r="Q19" s="101"/>
      <c r="R19" s="108"/>
      <c r="S19" s="101"/>
      <c r="T19" s="108"/>
      <c r="U19" s="101"/>
      <c r="V19" s="108"/>
      <c r="W19" s="107"/>
      <c r="X19" s="108"/>
      <c r="Y19" s="108" t="s">
        <v>255</v>
      </c>
      <c r="Z19" s="10"/>
    </row>
    <row r="20" spans="1:26" ht="74.150000000000006" customHeight="1" x14ac:dyDescent="0.25">
      <c r="A20" s="15"/>
      <c r="B20" s="23" t="s">
        <v>17</v>
      </c>
      <c r="C20" s="23" t="str">
        <f t="shared" si="0"/>
        <v>Submission.LPR013</v>
      </c>
      <c r="D20" s="87" t="s">
        <v>1173</v>
      </c>
      <c r="E20" s="9" t="s">
        <v>1266</v>
      </c>
      <c r="F20" s="9"/>
      <c r="G20" s="17"/>
      <c r="H20" s="109">
        <v>99.99</v>
      </c>
      <c r="I20" s="104"/>
      <c r="J20" s="100"/>
      <c r="K20" s="9" t="s">
        <v>129</v>
      </c>
      <c r="L20" s="10" t="s">
        <v>1261</v>
      </c>
      <c r="M20" s="101" t="b">
        <f>AND(H20&gt;=0,H20&lt;=100)</f>
        <v>1</v>
      </c>
      <c r="N20" s="10" t="s">
        <v>1657</v>
      </c>
      <c r="O20" s="101"/>
      <c r="P20" s="10"/>
      <c r="Q20" s="101"/>
      <c r="R20" s="10"/>
      <c r="S20" s="101"/>
      <c r="T20" s="10"/>
      <c r="U20" s="101"/>
      <c r="V20" s="10"/>
      <c r="W20" s="193"/>
      <c r="X20" s="161"/>
      <c r="Y20" s="29" t="s">
        <v>256</v>
      </c>
      <c r="Z20" s="10"/>
    </row>
    <row r="21" spans="1:26" ht="63.65" customHeight="1" x14ac:dyDescent="0.25">
      <c r="A21" s="15"/>
      <c r="B21" s="23" t="s">
        <v>150</v>
      </c>
      <c r="C21" s="23" t="str">
        <f t="shared" si="0"/>
        <v>Submission.LPR014</v>
      </c>
      <c r="D21" s="16" t="s">
        <v>1174</v>
      </c>
      <c r="E21" s="9" t="s">
        <v>1263</v>
      </c>
      <c r="F21" s="9"/>
      <c r="G21" s="17"/>
      <c r="H21" s="102" t="s">
        <v>926</v>
      </c>
      <c r="I21" s="104"/>
      <c r="J21" s="100"/>
      <c r="K21" s="9" t="s">
        <v>129</v>
      </c>
      <c r="L21" s="10" t="s">
        <v>1261</v>
      </c>
      <c r="M21" s="101"/>
      <c r="N21" s="10"/>
      <c r="O21" s="101"/>
      <c r="P21" s="10"/>
      <c r="Q21" s="101"/>
      <c r="R21" s="10"/>
      <c r="S21" s="101"/>
      <c r="T21" s="10"/>
      <c r="U21" s="101"/>
      <c r="V21" s="10"/>
      <c r="W21" s="193"/>
      <c r="X21" s="161"/>
      <c r="Y21" s="29" t="s">
        <v>257</v>
      </c>
      <c r="Z21" s="10" t="s">
        <v>407</v>
      </c>
    </row>
    <row r="22" spans="1:26" ht="63.65" customHeight="1" x14ac:dyDescent="0.25">
      <c r="A22" s="15"/>
      <c r="B22" s="177" t="s">
        <v>1545</v>
      </c>
      <c r="C22" s="177" t="str">
        <f>"Submission." &amp; B22</f>
        <v>Submission.LPR103</v>
      </c>
      <c r="D22" s="178" t="s">
        <v>1008</v>
      </c>
      <c r="E22" s="179" t="s">
        <v>1546</v>
      </c>
      <c r="F22" s="180"/>
      <c r="G22" s="181"/>
      <c r="H22" s="182"/>
      <c r="I22" s="183"/>
      <c r="J22" s="100"/>
      <c r="K22" s="9"/>
      <c r="L22" s="10"/>
      <c r="M22" s="101"/>
      <c r="N22" s="10"/>
      <c r="O22" s="101"/>
      <c r="P22" s="10"/>
      <c r="Q22" s="101"/>
      <c r="R22" s="10"/>
      <c r="S22" s="101"/>
      <c r="T22" s="10"/>
      <c r="U22" s="101"/>
      <c r="V22" s="10"/>
      <c r="W22" s="193"/>
      <c r="X22" s="161"/>
      <c r="Y22" s="29"/>
      <c r="Z22" s="10"/>
    </row>
    <row r="23" spans="1:26" ht="63.65" customHeight="1" x14ac:dyDescent="0.25">
      <c r="A23" s="15"/>
      <c r="B23" s="177" t="s">
        <v>1643</v>
      </c>
      <c r="C23" s="184" t="str">
        <f>"Submission." &amp; B23</f>
        <v>Submission.LPR104</v>
      </c>
      <c r="D23" s="178" t="s">
        <v>1660</v>
      </c>
      <c r="E23" s="179" t="s">
        <v>1661</v>
      </c>
      <c r="F23" s="180"/>
      <c r="G23" s="181"/>
      <c r="H23" s="182"/>
      <c r="I23" s="183"/>
      <c r="J23" s="178"/>
      <c r="K23" s="9"/>
      <c r="L23" s="10"/>
      <c r="M23" s="101"/>
      <c r="N23" s="10"/>
      <c r="O23" s="101"/>
      <c r="P23" s="10"/>
      <c r="Q23" s="101"/>
      <c r="R23" s="10"/>
      <c r="S23" s="101"/>
      <c r="T23" s="10"/>
      <c r="U23" s="101"/>
      <c r="V23" s="10"/>
      <c r="W23" s="193"/>
      <c r="X23" s="161"/>
      <c r="Y23" s="29"/>
      <c r="Z23" s="10"/>
    </row>
    <row r="24" spans="1:26" ht="63.65" customHeight="1" x14ac:dyDescent="0.25">
      <c r="A24" s="15"/>
      <c r="B24" s="177" t="s">
        <v>1530</v>
      </c>
      <c r="C24" s="177" t="str">
        <f t="shared" si="0"/>
        <v>Submission.LPR100</v>
      </c>
      <c r="D24" s="178" t="s">
        <v>1540</v>
      </c>
      <c r="E24" s="180" t="s">
        <v>1531</v>
      </c>
      <c r="F24" s="180"/>
      <c r="G24" s="181"/>
      <c r="H24" s="182"/>
      <c r="I24" s="183"/>
      <c r="J24" s="100"/>
      <c r="K24" s="9"/>
      <c r="L24" s="10"/>
      <c r="M24" s="101"/>
      <c r="N24" s="10"/>
      <c r="O24" s="101"/>
      <c r="P24" s="10"/>
      <c r="Q24" s="101"/>
      <c r="R24" s="10"/>
      <c r="S24" s="101"/>
      <c r="T24" s="10"/>
      <c r="U24" s="101"/>
      <c r="V24" s="10"/>
      <c r="W24" s="193"/>
      <c r="X24" s="161"/>
      <c r="Y24" s="29"/>
      <c r="Z24" s="10"/>
    </row>
    <row r="25" spans="1:26" ht="63.65" customHeight="1" x14ac:dyDescent="0.25">
      <c r="A25" s="15"/>
      <c r="B25" s="177" t="s">
        <v>1536</v>
      </c>
      <c r="C25" s="177" t="str">
        <f t="shared" ref="C25:C26" si="1">"Submission." &amp; B25</f>
        <v>Submission.LPR101</v>
      </c>
      <c r="D25" s="178" t="s">
        <v>1539</v>
      </c>
      <c r="E25" s="179" t="s">
        <v>1541</v>
      </c>
      <c r="F25" s="180"/>
      <c r="G25" s="181"/>
      <c r="H25" s="182"/>
      <c r="I25" s="183"/>
      <c r="J25" s="100"/>
      <c r="K25" s="9"/>
      <c r="L25" s="10"/>
      <c r="M25" s="101"/>
      <c r="N25" s="10"/>
      <c r="O25" s="101"/>
      <c r="P25" s="10"/>
      <c r="Q25" s="101"/>
      <c r="R25" s="10"/>
      <c r="S25" s="101"/>
      <c r="T25" s="10"/>
      <c r="U25" s="101"/>
      <c r="V25" s="10"/>
      <c r="W25" s="193"/>
      <c r="X25" s="161"/>
      <c r="Y25" s="29"/>
      <c r="Z25" s="10"/>
    </row>
    <row r="26" spans="1:26" ht="63.65" customHeight="1" x14ac:dyDescent="0.25">
      <c r="A26" s="15"/>
      <c r="B26" s="177" t="s">
        <v>1538</v>
      </c>
      <c r="C26" s="177" t="str">
        <f t="shared" si="1"/>
        <v>Submission.LPR102</v>
      </c>
      <c r="D26" s="178" t="s">
        <v>892</v>
      </c>
      <c r="E26" s="179" t="s">
        <v>1542</v>
      </c>
      <c r="F26" s="180"/>
      <c r="G26" s="181"/>
      <c r="H26" s="182"/>
      <c r="I26" s="183"/>
      <c r="J26" s="100"/>
      <c r="K26" s="9"/>
      <c r="L26" s="10"/>
      <c r="M26" s="101"/>
      <c r="N26" s="10"/>
      <c r="O26" s="101"/>
      <c r="P26" s="10"/>
      <c r="Q26" s="101"/>
      <c r="R26" s="10"/>
      <c r="S26" s="101"/>
      <c r="T26" s="10"/>
      <c r="U26" s="101"/>
      <c r="V26" s="10"/>
      <c r="W26" s="193"/>
      <c r="X26" s="161"/>
      <c r="Y26" s="29"/>
      <c r="Z26" s="10"/>
    </row>
    <row r="27" spans="1:26" ht="28" customHeight="1" x14ac:dyDescent="0.25">
      <c r="B27" s="22"/>
      <c r="C27" s="22"/>
      <c r="D27" s="19" t="s">
        <v>1014</v>
      </c>
      <c r="E27" s="22"/>
      <c r="F27" s="22"/>
      <c r="G27" s="21"/>
      <c r="H27" s="20"/>
      <c r="I27" s="20"/>
      <c r="J27" s="20"/>
      <c r="K27" s="20"/>
      <c r="L27" s="20"/>
      <c r="M27" s="20"/>
      <c r="N27" s="20"/>
      <c r="O27" s="20"/>
      <c r="P27" s="20"/>
      <c r="Q27" s="20"/>
      <c r="R27" s="20"/>
      <c r="S27" s="20"/>
      <c r="T27" s="20"/>
      <c r="U27" s="20"/>
      <c r="V27" s="20"/>
      <c r="W27" s="22"/>
      <c r="X27" s="20"/>
      <c r="Y27" s="22"/>
      <c r="Z27" s="20"/>
    </row>
    <row r="28" spans="1:26" ht="51.65" customHeight="1" x14ac:dyDescent="0.25">
      <c r="B28" s="23" t="s">
        <v>1664</v>
      </c>
      <c r="C28" s="118" t="str">
        <f t="shared" ref="C28:C55" si="2">"IGFLend." &amp; B28</f>
        <v>IGFLend.LPIGF030a</v>
      </c>
      <c r="D28" s="16" t="s">
        <v>1214</v>
      </c>
      <c r="E28" s="9" t="s">
        <v>134</v>
      </c>
      <c r="F28" s="9"/>
      <c r="G28" s="17"/>
      <c r="H28" s="103" t="s">
        <v>1268</v>
      </c>
      <c r="I28" s="104"/>
      <c r="J28" s="100"/>
      <c r="K28" s="9" t="s">
        <v>131</v>
      </c>
      <c r="L28" s="17"/>
      <c r="M28" s="101" t="b">
        <f>LEN(H28)&lt;=2000</f>
        <v>1</v>
      </c>
      <c r="N28" s="10" t="s">
        <v>1269</v>
      </c>
      <c r="O28" s="101"/>
      <c r="P28" s="85"/>
      <c r="Q28" s="101"/>
      <c r="R28" s="85"/>
      <c r="S28" s="101"/>
      <c r="T28" s="85"/>
      <c r="U28" s="101"/>
      <c r="V28" s="10"/>
      <c r="W28" s="10"/>
      <c r="X28" s="10"/>
      <c r="Y28" s="16" t="s">
        <v>1157</v>
      </c>
      <c r="Z28" s="10" t="s">
        <v>1178</v>
      </c>
    </row>
    <row r="29" spans="1:26" ht="25" x14ac:dyDescent="0.25">
      <c r="A29" s="15"/>
      <c r="B29" s="107" t="s">
        <v>88</v>
      </c>
      <c r="C29" s="118" t="str">
        <f t="shared" si="2"/>
        <v>IGFLend.LPIGF001</v>
      </c>
      <c r="D29" s="108" t="s">
        <v>1323</v>
      </c>
      <c r="E29" s="107" t="s">
        <v>1265</v>
      </c>
      <c r="F29" s="107"/>
      <c r="G29" s="108" t="str">
        <f>Pfo_Page_Serial_Padded_4</f>
        <v>0002</v>
      </c>
      <c r="H29" s="102"/>
      <c r="I29" s="167">
        <f>Pfo_Page_Serial</f>
        <v>1</v>
      </c>
      <c r="J29" s="100"/>
      <c r="K29" s="107" t="s">
        <v>129</v>
      </c>
      <c r="L29" s="108"/>
      <c r="M29" s="101"/>
      <c r="N29" s="108"/>
      <c r="O29" s="101"/>
      <c r="P29" s="108"/>
      <c r="Q29" s="101"/>
      <c r="R29" s="108"/>
      <c r="S29" s="101"/>
      <c r="T29" s="108"/>
      <c r="U29" s="101"/>
      <c r="V29" s="108"/>
      <c r="W29" s="107"/>
      <c r="X29" s="108"/>
      <c r="Y29" s="108" t="s">
        <v>207</v>
      </c>
      <c r="Z29" s="10" t="s">
        <v>853</v>
      </c>
    </row>
    <row r="30" spans="1:26" ht="25" x14ac:dyDescent="0.25">
      <c r="B30" s="23" t="s">
        <v>89</v>
      </c>
      <c r="C30" s="118" t="str">
        <f t="shared" si="2"/>
        <v>IGFLend.LPIGF002</v>
      </c>
      <c r="D30" s="16" t="s">
        <v>184</v>
      </c>
      <c r="E30" s="9" t="s">
        <v>132</v>
      </c>
      <c r="F30" s="9"/>
      <c r="G30" s="17"/>
      <c r="H30" s="103" t="s">
        <v>1289</v>
      </c>
      <c r="I30" s="104"/>
      <c r="J30" s="100"/>
      <c r="K30" s="9" t="s">
        <v>129</v>
      </c>
      <c r="L30" s="10" t="s">
        <v>1261</v>
      </c>
      <c r="M30" s="101"/>
      <c r="N30" s="10"/>
      <c r="O30" s="101"/>
      <c r="P30" s="10"/>
      <c r="Q30" s="101"/>
      <c r="R30" s="10"/>
      <c r="S30" s="101"/>
      <c r="T30" s="10"/>
      <c r="U30" s="101"/>
      <c r="V30" s="10"/>
      <c r="W30" s="23"/>
      <c r="X30" s="10"/>
      <c r="Y30" s="16" t="s">
        <v>208</v>
      </c>
      <c r="Z30" s="10" t="s">
        <v>963</v>
      </c>
    </row>
    <row r="31" spans="1:26" ht="25" x14ac:dyDescent="0.25">
      <c r="B31" s="23" t="s">
        <v>90</v>
      </c>
      <c r="C31" s="118" t="str">
        <f t="shared" si="2"/>
        <v>IGFLend.LPIGF003</v>
      </c>
      <c r="D31" s="16" t="s">
        <v>185</v>
      </c>
      <c r="E31" s="23" t="s">
        <v>1290</v>
      </c>
      <c r="F31" s="9"/>
      <c r="G31" s="17"/>
      <c r="H31" s="103" t="s">
        <v>932</v>
      </c>
      <c r="I31" s="104"/>
      <c r="J31" s="100"/>
      <c r="K31" s="9" t="s">
        <v>129</v>
      </c>
      <c r="L31" s="10" t="s">
        <v>1261</v>
      </c>
      <c r="M31" s="101"/>
      <c r="N31" s="10"/>
      <c r="O31" s="101"/>
      <c r="P31" s="10"/>
      <c r="Q31" s="101"/>
      <c r="R31" s="10"/>
      <c r="S31" s="101"/>
      <c r="T31" s="10"/>
      <c r="U31" s="101"/>
      <c r="V31" s="10"/>
      <c r="W31" s="23"/>
      <c r="X31" s="10"/>
      <c r="Y31" s="16" t="s">
        <v>209</v>
      </c>
      <c r="Z31" s="10" t="s">
        <v>405</v>
      </c>
    </row>
    <row r="32" spans="1:26" ht="42" customHeight="1" x14ac:dyDescent="0.25">
      <c r="B32" s="23" t="s">
        <v>91</v>
      </c>
      <c r="C32" s="118" t="str">
        <f t="shared" si="2"/>
        <v>IGFLend.LPIGF004</v>
      </c>
      <c r="D32" s="16" t="s">
        <v>186</v>
      </c>
      <c r="E32" s="9" t="s">
        <v>1291</v>
      </c>
      <c r="F32" s="9"/>
      <c r="G32" s="17"/>
      <c r="H32" s="102">
        <v>10000</v>
      </c>
      <c r="I32" s="104"/>
      <c r="J32" s="100"/>
      <c r="K32" s="9" t="s">
        <v>129</v>
      </c>
      <c r="L32" s="10" t="s">
        <v>1261</v>
      </c>
      <c r="M32" s="101" t="b">
        <f>H32&gt;0</f>
        <v>1</v>
      </c>
      <c r="N32" s="10" t="s">
        <v>1604</v>
      </c>
      <c r="O32" s="101"/>
      <c r="P32" s="10"/>
      <c r="Q32" s="101"/>
      <c r="R32" s="10"/>
      <c r="S32" s="101"/>
      <c r="T32" s="10"/>
      <c r="U32" s="101"/>
      <c r="V32" s="10"/>
      <c r="W32" s="23"/>
      <c r="X32" s="10"/>
      <c r="Y32" s="16" t="s">
        <v>210</v>
      </c>
      <c r="Z32" s="10"/>
    </row>
    <row r="33" spans="2:26" ht="82" customHeight="1" x14ac:dyDescent="0.25">
      <c r="B33" s="23" t="s">
        <v>92</v>
      </c>
      <c r="C33" s="118" t="str">
        <f t="shared" si="2"/>
        <v>IGFLend.LPIGF005</v>
      </c>
      <c r="D33" s="16" t="s">
        <v>187</v>
      </c>
      <c r="E33" s="9" t="s">
        <v>1291</v>
      </c>
      <c r="F33" s="9"/>
      <c r="G33" s="17"/>
      <c r="H33" s="102">
        <v>5000</v>
      </c>
      <c r="I33" s="104"/>
      <c r="J33" s="100"/>
      <c r="K33" s="9" t="s">
        <v>129</v>
      </c>
      <c r="L33" s="10" t="s">
        <v>1261</v>
      </c>
      <c r="M33" s="101" t="b">
        <f>H33&lt;=H32</f>
        <v>1</v>
      </c>
      <c r="N33" s="10" t="s">
        <v>1297</v>
      </c>
      <c r="O33" s="101"/>
      <c r="P33" s="10"/>
      <c r="Q33" s="101"/>
      <c r="R33" s="10"/>
      <c r="S33" s="101"/>
      <c r="T33" s="10"/>
      <c r="U33" s="101"/>
      <c r="V33" s="10"/>
      <c r="W33" s="23"/>
      <c r="X33" s="10"/>
      <c r="Y33" s="16" t="s">
        <v>211</v>
      </c>
      <c r="Z33" s="10"/>
    </row>
    <row r="34" spans="2:26" ht="49.5" customHeight="1" x14ac:dyDescent="0.25">
      <c r="B34" s="23" t="s">
        <v>93</v>
      </c>
      <c r="C34" s="118" t="str">
        <f t="shared" si="2"/>
        <v>IGFLend.LPIGF006</v>
      </c>
      <c r="D34" s="16" t="s">
        <v>188</v>
      </c>
      <c r="E34" s="23" t="s">
        <v>1632</v>
      </c>
      <c r="F34" s="9"/>
      <c r="G34" s="17"/>
      <c r="H34" s="103">
        <v>4</v>
      </c>
      <c r="I34" s="104"/>
      <c r="J34" s="100"/>
      <c r="K34" s="9" t="s">
        <v>129</v>
      </c>
      <c r="L34" s="10" t="s">
        <v>1261</v>
      </c>
      <c r="M34" s="101"/>
      <c r="N34" s="10"/>
      <c r="O34" s="101"/>
      <c r="P34" s="10"/>
      <c r="Q34" s="101"/>
      <c r="R34" s="10"/>
      <c r="S34" s="101"/>
      <c r="T34" s="10"/>
      <c r="U34" s="101"/>
      <c r="V34" s="10"/>
      <c r="W34" s="23"/>
      <c r="X34" s="10"/>
      <c r="Y34" s="16" t="s">
        <v>212</v>
      </c>
      <c r="Z34" s="10" t="s">
        <v>405</v>
      </c>
    </row>
    <row r="35" spans="2:26" ht="55" customHeight="1" x14ac:dyDescent="0.25">
      <c r="B35" s="23" t="s">
        <v>94</v>
      </c>
      <c r="C35" s="118" t="str">
        <f t="shared" si="2"/>
        <v>IGFLend.LPIGF007</v>
      </c>
      <c r="D35" s="16" t="s">
        <v>1276</v>
      </c>
      <c r="E35" s="9" t="s">
        <v>132</v>
      </c>
      <c r="F35" s="9"/>
      <c r="G35" s="17"/>
      <c r="H35" s="103" t="s">
        <v>1270</v>
      </c>
      <c r="I35" s="104"/>
      <c r="J35" s="114" t="s">
        <v>1302</v>
      </c>
      <c r="K35" s="9" t="s">
        <v>129</v>
      </c>
      <c r="L35" s="10"/>
      <c r="M35" s="101"/>
      <c r="N35" s="16" t="s">
        <v>1298</v>
      </c>
      <c r="O35" s="101"/>
      <c r="P35" s="10"/>
      <c r="Q35" s="101"/>
      <c r="R35" s="10"/>
      <c r="S35" s="101"/>
      <c r="T35" s="10"/>
      <c r="U35" s="101"/>
      <c r="V35" s="10"/>
      <c r="W35" s="23" t="b">
        <f>H34&lt;&gt;4</f>
        <v>0</v>
      </c>
      <c r="X35" s="10"/>
      <c r="Y35" s="16" t="s">
        <v>213</v>
      </c>
      <c r="Z35" s="10" t="s">
        <v>963</v>
      </c>
    </row>
    <row r="36" spans="2:26" ht="52" customHeight="1" x14ac:dyDescent="0.25">
      <c r="B36" s="23" t="s">
        <v>95</v>
      </c>
      <c r="C36" s="118" t="str">
        <f t="shared" si="2"/>
        <v>IGFLend.LPIGF008</v>
      </c>
      <c r="D36" s="16" t="s">
        <v>189</v>
      </c>
      <c r="E36" s="110" t="s">
        <v>1265</v>
      </c>
      <c r="F36" s="9"/>
      <c r="G36" s="17"/>
      <c r="H36" s="106">
        <v>12</v>
      </c>
      <c r="I36" s="104"/>
      <c r="J36" s="100"/>
      <c r="K36" s="9" t="s">
        <v>129</v>
      </c>
      <c r="L36" s="10" t="s">
        <v>1261</v>
      </c>
      <c r="M36" s="101" t="b">
        <f>H36&gt;0</f>
        <v>1</v>
      </c>
      <c r="N36" s="10" t="s">
        <v>1299</v>
      </c>
      <c r="O36" s="101"/>
      <c r="P36" s="10"/>
      <c r="Q36" s="101"/>
      <c r="R36" s="10"/>
      <c r="S36" s="101"/>
      <c r="T36" s="10"/>
      <c r="U36" s="101"/>
      <c r="V36" s="10"/>
      <c r="W36" s="23"/>
      <c r="X36" s="10"/>
      <c r="Y36" s="16" t="s">
        <v>214</v>
      </c>
      <c r="Z36" s="10" t="s">
        <v>1018</v>
      </c>
    </row>
    <row r="37" spans="2:26" ht="44.15" customHeight="1" x14ac:dyDescent="0.25">
      <c r="B37" s="23" t="s">
        <v>96</v>
      </c>
      <c r="C37" s="118" t="str">
        <f t="shared" si="2"/>
        <v>IGFLend.LPIGF009</v>
      </c>
      <c r="D37" s="16" t="s">
        <v>1555</v>
      </c>
      <c r="E37" s="9" t="s">
        <v>128</v>
      </c>
      <c r="F37" s="9"/>
      <c r="G37" s="17"/>
      <c r="H37" s="105">
        <v>40179</v>
      </c>
      <c r="I37" s="104"/>
      <c r="J37" s="100"/>
      <c r="K37" s="9" t="s">
        <v>129</v>
      </c>
      <c r="L37" s="10" t="s">
        <v>1261</v>
      </c>
      <c r="M37" s="101"/>
      <c r="N37" s="10"/>
      <c r="O37" s="101"/>
      <c r="P37" s="10"/>
      <c r="Q37" s="101"/>
      <c r="R37" s="10"/>
      <c r="S37" s="101"/>
      <c r="T37" s="10"/>
      <c r="U37" s="101"/>
      <c r="V37" s="10"/>
      <c r="W37" s="23"/>
      <c r="X37" s="10"/>
      <c r="Y37" s="16" t="s">
        <v>215</v>
      </c>
      <c r="Z37" s="10" t="s">
        <v>1221</v>
      </c>
    </row>
    <row r="38" spans="2:26" ht="45.65" customHeight="1" x14ac:dyDescent="0.25">
      <c r="B38" s="23" t="s">
        <v>97</v>
      </c>
      <c r="C38" s="118" t="str">
        <f t="shared" si="2"/>
        <v>IGFLend.LPIGF010</v>
      </c>
      <c r="D38" s="16" t="s">
        <v>1556</v>
      </c>
      <c r="E38" s="9" t="s">
        <v>128</v>
      </c>
      <c r="F38" s="9"/>
      <c r="G38" s="17"/>
      <c r="H38" s="105">
        <v>55153</v>
      </c>
      <c r="I38" s="104"/>
      <c r="J38" s="100"/>
      <c r="K38" s="9" t="s">
        <v>129</v>
      </c>
      <c r="L38" s="10" t="s">
        <v>1261</v>
      </c>
      <c r="M38" s="101" t="b">
        <f>H38&gt;=H37</f>
        <v>1</v>
      </c>
      <c r="N38" s="10" t="s">
        <v>1300</v>
      </c>
      <c r="O38" s="101"/>
      <c r="P38" s="10"/>
      <c r="Q38" s="101"/>
      <c r="R38" s="10"/>
      <c r="S38" s="101"/>
      <c r="T38" s="10"/>
      <c r="U38" s="101"/>
      <c r="V38" s="10"/>
      <c r="W38" s="23"/>
      <c r="X38" s="10"/>
      <c r="Y38" s="16" t="s">
        <v>216</v>
      </c>
      <c r="Z38" s="10" t="s">
        <v>1221</v>
      </c>
    </row>
    <row r="39" spans="2:26" ht="41.15" customHeight="1" x14ac:dyDescent="0.25">
      <c r="B39" s="23" t="s">
        <v>98</v>
      </c>
      <c r="C39" s="118" t="str">
        <f t="shared" si="2"/>
        <v>IGFLend.LPIGF011</v>
      </c>
      <c r="D39" s="16" t="s">
        <v>191</v>
      </c>
      <c r="E39" s="9" t="s">
        <v>128</v>
      </c>
      <c r="F39" s="9"/>
      <c r="G39" s="17"/>
      <c r="H39" s="105">
        <v>49400</v>
      </c>
      <c r="I39" s="104"/>
      <c r="J39" s="100"/>
      <c r="K39" s="9" t="s">
        <v>129</v>
      </c>
      <c r="L39" s="10" t="s">
        <v>1261</v>
      </c>
      <c r="M39" s="101"/>
      <c r="N39" s="10"/>
      <c r="O39" s="101"/>
      <c r="P39" s="10"/>
      <c r="Q39" s="101"/>
      <c r="R39" s="10"/>
      <c r="S39" s="101"/>
      <c r="T39" s="10"/>
      <c r="U39" s="101"/>
      <c r="V39" s="10"/>
      <c r="W39" s="23"/>
      <c r="X39" s="10"/>
      <c r="Y39" s="16" t="s">
        <v>217</v>
      </c>
      <c r="Z39" s="10"/>
    </row>
    <row r="40" spans="2:26" ht="40.5" customHeight="1" x14ac:dyDescent="0.25">
      <c r="B40" s="23" t="s">
        <v>99</v>
      </c>
      <c r="C40" s="118" t="str">
        <f t="shared" si="2"/>
        <v>IGFLend.LPIGF012</v>
      </c>
      <c r="D40" s="16" t="s">
        <v>192</v>
      </c>
      <c r="E40" s="23" t="s">
        <v>1263</v>
      </c>
      <c r="F40" s="9"/>
      <c r="G40" s="17"/>
      <c r="H40" s="102">
        <v>3</v>
      </c>
      <c r="I40" s="104"/>
      <c r="J40" s="100"/>
      <c r="K40" s="9" t="s">
        <v>129</v>
      </c>
      <c r="L40" s="10" t="s">
        <v>1261</v>
      </c>
      <c r="M40" s="101"/>
      <c r="N40" s="10"/>
      <c r="O40" s="101"/>
      <c r="P40" s="10"/>
      <c r="Q40" s="101"/>
      <c r="R40" s="10"/>
      <c r="S40" s="101"/>
      <c r="T40" s="10"/>
      <c r="U40" s="101"/>
      <c r="V40" s="10"/>
      <c r="W40" s="23"/>
      <c r="X40" s="10"/>
      <c r="Y40" s="16" t="s">
        <v>218</v>
      </c>
      <c r="Z40" s="10" t="s">
        <v>407</v>
      </c>
    </row>
    <row r="41" spans="2:26" ht="60.65" customHeight="1" x14ac:dyDescent="0.25">
      <c r="B41" s="23" t="s">
        <v>100</v>
      </c>
      <c r="C41" s="118" t="str">
        <f t="shared" si="2"/>
        <v>IGFLend.LPIGF013</v>
      </c>
      <c r="D41" s="16" t="s">
        <v>193</v>
      </c>
      <c r="E41" s="23" t="s">
        <v>1633</v>
      </c>
      <c r="F41" s="9"/>
      <c r="G41" s="17"/>
      <c r="H41" s="103" t="s">
        <v>940</v>
      </c>
      <c r="I41" s="104"/>
      <c r="J41" s="114" t="s">
        <v>1303</v>
      </c>
      <c r="K41" s="9" t="s">
        <v>129</v>
      </c>
      <c r="L41" s="10"/>
      <c r="M41" s="101"/>
      <c r="N41" s="16" t="s">
        <v>1301</v>
      </c>
      <c r="O41" s="101"/>
      <c r="P41" s="10"/>
      <c r="Q41" s="101"/>
      <c r="R41" s="10"/>
      <c r="S41" s="101"/>
      <c r="T41" s="10"/>
      <c r="U41" s="101"/>
      <c r="V41" s="10"/>
      <c r="W41" s="23" t="b">
        <f>H40=3</f>
        <v>1</v>
      </c>
      <c r="X41" s="10"/>
      <c r="Y41" s="16" t="s">
        <v>219</v>
      </c>
      <c r="Z41" s="10" t="s">
        <v>405</v>
      </c>
    </row>
    <row r="42" spans="2:26" ht="46.5" customHeight="1" x14ac:dyDescent="0.25">
      <c r="B42" s="23" t="s">
        <v>101</v>
      </c>
      <c r="C42" s="118" t="str">
        <f t="shared" si="2"/>
        <v>IGFLend.LPIGF014</v>
      </c>
      <c r="D42" s="16" t="s">
        <v>1277</v>
      </c>
      <c r="E42" s="9" t="s">
        <v>132</v>
      </c>
      <c r="F42" s="9"/>
      <c r="G42" s="17"/>
      <c r="H42" s="103" t="s">
        <v>1271</v>
      </c>
      <c r="I42" s="104"/>
      <c r="J42" s="114" t="s">
        <v>1303</v>
      </c>
      <c r="K42" s="9" t="s">
        <v>129</v>
      </c>
      <c r="L42" s="10"/>
      <c r="M42" s="101"/>
      <c r="N42" s="16" t="s">
        <v>1305</v>
      </c>
      <c r="O42" s="101"/>
      <c r="P42" s="10"/>
      <c r="Q42" s="101"/>
      <c r="R42" s="10"/>
      <c r="S42" s="101"/>
      <c r="T42" s="10"/>
      <c r="U42" s="101"/>
      <c r="V42" s="10"/>
      <c r="W42" s="23" t="b">
        <f>H40=3</f>
        <v>1</v>
      </c>
      <c r="X42" s="10"/>
      <c r="Y42" s="16" t="s">
        <v>220</v>
      </c>
      <c r="Z42" s="10" t="s">
        <v>963</v>
      </c>
    </row>
    <row r="43" spans="2:26" ht="65.150000000000006" customHeight="1" x14ac:dyDescent="0.25">
      <c r="B43" s="23" t="s">
        <v>102</v>
      </c>
      <c r="C43" s="118" t="str">
        <f t="shared" si="2"/>
        <v>IGFLend.LPIGF015</v>
      </c>
      <c r="D43" s="16" t="s">
        <v>194</v>
      </c>
      <c r="E43" s="9" t="s">
        <v>1291</v>
      </c>
      <c r="F43" s="9"/>
      <c r="G43" s="17"/>
      <c r="H43" s="102">
        <v>2500</v>
      </c>
      <c r="I43" s="104"/>
      <c r="J43" s="100"/>
      <c r="K43" s="9" t="s">
        <v>129</v>
      </c>
      <c r="L43" s="10"/>
      <c r="M43" s="101" t="b">
        <f>H43&gt;0</f>
        <v>1</v>
      </c>
      <c r="N43" s="10" t="s">
        <v>1306</v>
      </c>
      <c r="O43" s="101"/>
      <c r="P43" s="10"/>
      <c r="Q43" s="101"/>
      <c r="R43" s="10"/>
      <c r="S43" s="101"/>
      <c r="T43" s="10"/>
      <c r="U43" s="101"/>
      <c r="V43" s="10"/>
      <c r="W43" s="23" t="b">
        <f>H40=3</f>
        <v>1</v>
      </c>
      <c r="X43" s="10"/>
      <c r="Y43" s="16" t="s">
        <v>221</v>
      </c>
      <c r="Z43" s="10"/>
    </row>
    <row r="44" spans="2:26" ht="45" customHeight="1" x14ac:dyDescent="0.25">
      <c r="B44" s="23" t="s">
        <v>363</v>
      </c>
      <c r="C44" s="118" t="str">
        <f t="shared" si="2"/>
        <v>IGFLend.LPIGF016a</v>
      </c>
      <c r="D44" s="16" t="s">
        <v>195</v>
      </c>
      <c r="E44" s="23" t="s">
        <v>1263</v>
      </c>
      <c r="F44" s="9"/>
      <c r="G44" s="17"/>
      <c r="H44" s="102">
        <v>3</v>
      </c>
      <c r="I44" s="104"/>
      <c r="J44" s="100"/>
      <c r="K44" s="9" t="s">
        <v>129</v>
      </c>
      <c r="L44" s="10" t="s">
        <v>1261</v>
      </c>
      <c r="M44" s="101"/>
      <c r="N44" s="10"/>
      <c r="O44" s="101"/>
      <c r="P44" s="10"/>
      <c r="Q44" s="101"/>
      <c r="R44" s="10"/>
      <c r="S44" s="101"/>
      <c r="T44" s="10"/>
      <c r="U44" s="101"/>
      <c r="V44" s="10"/>
      <c r="W44" s="23"/>
      <c r="X44" s="10"/>
      <c r="Y44" s="16" t="s">
        <v>222</v>
      </c>
      <c r="Z44" s="10" t="s">
        <v>959</v>
      </c>
    </row>
    <row r="45" spans="2:26" ht="74.150000000000006" customHeight="1" x14ac:dyDescent="0.25">
      <c r="B45" s="23" t="s">
        <v>364</v>
      </c>
      <c r="C45" s="118" t="str">
        <f t="shared" si="2"/>
        <v>IGFLend.LPIGF016b</v>
      </c>
      <c r="D45" s="16" t="s">
        <v>1278</v>
      </c>
      <c r="E45" s="23" t="s">
        <v>1616</v>
      </c>
      <c r="F45" s="9"/>
      <c r="G45" s="17"/>
      <c r="H45" s="103">
        <v>1</v>
      </c>
      <c r="I45" s="104"/>
      <c r="J45" s="100"/>
      <c r="K45" s="23" t="s">
        <v>129</v>
      </c>
      <c r="L45" s="10"/>
      <c r="M45" s="101"/>
      <c r="N45" s="16" t="s">
        <v>1307</v>
      </c>
      <c r="O45" s="101"/>
      <c r="P45" s="16"/>
      <c r="Q45" s="101"/>
      <c r="R45" s="16"/>
      <c r="S45" s="101"/>
      <c r="T45" s="16"/>
      <c r="U45" s="101"/>
      <c r="V45" s="16"/>
      <c r="W45" s="23" t="b">
        <f>H44=3</f>
        <v>1</v>
      </c>
      <c r="X45" s="16"/>
      <c r="Y45" s="16" t="s">
        <v>366</v>
      </c>
      <c r="Z45" s="10" t="s">
        <v>405</v>
      </c>
    </row>
    <row r="46" spans="2:26" ht="66" customHeight="1" x14ac:dyDescent="0.25">
      <c r="B46" s="23" t="s">
        <v>103</v>
      </c>
      <c r="C46" s="118" t="str">
        <f t="shared" si="2"/>
        <v>IGFLend.LPIGF017</v>
      </c>
      <c r="D46" s="16" t="s">
        <v>1279</v>
      </c>
      <c r="E46" s="110" t="s">
        <v>1265</v>
      </c>
      <c r="F46" s="9"/>
      <c r="G46" s="17"/>
      <c r="H46" s="106">
        <v>36</v>
      </c>
      <c r="I46" s="104"/>
      <c r="J46" s="100"/>
      <c r="K46" s="9" t="s">
        <v>129</v>
      </c>
      <c r="L46" s="10"/>
      <c r="M46" s="101" t="b">
        <f>H46&gt;0</f>
        <v>1</v>
      </c>
      <c r="N46" s="10" t="s">
        <v>1310</v>
      </c>
      <c r="O46" s="101"/>
      <c r="P46" s="10"/>
      <c r="Q46" s="101"/>
      <c r="R46" s="10"/>
      <c r="S46" s="101"/>
      <c r="T46" s="10"/>
      <c r="U46" s="101"/>
      <c r="V46" s="10"/>
      <c r="W46" s="23" t="b">
        <f>H44=3</f>
        <v>1</v>
      </c>
      <c r="X46" s="10"/>
      <c r="Y46" s="16" t="s">
        <v>223</v>
      </c>
      <c r="Z46" s="10" t="s">
        <v>960</v>
      </c>
    </row>
    <row r="47" spans="2:26" ht="63" customHeight="1" x14ac:dyDescent="0.25">
      <c r="B47" s="23" t="s">
        <v>104</v>
      </c>
      <c r="C47" s="118" t="str">
        <f t="shared" si="2"/>
        <v>IGFLend.LPIGF018</v>
      </c>
      <c r="D47" s="16" t="s">
        <v>1280</v>
      </c>
      <c r="E47" s="23" t="s">
        <v>1618</v>
      </c>
      <c r="F47" s="9"/>
      <c r="G47" s="17"/>
      <c r="H47" s="103" t="s">
        <v>1272</v>
      </c>
      <c r="I47" s="104"/>
      <c r="J47" s="100"/>
      <c r="K47" s="9" t="s">
        <v>129</v>
      </c>
      <c r="L47" s="10"/>
      <c r="M47" s="101"/>
      <c r="N47" s="16" t="s">
        <v>1311</v>
      </c>
      <c r="O47" s="101"/>
      <c r="P47" s="10"/>
      <c r="Q47" s="101"/>
      <c r="R47" s="10"/>
      <c r="S47" s="101"/>
      <c r="T47" s="10"/>
      <c r="U47" s="101"/>
      <c r="V47" s="10"/>
      <c r="W47" s="177" t="b">
        <f>H44=3</f>
        <v>1</v>
      </c>
      <c r="X47" s="10"/>
      <c r="Y47" s="16" t="s">
        <v>224</v>
      </c>
      <c r="Z47" s="10" t="s">
        <v>405</v>
      </c>
    </row>
    <row r="48" spans="2:26" ht="79" customHeight="1" x14ac:dyDescent="0.25">
      <c r="B48" s="23" t="s">
        <v>105</v>
      </c>
      <c r="C48" s="118" t="str">
        <f t="shared" si="2"/>
        <v>IGFLend.LPIGF019</v>
      </c>
      <c r="D48" s="16" t="s">
        <v>1281</v>
      </c>
      <c r="E48" s="23" t="s">
        <v>1619</v>
      </c>
      <c r="F48" s="9"/>
      <c r="G48" s="17"/>
      <c r="H48" s="103" t="s">
        <v>854</v>
      </c>
      <c r="I48" s="104"/>
      <c r="J48" s="100"/>
      <c r="K48" s="23" t="s">
        <v>129</v>
      </c>
      <c r="L48" s="10"/>
      <c r="M48" s="101"/>
      <c r="N48" s="16" t="s">
        <v>1312</v>
      </c>
      <c r="O48" s="101"/>
      <c r="P48" s="16"/>
      <c r="Q48" s="101"/>
      <c r="R48" s="16"/>
      <c r="S48" s="101"/>
      <c r="T48" s="16"/>
      <c r="U48" s="101"/>
      <c r="V48" s="16"/>
      <c r="W48" s="177" t="b">
        <f>H45&lt;&gt;3</f>
        <v>1</v>
      </c>
      <c r="X48" s="16"/>
      <c r="Y48" s="16" t="s">
        <v>225</v>
      </c>
      <c r="Z48" s="10" t="s">
        <v>405</v>
      </c>
    </row>
    <row r="49" spans="1:26" ht="95.15" customHeight="1" x14ac:dyDescent="0.25">
      <c r="B49" s="23" t="s">
        <v>1326</v>
      </c>
      <c r="C49" s="118" t="str">
        <f t="shared" si="2"/>
        <v>IGFLend.LPIGF020a</v>
      </c>
      <c r="D49" s="16" t="s">
        <v>1282</v>
      </c>
      <c r="E49" s="9" t="s">
        <v>1296</v>
      </c>
      <c r="F49" s="9"/>
      <c r="G49" s="17"/>
      <c r="H49" s="113">
        <v>20.0001</v>
      </c>
      <c r="I49" s="104"/>
      <c r="J49" s="100"/>
      <c r="K49" s="23" t="s">
        <v>129</v>
      </c>
      <c r="L49" s="10"/>
      <c r="M49" s="101"/>
      <c r="N49" s="16" t="s">
        <v>1327</v>
      </c>
      <c r="O49" s="101"/>
      <c r="P49" s="16"/>
      <c r="Q49" s="101"/>
      <c r="R49" s="16"/>
      <c r="S49" s="101"/>
      <c r="T49" s="16"/>
      <c r="U49" s="101"/>
      <c r="V49" s="16"/>
      <c r="W49" s="177" t="b">
        <f>H44=3</f>
        <v>1</v>
      </c>
      <c r="X49" s="16"/>
      <c r="Y49" s="16" t="s">
        <v>226</v>
      </c>
      <c r="Z49" s="10"/>
    </row>
    <row r="50" spans="1:26" ht="71.5" customHeight="1" x14ac:dyDescent="0.25">
      <c r="B50" s="23" t="s">
        <v>1328</v>
      </c>
      <c r="C50" s="118" t="str">
        <f t="shared" si="2"/>
        <v>IGFLend.LPIGF020b</v>
      </c>
      <c r="D50" s="16" t="s">
        <v>1329</v>
      </c>
      <c r="E50" s="9" t="s">
        <v>1296</v>
      </c>
      <c r="F50" s="9"/>
      <c r="G50" s="17"/>
      <c r="H50" s="113">
        <v>3.5</v>
      </c>
      <c r="I50" s="104"/>
      <c r="J50" s="100"/>
      <c r="K50" s="23" t="s">
        <v>129</v>
      </c>
      <c r="L50" s="10"/>
      <c r="M50" s="101"/>
      <c r="N50" s="10" t="s">
        <v>1330</v>
      </c>
      <c r="O50" s="101"/>
      <c r="P50" s="10"/>
      <c r="Q50" s="101"/>
      <c r="R50" s="10"/>
      <c r="S50" s="101"/>
      <c r="T50" s="10"/>
      <c r="U50" s="101"/>
      <c r="V50" s="10"/>
      <c r="W50" s="177" t="b">
        <f>H44=3</f>
        <v>1</v>
      </c>
      <c r="X50" s="10"/>
      <c r="Y50" s="16" t="s">
        <v>226</v>
      </c>
      <c r="Z50" s="10"/>
    </row>
    <row r="51" spans="1:26" ht="80.150000000000006" customHeight="1" x14ac:dyDescent="0.25">
      <c r="B51" s="23" t="s">
        <v>1154</v>
      </c>
      <c r="C51" s="118" t="str">
        <f t="shared" si="2"/>
        <v>IGFLend.LPC020bx</v>
      </c>
      <c r="D51" s="16" t="s">
        <v>1283</v>
      </c>
      <c r="E51" s="7" t="s">
        <v>388</v>
      </c>
      <c r="F51" s="9"/>
      <c r="G51" s="17"/>
      <c r="H51" s="115" t="b">
        <v>1</v>
      </c>
      <c r="I51" s="104"/>
      <c r="J51" s="100"/>
      <c r="K51" s="23" t="s">
        <v>129</v>
      </c>
      <c r="L51" s="10"/>
      <c r="M51" s="115" t="b">
        <f>H51</f>
        <v>1</v>
      </c>
      <c r="N51" s="10" t="s">
        <v>1449</v>
      </c>
      <c r="O51" s="101"/>
      <c r="P51" s="16"/>
      <c r="Q51" s="101"/>
      <c r="R51" s="16"/>
      <c r="S51" s="101"/>
      <c r="T51" s="16"/>
      <c r="U51" s="101"/>
      <c r="V51" s="16"/>
      <c r="W51" s="118" t="b">
        <f>AND(H44=3,OR(H49&gt;20,AND(H50&gt;=0,H50&lt;3.5)))</f>
        <v>1</v>
      </c>
      <c r="X51" s="16"/>
      <c r="Y51" s="16" t="s">
        <v>386</v>
      </c>
      <c r="Z51" s="10" t="s">
        <v>965</v>
      </c>
    </row>
    <row r="52" spans="1:26" ht="41.15" customHeight="1" x14ac:dyDescent="0.25">
      <c r="B52" s="23" t="s">
        <v>106</v>
      </c>
      <c r="C52" s="118" t="str">
        <f t="shared" si="2"/>
        <v>IGFLend.LPIGF021</v>
      </c>
      <c r="D52" s="16" t="s">
        <v>1284</v>
      </c>
      <c r="E52" s="23" t="s">
        <v>1263</v>
      </c>
      <c r="F52" s="9"/>
      <c r="G52" s="17"/>
      <c r="H52" s="102">
        <v>3</v>
      </c>
      <c r="I52" s="104"/>
      <c r="J52" s="100"/>
      <c r="K52" s="9" t="s">
        <v>129</v>
      </c>
      <c r="L52" s="10" t="s">
        <v>1261</v>
      </c>
      <c r="M52" s="101"/>
      <c r="N52" s="10"/>
      <c r="O52" s="101"/>
      <c r="P52" s="10"/>
      <c r="Q52" s="101"/>
      <c r="R52" s="10"/>
      <c r="S52" s="101"/>
      <c r="T52" s="10"/>
      <c r="U52" s="101"/>
      <c r="V52" s="10"/>
      <c r="W52" s="23"/>
      <c r="X52" s="10"/>
      <c r="Y52" s="16" t="s">
        <v>227</v>
      </c>
      <c r="Z52" s="10" t="s">
        <v>407</v>
      </c>
    </row>
    <row r="53" spans="1:26" ht="89.15" customHeight="1" x14ac:dyDescent="0.25">
      <c r="B53" s="23" t="s">
        <v>107</v>
      </c>
      <c r="C53" s="118" t="str">
        <f t="shared" si="2"/>
        <v>IGFLend.LPIGF022</v>
      </c>
      <c r="D53" s="16" t="s">
        <v>1308</v>
      </c>
      <c r="E53" s="9" t="s">
        <v>132</v>
      </c>
      <c r="F53" s="9"/>
      <c r="G53" s="17"/>
      <c r="H53" s="102" t="s">
        <v>1273</v>
      </c>
      <c r="I53" s="104"/>
      <c r="J53" s="100"/>
      <c r="K53" s="9" t="s">
        <v>129</v>
      </c>
      <c r="L53" s="10"/>
      <c r="M53" s="101"/>
      <c r="N53" s="16" t="s">
        <v>1331</v>
      </c>
      <c r="O53" s="101"/>
      <c r="P53" s="10"/>
      <c r="Q53" s="101"/>
      <c r="R53" s="10"/>
      <c r="S53" s="101"/>
      <c r="T53" s="10"/>
      <c r="U53" s="101"/>
      <c r="V53" s="10"/>
      <c r="W53" s="23" t="b">
        <f>H52=3</f>
        <v>1</v>
      </c>
      <c r="X53" s="10"/>
      <c r="Y53" s="16" t="s">
        <v>228</v>
      </c>
      <c r="Z53" s="10" t="s">
        <v>964</v>
      </c>
    </row>
    <row r="54" spans="1:26" ht="113.15" customHeight="1" x14ac:dyDescent="0.25">
      <c r="B54" s="23" t="s">
        <v>108</v>
      </c>
      <c r="C54" s="118" t="str">
        <f t="shared" si="2"/>
        <v>IGFLend.LPIGF023</v>
      </c>
      <c r="D54" s="16" t="s">
        <v>1309</v>
      </c>
      <c r="E54" s="9" t="s">
        <v>1263</v>
      </c>
      <c r="F54" s="9"/>
      <c r="G54" s="17"/>
      <c r="H54" s="102" t="s">
        <v>926</v>
      </c>
      <c r="I54" s="104"/>
      <c r="J54" s="100"/>
      <c r="K54" s="9" t="s">
        <v>129</v>
      </c>
      <c r="L54" s="10"/>
      <c r="M54" s="101"/>
      <c r="N54" s="16" t="s">
        <v>1332</v>
      </c>
      <c r="O54" s="101"/>
      <c r="P54" s="10"/>
      <c r="Q54" s="101"/>
      <c r="R54" s="10"/>
      <c r="S54" s="101"/>
      <c r="T54" s="10"/>
      <c r="U54" s="101"/>
      <c r="V54" s="10"/>
      <c r="W54" s="23" t="b">
        <f>H52=3</f>
        <v>1</v>
      </c>
      <c r="X54" s="10"/>
      <c r="Y54" s="16" t="s">
        <v>229</v>
      </c>
      <c r="Z54" s="10" t="s">
        <v>959</v>
      </c>
    </row>
    <row r="55" spans="1:26" ht="93.65" customHeight="1" x14ac:dyDescent="0.25">
      <c r="B55" s="23" t="s">
        <v>109</v>
      </c>
      <c r="C55" s="118" t="str">
        <f t="shared" si="2"/>
        <v>IGFLend.LPIGF024</v>
      </c>
      <c r="D55" s="16" t="s">
        <v>1287</v>
      </c>
      <c r="E55" s="7" t="s">
        <v>1640</v>
      </c>
      <c r="F55" s="9"/>
      <c r="G55" s="17"/>
      <c r="H55" s="115" t="b">
        <v>0</v>
      </c>
      <c r="I55" s="104"/>
      <c r="J55" s="103" t="s">
        <v>1333</v>
      </c>
      <c r="K55" s="23" t="s">
        <v>131</v>
      </c>
      <c r="L55" s="10"/>
      <c r="M55" s="101"/>
      <c r="N55" s="10"/>
      <c r="O55" s="101"/>
      <c r="P55" s="10"/>
      <c r="Q55" s="101"/>
      <c r="R55" s="10"/>
      <c r="S55" s="101"/>
      <c r="T55" s="10"/>
      <c r="U55" s="101"/>
      <c r="V55" s="10"/>
      <c r="W55" s="118" t="b">
        <f>AND(H33=0,H38&lt;&gt;"",H38&lt;=H13)</f>
        <v>0</v>
      </c>
      <c r="X55" s="10"/>
      <c r="Y55" s="30" t="s">
        <v>230</v>
      </c>
      <c r="Z55" s="10" t="s">
        <v>966</v>
      </c>
    </row>
    <row r="56" spans="1:26" ht="63.65" customHeight="1" x14ac:dyDescent="0.25">
      <c r="A56" s="15"/>
      <c r="B56" s="177" t="s">
        <v>1662</v>
      </c>
      <c r="C56" s="184" t="str">
        <f>"IGFLend." &amp; B56</f>
        <v>IGFLend.LPIGF025</v>
      </c>
      <c r="D56" s="178" t="s">
        <v>1042</v>
      </c>
      <c r="E56" s="179" t="s">
        <v>1561</v>
      </c>
      <c r="F56" s="180"/>
      <c r="G56" s="181"/>
      <c r="H56" s="182"/>
      <c r="I56" s="183"/>
      <c r="J56" s="178"/>
      <c r="K56" s="9"/>
      <c r="L56" s="10"/>
      <c r="M56" s="101"/>
      <c r="N56" s="10"/>
      <c r="O56" s="101"/>
      <c r="P56" s="10"/>
      <c r="Q56" s="101"/>
      <c r="R56" s="10"/>
      <c r="S56" s="101"/>
      <c r="T56" s="10"/>
      <c r="U56" s="101"/>
      <c r="V56" s="10"/>
      <c r="W56" s="193"/>
      <c r="X56" s="161"/>
      <c r="Y56" s="29"/>
      <c r="Z56" s="10"/>
    </row>
    <row r="57" spans="1:26" ht="30.65" customHeight="1" x14ac:dyDescent="0.25">
      <c r="B57" s="22"/>
      <c r="C57" s="22"/>
      <c r="D57" s="19" t="s">
        <v>1013</v>
      </c>
      <c r="E57" s="22"/>
      <c r="F57" s="22"/>
      <c r="G57" s="22"/>
      <c r="H57" s="22"/>
      <c r="I57" s="22"/>
      <c r="J57" s="22"/>
      <c r="K57" s="22"/>
      <c r="L57" s="22"/>
      <c r="M57" s="22"/>
      <c r="N57" s="22"/>
      <c r="O57" s="22"/>
      <c r="P57" s="22"/>
      <c r="Q57" s="22"/>
      <c r="R57" s="22"/>
      <c r="S57" s="22"/>
      <c r="T57" s="22"/>
      <c r="U57" s="22"/>
      <c r="V57" s="22"/>
      <c r="W57" s="22"/>
      <c r="X57" s="22"/>
      <c r="Y57" s="22"/>
      <c r="Z57" s="20"/>
    </row>
    <row r="58" spans="1:26" ht="64.5" customHeight="1" x14ac:dyDescent="0.25">
      <c r="B58" s="23" t="s">
        <v>1158</v>
      </c>
      <c r="C58" s="118" t="str">
        <f t="shared" ref="C58:C82" si="3">"IGFBorrow." &amp; B58</f>
        <v>IGFBorrow.LPIGF050</v>
      </c>
      <c r="D58" s="16" t="s">
        <v>1213</v>
      </c>
      <c r="E58" s="9" t="s">
        <v>134</v>
      </c>
      <c r="F58" s="9"/>
      <c r="G58" s="17"/>
      <c r="H58" s="103" t="s">
        <v>1334</v>
      </c>
      <c r="I58" s="104"/>
      <c r="J58" s="100"/>
      <c r="K58" s="9" t="s">
        <v>131</v>
      </c>
      <c r="L58" s="17"/>
      <c r="M58" s="101" t="b">
        <f>LEN(H58)&lt;=2000</f>
        <v>1</v>
      </c>
      <c r="N58" s="10" t="s">
        <v>1269</v>
      </c>
      <c r="O58" s="101"/>
      <c r="P58" s="85"/>
      <c r="Q58" s="101"/>
      <c r="R58" s="85"/>
      <c r="S58" s="101"/>
      <c r="T58" s="85"/>
      <c r="U58" s="101"/>
      <c r="V58" s="85"/>
      <c r="W58" s="195"/>
      <c r="X58" s="85"/>
      <c r="Y58" s="16" t="s">
        <v>1159</v>
      </c>
      <c r="Z58" s="10" t="s">
        <v>1178</v>
      </c>
    </row>
    <row r="59" spans="1:26" ht="25" x14ac:dyDescent="0.25">
      <c r="A59" s="15"/>
      <c r="B59" s="107" t="s">
        <v>1537</v>
      </c>
      <c r="C59" s="118" t="str">
        <f t="shared" si="3"/>
        <v>IGFBorrow.LPIGF100</v>
      </c>
      <c r="D59" s="108" t="s">
        <v>1323</v>
      </c>
      <c r="E59" s="107" t="s">
        <v>1265</v>
      </c>
      <c r="F59" s="107" t="s">
        <v>1258</v>
      </c>
      <c r="G59" s="108" t="s">
        <v>1324</v>
      </c>
      <c r="H59" s="102"/>
      <c r="I59" s="106">
        <f>Pfo_Page_Serial</f>
        <v>1</v>
      </c>
      <c r="J59" s="100"/>
      <c r="K59" s="107" t="s">
        <v>129</v>
      </c>
      <c r="L59" s="108"/>
      <c r="M59" s="101"/>
      <c r="N59" s="108"/>
      <c r="O59" s="101"/>
      <c r="P59" s="108"/>
      <c r="Q59" s="101"/>
      <c r="R59" s="108"/>
      <c r="S59" s="101"/>
      <c r="T59" s="108"/>
      <c r="U59" s="101"/>
      <c r="V59" s="108"/>
      <c r="W59" s="107"/>
      <c r="X59" s="108"/>
      <c r="Y59" s="108" t="s">
        <v>232</v>
      </c>
      <c r="Z59" s="10" t="s">
        <v>853</v>
      </c>
    </row>
    <row r="60" spans="1:26" ht="48.65" customHeight="1" x14ac:dyDescent="0.25">
      <c r="B60" s="23" t="s">
        <v>110</v>
      </c>
      <c r="C60" s="118" t="str">
        <f t="shared" si="3"/>
        <v>IGFBorrow.LPIGF026</v>
      </c>
      <c r="D60" s="16" t="s">
        <v>199</v>
      </c>
      <c r="E60" s="9" t="s">
        <v>132</v>
      </c>
      <c r="F60" s="9"/>
      <c r="G60" s="17"/>
      <c r="H60" s="103" t="s">
        <v>1335</v>
      </c>
      <c r="I60" s="104"/>
      <c r="J60" s="100"/>
      <c r="K60" s="9" t="s">
        <v>129</v>
      </c>
      <c r="L60" s="10" t="s">
        <v>1261</v>
      </c>
      <c r="M60" s="101"/>
      <c r="N60" s="10"/>
      <c r="O60" s="101"/>
      <c r="P60" s="10"/>
      <c r="Q60" s="101"/>
      <c r="R60" s="10"/>
      <c r="S60" s="101"/>
      <c r="T60" s="10"/>
      <c r="U60" s="101"/>
      <c r="V60" s="10"/>
      <c r="W60" s="23"/>
      <c r="X60" s="10"/>
      <c r="Y60" s="16" t="s">
        <v>1156</v>
      </c>
      <c r="Z60" s="10"/>
    </row>
    <row r="61" spans="1:26" ht="36" customHeight="1" x14ac:dyDescent="0.25">
      <c r="B61" s="23" t="s">
        <v>111</v>
      </c>
      <c r="C61" s="118" t="str">
        <f t="shared" si="3"/>
        <v>IGFBorrow.LPIGF027</v>
      </c>
      <c r="D61" s="16" t="s">
        <v>185</v>
      </c>
      <c r="E61" s="23" t="s">
        <v>1290</v>
      </c>
      <c r="F61" s="9"/>
      <c r="G61" s="17"/>
      <c r="H61" s="103" t="s">
        <v>924</v>
      </c>
      <c r="I61" s="104"/>
      <c r="J61" s="100"/>
      <c r="K61" s="9" t="s">
        <v>129</v>
      </c>
      <c r="L61" s="10" t="s">
        <v>1261</v>
      </c>
      <c r="M61" s="101"/>
      <c r="N61" s="10"/>
      <c r="O61" s="101"/>
      <c r="P61" s="10"/>
      <c r="Q61" s="101"/>
      <c r="R61" s="10"/>
      <c r="S61" s="101"/>
      <c r="T61" s="10"/>
      <c r="U61" s="101"/>
      <c r="V61" s="10"/>
      <c r="W61" s="23"/>
      <c r="X61" s="10"/>
      <c r="Y61" s="16" t="s">
        <v>233</v>
      </c>
      <c r="Z61" s="10" t="s">
        <v>405</v>
      </c>
    </row>
    <row r="62" spans="1:26" ht="61.5" customHeight="1" x14ac:dyDescent="0.25">
      <c r="B62" s="23" t="s">
        <v>112</v>
      </c>
      <c r="C62" s="118" t="str">
        <f t="shared" si="3"/>
        <v>IGFBorrow.LPIGF028</v>
      </c>
      <c r="D62" s="16" t="s">
        <v>200</v>
      </c>
      <c r="E62" s="9" t="s">
        <v>1291</v>
      </c>
      <c r="F62" s="9"/>
      <c r="G62" s="17"/>
      <c r="H62" s="102">
        <v>5000</v>
      </c>
      <c r="I62" s="104"/>
      <c r="J62" s="100"/>
      <c r="K62" s="9" t="s">
        <v>129</v>
      </c>
      <c r="L62" s="10" t="s">
        <v>1261</v>
      </c>
      <c r="M62" s="101" t="b">
        <f>H62&gt;0</f>
        <v>1</v>
      </c>
      <c r="N62" s="10" t="s">
        <v>1603</v>
      </c>
      <c r="O62" s="101"/>
      <c r="P62" s="10"/>
      <c r="Q62" s="101"/>
      <c r="R62" s="10"/>
      <c r="S62" s="101"/>
      <c r="T62" s="10"/>
      <c r="U62" s="101"/>
      <c r="V62" s="10"/>
      <c r="W62" s="23"/>
      <c r="X62" s="10"/>
      <c r="Y62" s="16" t="s">
        <v>234</v>
      </c>
      <c r="Z62" s="10"/>
    </row>
    <row r="63" spans="1:26" ht="80.5" customHeight="1" x14ac:dyDescent="0.25">
      <c r="B63" s="23" t="s">
        <v>113</v>
      </c>
      <c r="C63" s="118" t="str">
        <f t="shared" si="3"/>
        <v>IGFBorrow.LPIGF029</v>
      </c>
      <c r="D63" s="16" t="s">
        <v>201</v>
      </c>
      <c r="E63" s="9" t="s">
        <v>1291</v>
      </c>
      <c r="F63" s="9"/>
      <c r="G63" s="17"/>
      <c r="H63" s="102">
        <v>2500</v>
      </c>
      <c r="I63" s="104"/>
      <c r="J63" s="100"/>
      <c r="K63" s="9" t="s">
        <v>129</v>
      </c>
      <c r="L63" s="10" t="s">
        <v>1261</v>
      </c>
      <c r="M63" s="101" t="b">
        <f>H63&lt;=H62</f>
        <v>1</v>
      </c>
      <c r="N63" s="10" t="s">
        <v>1336</v>
      </c>
      <c r="O63" s="101"/>
      <c r="P63" s="10"/>
      <c r="Q63" s="101"/>
      <c r="R63" s="10"/>
      <c r="S63" s="101"/>
      <c r="T63" s="10"/>
      <c r="U63" s="101"/>
      <c r="V63" s="10"/>
      <c r="W63" s="23"/>
      <c r="X63" s="10"/>
      <c r="Y63" s="16" t="s">
        <v>235</v>
      </c>
      <c r="Z63" s="10"/>
    </row>
    <row r="64" spans="1:26" ht="49.5" customHeight="1" x14ac:dyDescent="0.25">
      <c r="B64" s="23" t="s">
        <v>114</v>
      </c>
      <c r="C64" s="118" t="str">
        <f t="shared" si="3"/>
        <v>IGFBorrow.LPIGF030</v>
      </c>
      <c r="D64" s="16" t="s">
        <v>188</v>
      </c>
      <c r="E64" s="23" t="s">
        <v>1292</v>
      </c>
      <c r="F64" s="9"/>
      <c r="G64" s="17"/>
      <c r="H64" s="103" t="s">
        <v>925</v>
      </c>
      <c r="I64" s="104"/>
      <c r="J64" s="100"/>
      <c r="K64" s="9" t="s">
        <v>129</v>
      </c>
      <c r="L64" s="10" t="s">
        <v>1261</v>
      </c>
      <c r="M64" s="101"/>
      <c r="N64" s="10"/>
      <c r="O64" s="101"/>
      <c r="P64" s="10"/>
      <c r="Q64" s="101"/>
      <c r="R64" s="10"/>
      <c r="S64" s="101"/>
      <c r="T64" s="10"/>
      <c r="U64" s="101"/>
      <c r="V64" s="10"/>
      <c r="W64" s="23"/>
      <c r="X64" s="10"/>
      <c r="Y64" s="16" t="s">
        <v>236</v>
      </c>
      <c r="Z64" s="10" t="s">
        <v>405</v>
      </c>
    </row>
    <row r="65" spans="2:26" ht="62.5" customHeight="1" x14ac:dyDescent="0.25">
      <c r="B65" s="23" t="s">
        <v>115</v>
      </c>
      <c r="C65" s="118" t="str">
        <f t="shared" si="3"/>
        <v>IGFBorrow.LPIGF031</v>
      </c>
      <c r="D65" s="16" t="s">
        <v>19</v>
      </c>
      <c r="E65" s="9" t="s">
        <v>132</v>
      </c>
      <c r="F65" s="9"/>
      <c r="G65" s="17"/>
      <c r="H65" s="103" t="s">
        <v>1270</v>
      </c>
      <c r="I65" s="104"/>
      <c r="J65" s="114" t="s">
        <v>1302</v>
      </c>
      <c r="K65" s="9" t="s">
        <v>129</v>
      </c>
      <c r="L65" s="10"/>
      <c r="M65" s="101"/>
      <c r="N65" s="16" t="s">
        <v>1298</v>
      </c>
      <c r="O65" s="101"/>
      <c r="P65" s="10"/>
      <c r="Q65" s="101"/>
      <c r="R65" s="10"/>
      <c r="S65" s="101"/>
      <c r="T65" s="10"/>
      <c r="U65" s="101"/>
      <c r="V65" s="10"/>
      <c r="W65" s="118" t="b">
        <f>H64&lt;&gt;4</f>
        <v>1</v>
      </c>
      <c r="X65" s="10"/>
      <c r="Y65" s="16" t="s">
        <v>967</v>
      </c>
      <c r="Z65" s="10" t="s">
        <v>963</v>
      </c>
    </row>
    <row r="66" spans="2:26" ht="47.5" customHeight="1" x14ac:dyDescent="0.25">
      <c r="B66" s="23" t="s">
        <v>116</v>
      </c>
      <c r="C66" s="118" t="str">
        <f t="shared" si="3"/>
        <v>IGFBorrow.LPIGF032</v>
      </c>
      <c r="D66" s="16" t="s">
        <v>189</v>
      </c>
      <c r="E66" s="110" t="s">
        <v>1265</v>
      </c>
      <c r="F66" s="9"/>
      <c r="G66" s="17"/>
      <c r="H66" s="106">
        <v>24</v>
      </c>
      <c r="I66" s="104"/>
      <c r="J66" s="100"/>
      <c r="K66" s="9" t="s">
        <v>129</v>
      </c>
      <c r="L66" s="10" t="s">
        <v>1261</v>
      </c>
      <c r="M66" s="101" t="b">
        <f>H66&gt;0</f>
        <v>1</v>
      </c>
      <c r="N66" s="10" t="s">
        <v>1299</v>
      </c>
      <c r="O66" s="101"/>
      <c r="P66" s="10"/>
      <c r="Q66" s="101"/>
      <c r="R66" s="10"/>
      <c r="S66" s="101"/>
      <c r="T66" s="10"/>
      <c r="U66" s="101"/>
      <c r="V66" s="10"/>
      <c r="W66" s="23"/>
      <c r="X66" s="10"/>
      <c r="Y66" s="16" t="s">
        <v>237</v>
      </c>
      <c r="Z66" s="10" t="s">
        <v>961</v>
      </c>
    </row>
    <row r="67" spans="2:26" ht="40" customHeight="1" x14ac:dyDescent="0.25">
      <c r="B67" s="23" t="s">
        <v>117</v>
      </c>
      <c r="C67" s="118" t="str">
        <f t="shared" si="3"/>
        <v>IGFBorrow.LPIGF033</v>
      </c>
      <c r="D67" s="16" t="s">
        <v>1555</v>
      </c>
      <c r="E67" s="9" t="s">
        <v>128</v>
      </c>
      <c r="F67" s="9"/>
      <c r="G67" s="17"/>
      <c r="H67" s="105">
        <v>38443</v>
      </c>
      <c r="I67" s="104"/>
      <c r="J67" s="100"/>
      <c r="K67" s="9" t="s">
        <v>129</v>
      </c>
      <c r="L67" s="10" t="s">
        <v>1261</v>
      </c>
      <c r="M67" s="101"/>
      <c r="N67" s="10"/>
      <c r="O67" s="101"/>
      <c r="P67" s="10"/>
      <c r="Q67" s="101"/>
      <c r="R67" s="10"/>
      <c r="S67" s="101"/>
      <c r="T67" s="10"/>
      <c r="U67" s="101"/>
      <c r="V67" s="10"/>
      <c r="W67" s="23"/>
      <c r="X67" s="10"/>
      <c r="Y67" s="16" t="s">
        <v>238</v>
      </c>
      <c r="Z67" s="10" t="s">
        <v>1221</v>
      </c>
    </row>
    <row r="68" spans="2:26" ht="49.5" customHeight="1" x14ac:dyDescent="0.25">
      <c r="B68" s="23" t="s">
        <v>118</v>
      </c>
      <c r="C68" s="118" t="str">
        <f t="shared" si="3"/>
        <v>IGFBorrow.LPIGF034</v>
      </c>
      <c r="D68" s="16" t="s">
        <v>1557</v>
      </c>
      <c r="E68" s="9" t="s">
        <v>128</v>
      </c>
      <c r="F68" s="9"/>
      <c r="G68" s="17"/>
      <c r="H68" s="105">
        <v>49399</v>
      </c>
      <c r="I68" s="104"/>
      <c r="J68" s="114"/>
      <c r="K68" s="9" t="s">
        <v>129</v>
      </c>
      <c r="L68" s="10" t="s">
        <v>1261</v>
      </c>
      <c r="M68" s="101" t="b">
        <f>H68&gt;=H67</f>
        <v>1</v>
      </c>
      <c r="N68" s="10" t="s">
        <v>1300</v>
      </c>
      <c r="O68" s="101"/>
      <c r="P68" s="10"/>
      <c r="Q68" s="101"/>
      <c r="R68" s="10"/>
      <c r="S68" s="101"/>
      <c r="T68" s="10"/>
      <c r="U68" s="101"/>
      <c r="V68" s="10"/>
      <c r="W68" s="23"/>
      <c r="X68" s="10"/>
      <c r="Y68" s="16" t="s">
        <v>239</v>
      </c>
      <c r="Z68" s="10" t="s">
        <v>1221</v>
      </c>
    </row>
    <row r="69" spans="2:26" ht="39.65" customHeight="1" x14ac:dyDescent="0.25">
      <c r="B69" s="23" t="s">
        <v>119</v>
      </c>
      <c r="C69" s="118" t="str">
        <f t="shared" si="3"/>
        <v>IGFBorrow.LPIGF035</v>
      </c>
      <c r="D69" s="16" t="s">
        <v>191</v>
      </c>
      <c r="E69" s="9" t="s">
        <v>128</v>
      </c>
      <c r="F69" s="9"/>
      <c r="G69" s="17"/>
      <c r="H69" s="105">
        <v>43922</v>
      </c>
      <c r="I69" s="104"/>
      <c r="J69" s="100"/>
      <c r="K69" s="9" t="s">
        <v>129</v>
      </c>
      <c r="L69" s="10" t="s">
        <v>1261</v>
      </c>
      <c r="M69" s="101"/>
      <c r="N69" s="10"/>
      <c r="O69" s="101"/>
      <c r="P69" s="10"/>
      <c r="Q69" s="101"/>
      <c r="R69" s="10"/>
      <c r="S69" s="101"/>
      <c r="T69" s="10"/>
      <c r="U69" s="101"/>
      <c r="V69" s="10"/>
      <c r="W69" s="23"/>
      <c r="X69" s="10"/>
      <c r="Y69" s="16" t="s">
        <v>240</v>
      </c>
      <c r="Z69" s="10"/>
    </row>
    <row r="70" spans="2:26" ht="38.15" customHeight="1" x14ac:dyDescent="0.25">
      <c r="B70" s="23" t="s">
        <v>120</v>
      </c>
      <c r="C70" s="118" t="str">
        <f t="shared" si="3"/>
        <v>IGFBorrow.LPIGF036</v>
      </c>
      <c r="D70" s="16" t="s">
        <v>203</v>
      </c>
      <c r="E70" s="23" t="s">
        <v>1263</v>
      </c>
      <c r="F70" s="9"/>
      <c r="G70" s="17"/>
      <c r="H70" s="102">
        <v>3</v>
      </c>
      <c r="I70" s="104"/>
      <c r="J70" s="100"/>
      <c r="K70" s="9" t="s">
        <v>129</v>
      </c>
      <c r="L70" s="10" t="s">
        <v>1261</v>
      </c>
      <c r="M70" s="101"/>
      <c r="N70" s="10"/>
      <c r="O70" s="101"/>
      <c r="P70" s="10"/>
      <c r="Q70" s="101"/>
      <c r="R70" s="10"/>
      <c r="S70" s="101"/>
      <c r="T70" s="10"/>
      <c r="U70" s="101"/>
      <c r="V70" s="10"/>
      <c r="W70" s="23"/>
      <c r="X70" s="10"/>
      <c r="Y70" s="16" t="s">
        <v>241</v>
      </c>
      <c r="Z70" s="10" t="s">
        <v>407</v>
      </c>
    </row>
    <row r="71" spans="2:26" ht="99.65" customHeight="1" x14ac:dyDescent="0.25">
      <c r="B71" s="23" t="s">
        <v>121</v>
      </c>
      <c r="C71" s="118" t="str">
        <f t="shared" si="3"/>
        <v>IGFBorrow.LPIGF037</v>
      </c>
      <c r="D71" s="16" t="s">
        <v>204</v>
      </c>
      <c r="E71" s="23" t="s">
        <v>1293</v>
      </c>
      <c r="F71" s="9"/>
      <c r="G71" s="17"/>
      <c r="H71" s="103" t="s">
        <v>940</v>
      </c>
      <c r="I71" s="104"/>
      <c r="J71" s="114" t="s">
        <v>1303</v>
      </c>
      <c r="K71" s="9" t="s">
        <v>129</v>
      </c>
      <c r="L71" s="10"/>
      <c r="M71" s="101"/>
      <c r="N71" s="16" t="s">
        <v>1301</v>
      </c>
      <c r="O71" s="101"/>
      <c r="P71" s="10"/>
      <c r="Q71" s="101"/>
      <c r="R71" s="10"/>
      <c r="S71" s="101"/>
      <c r="T71" s="10"/>
      <c r="U71" s="101"/>
      <c r="V71" s="10"/>
      <c r="W71" s="23" t="b">
        <f>H70=3</f>
        <v>1</v>
      </c>
      <c r="X71" s="10"/>
      <c r="Y71" s="16" t="s">
        <v>242</v>
      </c>
      <c r="Z71" s="10" t="s">
        <v>405</v>
      </c>
    </row>
    <row r="72" spans="2:26" ht="64.5" customHeight="1" x14ac:dyDescent="0.25">
      <c r="B72" s="23" t="s">
        <v>122</v>
      </c>
      <c r="C72" s="118" t="str">
        <f t="shared" si="3"/>
        <v>IGFBorrow.LPIGF038</v>
      </c>
      <c r="D72" s="16" t="s">
        <v>19</v>
      </c>
      <c r="E72" s="9" t="s">
        <v>132</v>
      </c>
      <c r="F72" s="9"/>
      <c r="G72" s="17"/>
      <c r="H72" s="103" t="s">
        <v>1271</v>
      </c>
      <c r="I72" s="104"/>
      <c r="J72" s="114" t="s">
        <v>1303</v>
      </c>
      <c r="K72" s="9" t="s">
        <v>129</v>
      </c>
      <c r="L72" s="10"/>
      <c r="M72" s="101"/>
      <c r="N72" s="16" t="s">
        <v>1305</v>
      </c>
      <c r="O72" s="101"/>
      <c r="P72" s="10"/>
      <c r="Q72" s="101"/>
      <c r="R72" s="10"/>
      <c r="S72" s="101"/>
      <c r="T72" s="10"/>
      <c r="U72" s="101"/>
      <c r="V72" s="10"/>
      <c r="W72" s="23" t="b">
        <f>H70=3</f>
        <v>1</v>
      </c>
      <c r="X72" s="10"/>
      <c r="Y72" s="16" t="s">
        <v>243</v>
      </c>
      <c r="Z72" s="10" t="s">
        <v>963</v>
      </c>
    </row>
    <row r="73" spans="2:26" ht="72" customHeight="1" x14ac:dyDescent="0.25">
      <c r="B73" s="23" t="s">
        <v>123</v>
      </c>
      <c r="C73" s="118" t="str">
        <f t="shared" si="3"/>
        <v>IGFBorrow.LPIGF039</v>
      </c>
      <c r="D73" s="16" t="s">
        <v>205</v>
      </c>
      <c r="E73" s="9" t="s">
        <v>1291</v>
      </c>
      <c r="F73" s="9"/>
      <c r="G73" s="17"/>
      <c r="H73" s="102">
        <v>1250</v>
      </c>
      <c r="I73" s="104"/>
      <c r="J73" s="100"/>
      <c r="K73" s="9" t="s">
        <v>129</v>
      </c>
      <c r="L73" s="10"/>
      <c r="M73" s="101" t="b">
        <f>H73&gt;0</f>
        <v>1</v>
      </c>
      <c r="N73" s="10" t="s">
        <v>1306</v>
      </c>
      <c r="O73" s="101"/>
      <c r="P73" s="10"/>
      <c r="Q73" s="101"/>
      <c r="R73" s="10"/>
      <c r="S73" s="101"/>
      <c r="T73" s="10"/>
      <c r="U73" s="101"/>
      <c r="V73" s="10"/>
      <c r="W73" s="23" t="b">
        <f>H70=3</f>
        <v>1</v>
      </c>
      <c r="X73" s="10"/>
      <c r="Y73" s="16" t="s">
        <v>244</v>
      </c>
      <c r="Z73" s="10"/>
    </row>
    <row r="74" spans="2:26" ht="37" customHeight="1" x14ac:dyDescent="0.25">
      <c r="B74" s="23" t="s">
        <v>367</v>
      </c>
      <c r="C74" s="118" t="str">
        <f t="shared" si="3"/>
        <v>IGFBorrow.LPIGF040a</v>
      </c>
      <c r="D74" s="16" t="s">
        <v>206</v>
      </c>
      <c r="E74" s="23" t="s">
        <v>1263</v>
      </c>
      <c r="F74" s="9"/>
      <c r="G74" s="17"/>
      <c r="H74" s="102">
        <v>3</v>
      </c>
      <c r="I74" s="104"/>
      <c r="J74" s="100"/>
      <c r="K74" s="9" t="s">
        <v>129</v>
      </c>
      <c r="L74" s="10" t="s">
        <v>1261</v>
      </c>
      <c r="M74" s="101"/>
      <c r="N74" s="10"/>
      <c r="O74" s="101"/>
      <c r="P74" s="10"/>
      <c r="Q74" s="101"/>
      <c r="R74" s="10"/>
      <c r="S74" s="101"/>
      <c r="T74" s="10"/>
      <c r="U74" s="101"/>
      <c r="V74" s="10"/>
      <c r="W74" s="23"/>
      <c r="X74" s="10"/>
      <c r="Y74" s="16" t="s">
        <v>245</v>
      </c>
      <c r="Z74" s="10" t="s">
        <v>959</v>
      </c>
    </row>
    <row r="75" spans="2:26" ht="66" customHeight="1" x14ac:dyDescent="0.25">
      <c r="B75" s="23" t="s">
        <v>368</v>
      </c>
      <c r="C75" s="118" t="str">
        <f t="shared" si="3"/>
        <v>IGFBorrow.LPIGF040b</v>
      </c>
      <c r="D75" s="16" t="s">
        <v>1278</v>
      </c>
      <c r="E75" s="23" t="s">
        <v>1325</v>
      </c>
      <c r="F75" s="9"/>
      <c r="G75" s="17"/>
      <c r="H75" s="103">
        <v>3</v>
      </c>
      <c r="I75" s="104"/>
      <c r="J75" s="100"/>
      <c r="K75" s="23" t="s">
        <v>129</v>
      </c>
      <c r="L75" s="10"/>
      <c r="M75" s="101"/>
      <c r="N75" s="16" t="s">
        <v>1307</v>
      </c>
      <c r="O75" s="101"/>
      <c r="P75" s="16"/>
      <c r="Q75" s="101"/>
      <c r="R75" s="16"/>
      <c r="S75" s="101"/>
      <c r="T75" s="16"/>
      <c r="U75" s="101"/>
      <c r="V75" s="16"/>
      <c r="W75" s="23" t="b">
        <f>H74=3</f>
        <v>1</v>
      </c>
      <c r="X75" s="16"/>
      <c r="Y75" s="16" t="s">
        <v>370</v>
      </c>
      <c r="Z75" s="10" t="s">
        <v>405</v>
      </c>
    </row>
    <row r="76" spans="2:26" ht="70" customHeight="1" x14ac:dyDescent="0.25">
      <c r="B76" s="23" t="s">
        <v>124</v>
      </c>
      <c r="C76" s="118" t="str">
        <f t="shared" si="3"/>
        <v>IGFBorrow.LPIGF041</v>
      </c>
      <c r="D76" s="16" t="s">
        <v>1439</v>
      </c>
      <c r="E76" s="110" t="s">
        <v>1265</v>
      </c>
      <c r="F76" s="9"/>
      <c r="G76" s="17"/>
      <c r="H76" s="106">
        <v>24</v>
      </c>
      <c r="I76" s="104"/>
      <c r="J76" s="100"/>
      <c r="K76" s="9" t="s">
        <v>129</v>
      </c>
      <c r="L76" s="10"/>
      <c r="M76" s="101" t="b">
        <f>H76&gt;0</f>
        <v>1</v>
      </c>
      <c r="N76" s="10" t="s">
        <v>1306</v>
      </c>
      <c r="O76" s="101"/>
      <c r="P76" s="10"/>
      <c r="Q76" s="101"/>
      <c r="R76" s="10"/>
      <c r="S76" s="101"/>
      <c r="T76" s="10"/>
      <c r="U76" s="101"/>
      <c r="V76" s="10"/>
      <c r="W76" s="23" t="b">
        <f>H74=3</f>
        <v>1</v>
      </c>
      <c r="X76" s="10"/>
      <c r="Y76" s="16" t="s">
        <v>246</v>
      </c>
      <c r="Z76" s="10" t="s">
        <v>960</v>
      </c>
    </row>
    <row r="77" spans="2:26" ht="67" customHeight="1" x14ac:dyDescent="0.25">
      <c r="B77" s="23" t="s">
        <v>125</v>
      </c>
      <c r="C77" s="118" t="str">
        <f t="shared" si="3"/>
        <v>IGFBorrow.LPIGF042</v>
      </c>
      <c r="D77" s="16" t="s">
        <v>1280</v>
      </c>
      <c r="E77" s="23" t="s">
        <v>1294</v>
      </c>
      <c r="F77" s="9"/>
      <c r="G77" s="17"/>
      <c r="H77" s="103" t="s">
        <v>1272</v>
      </c>
      <c r="I77" s="104"/>
      <c r="J77" s="100"/>
      <c r="K77" s="9" t="s">
        <v>129</v>
      </c>
      <c r="L77" s="10"/>
      <c r="M77" s="101"/>
      <c r="N77" s="16" t="s">
        <v>1311</v>
      </c>
      <c r="O77" s="101"/>
      <c r="P77" s="10"/>
      <c r="Q77" s="101"/>
      <c r="R77" s="10"/>
      <c r="S77" s="101"/>
      <c r="T77" s="10"/>
      <c r="U77" s="101"/>
      <c r="V77" s="10"/>
      <c r="W77" s="23" t="b">
        <f>H74=3</f>
        <v>1</v>
      </c>
      <c r="X77" s="10"/>
      <c r="Y77" s="16" t="s">
        <v>247</v>
      </c>
      <c r="Z77" s="10" t="s">
        <v>405</v>
      </c>
    </row>
    <row r="78" spans="2:26" ht="77.150000000000006" customHeight="1" x14ac:dyDescent="0.25">
      <c r="B78" s="23" t="s">
        <v>126</v>
      </c>
      <c r="C78" s="118" t="str">
        <f t="shared" si="3"/>
        <v>IGFBorrow.LPIGF043</v>
      </c>
      <c r="D78" s="16" t="s">
        <v>1281</v>
      </c>
      <c r="E78" s="23" t="s">
        <v>1295</v>
      </c>
      <c r="F78" s="9"/>
      <c r="G78" s="17"/>
      <c r="H78" s="103" t="s">
        <v>855</v>
      </c>
      <c r="I78" s="104"/>
      <c r="J78" s="100"/>
      <c r="K78" s="23" t="s">
        <v>129</v>
      </c>
      <c r="L78" s="10"/>
      <c r="M78" s="101"/>
      <c r="N78" s="16" t="s">
        <v>1312</v>
      </c>
      <c r="O78" s="101"/>
      <c r="P78" s="16"/>
      <c r="Q78" s="101"/>
      <c r="R78" s="16"/>
      <c r="S78" s="101"/>
      <c r="T78" s="16"/>
      <c r="U78" s="101"/>
      <c r="V78" s="16"/>
      <c r="W78" s="23" t="b">
        <f>H75&lt;&gt;3</f>
        <v>0</v>
      </c>
      <c r="X78" s="16"/>
      <c r="Y78" s="16" t="s">
        <v>248</v>
      </c>
      <c r="Z78" s="10" t="s">
        <v>405</v>
      </c>
    </row>
    <row r="79" spans="2:26" ht="82" customHeight="1" x14ac:dyDescent="0.25">
      <c r="B79" s="23" t="s">
        <v>1337</v>
      </c>
      <c r="C79" s="118" t="str">
        <f t="shared" si="3"/>
        <v>IGFBorrow.LPIGF044a</v>
      </c>
      <c r="D79" s="16" t="s">
        <v>1282</v>
      </c>
      <c r="E79" s="9" t="s">
        <v>1296</v>
      </c>
      <c r="F79" s="9"/>
      <c r="G79" s="17"/>
      <c r="H79" s="113">
        <v>20</v>
      </c>
      <c r="I79" s="104"/>
      <c r="J79" s="100"/>
      <c r="K79" s="23" t="s">
        <v>129</v>
      </c>
      <c r="L79" s="10"/>
      <c r="M79" s="101"/>
      <c r="N79" s="16" t="s">
        <v>1327</v>
      </c>
      <c r="O79" s="101"/>
      <c r="P79" s="16"/>
      <c r="Q79" s="101"/>
      <c r="R79" s="16"/>
      <c r="S79" s="101"/>
      <c r="T79" s="16"/>
      <c r="U79" s="101"/>
      <c r="V79" s="16"/>
      <c r="W79" s="23" t="b">
        <f>H75&lt;&gt;3</f>
        <v>0</v>
      </c>
      <c r="X79" s="16"/>
      <c r="Y79" s="16" t="s">
        <v>249</v>
      </c>
      <c r="Z79" s="10"/>
    </row>
    <row r="80" spans="2:26" ht="59.15" customHeight="1" x14ac:dyDescent="0.25">
      <c r="B80" s="23" t="s">
        <v>389</v>
      </c>
      <c r="C80" s="118" t="str">
        <f t="shared" si="3"/>
        <v>IGFBorrow.LPIGF044b</v>
      </c>
      <c r="D80" s="16" t="s">
        <v>1329</v>
      </c>
      <c r="E80" s="9" t="s">
        <v>1296</v>
      </c>
      <c r="F80" s="9"/>
      <c r="G80" s="17"/>
      <c r="H80" s="113">
        <v>3.5</v>
      </c>
      <c r="I80" s="104"/>
      <c r="J80" s="100"/>
      <c r="K80" s="23" t="s">
        <v>129</v>
      </c>
      <c r="L80" s="10"/>
      <c r="M80" s="101"/>
      <c r="N80" s="10" t="s">
        <v>1330</v>
      </c>
      <c r="O80" s="101"/>
      <c r="P80" s="10"/>
      <c r="Q80" s="101"/>
      <c r="R80" s="10"/>
      <c r="S80" s="101"/>
      <c r="T80" s="10"/>
      <c r="U80" s="101"/>
      <c r="V80" s="10"/>
      <c r="W80" s="23" t="b">
        <f>H75=3</f>
        <v>1</v>
      </c>
      <c r="X80" s="10"/>
      <c r="Y80" s="16" t="s">
        <v>249</v>
      </c>
      <c r="Z80" s="10"/>
    </row>
    <row r="81" spans="1:26" ht="77.5" customHeight="1" x14ac:dyDescent="0.25">
      <c r="B81" s="23" t="s">
        <v>1338</v>
      </c>
      <c r="C81" s="118" t="str">
        <f t="shared" si="3"/>
        <v>IGFBorrow.LPIGF044x</v>
      </c>
      <c r="D81" s="16" t="s">
        <v>1283</v>
      </c>
      <c r="E81" s="7" t="s">
        <v>388</v>
      </c>
      <c r="F81" s="9"/>
      <c r="G81" s="17"/>
      <c r="H81" s="115" t="b">
        <v>1</v>
      </c>
      <c r="I81" s="104"/>
      <c r="J81" s="100"/>
      <c r="K81" s="23" t="s">
        <v>129</v>
      </c>
      <c r="L81" s="10"/>
      <c r="M81" s="115" t="b">
        <f>H81</f>
        <v>1</v>
      </c>
      <c r="N81" s="10" t="s">
        <v>1449</v>
      </c>
      <c r="O81" s="101"/>
      <c r="P81" s="16"/>
      <c r="Q81" s="101"/>
      <c r="R81" s="16"/>
      <c r="S81" s="101"/>
      <c r="T81" s="16"/>
      <c r="U81" s="101"/>
      <c r="V81" s="16"/>
      <c r="W81" s="118" t="b">
        <f>AND(H74=3,OR(H79&gt;20,AND(H80&gt;=0,H80&lt;3.5)))</f>
        <v>0</v>
      </c>
      <c r="X81" s="16"/>
      <c r="Y81" s="16" t="s">
        <v>387</v>
      </c>
      <c r="Z81" s="10" t="s">
        <v>965</v>
      </c>
    </row>
    <row r="82" spans="1:26" ht="90.65" customHeight="1" x14ac:dyDescent="0.25">
      <c r="B82" s="23" t="s">
        <v>127</v>
      </c>
      <c r="C82" s="118" t="str">
        <f t="shared" si="3"/>
        <v>IGFBorrow.LPIGF045</v>
      </c>
      <c r="D82" s="16" t="s">
        <v>1440</v>
      </c>
      <c r="E82" s="7" t="s">
        <v>1641</v>
      </c>
      <c r="F82" s="9"/>
      <c r="G82" s="17"/>
      <c r="H82" s="115" t="b">
        <v>0</v>
      </c>
      <c r="I82" s="104"/>
      <c r="J82" s="103" t="s">
        <v>1333</v>
      </c>
      <c r="K82" s="23" t="s">
        <v>131</v>
      </c>
      <c r="L82" s="10"/>
      <c r="M82" s="101"/>
      <c r="N82" s="10"/>
      <c r="O82" s="101"/>
      <c r="P82" s="10"/>
      <c r="Q82" s="101"/>
      <c r="R82" s="10"/>
      <c r="S82" s="101"/>
      <c r="T82" s="10"/>
      <c r="U82" s="101"/>
      <c r="V82" s="10"/>
      <c r="W82" s="118" t="b">
        <f>AND(H63=0,H68&lt;&gt;"",H68&lt;=H13)</f>
        <v>0</v>
      </c>
      <c r="X82" s="10"/>
      <c r="Y82" s="27" t="s">
        <v>250</v>
      </c>
      <c r="Z82" s="10" t="s">
        <v>966</v>
      </c>
    </row>
    <row r="83" spans="1:26" ht="23.15" customHeight="1" x14ac:dyDescent="0.25">
      <c r="B83" s="24"/>
      <c r="C83" s="24"/>
      <c r="D83" s="19" t="s">
        <v>892</v>
      </c>
      <c r="E83" s="12"/>
      <c r="F83" s="12"/>
      <c r="G83" s="19"/>
      <c r="H83" s="19"/>
      <c r="I83" s="19"/>
      <c r="J83" s="19"/>
      <c r="K83" s="12"/>
      <c r="L83" s="12"/>
      <c r="M83" s="12"/>
      <c r="N83" s="12"/>
      <c r="O83" s="12"/>
      <c r="P83" s="12"/>
      <c r="Q83" s="12"/>
      <c r="R83" s="12"/>
      <c r="S83" s="12"/>
      <c r="T83" s="12"/>
      <c r="U83" s="12"/>
      <c r="V83" s="12"/>
      <c r="W83" s="162"/>
      <c r="X83" s="162"/>
      <c r="Y83" s="13"/>
      <c r="Z83" s="14"/>
    </row>
    <row r="84" spans="1:26" ht="54.65" customHeight="1" x14ac:dyDescent="0.25">
      <c r="B84" s="23" t="s">
        <v>1160</v>
      </c>
      <c r="C84" s="118" t="str">
        <f>"ISDA." &amp; B84</f>
        <v>ISDA.LPC040</v>
      </c>
      <c r="D84" s="16" t="s">
        <v>1161</v>
      </c>
      <c r="E84" s="9" t="s">
        <v>134</v>
      </c>
      <c r="F84" s="9"/>
      <c r="G84" s="17"/>
      <c r="H84" s="103" t="s">
        <v>1161</v>
      </c>
      <c r="I84" s="106"/>
      <c r="J84" s="100"/>
      <c r="K84" s="9" t="s">
        <v>131</v>
      </c>
      <c r="L84" s="10"/>
      <c r="M84" s="101" t="b">
        <f>LEN(H84)&lt;=2000</f>
        <v>1</v>
      </c>
      <c r="N84" s="10" t="s">
        <v>1646</v>
      </c>
      <c r="O84" s="101"/>
      <c r="P84" s="10"/>
      <c r="Q84" s="101"/>
      <c r="R84" s="10"/>
      <c r="S84" s="101"/>
      <c r="T84" s="10"/>
      <c r="U84" s="101"/>
      <c r="V84" s="10"/>
      <c r="W84" s="23"/>
      <c r="X84" s="10"/>
      <c r="Y84" s="16" t="s">
        <v>1164</v>
      </c>
      <c r="Z84" s="10" t="s">
        <v>1178</v>
      </c>
    </row>
    <row r="85" spans="1:26" ht="35.5" customHeight="1" x14ac:dyDescent="0.25">
      <c r="A85" s="15"/>
      <c r="B85" s="107" t="s">
        <v>74</v>
      </c>
      <c r="C85" s="118" t="str">
        <f t="shared" ref="C85:C99" si="4">"ISDA." &amp; B85</f>
        <v>ISDA.LPC019</v>
      </c>
      <c r="D85" s="108" t="s">
        <v>1323</v>
      </c>
      <c r="E85" s="107" t="s">
        <v>1265</v>
      </c>
      <c r="F85" s="107" t="s">
        <v>1258</v>
      </c>
      <c r="G85" s="108" t="s">
        <v>1339</v>
      </c>
      <c r="H85" s="102"/>
      <c r="I85" s="106">
        <f>Pfo_Page_Serial</f>
        <v>1</v>
      </c>
      <c r="J85" s="100"/>
      <c r="K85" s="107"/>
      <c r="L85" s="108"/>
      <c r="M85" s="101"/>
      <c r="N85" s="108"/>
      <c r="O85" s="101"/>
      <c r="P85" s="108"/>
      <c r="Q85" s="101"/>
      <c r="R85" s="108"/>
      <c r="S85" s="101"/>
      <c r="T85" s="108"/>
      <c r="U85" s="101"/>
      <c r="V85" s="108"/>
      <c r="W85" s="107"/>
      <c r="X85" s="108"/>
      <c r="Y85" s="108" t="s">
        <v>316</v>
      </c>
      <c r="Z85" s="10" t="s">
        <v>853</v>
      </c>
    </row>
    <row r="86" spans="1:26" x14ac:dyDescent="0.25">
      <c r="B86" s="23" t="s">
        <v>75</v>
      </c>
      <c r="C86" s="118" t="str">
        <f t="shared" si="4"/>
        <v>ISDA.LPC020</v>
      </c>
      <c r="D86" s="16" t="s">
        <v>173</v>
      </c>
      <c r="E86" s="23" t="s">
        <v>1629</v>
      </c>
      <c r="F86" s="9"/>
      <c r="G86" s="17"/>
      <c r="H86" s="103" t="s">
        <v>472</v>
      </c>
      <c r="I86" s="104"/>
      <c r="J86" s="100"/>
      <c r="K86" s="9" t="s">
        <v>129</v>
      </c>
      <c r="L86" s="10" t="s">
        <v>1261</v>
      </c>
      <c r="M86" s="101"/>
      <c r="N86" s="10"/>
      <c r="O86" s="101"/>
      <c r="P86" s="10"/>
      <c r="Q86" s="101"/>
      <c r="R86" s="10"/>
      <c r="S86" s="101"/>
      <c r="T86" s="10"/>
      <c r="U86" s="101"/>
      <c r="V86" s="10"/>
      <c r="W86" s="23"/>
      <c r="X86" s="10"/>
      <c r="Y86" s="16" t="s">
        <v>317</v>
      </c>
      <c r="Z86" s="10" t="s">
        <v>405</v>
      </c>
    </row>
    <row r="87" spans="1:26" ht="47.15" customHeight="1" x14ac:dyDescent="0.25">
      <c r="B87" s="23" t="s">
        <v>76</v>
      </c>
      <c r="C87" s="118" t="str">
        <f t="shared" si="4"/>
        <v>ISDA.LPC021</v>
      </c>
      <c r="D87" s="16" t="s">
        <v>174</v>
      </c>
      <c r="E87" s="9" t="s">
        <v>1291</v>
      </c>
      <c r="F87" s="9"/>
      <c r="G87" s="17"/>
      <c r="H87" s="102">
        <v>10000</v>
      </c>
      <c r="I87" s="104"/>
      <c r="J87" s="100"/>
      <c r="K87" s="9" t="s">
        <v>129</v>
      </c>
      <c r="L87" s="10" t="s">
        <v>1261</v>
      </c>
      <c r="M87" s="101" t="b">
        <f>H87&gt;0</f>
        <v>1</v>
      </c>
      <c r="N87" s="10" t="s">
        <v>1647</v>
      </c>
      <c r="O87" s="101"/>
      <c r="P87" s="10"/>
      <c r="Q87" s="101"/>
      <c r="R87" s="10"/>
      <c r="S87" s="101"/>
      <c r="T87" s="10"/>
      <c r="U87" s="101"/>
      <c r="V87" s="10"/>
      <c r="W87" s="23"/>
      <c r="X87" s="10"/>
      <c r="Y87" s="16" t="s">
        <v>318</v>
      </c>
      <c r="Z87" s="10"/>
    </row>
    <row r="88" spans="1:26" ht="25" customHeight="1" x14ac:dyDescent="0.25">
      <c r="B88" s="23" t="s">
        <v>77</v>
      </c>
      <c r="C88" s="118" t="str">
        <f t="shared" si="4"/>
        <v>ISDA.LPC022</v>
      </c>
      <c r="D88" s="16" t="s">
        <v>164</v>
      </c>
      <c r="E88" s="9" t="s">
        <v>128</v>
      </c>
      <c r="F88" s="9"/>
      <c r="G88" s="17"/>
      <c r="H88" s="105">
        <v>40269</v>
      </c>
      <c r="I88" s="104"/>
      <c r="J88" s="100"/>
      <c r="K88" s="9" t="s">
        <v>129</v>
      </c>
      <c r="L88" s="10" t="s">
        <v>1261</v>
      </c>
      <c r="M88" s="101"/>
      <c r="N88" s="10"/>
      <c r="O88" s="101"/>
      <c r="P88" s="10"/>
      <c r="Q88" s="101"/>
      <c r="R88" s="10"/>
      <c r="S88" s="101"/>
      <c r="T88" s="10"/>
      <c r="U88" s="101"/>
      <c r="V88" s="10"/>
      <c r="W88" s="23"/>
      <c r="X88" s="10"/>
      <c r="Y88" s="16" t="s">
        <v>319</v>
      </c>
      <c r="Z88" s="10" t="s">
        <v>1221</v>
      </c>
    </row>
    <row r="89" spans="1:26" ht="35.5" customHeight="1" x14ac:dyDescent="0.25">
      <c r="B89" s="23" t="s">
        <v>78</v>
      </c>
      <c r="C89" s="118" t="str">
        <f t="shared" si="4"/>
        <v>ISDA.LPC023</v>
      </c>
      <c r="D89" s="16" t="s">
        <v>175</v>
      </c>
      <c r="E89" s="9" t="s">
        <v>128</v>
      </c>
      <c r="F89" s="9"/>
      <c r="G89" s="17"/>
      <c r="H89" s="105">
        <v>47573</v>
      </c>
      <c r="I89" s="104"/>
      <c r="J89" s="100"/>
      <c r="K89" s="9" t="s">
        <v>129</v>
      </c>
      <c r="L89" s="10" t="s">
        <v>1261</v>
      </c>
      <c r="M89" s="101" t="b">
        <f>H89&gt;=H88</f>
        <v>1</v>
      </c>
      <c r="N89" s="10" t="s">
        <v>1341</v>
      </c>
      <c r="O89" s="101"/>
      <c r="P89" s="10"/>
      <c r="Q89" s="101"/>
      <c r="R89" s="10"/>
      <c r="S89" s="101"/>
      <c r="T89" s="10"/>
      <c r="U89" s="101"/>
      <c r="V89" s="10"/>
      <c r="W89" s="23"/>
      <c r="X89" s="10"/>
      <c r="Y89" s="16" t="s">
        <v>320</v>
      </c>
      <c r="Z89" s="10" t="s">
        <v>1221</v>
      </c>
    </row>
    <row r="90" spans="1:26" ht="43" customHeight="1" x14ac:dyDescent="0.25">
      <c r="B90" s="23" t="s">
        <v>79</v>
      </c>
      <c r="C90" s="118" t="str">
        <f t="shared" si="4"/>
        <v>ISDA.LPC024</v>
      </c>
      <c r="D90" s="16" t="s">
        <v>176</v>
      </c>
      <c r="E90" s="23" t="s">
        <v>1619</v>
      </c>
      <c r="F90" s="9"/>
      <c r="G90" s="17"/>
      <c r="H90" s="103">
        <v>3</v>
      </c>
      <c r="I90" s="104"/>
      <c r="J90" s="100"/>
      <c r="K90" s="23" t="s">
        <v>129</v>
      </c>
      <c r="L90" s="10" t="s">
        <v>1261</v>
      </c>
      <c r="M90" s="101"/>
      <c r="N90" s="10"/>
      <c r="O90" s="101"/>
      <c r="P90" s="10"/>
      <c r="Q90" s="101"/>
      <c r="R90" s="10"/>
      <c r="S90" s="101"/>
      <c r="T90" s="10"/>
      <c r="U90" s="101"/>
      <c r="V90" s="10"/>
      <c r="W90" s="23"/>
      <c r="X90" s="10"/>
      <c r="Y90" s="16" t="s">
        <v>321</v>
      </c>
      <c r="Z90" s="10" t="s">
        <v>405</v>
      </c>
    </row>
    <row r="91" spans="1:26" ht="91.5" customHeight="1" x14ac:dyDescent="0.25">
      <c r="B91" s="23" t="s">
        <v>80</v>
      </c>
      <c r="C91" s="118" t="str">
        <f t="shared" si="4"/>
        <v>ISDA.LPC025</v>
      </c>
      <c r="D91" s="16" t="s">
        <v>1342</v>
      </c>
      <c r="E91" s="9" t="s">
        <v>1296</v>
      </c>
      <c r="F91" s="9"/>
      <c r="G91" s="17"/>
      <c r="H91" s="113">
        <v>20</v>
      </c>
      <c r="I91" s="104"/>
      <c r="J91" s="100"/>
      <c r="K91" s="23" t="s">
        <v>129</v>
      </c>
      <c r="L91" s="10"/>
      <c r="M91" s="101"/>
      <c r="N91" s="16" t="s">
        <v>1343</v>
      </c>
      <c r="O91" s="101"/>
      <c r="P91" s="16"/>
      <c r="Q91" s="101"/>
      <c r="R91" s="16"/>
      <c r="S91" s="101"/>
      <c r="T91" s="16"/>
      <c r="U91" s="101"/>
      <c r="V91" s="16"/>
      <c r="W91" s="23" t="b">
        <f>H90&lt;&gt;3</f>
        <v>0</v>
      </c>
      <c r="X91" s="16"/>
      <c r="Y91" s="16" t="s">
        <v>322</v>
      </c>
      <c r="Z91" s="10"/>
    </row>
    <row r="92" spans="1:26" ht="87" customHeight="1" x14ac:dyDescent="0.25">
      <c r="B92" s="23" t="s">
        <v>1600</v>
      </c>
      <c r="C92" s="118" t="str">
        <f t="shared" si="4"/>
        <v>ISDA.LPC025a</v>
      </c>
      <c r="D92" s="16" t="s">
        <v>1344</v>
      </c>
      <c r="E92" s="9" t="s">
        <v>1296</v>
      </c>
      <c r="F92" s="9"/>
      <c r="G92" s="17"/>
      <c r="H92" s="113">
        <v>3.4998999999999998</v>
      </c>
      <c r="I92" s="104"/>
      <c r="J92" s="100"/>
      <c r="K92" s="23" t="s">
        <v>129</v>
      </c>
      <c r="L92" s="10"/>
      <c r="M92" s="101"/>
      <c r="N92" s="10" t="s">
        <v>1345</v>
      </c>
      <c r="O92" s="101"/>
      <c r="P92" s="10"/>
      <c r="Q92" s="101"/>
      <c r="R92" s="10"/>
      <c r="S92" s="101"/>
      <c r="T92" s="10"/>
      <c r="U92" s="101"/>
      <c r="V92" s="10"/>
      <c r="W92" s="23" t="b">
        <f>H90=3</f>
        <v>1</v>
      </c>
      <c r="X92" s="10"/>
      <c r="Y92" s="16" t="s">
        <v>322</v>
      </c>
      <c r="Z92" s="10"/>
    </row>
    <row r="93" spans="1:26" ht="78" customHeight="1" x14ac:dyDescent="0.25">
      <c r="B93" s="23" t="s">
        <v>384</v>
      </c>
      <c r="C93" s="118" t="str">
        <f t="shared" si="4"/>
        <v>ISDA.LPC025b</v>
      </c>
      <c r="D93" s="16" t="s">
        <v>391</v>
      </c>
      <c r="E93" s="7" t="s">
        <v>388</v>
      </c>
      <c r="F93" s="9"/>
      <c r="G93" s="17"/>
      <c r="H93" s="115" t="b">
        <v>0</v>
      </c>
      <c r="I93" s="104"/>
      <c r="J93" s="100"/>
      <c r="K93" s="23" t="s">
        <v>129</v>
      </c>
      <c r="L93" s="10"/>
      <c r="M93" s="115" t="b">
        <f>H93</f>
        <v>0</v>
      </c>
      <c r="N93" s="10" t="s">
        <v>1450</v>
      </c>
      <c r="O93" s="101"/>
      <c r="P93" s="16"/>
      <c r="Q93" s="101"/>
      <c r="R93" s="16"/>
      <c r="S93" s="101"/>
      <c r="T93" s="16"/>
      <c r="U93" s="101"/>
      <c r="V93" s="16"/>
      <c r="W93" s="118" t="b">
        <f>OR(H91&gt;20,H92&gt;20)</f>
        <v>0</v>
      </c>
      <c r="X93" s="16"/>
      <c r="Y93" s="16" t="s">
        <v>385</v>
      </c>
      <c r="Z93" s="10" t="s">
        <v>965</v>
      </c>
    </row>
    <row r="94" spans="1:26" ht="44.15" customHeight="1" x14ac:dyDescent="0.25">
      <c r="B94" s="23" t="s">
        <v>81</v>
      </c>
      <c r="C94" s="118" t="str">
        <f t="shared" si="4"/>
        <v>ISDA.LPC026</v>
      </c>
      <c r="D94" s="16" t="s">
        <v>177</v>
      </c>
      <c r="E94" s="9" t="s">
        <v>1346</v>
      </c>
      <c r="F94" s="9"/>
      <c r="G94" s="17"/>
      <c r="H94" s="102">
        <v>-5000</v>
      </c>
      <c r="I94" s="104"/>
      <c r="J94" s="100"/>
      <c r="K94" s="9" t="s">
        <v>129</v>
      </c>
      <c r="L94" s="10" t="s">
        <v>1261</v>
      </c>
      <c r="M94" s="101"/>
      <c r="N94" s="10"/>
      <c r="O94" s="101"/>
      <c r="P94" s="10"/>
      <c r="Q94" s="101"/>
      <c r="R94" s="10"/>
      <c r="S94" s="101"/>
      <c r="T94" s="10"/>
      <c r="U94" s="101"/>
      <c r="V94" s="10"/>
      <c r="W94" s="23"/>
      <c r="X94" s="10"/>
      <c r="Y94" s="16" t="s">
        <v>323</v>
      </c>
      <c r="Z94" s="10"/>
    </row>
    <row r="95" spans="1:26" ht="40" customHeight="1" x14ac:dyDescent="0.25">
      <c r="B95" s="23" t="s">
        <v>82</v>
      </c>
      <c r="C95" s="118" t="str">
        <f t="shared" si="4"/>
        <v>ISDA.LPC027</v>
      </c>
      <c r="D95" s="16" t="s">
        <v>178</v>
      </c>
      <c r="E95" s="9" t="s">
        <v>1346</v>
      </c>
      <c r="F95" s="9"/>
      <c r="G95" s="17"/>
      <c r="H95" s="102">
        <v>-3500</v>
      </c>
      <c r="I95" s="104"/>
      <c r="J95" s="100"/>
      <c r="K95" s="9" t="s">
        <v>129</v>
      </c>
      <c r="L95" s="10" t="s">
        <v>1261</v>
      </c>
      <c r="M95" s="101"/>
      <c r="N95" s="10"/>
      <c r="O95" s="101"/>
      <c r="P95" s="10"/>
      <c r="Q95" s="101"/>
      <c r="R95" s="10"/>
      <c r="S95" s="101"/>
      <c r="T95" s="10"/>
      <c r="U95" s="101"/>
      <c r="V95" s="10"/>
      <c r="W95" s="23"/>
      <c r="X95" s="10"/>
      <c r="Y95" s="16" t="s">
        <v>324</v>
      </c>
      <c r="Z95" s="10" t="s">
        <v>359</v>
      </c>
    </row>
    <row r="96" spans="1:26" ht="79" customHeight="1" x14ac:dyDescent="0.25">
      <c r="B96" s="23" t="s">
        <v>83</v>
      </c>
      <c r="C96" s="118" t="str">
        <f t="shared" si="4"/>
        <v>ISDA.LPC028</v>
      </c>
      <c r="D96" s="16" t="s">
        <v>179</v>
      </c>
      <c r="E96" s="9" t="s">
        <v>128</v>
      </c>
      <c r="F96" s="9"/>
      <c r="G96" s="17"/>
      <c r="H96" s="105">
        <v>40268</v>
      </c>
      <c r="I96" s="104"/>
      <c r="J96" s="100"/>
      <c r="K96" s="9" t="s">
        <v>129</v>
      </c>
      <c r="L96" s="10" t="s">
        <v>1261</v>
      </c>
      <c r="M96" s="101" t="b">
        <f>AND(H96&gt;=H88,H96&lt;=H89)</f>
        <v>0</v>
      </c>
      <c r="N96" s="10" t="s">
        <v>1347</v>
      </c>
      <c r="O96" s="101"/>
      <c r="P96" s="10"/>
      <c r="Q96" s="101"/>
      <c r="R96" s="10"/>
      <c r="S96" s="101"/>
      <c r="T96" s="10"/>
      <c r="U96" s="101"/>
      <c r="V96" s="10"/>
      <c r="W96" s="23"/>
      <c r="X96" s="10"/>
      <c r="Y96" s="16" t="s">
        <v>325</v>
      </c>
      <c r="Z96" s="10"/>
    </row>
    <row r="97" spans="1:26" ht="51" customHeight="1" x14ac:dyDescent="0.25">
      <c r="B97" s="23" t="s">
        <v>84</v>
      </c>
      <c r="C97" s="118" t="str">
        <f t="shared" si="4"/>
        <v>ISDA.LPC029</v>
      </c>
      <c r="D97" s="16" t="s">
        <v>180</v>
      </c>
      <c r="E97" s="9" t="s">
        <v>1346</v>
      </c>
      <c r="F97" s="9"/>
      <c r="G97" s="17"/>
      <c r="H97" s="102">
        <v>-1500</v>
      </c>
      <c r="I97" s="104"/>
      <c r="J97" s="100"/>
      <c r="K97" s="9" t="s">
        <v>129</v>
      </c>
      <c r="L97" s="10" t="s">
        <v>1261</v>
      </c>
      <c r="M97" s="101"/>
      <c r="N97" s="10"/>
      <c r="O97" s="101"/>
      <c r="P97" s="10"/>
      <c r="Q97" s="101"/>
      <c r="R97" s="10"/>
      <c r="S97" s="101"/>
      <c r="T97" s="10"/>
      <c r="U97" s="101"/>
      <c r="V97" s="10"/>
      <c r="W97" s="23"/>
      <c r="X97" s="10"/>
      <c r="Y97" s="16" t="s">
        <v>326</v>
      </c>
      <c r="Z97" s="10" t="s">
        <v>359</v>
      </c>
    </row>
    <row r="98" spans="1:26" ht="41.5" customHeight="1" x14ac:dyDescent="0.25">
      <c r="B98" s="23" t="s">
        <v>85</v>
      </c>
      <c r="C98" s="118" t="str">
        <f t="shared" si="4"/>
        <v>ISDA.LPC030</v>
      </c>
      <c r="D98" s="16" t="s">
        <v>181</v>
      </c>
      <c r="E98" s="23" t="s">
        <v>1348</v>
      </c>
      <c r="F98" s="9"/>
      <c r="G98" s="17"/>
      <c r="H98" s="103">
        <v>3</v>
      </c>
      <c r="I98" s="104"/>
      <c r="J98" s="100"/>
      <c r="K98" s="9" t="s">
        <v>129</v>
      </c>
      <c r="L98" s="10" t="s">
        <v>1261</v>
      </c>
      <c r="M98" s="101"/>
      <c r="N98" s="10"/>
      <c r="O98" s="101"/>
      <c r="P98" s="10"/>
      <c r="Q98" s="101"/>
      <c r="R98" s="10"/>
      <c r="S98" s="101"/>
      <c r="T98" s="10"/>
      <c r="U98" s="101"/>
      <c r="V98" s="10"/>
      <c r="W98" s="23"/>
      <c r="X98" s="10"/>
      <c r="Y98" s="16" t="s">
        <v>327</v>
      </c>
      <c r="Z98" s="10" t="s">
        <v>405</v>
      </c>
    </row>
    <row r="99" spans="1:26" ht="75" customHeight="1" x14ac:dyDescent="0.25">
      <c r="B99" s="23" t="s">
        <v>86</v>
      </c>
      <c r="C99" s="118" t="str">
        <f t="shared" si="4"/>
        <v>ISDA.LPC031</v>
      </c>
      <c r="D99" s="16" t="s">
        <v>182</v>
      </c>
      <c r="E99" s="23" t="s">
        <v>1630</v>
      </c>
      <c r="F99" s="9"/>
      <c r="G99" s="17"/>
      <c r="H99" s="103" t="s">
        <v>874</v>
      </c>
      <c r="I99" s="104"/>
      <c r="J99" s="100"/>
      <c r="K99" s="9" t="s">
        <v>129</v>
      </c>
      <c r="L99" s="10"/>
      <c r="M99" s="101"/>
      <c r="N99" s="10" t="s">
        <v>1349</v>
      </c>
      <c r="O99" s="101"/>
      <c r="P99" s="10"/>
      <c r="Q99" s="101"/>
      <c r="R99" s="10"/>
      <c r="S99" s="101"/>
      <c r="T99" s="10"/>
      <c r="U99" s="101"/>
      <c r="V99" s="10"/>
      <c r="W99" s="23" t="b">
        <f>H98=3</f>
        <v>1</v>
      </c>
      <c r="X99" s="10"/>
      <c r="Y99" s="16" t="s">
        <v>328</v>
      </c>
      <c r="Z99" s="10"/>
    </row>
    <row r="100" spans="1:26" ht="32.5" customHeight="1" x14ac:dyDescent="0.25">
      <c r="B100" s="23" t="s">
        <v>87</v>
      </c>
      <c r="C100" s="118" t="str">
        <f>"ISDA." &amp; B100</f>
        <v>ISDA.LPC032</v>
      </c>
      <c r="D100" s="16" t="s">
        <v>183</v>
      </c>
      <c r="E100" s="23" t="s">
        <v>1601</v>
      </c>
      <c r="F100" s="9"/>
      <c r="G100" s="17"/>
      <c r="H100" s="103" t="s">
        <v>876</v>
      </c>
      <c r="I100" s="104"/>
      <c r="J100" s="100"/>
      <c r="K100" s="9" t="s">
        <v>129</v>
      </c>
      <c r="L100" s="10" t="s">
        <v>1261</v>
      </c>
      <c r="M100" s="101"/>
      <c r="N100" s="10"/>
      <c r="O100" s="101"/>
      <c r="P100" s="10"/>
      <c r="Q100" s="101"/>
      <c r="R100" s="10"/>
      <c r="S100" s="101"/>
      <c r="T100" s="10"/>
      <c r="U100" s="101"/>
      <c r="V100" s="10"/>
      <c r="W100" s="23"/>
      <c r="X100" s="10"/>
      <c r="Y100" s="16" t="s">
        <v>329</v>
      </c>
      <c r="Z100" s="10" t="s">
        <v>405</v>
      </c>
    </row>
    <row r="101" spans="1:26" ht="63.65" customHeight="1" x14ac:dyDescent="0.25">
      <c r="A101" s="15"/>
      <c r="B101" s="177" t="s">
        <v>1663</v>
      </c>
      <c r="C101" s="184" t="str">
        <f>"ISDA." &amp; B101</f>
        <v>ISDA.LPC033</v>
      </c>
      <c r="D101" s="178" t="s">
        <v>1007</v>
      </c>
      <c r="E101" s="180" t="s">
        <v>1673</v>
      </c>
      <c r="F101" s="180"/>
      <c r="G101" s="181"/>
      <c r="H101" s="182"/>
      <c r="I101" s="183"/>
      <c r="J101" s="178"/>
      <c r="K101" s="9"/>
      <c r="L101" s="10"/>
      <c r="M101" s="101"/>
      <c r="N101" s="10"/>
      <c r="O101" s="101"/>
      <c r="P101" s="10"/>
      <c r="Q101" s="101"/>
      <c r="R101" s="10"/>
      <c r="S101" s="101"/>
      <c r="T101" s="10"/>
      <c r="U101" s="101"/>
      <c r="V101" s="10"/>
      <c r="W101" s="193"/>
      <c r="X101" s="161"/>
      <c r="Y101" s="29"/>
      <c r="Z101" s="10"/>
    </row>
    <row r="102" spans="1:26" x14ac:dyDescent="0.25">
      <c r="A102" s="24"/>
      <c r="B102" s="24"/>
      <c r="C102" s="19" t="s">
        <v>894</v>
      </c>
      <c r="D102" s="13"/>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s="176" customFormat="1" ht="35.5" customHeight="1" x14ac:dyDescent="0.25">
      <c r="A103" s="169" t="s">
        <v>895</v>
      </c>
      <c r="B103" s="170" t="s">
        <v>895</v>
      </c>
      <c r="C103" s="170"/>
      <c r="D103" s="171" t="s">
        <v>1478</v>
      </c>
      <c r="E103" s="170" t="s">
        <v>1265</v>
      </c>
      <c r="F103" s="170" t="s">
        <v>1258</v>
      </c>
      <c r="G103" s="171" t="s">
        <v>1480</v>
      </c>
      <c r="H103" s="172"/>
      <c r="I103" s="173"/>
      <c r="J103" s="174"/>
      <c r="K103" s="170"/>
      <c r="L103" s="171"/>
      <c r="M103" s="166"/>
      <c r="N103" s="171"/>
      <c r="O103" s="166"/>
      <c r="P103" s="171"/>
      <c r="Q103" s="166"/>
      <c r="R103" s="171"/>
      <c r="S103" s="166"/>
      <c r="T103" s="171"/>
      <c r="U103" s="166"/>
      <c r="V103" s="171"/>
      <c r="W103" s="170"/>
      <c r="X103" s="171"/>
      <c r="Y103" s="171" t="s">
        <v>316</v>
      </c>
      <c r="Z103" s="175"/>
    </row>
    <row r="104" spans="1:26" ht="35.5" customHeight="1" x14ac:dyDescent="0.25">
      <c r="A104" s="15" t="s">
        <v>896</v>
      </c>
      <c r="B104" s="107" t="s">
        <v>896</v>
      </c>
      <c r="C104" s="118" t="str">
        <f>"ISDACovenant." &amp; B104</f>
        <v>ISDACovenant.LPC003a</v>
      </c>
      <c r="D104" s="108" t="s">
        <v>1323</v>
      </c>
      <c r="E104" s="107" t="s">
        <v>1265</v>
      </c>
      <c r="F104" s="107"/>
      <c r="G104" s="108" t="str">
        <f>Pfo_Page_Serial_Padded_4</f>
        <v>0002</v>
      </c>
      <c r="H104" s="102"/>
      <c r="I104" s="106">
        <f>Pfo_Page_Serial</f>
        <v>1</v>
      </c>
      <c r="J104" s="100"/>
      <c r="K104" s="107"/>
      <c r="L104" s="108"/>
      <c r="M104" s="101"/>
      <c r="N104" s="108"/>
      <c r="O104" s="101"/>
      <c r="P104" s="108"/>
      <c r="Q104" s="101"/>
      <c r="R104" s="108"/>
      <c r="S104" s="101"/>
      <c r="T104" s="108"/>
      <c r="U104" s="101"/>
      <c r="V104" s="108"/>
      <c r="W104" s="107"/>
      <c r="X104" s="108"/>
      <c r="Y104" s="108" t="s">
        <v>303</v>
      </c>
      <c r="Z104" s="10" t="s">
        <v>897</v>
      </c>
    </row>
    <row r="105" spans="1:26" ht="32.5" customHeight="1" x14ac:dyDescent="0.25">
      <c r="A105" t="s">
        <v>898</v>
      </c>
      <c r="B105" s="23" t="s">
        <v>898</v>
      </c>
      <c r="C105" s="118" t="str">
        <f t="shared" ref="C105:C110" si="5">"ISDACovenant." &amp; B105</f>
        <v>ISDACovenant.LPC004a</v>
      </c>
      <c r="D105" s="16" t="s">
        <v>336</v>
      </c>
      <c r="E105" s="23" t="s">
        <v>1631</v>
      </c>
      <c r="F105" s="9"/>
      <c r="G105" s="17"/>
      <c r="H105" s="103" t="s">
        <v>899</v>
      </c>
      <c r="I105" s="104"/>
      <c r="J105" s="100"/>
      <c r="K105" s="9" t="s">
        <v>129</v>
      </c>
      <c r="L105" s="10"/>
      <c r="M105" s="101"/>
      <c r="N105" s="10"/>
      <c r="O105" s="101"/>
      <c r="P105" s="10"/>
      <c r="Q105" s="101"/>
      <c r="R105" s="10"/>
      <c r="S105" s="101"/>
      <c r="T105" s="10"/>
      <c r="U105" s="101"/>
      <c r="V105" s="10"/>
      <c r="W105" s="23"/>
      <c r="X105" s="10"/>
      <c r="Y105" s="16" t="s">
        <v>304</v>
      </c>
      <c r="Z105" s="10" t="s">
        <v>405</v>
      </c>
    </row>
    <row r="106" spans="1:26" ht="40" customHeight="1" x14ac:dyDescent="0.25">
      <c r="A106" t="s">
        <v>64</v>
      </c>
      <c r="B106" s="23" t="s">
        <v>1665</v>
      </c>
      <c r="C106" s="118" t="str">
        <f t="shared" si="5"/>
        <v>ISDACovenant.LPC005a</v>
      </c>
      <c r="D106" s="16" t="s">
        <v>170</v>
      </c>
      <c r="E106" s="23" t="s">
        <v>134</v>
      </c>
      <c r="F106" s="9"/>
      <c r="G106" s="17"/>
      <c r="H106" s="103" t="s">
        <v>1483</v>
      </c>
      <c r="I106" s="104"/>
      <c r="J106" s="100"/>
      <c r="K106" s="9" t="s">
        <v>129</v>
      </c>
      <c r="L106" s="10"/>
      <c r="M106" s="101" t="b">
        <f>LEN(H106)&lt;=2000</f>
        <v>1</v>
      </c>
      <c r="N106" s="10" t="s">
        <v>1488</v>
      </c>
      <c r="O106" s="101"/>
      <c r="P106" s="10"/>
      <c r="Q106" s="101"/>
      <c r="R106" s="10"/>
      <c r="S106" s="101"/>
      <c r="T106" s="10"/>
      <c r="U106" s="101"/>
      <c r="V106" s="10"/>
      <c r="W106" s="23"/>
      <c r="X106" s="10"/>
      <c r="Y106" s="16" t="s">
        <v>305</v>
      </c>
      <c r="Z106" s="10"/>
    </row>
    <row r="107" spans="1:26" ht="32.5" customHeight="1" x14ac:dyDescent="0.25">
      <c r="A107" t="s">
        <v>65</v>
      </c>
      <c r="B107" s="23" t="s">
        <v>1666</v>
      </c>
      <c r="C107" s="118" t="str">
        <f t="shared" si="5"/>
        <v>ISDACovenant.LPC006a</v>
      </c>
      <c r="D107" s="16" t="s">
        <v>337</v>
      </c>
      <c r="E107" s="23" t="s">
        <v>132</v>
      </c>
      <c r="F107" s="9"/>
      <c r="G107" s="17"/>
      <c r="H107" s="148" t="s">
        <v>1484</v>
      </c>
      <c r="I107" s="104"/>
      <c r="J107" s="100"/>
      <c r="K107" s="9" t="s">
        <v>129</v>
      </c>
      <c r="L107" s="10"/>
      <c r="M107" s="101"/>
      <c r="N107" s="10"/>
      <c r="O107" s="101"/>
      <c r="P107" s="10"/>
      <c r="Q107" s="101"/>
      <c r="R107" s="10"/>
      <c r="S107" s="101"/>
      <c r="T107" s="10"/>
      <c r="U107" s="101"/>
      <c r="V107" s="10"/>
      <c r="W107" s="23"/>
      <c r="X107" s="10"/>
      <c r="Y107" s="16" t="s">
        <v>306</v>
      </c>
      <c r="Z107" s="10" t="s">
        <v>963</v>
      </c>
    </row>
    <row r="108" spans="1:26" ht="32.5" customHeight="1" x14ac:dyDescent="0.25">
      <c r="A108" t="s">
        <v>66</v>
      </c>
      <c r="B108" s="23" t="s">
        <v>1667</v>
      </c>
      <c r="C108" s="118" t="str">
        <f t="shared" si="5"/>
        <v>ISDACovenant.LPC007a</v>
      </c>
      <c r="D108" s="16" t="s">
        <v>338</v>
      </c>
      <c r="E108" s="23" t="s">
        <v>1479</v>
      </c>
      <c r="F108" s="9"/>
      <c r="G108" s="17"/>
      <c r="H108" s="103" t="s">
        <v>882</v>
      </c>
      <c r="I108" s="104"/>
      <c r="J108" s="100"/>
      <c r="K108" s="9" t="s">
        <v>129</v>
      </c>
      <c r="L108" s="10"/>
      <c r="M108" s="101"/>
      <c r="N108" s="10"/>
      <c r="O108" s="101"/>
      <c r="P108" s="10"/>
      <c r="Q108" s="101"/>
      <c r="R108" s="10"/>
      <c r="S108" s="101"/>
      <c r="T108" s="10"/>
      <c r="U108" s="101"/>
      <c r="V108" s="10"/>
      <c r="W108" s="23"/>
      <c r="X108" s="10"/>
      <c r="Y108" s="16" t="s">
        <v>307</v>
      </c>
      <c r="Z108" s="10" t="s">
        <v>405</v>
      </c>
    </row>
    <row r="109" spans="1:26" ht="32.5" customHeight="1" x14ac:dyDescent="0.25">
      <c r="A109" t="s">
        <v>67</v>
      </c>
      <c r="B109" s="23" t="s">
        <v>1668</v>
      </c>
      <c r="C109" s="118" t="str">
        <f t="shared" si="5"/>
        <v>ISDACovenant.LPC008a</v>
      </c>
      <c r="D109" s="16" t="s">
        <v>339</v>
      </c>
      <c r="E109" s="23" t="s">
        <v>128</v>
      </c>
      <c r="F109" s="9"/>
      <c r="G109" s="17"/>
      <c r="H109" s="105">
        <v>40148</v>
      </c>
      <c r="I109" s="104"/>
      <c r="J109" s="100"/>
      <c r="K109" s="9" t="s">
        <v>129</v>
      </c>
      <c r="L109" s="10"/>
      <c r="M109" s="101"/>
      <c r="N109" s="10"/>
      <c r="O109" s="101"/>
      <c r="P109" s="10"/>
      <c r="Q109" s="101"/>
      <c r="R109" s="10"/>
      <c r="S109" s="101"/>
      <c r="T109" s="10"/>
      <c r="U109" s="101"/>
      <c r="V109" s="10"/>
      <c r="W109" s="23"/>
      <c r="X109" s="10"/>
      <c r="Y109" s="16" t="s">
        <v>308</v>
      </c>
      <c r="Z109" s="10" t="s">
        <v>1221</v>
      </c>
    </row>
    <row r="110" spans="1:26" ht="32.5" customHeight="1" x14ac:dyDescent="0.25">
      <c r="A110" t="s">
        <v>68</v>
      </c>
      <c r="B110" s="23" t="s">
        <v>1669</v>
      </c>
      <c r="C110" s="118" t="str">
        <f t="shared" si="5"/>
        <v>ISDACovenant.LPC009a</v>
      </c>
      <c r="D110" s="16" t="s">
        <v>340</v>
      </c>
      <c r="E110" s="23" t="s">
        <v>132</v>
      </c>
      <c r="F110" s="9"/>
      <c r="G110" s="17"/>
      <c r="H110" s="148" t="s">
        <v>1485</v>
      </c>
      <c r="I110" s="104"/>
      <c r="J110" s="100"/>
      <c r="K110" s="9" t="s">
        <v>129</v>
      </c>
      <c r="L110" s="10"/>
      <c r="M110" s="101"/>
      <c r="N110" s="10"/>
      <c r="O110" s="101"/>
      <c r="P110" s="10"/>
      <c r="Q110" s="101"/>
      <c r="R110" s="10"/>
      <c r="S110" s="101"/>
      <c r="T110" s="10"/>
      <c r="U110" s="101"/>
      <c r="V110" s="10"/>
      <c r="W110" s="23"/>
      <c r="X110" s="10"/>
      <c r="Y110" s="16" t="s">
        <v>309</v>
      </c>
      <c r="Z110" s="10" t="s">
        <v>963</v>
      </c>
    </row>
    <row r="111" spans="1:26" ht="15" customHeight="1" x14ac:dyDescent="0.25">
      <c r="B111" s="24"/>
      <c r="C111" s="19" t="s">
        <v>893</v>
      </c>
      <c r="D111" s="13"/>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52" customHeight="1" x14ac:dyDescent="0.25">
      <c r="B112" s="23" t="s">
        <v>1162</v>
      </c>
      <c r="C112" s="118" t="str">
        <f>"Facility." &amp; B112</f>
        <v>Facility.LPF030</v>
      </c>
      <c r="D112" s="16" t="s">
        <v>1163</v>
      </c>
      <c r="E112" s="23" t="s">
        <v>134</v>
      </c>
      <c r="F112" s="9"/>
      <c r="G112" s="17"/>
      <c r="H112" s="103" t="s">
        <v>1163</v>
      </c>
      <c r="I112" s="106"/>
      <c r="J112" s="100"/>
      <c r="K112" s="9" t="s">
        <v>131</v>
      </c>
      <c r="L112" s="10"/>
      <c r="M112" s="101" t="b">
        <f>LEN(H112) &lt;=2000</f>
        <v>1</v>
      </c>
      <c r="N112" s="10" t="s">
        <v>1350</v>
      </c>
      <c r="O112" s="101"/>
      <c r="P112" s="10"/>
      <c r="Q112" s="101"/>
      <c r="R112" s="10"/>
      <c r="S112" s="101"/>
      <c r="T112" s="10"/>
      <c r="U112" s="101"/>
      <c r="V112" s="10"/>
      <c r="W112" s="23"/>
      <c r="X112" s="10"/>
      <c r="Y112" s="16" t="s">
        <v>1165</v>
      </c>
      <c r="Z112" s="10" t="s">
        <v>1178</v>
      </c>
    </row>
    <row r="113" spans="1:26" ht="54.65" customHeight="1" x14ac:dyDescent="0.25">
      <c r="B113" s="23" t="s">
        <v>18</v>
      </c>
      <c r="C113" s="118" t="str">
        <f t="shared" ref="C113:C133" si="6">"Facility." &amp; B113</f>
        <v>Facility.LPF001</v>
      </c>
      <c r="D113" s="16" t="s">
        <v>1559</v>
      </c>
      <c r="E113" s="23" t="s">
        <v>1340</v>
      </c>
      <c r="F113" s="9"/>
      <c r="G113" s="17"/>
      <c r="H113" s="103" t="s">
        <v>459</v>
      </c>
      <c r="I113" s="104"/>
      <c r="J113" s="103" t="s">
        <v>1558</v>
      </c>
      <c r="K113" s="9" t="s">
        <v>129</v>
      </c>
      <c r="L113" s="10" t="s">
        <v>1261</v>
      </c>
      <c r="M113" s="101"/>
      <c r="N113" s="10"/>
      <c r="O113" s="101"/>
      <c r="P113" s="10"/>
      <c r="Q113" s="101"/>
      <c r="R113" s="10"/>
      <c r="S113" s="101"/>
      <c r="T113" s="10"/>
      <c r="U113" s="101"/>
      <c r="V113" s="10"/>
      <c r="W113" s="23"/>
      <c r="X113" s="10"/>
      <c r="Y113" s="16" t="s">
        <v>260</v>
      </c>
      <c r="Z113" s="10" t="s">
        <v>151</v>
      </c>
    </row>
    <row r="114" spans="1:26" ht="47.15" customHeight="1" x14ac:dyDescent="0.25">
      <c r="B114" s="23" t="s">
        <v>20</v>
      </c>
      <c r="C114" s="118" t="str">
        <f t="shared" si="6"/>
        <v>Facility.LPF002</v>
      </c>
      <c r="D114" s="16" t="s">
        <v>341</v>
      </c>
      <c r="E114" s="23" t="s">
        <v>1263</v>
      </c>
      <c r="F114" s="9"/>
      <c r="G114" s="17"/>
      <c r="H114" s="103">
        <v>3</v>
      </c>
      <c r="I114" s="104"/>
      <c r="J114" s="103"/>
      <c r="K114" s="9" t="s">
        <v>129</v>
      </c>
      <c r="L114" s="10" t="s">
        <v>1261</v>
      </c>
      <c r="M114" s="101"/>
      <c r="N114" s="10"/>
      <c r="O114" s="101"/>
      <c r="P114" s="10"/>
      <c r="Q114" s="101"/>
      <c r="R114" s="10"/>
      <c r="S114" s="101"/>
      <c r="T114" s="10"/>
      <c r="U114" s="101"/>
      <c r="V114" s="10"/>
      <c r="W114" s="23"/>
      <c r="X114" s="10"/>
      <c r="Y114" s="16" t="s">
        <v>276</v>
      </c>
      <c r="Z114" s="10" t="s">
        <v>402</v>
      </c>
    </row>
    <row r="115" spans="1:26" ht="40" customHeight="1" x14ac:dyDescent="0.25">
      <c r="A115" t="s">
        <v>1625</v>
      </c>
      <c r="B115" s="23" t="s">
        <v>21</v>
      </c>
      <c r="C115" s="118" t="str">
        <f t="shared" si="6"/>
        <v>Facility.LPF003</v>
      </c>
      <c r="D115" s="16" t="s">
        <v>342</v>
      </c>
      <c r="E115" s="23" t="s">
        <v>1599</v>
      </c>
      <c r="F115" s="9"/>
      <c r="G115" s="17"/>
      <c r="H115" s="103" t="s">
        <v>456</v>
      </c>
      <c r="I115" s="104"/>
      <c r="J115" s="103"/>
      <c r="K115" s="9" t="s">
        <v>129</v>
      </c>
      <c r="L115" s="10"/>
      <c r="M115" s="101" t="b">
        <f>AND(pfo_lpf003_length&gt;=1,pfo_lpf003_first&lt;&gt;"")</f>
        <v>1</v>
      </c>
      <c r="N115" s="43" t="s">
        <v>1351</v>
      </c>
      <c r="O115" s="101"/>
      <c r="P115" s="10"/>
      <c r="Q115" s="101"/>
      <c r="R115" s="10"/>
      <c r="S115" s="101"/>
      <c r="T115" s="10"/>
      <c r="U115" s="101"/>
      <c r="V115" s="10"/>
      <c r="W115" s="23" t="b">
        <f>H114=3</f>
        <v>1</v>
      </c>
      <c r="X115" s="10"/>
      <c r="Y115" s="16" t="s">
        <v>343</v>
      </c>
      <c r="Z115" s="43" t="s">
        <v>962</v>
      </c>
    </row>
    <row r="116" spans="1:26" ht="98.15" customHeight="1" x14ac:dyDescent="0.25">
      <c r="A116" s="15"/>
      <c r="B116" s="107" t="s">
        <v>22</v>
      </c>
      <c r="C116" s="118" t="str">
        <f t="shared" si="6"/>
        <v>Facility.LPF004</v>
      </c>
      <c r="D116" s="108" t="s">
        <v>1352</v>
      </c>
      <c r="E116" s="107" t="s">
        <v>135</v>
      </c>
      <c r="F116" s="107"/>
      <c r="G116" s="108" t="s">
        <v>1353</v>
      </c>
      <c r="H116" s="102"/>
      <c r="I116" s="202" t="str">
        <f>_xlfn.CONCAT(H206,H113,Pfo_Page_Serial_Padded_4)</f>
        <v>DMOBOS0002</v>
      </c>
      <c r="J116" s="119" t="s">
        <v>1613</v>
      </c>
      <c r="K116" s="107"/>
      <c r="L116" s="108"/>
      <c r="M116" s="101"/>
      <c r="N116" s="108"/>
      <c r="O116" s="101"/>
      <c r="P116" s="108"/>
      <c r="Q116" s="101"/>
      <c r="R116" s="108"/>
      <c r="S116" s="101"/>
      <c r="T116" s="108"/>
      <c r="U116" s="101"/>
      <c r="V116" s="108"/>
      <c r="W116" s="107"/>
      <c r="X116" s="108"/>
      <c r="Y116" s="108" t="s">
        <v>261</v>
      </c>
      <c r="Z116" s="108" t="s">
        <v>533</v>
      </c>
    </row>
    <row r="117" spans="1:26" ht="64.5" customHeight="1" x14ac:dyDescent="0.25">
      <c r="B117" s="23" t="s">
        <v>23</v>
      </c>
      <c r="C117" s="118" t="str">
        <f t="shared" si="6"/>
        <v>Facility.LPF005</v>
      </c>
      <c r="D117" s="16" t="s">
        <v>351</v>
      </c>
      <c r="E117" s="23" t="s">
        <v>1263</v>
      </c>
      <c r="F117" s="9"/>
      <c r="G117" s="17"/>
      <c r="H117" s="103" t="s">
        <v>926</v>
      </c>
      <c r="I117" s="104"/>
      <c r="J117" s="119"/>
      <c r="K117" s="9" t="s">
        <v>129</v>
      </c>
      <c r="L117" s="10" t="s">
        <v>1261</v>
      </c>
      <c r="M117" s="101"/>
      <c r="N117" s="10"/>
      <c r="O117" s="101"/>
      <c r="P117" s="10"/>
      <c r="Q117" s="101"/>
      <c r="R117" s="10"/>
      <c r="S117" s="101"/>
      <c r="T117" s="10"/>
      <c r="U117" s="101"/>
      <c r="V117" s="10"/>
      <c r="W117" s="23"/>
      <c r="X117" s="10"/>
      <c r="Y117" s="16" t="s">
        <v>262</v>
      </c>
      <c r="Z117" s="37" t="s">
        <v>407</v>
      </c>
    </row>
    <row r="118" spans="1:26" ht="57" customHeight="1" x14ac:dyDescent="0.25">
      <c r="B118" s="23" t="s">
        <v>361</v>
      </c>
      <c r="C118" s="118" t="str">
        <f t="shared" si="6"/>
        <v>Facility.LPF005b</v>
      </c>
      <c r="D118" s="16" t="s">
        <v>1354</v>
      </c>
      <c r="E118" s="23" t="s">
        <v>1598</v>
      </c>
      <c r="F118" s="9"/>
      <c r="G118" s="17"/>
      <c r="H118" s="103" t="s">
        <v>1247</v>
      </c>
      <c r="I118" s="104"/>
      <c r="J118" s="119"/>
      <c r="K118" s="9" t="s">
        <v>129</v>
      </c>
      <c r="L118" s="10"/>
      <c r="M118" s="101" t="b">
        <f>AND(pfo_lpf005b_length&gt;=1,pfo_lpf005b_first&lt;&gt;"")</f>
        <v>1</v>
      </c>
      <c r="N118" s="10" t="s">
        <v>1355</v>
      </c>
      <c r="O118" s="101"/>
      <c r="P118" s="10"/>
      <c r="Q118" s="101"/>
      <c r="R118" s="10"/>
      <c r="S118" s="101"/>
      <c r="T118" s="10"/>
      <c r="U118" s="101"/>
      <c r="V118" s="10"/>
      <c r="W118" s="118" t="b">
        <f>H117=3</f>
        <v>0</v>
      </c>
      <c r="X118" s="10"/>
      <c r="Y118" s="16" t="s">
        <v>362</v>
      </c>
      <c r="Z118" s="40" t="s">
        <v>405</v>
      </c>
    </row>
    <row r="119" spans="1:26" ht="39.65" customHeight="1" x14ac:dyDescent="0.25">
      <c r="B119" s="23" t="s">
        <v>24</v>
      </c>
      <c r="C119" s="118" t="str">
        <f t="shared" si="6"/>
        <v>Facility.LPF006</v>
      </c>
      <c r="D119" s="16" t="s">
        <v>154</v>
      </c>
      <c r="E119" s="23" t="s">
        <v>1263</v>
      </c>
      <c r="F119" s="9"/>
      <c r="G119" s="17"/>
      <c r="H119" s="103" t="s">
        <v>926</v>
      </c>
      <c r="I119" s="104"/>
      <c r="J119" s="119"/>
      <c r="K119" s="9" t="s">
        <v>129</v>
      </c>
      <c r="L119" s="10" t="s">
        <v>1261</v>
      </c>
      <c r="M119" s="101"/>
      <c r="N119" s="10"/>
      <c r="O119" s="101"/>
      <c r="P119" s="10"/>
      <c r="Q119" s="101"/>
      <c r="R119" s="10"/>
      <c r="S119" s="101"/>
      <c r="T119" s="10"/>
      <c r="U119" s="101"/>
      <c r="V119" s="10"/>
      <c r="W119" s="23"/>
      <c r="X119" s="10"/>
      <c r="Y119" s="16" t="s">
        <v>263</v>
      </c>
      <c r="Z119" s="37" t="s">
        <v>407</v>
      </c>
    </row>
    <row r="120" spans="1:26" ht="60.65" customHeight="1" x14ac:dyDescent="0.25">
      <c r="B120" s="23" t="s">
        <v>25</v>
      </c>
      <c r="C120" s="118" t="str">
        <f t="shared" si="6"/>
        <v>Facility.LPF007</v>
      </c>
      <c r="D120" s="16" t="s">
        <v>155</v>
      </c>
      <c r="E120" s="23" t="s">
        <v>128</v>
      </c>
      <c r="F120" s="9"/>
      <c r="G120" s="17"/>
      <c r="H120" s="120">
        <v>36617</v>
      </c>
      <c r="I120" s="121"/>
      <c r="J120" s="100"/>
      <c r="K120" s="9" t="s">
        <v>129</v>
      </c>
      <c r="L120" s="10" t="s">
        <v>1261</v>
      </c>
      <c r="M120" s="122" t="b">
        <f>AND(H120&gt;H207,H120&lt;H208)</f>
        <v>1</v>
      </c>
      <c r="N120" s="10" t="s">
        <v>1356</v>
      </c>
      <c r="O120" s="101"/>
      <c r="P120" s="10"/>
      <c r="Q120" s="101"/>
      <c r="R120" s="10"/>
      <c r="S120" s="101"/>
      <c r="T120" s="10"/>
      <c r="U120" s="101"/>
      <c r="V120" s="10"/>
      <c r="W120" s="23"/>
      <c r="X120" s="10"/>
      <c r="Y120" s="16" t="s">
        <v>264</v>
      </c>
      <c r="Z120" s="10" t="s">
        <v>1221</v>
      </c>
    </row>
    <row r="121" spans="1:26" ht="98.5" customHeight="1" x14ac:dyDescent="0.25">
      <c r="B121" s="23" t="s">
        <v>26</v>
      </c>
      <c r="C121" s="118" t="str">
        <f t="shared" si="6"/>
        <v>Facility.LPF008</v>
      </c>
      <c r="D121" s="16" t="s">
        <v>156</v>
      </c>
      <c r="E121" s="23" t="s">
        <v>128</v>
      </c>
      <c r="F121" s="9"/>
      <c r="G121" s="17"/>
      <c r="H121" s="120">
        <v>53052</v>
      </c>
      <c r="I121" s="121"/>
      <c r="J121" s="100"/>
      <c r="K121" s="9" t="s">
        <v>129</v>
      </c>
      <c r="L121" s="10" t="s">
        <v>1261</v>
      </c>
      <c r="M121" s="101" t="b">
        <f>H121&gt;H120</f>
        <v>1</v>
      </c>
      <c r="N121" s="10" t="s">
        <v>1357</v>
      </c>
      <c r="O121" s="122" t="b">
        <f>AND(H121&gt;H207,H121&lt;H208)</f>
        <v>1</v>
      </c>
      <c r="P121" s="10" t="s">
        <v>1457</v>
      </c>
      <c r="Q121" s="101"/>
      <c r="R121" s="10"/>
      <c r="S121" s="101"/>
      <c r="T121" s="10"/>
      <c r="U121" s="101"/>
      <c r="V121" s="10"/>
      <c r="W121" s="23"/>
      <c r="X121" s="10"/>
      <c r="Y121" s="16" t="s">
        <v>265</v>
      </c>
      <c r="Z121" s="10" t="s">
        <v>1221</v>
      </c>
    </row>
    <row r="122" spans="1:26" ht="57.65" customHeight="1" x14ac:dyDescent="0.25">
      <c r="B122" s="23" t="s">
        <v>27</v>
      </c>
      <c r="C122" s="118" t="str">
        <f t="shared" si="6"/>
        <v>Facility.LPF009</v>
      </c>
      <c r="D122" s="16" t="s">
        <v>157</v>
      </c>
      <c r="E122" s="9" t="s">
        <v>1291</v>
      </c>
      <c r="F122" s="9"/>
      <c r="G122" s="17"/>
      <c r="H122" s="102">
        <v>20000</v>
      </c>
      <c r="I122" s="121"/>
      <c r="J122" s="100"/>
      <c r="K122" s="9" t="s">
        <v>129</v>
      </c>
      <c r="L122" s="10" t="s">
        <v>1261</v>
      </c>
      <c r="M122" s="101" t="b">
        <f>H122&gt;0</f>
        <v>1</v>
      </c>
      <c r="N122" s="10" t="s">
        <v>1358</v>
      </c>
      <c r="O122" s="101"/>
      <c r="P122" s="10"/>
      <c r="Q122" s="101"/>
      <c r="R122" s="10"/>
      <c r="S122" s="101"/>
      <c r="T122" s="10"/>
      <c r="U122" s="101"/>
      <c r="V122" s="10"/>
      <c r="W122" s="23"/>
      <c r="X122" s="10"/>
      <c r="Y122" s="16" t="s">
        <v>266</v>
      </c>
      <c r="Z122" s="10"/>
    </row>
    <row r="123" spans="1:26" ht="63" customHeight="1" x14ac:dyDescent="0.25">
      <c r="B123" s="23" t="s">
        <v>28</v>
      </c>
      <c r="C123" s="118" t="str">
        <f t="shared" si="6"/>
        <v>Facility.LPF010</v>
      </c>
      <c r="D123" s="16" t="s">
        <v>158</v>
      </c>
      <c r="E123" s="9" t="s">
        <v>1291</v>
      </c>
      <c r="F123" s="9"/>
      <c r="G123" s="17"/>
      <c r="H123" s="102">
        <v>10000</v>
      </c>
      <c r="I123" s="121"/>
      <c r="J123" s="100"/>
      <c r="K123" s="9" t="s">
        <v>129</v>
      </c>
      <c r="L123" s="10" t="s">
        <v>1261</v>
      </c>
      <c r="M123" s="101" t="b">
        <f>H123&lt;=H122</f>
        <v>1</v>
      </c>
      <c r="N123" s="10" t="s">
        <v>1649</v>
      </c>
      <c r="O123" s="101" t="b">
        <f>H123=pfo_total_loan_lpl007</f>
        <v>1</v>
      </c>
      <c r="P123" s="94" t="s">
        <v>1627</v>
      </c>
      <c r="Q123" s="101"/>
      <c r="R123" s="10"/>
      <c r="S123" s="101"/>
      <c r="T123" s="10"/>
      <c r="U123" s="101"/>
      <c r="V123" s="10"/>
      <c r="W123" s="23"/>
      <c r="X123" s="10"/>
      <c r="Y123" s="16" t="s">
        <v>267</v>
      </c>
      <c r="Z123" s="10"/>
    </row>
    <row r="124" spans="1:26" ht="51" customHeight="1" x14ac:dyDescent="0.25">
      <c r="B124" s="23" t="s">
        <v>29</v>
      </c>
      <c r="C124" s="118" t="str">
        <f t="shared" si="6"/>
        <v>Facility.LPF011</v>
      </c>
      <c r="D124" s="16" t="s">
        <v>159</v>
      </c>
      <c r="E124" s="9" t="s">
        <v>1291</v>
      </c>
      <c r="F124" s="9"/>
      <c r="G124" s="17"/>
      <c r="H124" s="102">
        <v>0</v>
      </c>
      <c r="I124" s="104"/>
      <c r="J124" s="100"/>
      <c r="K124" s="9" t="s">
        <v>129</v>
      </c>
      <c r="L124" s="10" t="s">
        <v>1261</v>
      </c>
      <c r="M124" s="101" t="b">
        <f>H124&lt;=H122</f>
        <v>1</v>
      </c>
      <c r="N124" s="10" t="s">
        <v>1359</v>
      </c>
      <c r="O124" s="101"/>
      <c r="P124" s="10"/>
      <c r="Q124" s="101"/>
      <c r="R124" s="10"/>
      <c r="S124" s="101"/>
      <c r="T124" s="10"/>
      <c r="U124" s="101"/>
      <c r="V124" s="10"/>
      <c r="W124" s="23"/>
      <c r="X124" s="10"/>
      <c r="Y124" s="16" t="s">
        <v>268</v>
      </c>
      <c r="Z124" s="10"/>
    </row>
    <row r="125" spans="1:26" ht="107.5" customHeight="1" x14ac:dyDescent="0.25">
      <c r="B125" s="23" t="s">
        <v>30</v>
      </c>
      <c r="C125" s="118" t="str">
        <f t="shared" si="6"/>
        <v>Facility.LPF012</v>
      </c>
      <c r="D125" s="16" t="s">
        <v>403</v>
      </c>
      <c r="E125" s="23" t="s">
        <v>1263</v>
      </c>
      <c r="F125" s="9"/>
      <c r="G125" s="17"/>
      <c r="H125" s="103">
        <v>2</v>
      </c>
      <c r="I125" s="104"/>
      <c r="J125" s="100"/>
      <c r="K125" s="9" t="s">
        <v>129</v>
      </c>
      <c r="L125" s="10"/>
      <c r="M125" s="101"/>
      <c r="N125" s="10" t="s">
        <v>1360</v>
      </c>
      <c r="O125" s="101"/>
      <c r="P125" s="10"/>
      <c r="Q125" s="101"/>
      <c r="R125" s="10"/>
      <c r="S125" s="101"/>
      <c r="T125" s="10"/>
      <c r="U125" s="101"/>
      <c r="V125" s="10"/>
      <c r="W125" s="118" t="b">
        <f>H124&gt;0</f>
        <v>0</v>
      </c>
      <c r="X125" s="10"/>
      <c r="Y125" s="16" t="s">
        <v>269</v>
      </c>
      <c r="Z125" s="10" t="s">
        <v>406</v>
      </c>
    </row>
    <row r="126" spans="1:26" ht="113.5" customHeight="1" x14ac:dyDescent="0.25">
      <c r="B126" s="23" t="s">
        <v>31</v>
      </c>
      <c r="C126" s="118" t="str">
        <f t="shared" si="6"/>
        <v>Facility.LPF013</v>
      </c>
      <c r="D126" s="16" t="s">
        <v>404</v>
      </c>
      <c r="E126" s="23" t="s">
        <v>1628</v>
      </c>
      <c r="F126" s="9"/>
      <c r="G126" s="17"/>
      <c r="H126" s="103">
        <v>4</v>
      </c>
      <c r="I126" s="104"/>
      <c r="J126" s="100"/>
      <c r="K126" s="9" t="s">
        <v>129</v>
      </c>
      <c r="L126" s="10"/>
      <c r="M126" s="101"/>
      <c r="N126" s="10" t="s">
        <v>1361</v>
      </c>
      <c r="O126" s="101"/>
      <c r="P126" s="10"/>
      <c r="Q126" s="101"/>
      <c r="R126" s="10"/>
      <c r="S126" s="101"/>
      <c r="T126" s="10"/>
      <c r="U126" s="101"/>
      <c r="V126" s="10"/>
      <c r="W126" s="118" t="b">
        <f>AND(H125=3,H124&gt;0)</f>
        <v>0</v>
      </c>
      <c r="X126" s="10"/>
      <c r="Y126" s="16" t="s">
        <v>270</v>
      </c>
      <c r="Z126" s="17" t="s">
        <v>405</v>
      </c>
    </row>
    <row r="127" spans="1:26" ht="76.5" customHeight="1" x14ac:dyDescent="0.25">
      <c r="B127" s="23" t="s">
        <v>32</v>
      </c>
      <c r="C127" s="118" t="str">
        <f t="shared" si="6"/>
        <v>Facility.LPF014</v>
      </c>
      <c r="D127" s="16" t="s">
        <v>1362</v>
      </c>
      <c r="E127" s="23" t="s">
        <v>136</v>
      </c>
      <c r="F127" s="9"/>
      <c r="G127" s="17"/>
      <c r="H127" s="103" t="s">
        <v>1363</v>
      </c>
      <c r="I127" s="104"/>
      <c r="J127" s="100"/>
      <c r="K127" s="9" t="s">
        <v>129</v>
      </c>
      <c r="L127" s="10"/>
      <c r="M127" s="101"/>
      <c r="N127" s="10" t="s">
        <v>1364</v>
      </c>
      <c r="O127" s="101"/>
      <c r="P127" s="10"/>
      <c r="Q127" s="101"/>
      <c r="R127" s="10"/>
      <c r="S127" s="101"/>
      <c r="T127" s="10"/>
      <c r="U127" s="101"/>
      <c r="V127" s="10"/>
      <c r="W127" s="23" t="b">
        <f>AND(H125=3,H126=4,H124&gt;0)</f>
        <v>0</v>
      </c>
      <c r="X127" s="10"/>
      <c r="Y127" s="16" t="s">
        <v>277</v>
      </c>
      <c r="Z127" s="10" t="s">
        <v>530</v>
      </c>
    </row>
    <row r="128" spans="1:26" ht="103" customHeight="1" x14ac:dyDescent="0.25">
      <c r="B128" s="23" t="s">
        <v>33</v>
      </c>
      <c r="C128" s="118" t="str">
        <f t="shared" si="6"/>
        <v>Facility.LPF015</v>
      </c>
      <c r="D128" s="16" t="s">
        <v>531</v>
      </c>
      <c r="E128" s="23" t="s">
        <v>1263</v>
      </c>
      <c r="F128" s="9"/>
      <c r="G128" s="17"/>
      <c r="H128" s="103" t="s">
        <v>926</v>
      </c>
      <c r="I128" s="104"/>
      <c r="J128" s="100"/>
      <c r="K128" s="9" t="s">
        <v>129</v>
      </c>
      <c r="L128" s="10"/>
      <c r="M128" s="101"/>
      <c r="N128" s="10" t="s">
        <v>1365</v>
      </c>
      <c r="O128" s="101"/>
      <c r="P128" s="10"/>
      <c r="Q128" s="101"/>
      <c r="R128" s="10"/>
      <c r="S128" s="101"/>
      <c r="T128" s="10"/>
      <c r="U128" s="101"/>
      <c r="V128" s="10"/>
      <c r="W128" s="118" t="b">
        <f>AND(H125=3,H124&gt;0)</f>
        <v>0</v>
      </c>
      <c r="X128" s="10"/>
      <c r="Y128" s="16" t="s">
        <v>271</v>
      </c>
      <c r="Z128" s="37" t="s">
        <v>407</v>
      </c>
    </row>
    <row r="129" spans="1:27" ht="59.5" customHeight="1" x14ac:dyDescent="0.25">
      <c r="B129" s="23" t="s">
        <v>34</v>
      </c>
      <c r="C129" s="118" t="str">
        <f t="shared" si="6"/>
        <v>Facility.LPF016</v>
      </c>
      <c r="D129" s="16" t="s">
        <v>532</v>
      </c>
      <c r="E129" s="23" t="s">
        <v>1366</v>
      </c>
      <c r="F129" s="9"/>
      <c r="G129" s="17"/>
      <c r="H129" s="115" t="b">
        <v>1</v>
      </c>
      <c r="I129" s="104"/>
      <c r="J129" s="100"/>
      <c r="K129" s="9" t="s">
        <v>131</v>
      </c>
      <c r="L129" s="10"/>
      <c r="M129" s="101"/>
      <c r="N129" s="10"/>
      <c r="O129" s="101"/>
      <c r="P129" s="10"/>
      <c r="Q129" s="101"/>
      <c r="R129" s="10"/>
      <c r="S129" s="101"/>
      <c r="T129" s="10"/>
      <c r="U129" s="101"/>
      <c r="V129" s="10"/>
      <c r="W129" s="23"/>
      <c r="X129" s="10"/>
      <c r="Y129" s="16" t="s">
        <v>272</v>
      </c>
      <c r="Z129" s="10" t="s">
        <v>965</v>
      </c>
    </row>
    <row r="130" spans="1:27" ht="38.5" customHeight="1" x14ac:dyDescent="0.25">
      <c r="B130" s="23" t="s">
        <v>35</v>
      </c>
      <c r="C130" s="118" t="str">
        <f t="shared" si="6"/>
        <v>Facility.LPF017</v>
      </c>
      <c r="D130" s="16" t="s">
        <v>160</v>
      </c>
      <c r="E130" s="23" t="s">
        <v>1366</v>
      </c>
      <c r="F130" s="9"/>
      <c r="G130" s="17"/>
      <c r="H130" s="115" t="b">
        <v>1</v>
      </c>
      <c r="I130" s="104"/>
      <c r="J130" s="100"/>
      <c r="K130" s="9" t="s">
        <v>131</v>
      </c>
      <c r="L130" s="10"/>
      <c r="M130" s="101"/>
      <c r="N130" s="10"/>
      <c r="O130" s="101"/>
      <c r="P130" s="10"/>
      <c r="Q130" s="101"/>
      <c r="R130" s="10"/>
      <c r="S130" s="101"/>
      <c r="T130" s="10"/>
      <c r="U130" s="101"/>
      <c r="V130" s="10"/>
      <c r="W130" s="23"/>
      <c r="X130" s="10"/>
      <c r="Y130" s="16" t="s">
        <v>273</v>
      </c>
      <c r="Z130" s="10" t="s">
        <v>965</v>
      </c>
    </row>
    <row r="131" spans="1:27" ht="35.15" customHeight="1" x14ac:dyDescent="0.25">
      <c r="B131" s="23" t="s">
        <v>36</v>
      </c>
      <c r="C131" s="118" t="str">
        <f t="shared" si="6"/>
        <v>Facility.LPF018</v>
      </c>
      <c r="D131" s="16" t="s">
        <v>161</v>
      </c>
      <c r="E131" s="23" t="s">
        <v>1366</v>
      </c>
      <c r="F131" s="9"/>
      <c r="G131" s="17"/>
      <c r="H131" s="115" t="b">
        <v>1</v>
      </c>
      <c r="I131" s="104"/>
      <c r="J131" s="100"/>
      <c r="K131" s="9" t="s">
        <v>131</v>
      </c>
      <c r="L131" s="10"/>
      <c r="M131" s="101"/>
      <c r="N131" s="10"/>
      <c r="O131" s="101"/>
      <c r="P131" s="10"/>
      <c r="Q131" s="101"/>
      <c r="R131" s="10"/>
      <c r="S131" s="101"/>
      <c r="T131" s="10"/>
      <c r="U131" s="101"/>
      <c r="V131" s="10"/>
      <c r="W131" s="196"/>
      <c r="X131" s="10"/>
      <c r="Y131" s="16" t="s">
        <v>274</v>
      </c>
      <c r="Z131" s="10" t="s">
        <v>965</v>
      </c>
    </row>
    <row r="132" spans="1:27" ht="61" customHeight="1" x14ac:dyDescent="0.25">
      <c r="B132" s="23" t="s">
        <v>37</v>
      </c>
      <c r="C132" s="118" t="str">
        <f t="shared" si="6"/>
        <v>Facility.LPF019</v>
      </c>
      <c r="D132" s="16" t="s">
        <v>1367</v>
      </c>
      <c r="E132" s="23" t="s">
        <v>136</v>
      </c>
      <c r="F132" s="9"/>
      <c r="G132" s="17"/>
      <c r="H132" s="103" t="s">
        <v>1368</v>
      </c>
      <c r="I132" s="104"/>
      <c r="J132" s="100"/>
      <c r="K132" s="9" t="s">
        <v>129</v>
      </c>
      <c r="L132" s="10"/>
      <c r="M132" s="101"/>
      <c r="N132" s="10" t="s">
        <v>1463</v>
      </c>
      <c r="O132" s="101"/>
      <c r="P132" s="10"/>
      <c r="Q132" s="101"/>
      <c r="R132" s="10"/>
      <c r="S132" s="101"/>
      <c r="T132" s="10"/>
      <c r="U132" s="101"/>
      <c r="V132" s="10"/>
      <c r="W132" s="196" t="b">
        <f>H131</f>
        <v>1</v>
      </c>
      <c r="X132" s="10"/>
      <c r="Y132" s="16" t="s">
        <v>275</v>
      </c>
      <c r="Z132" s="10"/>
    </row>
    <row r="133" spans="1:27" ht="93" customHeight="1" x14ac:dyDescent="0.25">
      <c r="B133" s="23" t="s">
        <v>344</v>
      </c>
      <c r="C133" s="118" t="str">
        <f t="shared" si="6"/>
        <v>Facility.LPF020</v>
      </c>
      <c r="D133" s="16" t="s">
        <v>1369</v>
      </c>
      <c r="E133" s="178" t="s">
        <v>1626</v>
      </c>
      <c r="F133" s="9"/>
      <c r="G133" s="17"/>
      <c r="H133" s="115" t="b">
        <v>0</v>
      </c>
      <c r="I133" s="104"/>
      <c r="J133" s="100" t="s">
        <v>1370</v>
      </c>
      <c r="K133" s="9" t="s">
        <v>131</v>
      </c>
      <c r="L133" s="10"/>
      <c r="M133" s="101"/>
      <c r="N133" s="10"/>
      <c r="O133" s="101"/>
      <c r="P133" s="10"/>
      <c r="Q133" s="101"/>
      <c r="R133" s="10"/>
      <c r="S133" s="101"/>
      <c r="T133" s="10"/>
      <c r="U133" s="101"/>
      <c r="V133" s="10"/>
      <c r="W133" s="118" t="b">
        <f>AND(H123=0,H121&lt;&gt;"",H121&lt;=H13)</f>
        <v>0</v>
      </c>
      <c r="X133" s="10"/>
      <c r="Y133" s="16" t="s">
        <v>259</v>
      </c>
      <c r="Z133" s="10" t="s">
        <v>1019</v>
      </c>
    </row>
    <row r="134" spans="1:27" ht="63.65" customHeight="1" x14ac:dyDescent="0.25">
      <c r="A134" s="15"/>
      <c r="B134" s="177" t="s">
        <v>1544</v>
      </c>
      <c r="C134" s="184" t="str">
        <f>"Facility." &amp; B134</f>
        <v>Facility.LPC100</v>
      </c>
      <c r="D134" s="178" t="s">
        <v>1042</v>
      </c>
      <c r="E134" s="179" t="s">
        <v>1561</v>
      </c>
      <c r="F134" s="180"/>
      <c r="G134" s="181"/>
      <c r="H134" s="182"/>
      <c r="I134" s="183"/>
      <c r="J134" s="178"/>
      <c r="K134" s="9"/>
      <c r="L134" s="10"/>
      <c r="M134" s="101"/>
      <c r="N134" s="10"/>
      <c r="O134" s="101"/>
      <c r="P134" s="10"/>
      <c r="Q134" s="101"/>
      <c r="R134" s="10"/>
      <c r="S134" s="101"/>
      <c r="T134" s="10"/>
      <c r="U134" s="101"/>
      <c r="V134" s="10"/>
      <c r="W134" s="193"/>
      <c r="X134" s="161"/>
      <c r="Y134" s="29"/>
      <c r="Z134" s="10"/>
    </row>
    <row r="135" spans="1:27" ht="22.5" customHeight="1" x14ac:dyDescent="0.25">
      <c r="B135" s="24"/>
      <c r="C135" s="19" t="s">
        <v>1012</v>
      </c>
      <c r="D135" s="13"/>
      <c r="E135" s="12"/>
      <c r="F135" s="12"/>
      <c r="G135" s="12"/>
      <c r="H135" s="12"/>
      <c r="I135" s="12"/>
      <c r="J135" s="12"/>
      <c r="K135" s="12"/>
      <c r="L135" s="12"/>
      <c r="M135" s="12"/>
      <c r="N135" s="12"/>
      <c r="O135" s="12"/>
      <c r="P135" s="12"/>
      <c r="Q135" s="12"/>
      <c r="R135" s="12"/>
      <c r="S135" s="12"/>
      <c r="T135" s="12"/>
      <c r="U135" s="12"/>
      <c r="V135" s="12"/>
      <c r="W135" s="12"/>
      <c r="X135" s="12"/>
      <c r="Y135" s="12"/>
      <c r="Z135" s="14"/>
    </row>
    <row r="136" spans="1:27" ht="50.5" customHeight="1" x14ac:dyDescent="0.25">
      <c r="B136" s="23" t="s">
        <v>1220</v>
      </c>
      <c r="C136" s="118" t="str">
        <f>"Loan." &amp; B136</f>
        <v>Loan.LPL030</v>
      </c>
      <c r="D136" s="16" t="s">
        <v>1218</v>
      </c>
      <c r="E136" s="23" t="s">
        <v>134</v>
      </c>
      <c r="F136" s="9"/>
      <c r="G136" s="17"/>
      <c r="H136" s="103" t="s">
        <v>1218</v>
      </c>
      <c r="I136" s="106"/>
      <c r="J136" s="100"/>
      <c r="K136" s="9" t="s">
        <v>131</v>
      </c>
      <c r="L136" s="10"/>
      <c r="M136" s="101" t="b">
        <f>LEN(H136)&lt;=2000</f>
        <v>1</v>
      </c>
      <c r="N136" s="10" t="s">
        <v>1371</v>
      </c>
      <c r="O136" s="101"/>
      <c r="P136" s="10"/>
      <c r="Q136" s="101"/>
      <c r="R136" s="10"/>
      <c r="S136" s="101"/>
      <c r="T136" s="10"/>
      <c r="U136" s="101"/>
      <c r="V136" s="10"/>
      <c r="W136" s="23"/>
      <c r="X136" s="10"/>
      <c r="Y136" s="16" t="s">
        <v>1219</v>
      </c>
      <c r="Z136" s="10" t="s">
        <v>1178</v>
      </c>
    </row>
    <row r="137" spans="1:27" ht="52.5" customHeight="1" x14ac:dyDescent="0.25">
      <c r="B137" s="23" t="s">
        <v>353</v>
      </c>
      <c r="C137" s="118" t="str">
        <f t="shared" ref="C137:C166" si="7">"Loan." &amp; B137</f>
        <v>Loan.LPL002a</v>
      </c>
      <c r="D137" s="16" t="s">
        <v>162</v>
      </c>
      <c r="E137" s="23" t="s">
        <v>1616</v>
      </c>
      <c r="F137" s="9"/>
      <c r="G137" s="17"/>
      <c r="H137" s="103" t="s">
        <v>988</v>
      </c>
      <c r="I137" s="104"/>
      <c r="J137" s="100"/>
      <c r="K137" s="9" t="s">
        <v>129</v>
      </c>
      <c r="L137" s="10" t="s">
        <v>1261</v>
      </c>
      <c r="M137" s="116" t="b" cm="1">
        <f t="array" ref="M137">IF(OR(H137="FWEIRS",H137="VWES"),pfo_count_eird&gt;0,TRUE)</f>
        <v>1</v>
      </c>
      <c r="N137" s="10" t="s">
        <v>1510</v>
      </c>
      <c r="O137" s="101" t="b" cm="1">
        <f t="array" ref="O137">IF(pfo_count_eird &gt; 0,OR(H137="FWEIRS",H137="REVLNF",H137="VWES"), TRUE)</f>
        <v>0</v>
      </c>
      <c r="P137" s="10" t="s">
        <v>1622</v>
      </c>
      <c r="Q137" s="101"/>
      <c r="R137" s="10"/>
      <c r="S137" s="101"/>
      <c r="T137" s="10"/>
      <c r="U137" s="101"/>
      <c r="V137" s="10"/>
      <c r="W137" s="23"/>
      <c r="X137" s="10"/>
      <c r="Y137" s="16" t="s">
        <v>279</v>
      </c>
      <c r="Z137" s="10"/>
    </row>
    <row r="138" spans="1:27" ht="203.5" customHeight="1" x14ac:dyDescent="0.25">
      <c r="A138" s="15"/>
      <c r="B138" s="107" t="s">
        <v>354</v>
      </c>
      <c r="C138" s="118" t="str">
        <f t="shared" si="7"/>
        <v>Loan.LPL002b</v>
      </c>
      <c r="D138" s="108" t="s">
        <v>1372</v>
      </c>
      <c r="E138" s="107" t="s">
        <v>135</v>
      </c>
      <c r="F138" s="107"/>
      <c r="G138" s="108" t="s">
        <v>1373</v>
      </c>
      <c r="H138" s="103"/>
      <c r="I138" s="203" t="str">
        <f>_xlfn.CONCAT(H113,H137,Pfo_Page_Serial_Padded_4)</f>
        <v>BOSVAR0002</v>
      </c>
      <c r="J138" s="119" t="s">
        <v>1373</v>
      </c>
      <c r="K138" s="107"/>
      <c r="L138" s="108"/>
      <c r="M138" s="101"/>
      <c r="N138" s="108"/>
      <c r="O138" s="101"/>
      <c r="P138" s="108"/>
      <c r="Q138" s="101"/>
      <c r="R138" s="108"/>
      <c r="S138" s="101"/>
      <c r="T138" s="108"/>
      <c r="U138" s="101"/>
      <c r="V138" s="108"/>
      <c r="W138" s="107"/>
      <c r="X138" s="108"/>
      <c r="Y138" s="108" t="s">
        <v>280</v>
      </c>
      <c r="Z138" s="17" t="s">
        <v>405</v>
      </c>
      <c r="AA138" s="85"/>
    </row>
    <row r="139" spans="1:27" ht="38.5" customHeight="1" x14ac:dyDescent="0.25">
      <c r="B139" s="23" t="s">
        <v>38</v>
      </c>
      <c r="C139" s="118" t="str">
        <f t="shared" si="7"/>
        <v>Loan.LPL003</v>
      </c>
      <c r="D139" s="16" t="s">
        <v>163</v>
      </c>
      <c r="E139" s="23" t="s">
        <v>1617</v>
      </c>
      <c r="F139" s="9"/>
      <c r="G139" s="17"/>
      <c r="H139" s="123">
        <v>3</v>
      </c>
      <c r="I139" s="104"/>
      <c r="J139" s="100"/>
      <c r="K139" s="9" t="s">
        <v>129</v>
      </c>
      <c r="L139" s="10" t="s">
        <v>1261</v>
      </c>
      <c r="M139" s="101"/>
      <c r="N139" s="10"/>
      <c r="O139" s="101"/>
      <c r="P139" s="10"/>
      <c r="Q139" s="101"/>
      <c r="R139" s="10"/>
      <c r="S139" s="101"/>
      <c r="T139" s="10"/>
      <c r="U139" s="101"/>
      <c r="V139" s="10"/>
      <c r="W139" s="23"/>
      <c r="X139" s="10"/>
      <c r="Y139" s="16" t="s">
        <v>281</v>
      </c>
      <c r="Z139" s="17" t="s">
        <v>405</v>
      </c>
    </row>
    <row r="140" spans="1:27" ht="44.15" customHeight="1" x14ac:dyDescent="0.25">
      <c r="B140" s="23" t="s">
        <v>39</v>
      </c>
      <c r="C140" s="118" t="str">
        <f t="shared" si="7"/>
        <v>Loan.LPL004</v>
      </c>
      <c r="D140" s="16" t="s">
        <v>1374</v>
      </c>
      <c r="E140" s="23" t="s">
        <v>132</v>
      </c>
      <c r="F140" s="9"/>
      <c r="G140" s="17"/>
      <c r="H140" s="103" t="s">
        <v>1375</v>
      </c>
      <c r="I140" s="104"/>
      <c r="J140" s="100"/>
      <c r="K140" s="9" t="s">
        <v>129</v>
      </c>
      <c r="L140" s="10"/>
      <c r="M140" s="101"/>
      <c r="N140" s="10" t="s">
        <v>1376</v>
      </c>
      <c r="O140" s="101"/>
      <c r="P140" s="10"/>
      <c r="Q140" s="101"/>
      <c r="R140" s="10"/>
      <c r="S140" s="101"/>
      <c r="T140" s="10"/>
      <c r="U140" s="101"/>
      <c r="V140" s="10"/>
      <c r="W140" s="196" t="b">
        <f>H139=14</f>
        <v>0</v>
      </c>
      <c r="X140" s="10"/>
      <c r="Y140" s="16" t="s">
        <v>282</v>
      </c>
      <c r="Z140" s="10" t="s">
        <v>963</v>
      </c>
    </row>
    <row r="141" spans="1:27" ht="91" customHeight="1" x14ac:dyDescent="0.25">
      <c r="B141" s="23" t="s">
        <v>40</v>
      </c>
      <c r="C141" s="118" t="str">
        <f t="shared" si="7"/>
        <v>Loan.LPL005</v>
      </c>
      <c r="D141" s="16" t="s">
        <v>164</v>
      </c>
      <c r="E141" s="23" t="s">
        <v>128</v>
      </c>
      <c r="F141" s="9"/>
      <c r="G141" s="17"/>
      <c r="H141" s="120">
        <v>36617</v>
      </c>
      <c r="I141" s="104"/>
      <c r="J141" s="100"/>
      <c r="K141" s="9" t="s">
        <v>129</v>
      </c>
      <c r="L141" s="10" t="s">
        <v>1261</v>
      </c>
      <c r="M141" s="101" t="b">
        <f>H141&gt;=H120</f>
        <v>1</v>
      </c>
      <c r="N141" s="10" t="s">
        <v>1377</v>
      </c>
      <c r="O141" s="101" t="b">
        <f>H141&lt;=H121</f>
        <v>1</v>
      </c>
      <c r="P141" s="10" t="s">
        <v>1378</v>
      </c>
      <c r="Q141" s="101"/>
      <c r="R141" s="10"/>
      <c r="S141" s="101"/>
      <c r="T141" s="10"/>
      <c r="U141" s="101"/>
      <c r="V141" s="10"/>
      <c r="W141" s="23"/>
      <c r="X141" s="10"/>
      <c r="Y141" s="16" t="s">
        <v>283</v>
      </c>
      <c r="Z141" s="10" t="s">
        <v>1221</v>
      </c>
    </row>
    <row r="142" spans="1:27" ht="79" customHeight="1" x14ac:dyDescent="0.25">
      <c r="B142" s="23" t="s">
        <v>41</v>
      </c>
      <c r="C142" s="118" t="str">
        <f t="shared" si="7"/>
        <v>Loan.LPL006</v>
      </c>
      <c r="D142" s="16" t="s">
        <v>165</v>
      </c>
      <c r="E142" s="9" t="s">
        <v>1291</v>
      </c>
      <c r="F142" s="9"/>
      <c r="G142" s="17"/>
      <c r="H142" s="102">
        <v>10000</v>
      </c>
      <c r="I142" s="104"/>
      <c r="J142" s="100"/>
      <c r="K142" s="9" t="s">
        <v>129</v>
      </c>
      <c r="L142" s="10" t="s">
        <v>1261</v>
      </c>
      <c r="M142" s="101" t="b">
        <f>H142&gt;0</f>
        <v>1</v>
      </c>
      <c r="N142" s="10" t="s">
        <v>1379</v>
      </c>
      <c r="O142" s="101" t="b">
        <f>H142&lt;=H122</f>
        <v>1</v>
      </c>
      <c r="P142" s="10" t="s">
        <v>1380</v>
      </c>
      <c r="Q142" s="101"/>
      <c r="R142" s="10"/>
      <c r="S142" s="101"/>
      <c r="T142" s="10"/>
      <c r="U142" s="101"/>
      <c r="V142" s="10"/>
      <c r="W142" s="23"/>
      <c r="X142" s="10"/>
      <c r="Y142" s="16" t="s">
        <v>284</v>
      </c>
      <c r="Z142" s="10" t="s">
        <v>352</v>
      </c>
    </row>
    <row r="143" spans="1:27" ht="88.5" customHeight="1" x14ac:dyDescent="0.25">
      <c r="B143" s="23" t="s">
        <v>42</v>
      </c>
      <c r="C143" s="118" t="str">
        <f t="shared" si="7"/>
        <v>Loan.LPL007</v>
      </c>
      <c r="D143" s="16" t="s">
        <v>332</v>
      </c>
      <c r="E143" s="9" t="s">
        <v>1291</v>
      </c>
      <c r="F143" s="9"/>
      <c r="G143" s="17"/>
      <c r="H143" s="102">
        <v>9000</v>
      </c>
      <c r="I143" s="104"/>
      <c r="J143" s="100"/>
      <c r="K143" s="9" t="s">
        <v>129</v>
      </c>
      <c r="L143" s="10" t="s">
        <v>1261</v>
      </c>
      <c r="M143" s="101" t="b">
        <f>H143&lt;=H142</f>
        <v>1</v>
      </c>
      <c r="N143" s="10" t="s">
        <v>1381</v>
      </c>
      <c r="O143" s="101" t="b">
        <f>H143&lt;=H123</f>
        <v>1</v>
      </c>
      <c r="P143" s="10" t="s">
        <v>1382</v>
      </c>
      <c r="Q143" s="101"/>
      <c r="R143" s="10"/>
      <c r="S143" s="101"/>
      <c r="T143" s="10"/>
      <c r="U143" s="101"/>
      <c r="V143" s="10"/>
      <c r="W143" s="23"/>
      <c r="X143" s="10"/>
      <c r="Y143" s="16" t="s">
        <v>278</v>
      </c>
      <c r="Z143" s="10" t="s">
        <v>352</v>
      </c>
    </row>
    <row r="144" spans="1:27" ht="39" customHeight="1" x14ac:dyDescent="0.25">
      <c r="B144" s="23" t="s">
        <v>43</v>
      </c>
      <c r="C144" s="118" t="str">
        <f t="shared" si="7"/>
        <v>Loan.LPL008</v>
      </c>
      <c r="D144" s="16" t="s">
        <v>166</v>
      </c>
      <c r="E144" s="23" t="s">
        <v>1634</v>
      </c>
      <c r="F144" s="9"/>
      <c r="G144" s="17"/>
      <c r="H144" s="103">
        <v>11</v>
      </c>
      <c r="I144" s="104"/>
      <c r="J144" s="100"/>
      <c r="K144" s="9" t="s">
        <v>129</v>
      </c>
      <c r="L144" s="10" t="s">
        <v>1261</v>
      </c>
      <c r="M144" s="101" t="b">
        <f>IF(OR(H144=2,H144=3,H144=12,H144=13),H151=H149, TRUE)</f>
        <v>1</v>
      </c>
      <c r="N144" s="10" t="s">
        <v>1637</v>
      </c>
      <c r="O144" s="101" t="b">
        <f>IF(OR(H144=4,H144=5,H144=10),H151&lt;H150, TRUE)</f>
        <v>1</v>
      </c>
      <c r="P144" s="10" t="s">
        <v>1648</v>
      </c>
      <c r="Q144" s="101" t="b">
        <f>IF(OR(H144=9,H144=11),H151&lt;H149, TRUE)</f>
        <v>1</v>
      </c>
      <c r="R144" s="10" t="s">
        <v>1638</v>
      </c>
      <c r="S144" s="101"/>
      <c r="T144" s="10"/>
      <c r="U144" s="101"/>
      <c r="V144" s="10"/>
      <c r="W144" s="23"/>
      <c r="X144" s="10"/>
      <c r="Y144" s="16" t="s">
        <v>285</v>
      </c>
      <c r="Z144" s="10" t="s">
        <v>405</v>
      </c>
    </row>
    <row r="145" spans="2:27" ht="164.25" customHeight="1" x14ac:dyDescent="0.25">
      <c r="B145" s="23" t="s">
        <v>44</v>
      </c>
      <c r="C145" s="118" t="str">
        <f t="shared" si="7"/>
        <v>Loan.LPL009</v>
      </c>
      <c r="D145" s="16" t="s">
        <v>167</v>
      </c>
      <c r="E145" s="23" t="s">
        <v>1619</v>
      </c>
      <c r="F145" s="9"/>
      <c r="G145" s="17"/>
      <c r="H145" s="103">
        <v>3</v>
      </c>
      <c r="I145" s="104"/>
      <c r="J145" s="100" t="s">
        <v>1516</v>
      </c>
      <c r="K145" s="9" t="s">
        <v>129</v>
      </c>
      <c r="L145" s="10" t="s">
        <v>1261</v>
      </c>
      <c r="M145" s="101" t="b">
        <f>IF(OR(H137="FIXED",H137="FWEIRS",H137="FNEIRS",H137="BNDCAP"),H145=3, TRUE)</f>
        <v>1</v>
      </c>
      <c r="N145" s="10" t="s">
        <v>1514</v>
      </c>
      <c r="O145" s="101" t="b">
        <f>IF(H137="FIXIF",H145=4, TRUE)</f>
        <v>1</v>
      </c>
      <c r="P145" s="10" t="s">
        <v>1515</v>
      </c>
      <c r="Q145" s="101" t="b">
        <f>IF(H145=3, OR(H137="FIXED",H137="FWEIRS",H137="FNEIRS", H137="BNDCAP"), TRUE)</f>
        <v>0</v>
      </c>
      <c r="R145" s="10" t="s">
        <v>1517</v>
      </c>
      <c r="S145" s="101" t="b">
        <f>IF(H145=4,H137="FIXIF",TRUE)</f>
        <v>1</v>
      </c>
      <c r="T145" s="10" t="s">
        <v>1518</v>
      </c>
      <c r="U145" s="101"/>
      <c r="V145" s="10"/>
      <c r="W145" s="23"/>
      <c r="X145" s="10"/>
      <c r="Y145" s="16" t="s">
        <v>286</v>
      </c>
      <c r="Z145" s="16" t="s">
        <v>405</v>
      </c>
    </row>
    <row r="146" spans="2:27" ht="120.65" customHeight="1" x14ac:dyDescent="0.3">
      <c r="B146" s="23" t="s">
        <v>45</v>
      </c>
      <c r="C146" s="118" t="str">
        <f t="shared" si="7"/>
        <v>Loan.LPL010</v>
      </c>
      <c r="D146" s="16" t="s">
        <v>1447</v>
      </c>
      <c r="E146" s="9" t="s">
        <v>1296</v>
      </c>
      <c r="F146" s="9"/>
      <c r="G146" s="17"/>
      <c r="H146" s="113">
        <v>20</v>
      </c>
      <c r="I146" s="104"/>
      <c r="J146" s="100"/>
      <c r="K146" s="9" t="s">
        <v>129</v>
      </c>
      <c r="L146" s="10"/>
      <c r="M146" s="101" t="b">
        <f>OR(AND(OR(H145=4,H145=5),H146=0),AND(H145&lt;&gt;4,H145&lt;&gt;5,H146&gt;=0))</f>
        <v>1</v>
      </c>
      <c r="N146" s="10" t="s">
        <v>1658</v>
      </c>
      <c r="O146" s="101"/>
      <c r="P146" s="10"/>
      <c r="Q146" s="101"/>
      <c r="R146" s="10"/>
      <c r="S146" s="101"/>
      <c r="T146" s="10"/>
      <c r="U146" s="101"/>
      <c r="V146" s="10"/>
      <c r="W146" s="205" t="b">
        <f>AND(H137&lt;&gt;"FIXIF",H137&lt;&gt;"BNDCAP",H137&lt;&gt;"FIXED", H137&lt;&gt;"FWEIRS",H137&lt;&gt;"FNEIRS")</f>
        <v>1</v>
      </c>
      <c r="X146" s="10"/>
      <c r="Y146" s="16" t="s">
        <v>287</v>
      </c>
      <c r="Z146" s="23"/>
    </row>
    <row r="147" spans="2:27" ht="116.15" customHeight="1" x14ac:dyDescent="0.25">
      <c r="B147" s="23" t="s">
        <v>1572</v>
      </c>
      <c r="C147" s="118" t="str">
        <f t="shared" si="7"/>
        <v>Loan.LPL010a</v>
      </c>
      <c r="D147" s="16" t="s">
        <v>1448</v>
      </c>
      <c r="E147" s="9" t="s">
        <v>1296</v>
      </c>
      <c r="F147" s="9"/>
      <c r="G147" s="17"/>
      <c r="H147" s="113">
        <v>3.4998999999999998</v>
      </c>
      <c r="I147" s="104"/>
      <c r="J147" s="100"/>
      <c r="K147" s="9" t="s">
        <v>129</v>
      </c>
      <c r="L147" s="10"/>
      <c r="M147" s="101" t="b">
        <f>OR(AND(OR(H145=4,H145=5),H147=0),AND(H145&lt;&gt;4,H145&lt;&gt;5,H147&gt;0))</f>
        <v>1</v>
      </c>
      <c r="N147" s="10" t="s">
        <v>1659</v>
      </c>
      <c r="O147" s="101"/>
      <c r="P147" s="10"/>
      <c r="Q147" s="101"/>
      <c r="R147" s="10"/>
      <c r="S147" s="101"/>
      <c r="T147" s="10"/>
      <c r="U147" s="101"/>
      <c r="V147" s="10"/>
      <c r="W147" s="204" t="b">
        <f>NOT(AND(H137&lt;&gt;"FIXIF",H137&lt;&gt;"BNDCAP",H137&lt;&gt;"FIXED", H137&lt;&gt;"FWEIRS",H137&lt;&gt;"FNEIRS"))</f>
        <v>0</v>
      </c>
      <c r="X147" s="10"/>
      <c r="Y147" s="16" t="s">
        <v>287</v>
      </c>
      <c r="Z147" s="23"/>
    </row>
    <row r="148" spans="2:27" ht="49.5" customHeight="1" x14ac:dyDescent="0.25">
      <c r="B148" s="23" t="s">
        <v>379</v>
      </c>
      <c r="C148" s="118" t="str">
        <f t="shared" si="7"/>
        <v>Loan.LPL010b</v>
      </c>
      <c r="D148" s="16" t="s">
        <v>380</v>
      </c>
      <c r="E148" s="23" t="s">
        <v>388</v>
      </c>
      <c r="F148" s="9"/>
      <c r="G148" s="17"/>
      <c r="H148" s="115" t="b">
        <v>1</v>
      </c>
      <c r="I148" s="104"/>
      <c r="J148" s="100"/>
      <c r="K148" s="9" t="s">
        <v>129</v>
      </c>
      <c r="L148" s="10"/>
      <c r="M148" s="115" t="b">
        <f>H148</f>
        <v>1</v>
      </c>
      <c r="N148" s="10" t="s">
        <v>1451</v>
      </c>
      <c r="O148" s="101"/>
      <c r="P148" s="10"/>
      <c r="Q148" s="101"/>
      <c r="R148" s="10"/>
      <c r="S148" s="101"/>
      <c r="T148" s="10"/>
      <c r="U148" s="101"/>
      <c r="V148" s="10"/>
      <c r="W148" s="118" t="b">
        <f>OR(H146&gt;20,AND(H147&gt;0,H147&lt;3.5))</f>
        <v>1</v>
      </c>
      <c r="X148" s="10"/>
      <c r="Y148" s="16" t="s">
        <v>381</v>
      </c>
      <c r="Z148" s="23"/>
    </row>
    <row r="149" spans="2:27" ht="109.5" customHeight="1" x14ac:dyDescent="0.25">
      <c r="B149" s="23" t="s">
        <v>46</v>
      </c>
      <c r="C149" s="118" t="str">
        <f t="shared" si="7"/>
        <v>Loan.LPL011</v>
      </c>
      <c r="D149" s="16" t="s">
        <v>357</v>
      </c>
      <c r="E149" s="23" t="s">
        <v>128</v>
      </c>
      <c r="F149" s="9"/>
      <c r="G149" s="17"/>
      <c r="H149" s="105">
        <v>44290</v>
      </c>
      <c r="I149" s="104"/>
      <c r="J149" s="100"/>
      <c r="K149" s="9" t="s">
        <v>129</v>
      </c>
      <c r="L149" s="10"/>
      <c r="M149" s="101" t="b">
        <f>H149&gt;=H120</f>
        <v>1</v>
      </c>
      <c r="N149" s="10" t="s">
        <v>1452</v>
      </c>
      <c r="O149" s="122" t="b">
        <f>AND(H149&gt;=H207, H149&lt;=H208)</f>
        <v>1</v>
      </c>
      <c r="P149" s="10" t="s">
        <v>1455</v>
      </c>
      <c r="Q149" s="101"/>
      <c r="R149" s="143"/>
      <c r="S149" s="101"/>
      <c r="T149" s="143"/>
      <c r="U149" s="101"/>
      <c r="V149" s="143"/>
      <c r="W149" s="197" t="b">
        <f>AND(H144&lt;&gt;4, H144&lt;&gt;5,H144&lt;&gt;10)</f>
        <v>1</v>
      </c>
      <c r="X149" s="143"/>
      <c r="Y149" s="16" t="s">
        <v>288</v>
      </c>
      <c r="Z149" s="23" t="s">
        <v>1221</v>
      </c>
    </row>
    <row r="150" spans="2:27" ht="80.150000000000006" customHeight="1" x14ac:dyDescent="0.25">
      <c r="B150" s="23" t="s">
        <v>47</v>
      </c>
      <c r="C150" s="118" t="str">
        <f t="shared" si="7"/>
        <v>Loan.LPL012</v>
      </c>
      <c r="D150" s="16" t="s">
        <v>168</v>
      </c>
      <c r="E150" s="23" t="s">
        <v>128</v>
      </c>
      <c r="F150" s="9"/>
      <c r="G150" s="17"/>
      <c r="H150" s="105">
        <v>44290</v>
      </c>
      <c r="I150" s="104"/>
      <c r="J150" s="100"/>
      <c r="K150" s="9" t="s">
        <v>129</v>
      </c>
      <c r="L150" s="10" t="s">
        <v>1261</v>
      </c>
      <c r="M150" s="101" t="b">
        <f>H150&gt;=H149</f>
        <v>1</v>
      </c>
      <c r="N150" s="10" t="s">
        <v>1454</v>
      </c>
      <c r="O150" s="122" t="b">
        <f>AND(H150&gt;=H207,H150&lt;=H208)</f>
        <v>1</v>
      </c>
      <c r="P150" s="10" t="s">
        <v>1456</v>
      </c>
      <c r="Q150" s="101"/>
      <c r="R150" s="10"/>
      <c r="S150" s="101"/>
      <c r="T150" s="10"/>
      <c r="U150" s="101"/>
      <c r="V150" s="10"/>
      <c r="W150" s="23"/>
      <c r="X150" s="10"/>
      <c r="Y150" s="16" t="s">
        <v>289</v>
      </c>
      <c r="Z150" s="23" t="s">
        <v>1221</v>
      </c>
    </row>
    <row r="151" spans="2:27" ht="136.5" customHeight="1" x14ac:dyDescent="0.25">
      <c r="B151" s="23" t="s">
        <v>48</v>
      </c>
      <c r="C151" s="118" t="str">
        <f t="shared" si="7"/>
        <v>Loan.LPL013</v>
      </c>
      <c r="D151" s="16" t="s">
        <v>333</v>
      </c>
      <c r="E151" s="23" t="s">
        <v>128</v>
      </c>
      <c r="F151" s="9"/>
      <c r="G151" s="17"/>
      <c r="H151" s="105">
        <v>44289</v>
      </c>
      <c r="I151" s="104"/>
      <c r="J151" s="100"/>
      <c r="K151" s="9" t="s">
        <v>129</v>
      </c>
      <c r="L151" s="10"/>
      <c r="M151" s="101" t="b">
        <f>H151&gt;=H120</f>
        <v>1</v>
      </c>
      <c r="N151" s="10" t="s">
        <v>1458</v>
      </c>
      <c r="O151" s="101" t="b">
        <f>H151&lt;=H150</f>
        <v>1</v>
      </c>
      <c r="P151" s="10" t="s">
        <v>1620</v>
      </c>
      <c r="Q151" s="101"/>
      <c r="R151" s="10"/>
      <c r="S151" s="101"/>
      <c r="T151" s="10"/>
      <c r="U151" s="101"/>
      <c r="V151" s="10"/>
      <c r="W151" s="118" t="b">
        <f>AND( H145&lt;&gt;4,H145&lt;&gt;5)</f>
        <v>1</v>
      </c>
      <c r="X151" s="10"/>
      <c r="Y151" s="16" t="s">
        <v>290</v>
      </c>
      <c r="Z151" s="62" t="s">
        <v>997</v>
      </c>
    </row>
    <row r="152" spans="2:27" ht="64.5" customHeight="1" thickBot="1" x14ac:dyDescent="0.3">
      <c r="B152" s="23" t="s">
        <v>49</v>
      </c>
      <c r="C152" s="118" t="str">
        <f t="shared" si="7"/>
        <v>Loan.LPL014</v>
      </c>
      <c r="D152" s="16" t="s">
        <v>998</v>
      </c>
      <c r="E152" s="23" t="s">
        <v>1263</v>
      </c>
      <c r="F152" s="9"/>
      <c r="G152" s="17"/>
      <c r="H152" s="103">
        <v>2</v>
      </c>
      <c r="I152" s="104"/>
      <c r="J152" s="100"/>
      <c r="K152" s="9" t="s">
        <v>129</v>
      </c>
      <c r="L152" s="10" t="s">
        <v>1261</v>
      </c>
      <c r="M152" s="101"/>
      <c r="N152" s="10"/>
      <c r="O152" s="101"/>
      <c r="P152" s="10"/>
      <c r="Q152" s="153"/>
      <c r="R152" s="61"/>
      <c r="S152" s="153"/>
      <c r="T152" s="61"/>
      <c r="U152" s="153"/>
      <c r="V152" s="61"/>
      <c r="W152" s="118"/>
      <c r="X152" s="10"/>
      <c r="Y152" s="16" t="s">
        <v>291</v>
      </c>
      <c r="Z152" s="10" t="s">
        <v>407</v>
      </c>
    </row>
    <row r="153" spans="2:27" ht="100.5" customHeight="1" thickBot="1" x14ac:dyDescent="0.3">
      <c r="B153" s="23" t="s">
        <v>50</v>
      </c>
      <c r="C153" s="118" t="str">
        <f t="shared" si="7"/>
        <v>Loan.LPL015</v>
      </c>
      <c r="D153" s="16" t="s">
        <v>999</v>
      </c>
      <c r="E153" s="23" t="s">
        <v>128</v>
      </c>
      <c r="F153" s="9"/>
      <c r="G153" s="17"/>
      <c r="H153" s="105">
        <v>47574</v>
      </c>
      <c r="I153" s="104"/>
      <c r="J153" s="100"/>
      <c r="K153" s="9" t="s">
        <v>129</v>
      </c>
      <c r="L153" s="10"/>
      <c r="M153" s="101" t="b">
        <f>H153&gt;=H120</f>
        <v>1</v>
      </c>
      <c r="N153" s="10" t="s">
        <v>1459</v>
      </c>
      <c r="O153" s="101" t="b">
        <f>H153&gt;H13</f>
        <v>1</v>
      </c>
      <c r="P153" s="10" t="s">
        <v>1460</v>
      </c>
      <c r="Q153" s="101"/>
      <c r="R153" s="61"/>
      <c r="S153" s="101"/>
      <c r="T153" s="61"/>
      <c r="U153" s="101"/>
      <c r="V153" s="61"/>
      <c r="W153" s="118" t="b">
        <f>H152=2</f>
        <v>1</v>
      </c>
      <c r="X153" s="10"/>
      <c r="Y153" s="16" t="s">
        <v>292</v>
      </c>
      <c r="Z153" s="10" t="s">
        <v>1221</v>
      </c>
      <c r="AA153" s="10"/>
    </row>
    <row r="154" spans="2:27" ht="46.5" customHeight="1" thickBot="1" x14ac:dyDescent="0.3">
      <c r="B154" s="23" t="s">
        <v>51</v>
      </c>
      <c r="C154" s="118" t="str">
        <f t="shared" si="7"/>
        <v>Loan.LPL016</v>
      </c>
      <c r="D154" s="16" t="s">
        <v>153</v>
      </c>
      <c r="E154" s="23" t="s">
        <v>1263</v>
      </c>
      <c r="F154" s="9"/>
      <c r="G154" s="17"/>
      <c r="H154" s="103" t="s">
        <v>926</v>
      </c>
      <c r="I154" s="104"/>
      <c r="J154" s="100"/>
      <c r="K154" s="9" t="s">
        <v>129</v>
      </c>
      <c r="L154" s="10"/>
      <c r="M154" s="101"/>
      <c r="N154" s="10"/>
      <c r="O154" s="101"/>
      <c r="P154" s="10"/>
      <c r="Q154" s="101"/>
      <c r="R154" s="61"/>
      <c r="S154" s="101"/>
      <c r="T154" s="61"/>
      <c r="U154" s="101"/>
      <c r="V154" s="61"/>
      <c r="W154" s="118" t="b">
        <f>H152=2</f>
        <v>1</v>
      </c>
      <c r="X154" s="10"/>
      <c r="Y154" s="16" t="s">
        <v>293</v>
      </c>
      <c r="Z154" s="10" t="s">
        <v>407</v>
      </c>
      <c r="AA154" s="10"/>
    </row>
    <row r="155" spans="2:27" ht="40" customHeight="1" thickBot="1" x14ac:dyDescent="0.3">
      <c r="B155" s="23" t="s">
        <v>52</v>
      </c>
      <c r="C155" s="118" t="str">
        <f t="shared" si="7"/>
        <v>Loan.LPL018</v>
      </c>
      <c r="D155" s="16" t="s">
        <v>968</v>
      </c>
      <c r="E155" s="23" t="s">
        <v>1560</v>
      </c>
      <c r="F155" s="9"/>
      <c r="G155" s="17"/>
      <c r="H155" s="103" t="s">
        <v>971</v>
      </c>
      <c r="I155" s="104"/>
      <c r="J155" s="100"/>
      <c r="K155" s="9" t="s">
        <v>129</v>
      </c>
      <c r="L155" s="10" t="s">
        <v>1261</v>
      </c>
      <c r="M155" s="101" t="b">
        <f>IF(H145=4, H155=4,TRUE)</f>
        <v>1</v>
      </c>
      <c r="N155" s="10" t="s">
        <v>1635</v>
      </c>
      <c r="O155" s="101"/>
      <c r="P155" s="10"/>
      <c r="Q155" s="101"/>
      <c r="R155" s="61"/>
      <c r="S155" s="101"/>
      <c r="T155" s="61"/>
      <c r="U155" s="101"/>
      <c r="V155" s="61"/>
      <c r="W155" s="118"/>
      <c r="X155" s="10"/>
      <c r="Y155" s="16" t="s">
        <v>335</v>
      </c>
      <c r="Z155" s="10" t="s">
        <v>405</v>
      </c>
    </row>
    <row r="156" spans="2:27" ht="63.65" customHeight="1" x14ac:dyDescent="0.25">
      <c r="B156" s="23" t="s">
        <v>53</v>
      </c>
      <c r="C156" s="118" t="str">
        <f t="shared" si="7"/>
        <v>Loan.LPL019</v>
      </c>
      <c r="D156" s="16" t="s">
        <v>1461</v>
      </c>
      <c r="E156" s="23" t="s">
        <v>1366</v>
      </c>
      <c r="F156" s="9"/>
      <c r="G156" s="17"/>
      <c r="H156" s="115" t="b">
        <v>1</v>
      </c>
      <c r="I156" s="104"/>
      <c r="J156" s="100"/>
      <c r="K156" s="9" t="s">
        <v>131</v>
      </c>
      <c r="L156" s="10"/>
      <c r="M156" s="101"/>
      <c r="N156" s="10"/>
      <c r="O156" s="101"/>
      <c r="P156" s="10"/>
      <c r="Q156" s="101"/>
      <c r="R156" s="10"/>
      <c r="S156" s="101"/>
      <c r="T156" s="10"/>
      <c r="U156" s="101"/>
      <c r="V156" s="10"/>
      <c r="W156" s="23"/>
      <c r="X156" s="10"/>
      <c r="Y156" s="16" t="s">
        <v>294</v>
      </c>
      <c r="Z156" s="10" t="s">
        <v>965</v>
      </c>
    </row>
    <row r="157" spans="2:27" ht="25" x14ac:dyDescent="0.25">
      <c r="B157" s="23" t="s">
        <v>54</v>
      </c>
      <c r="C157" s="118" t="str">
        <f t="shared" si="7"/>
        <v>Loan.LPL020</v>
      </c>
      <c r="D157" s="16" t="s">
        <v>334</v>
      </c>
      <c r="E157" s="23" t="s">
        <v>1366</v>
      </c>
      <c r="F157" s="9"/>
      <c r="G157" s="17"/>
      <c r="H157" s="115" t="b">
        <v>1</v>
      </c>
      <c r="I157" s="104"/>
      <c r="J157" s="100"/>
      <c r="K157" s="9" t="s">
        <v>131</v>
      </c>
      <c r="L157" s="10"/>
      <c r="M157" s="101"/>
      <c r="N157" s="10"/>
      <c r="O157" s="101"/>
      <c r="P157" s="10"/>
      <c r="Q157" s="101"/>
      <c r="R157" s="10"/>
      <c r="S157" s="101"/>
      <c r="T157" s="10"/>
      <c r="U157" s="101"/>
      <c r="V157" s="10"/>
      <c r="W157" s="23"/>
      <c r="X157" s="10"/>
      <c r="Y157" s="16" t="s">
        <v>295</v>
      </c>
      <c r="Z157" s="10" t="s">
        <v>965</v>
      </c>
    </row>
    <row r="158" spans="2:27" ht="28.5" customHeight="1" x14ac:dyDescent="0.25">
      <c r="B158" s="23" t="s">
        <v>55</v>
      </c>
      <c r="C158" s="118" t="str">
        <f t="shared" si="7"/>
        <v>Loan.LPL021</v>
      </c>
      <c r="D158" s="16" t="s">
        <v>169</v>
      </c>
      <c r="E158" s="23" t="s">
        <v>1366</v>
      </c>
      <c r="F158" s="9"/>
      <c r="G158" s="17"/>
      <c r="H158" s="115" t="b">
        <v>1</v>
      </c>
      <c r="I158" s="104"/>
      <c r="J158" s="100"/>
      <c r="K158" s="9" t="s">
        <v>131</v>
      </c>
      <c r="L158" s="10"/>
      <c r="M158" s="101"/>
      <c r="N158" s="10"/>
      <c r="O158" s="101"/>
      <c r="P158" s="10"/>
      <c r="Q158" s="101"/>
      <c r="R158" s="10"/>
      <c r="S158" s="101"/>
      <c r="T158" s="10"/>
      <c r="U158" s="101"/>
      <c r="V158" s="10"/>
      <c r="W158" s="23"/>
      <c r="X158" s="10"/>
      <c r="Y158" s="16" t="s">
        <v>296</v>
      </c>
      <c r="Z158" s="10" t="s">
        <v>965</v>
      </c>
    </row>
    <row r="159" spans="2:27" ht="40" customHeight="1" x14ac:dyDescent="0.25">
      <c r="B159" s="23" t="s">
        <v>56</v>
      </c>
      <c r="C159" s="118" t="str">
        <f t="shared" si="7"/>
        <v>Loan.LPL022</v>
      </c>
      <c r="D159" s="16" t="s">
        <v>1462</v>
      </c>
      <c r="E159" s="23" t="s">
        <v>132</v>
      </c>
      <c r="F159" s="9"/>
      <c r="G159" s="17"/>
      <c r="H159" s="103" t="s">
        <v>1368</v>
      </c>
      <c r="I159" s="104"/>
      <c r="J159" s="100"/>
      <c r="K159" s="9" t="s">
        <v>129</v>
      </c>
      <c r="L159" s="10"/>
      <c r="M159" s="101"/>
      <c r="N159" s="10" t="s">
        <v>1464</v>
      </c>
      <c r="O159" s="101"/>
      <c r="P159" s="10"/>
      <c r="Q159" s="101"/>
      <c r="R159" s="10"/>
      <c r="S159" s="101"/>
      <c r="T159" s="10"/>
      <c r="U159" s="101"/>
      <c r="V159" s="10"/>
      <c r="W159" s="196" t="b">
        <f>H158</f>
        <v>1</v>
      </c>
      <c r="X159" s="10"/>
      <c r="Y159" s="16" t="s">
        <v>297</v>
      </c>
      <c r="Z159" s="10" t="s">
        <v>963</v>
      </c>
    </row>
    <row r="160" spans="2:27" ht="105" customHeight="1" x14ac:dyDescent="0.25">
      <c r="B160" s="23" t="s">
        <v>57</v>
      </c>
      <c r="C160" s="118" t="str">
        <f t="shared" si="7"/>
        <v>Loan.LPL023</v>
      </c>
      <c r="D160" s="16" t="s">
        <v>1002</v>
      </c>
      <c r="E160" s="9" t="s">
        <v>1266</v>
      </c>
      <c r="F160" s="9"/>
      <c r="G160" s="17"/>
      <c r="H160" s="109">
        <v>99.99</v>
      </c>
      <c r="I160" s="104"/>
      <c r="J160" s="100"/>
      <c r="K160" s="9" t="s">
        <v>129</v>
      </c>
      <c r="L160" s="10" t="s">
        <v>1261</v>
      </c>
      <c r="M160" s="101" t="b">
        <f>AND(H160&gt;=0,H160&lt;=100)</f>
        <v>1</v>
      </c>
      <c r="N160" s="10" t="s">
        <v>1465</v>
      </c>
      <c r="O160" s="101"/>
      <c r="P160" s="10"/>
      <c r="Q160" s="101"/>
      <c r="R160" s="10"/>
      <c r="S160" s="101"/>
      <c r="T160" s="10"/>
      <c r="U160" s="101"/>
      <c r="V160" s="10"/>
      <c r="W160" s="23"/>
      <c r="X160" s="10"/>
      <c r="Y160" s="16" t="s">
        <v>298</v>
      </c>
      <c r="Z160" s="10"/>
    </row>
    <row r="161" spans="1:27" ht="57" customHeight="1" x14ac:dyDescent="0.25">
      <c r="B161" s="23" t="s">
        <v>58</v>
      </c>
      <c r="C161" s="118" t="str">
        <f t="shared" si="7"/>
        <v>Loan.LPL024</v>
      </c>
      <c r="D161" s="16" t="s">
        <v>1466</v>
      </c>
      <c r="E161" s="9" t="s">
        <v>1291</v>
      </c>
      <c r="F161" s="9"/>
      <c r="G161" s="17"/>
      <c r="H161" s="102">
        <v>100</v>
      </c>
      <c r="I161" s="104"/>
      <c r="J161" s="100"/>
      <c r="K161" s="9" t="s">
        <v>129</v>
      </c>
      <c r="L161" s="10"/>
      <c r="M161" s="101" t="b">
        <f>H161&gt;0</f>
        <v>1</v>
      </c>
      <c r="N161" s="16" t="s">
        <v>1470</v>
      </c>
      <c r="O161" s="101"/>
      <c r="P161" s="10"/>
      <c r="Q161" s="101"/>
      <c r="R161" s="10"/>
      <c r="S161" s="101"/>
      <c r="T161" s="10"/>
      <c r="U161" s="101"/>
      <c r="V161" s="10"/>
      <c r="W161" s="118" t="b">
        <f>H160&gt;0</f>
        <v>1</v>
      </c>
      <c r="X161" s="10"/>
      <c r="Y161" s="16" t="s">
        <v>299</v>
      </c>
      <c r="Z161" s="10"/>
    </row>
    <row r="162" spans="1:27" ht="37" customHeight="1" x14ac:dyDescent="0.25">
      <c r="B162" s="23" t="s">
        <v>59</v>
      </c>
      <c r="C162" s="118" t="str">
        <f t="shared" si="7"/>
        <v>Loan.LPL025</v>
      </c>
      <c r="D162" s="16" t="s">
        <v>1467</v>
      </c>
      <c r="E162" s="23" t="s">
        <v>1469</v>
      </c>
      <c r="F162" s="9"/>
      <c r="G162" s="17"/>
      <c r="H162" s="103" t="s">
        <v>881</v>
      </c>
      <c r="I162" s="104"/>
      <c r="J162" s="100"/>
      <c r="K162" s="9" t="s">
        <v>129</v>
      </c>
      <c r="L162" s="10"/>
      <c r="M162" s="101"/>
      <c r="N162" s="10"/>
      <c r="O162" s="101"/>
      <c r="P162" s="10"/>
      <c r="Q162" s="101"/>
      <c r="R162" s="10"/>
      <c r="S162" s="101"/>
      <c r="T162" s="10"/>
      <c r="U162" s="101"/>
      <c r="V162" s="10"/>
      <c r="W162" s="118" t="b">
        <f>H160&gt;0</f>
        <v>1</v>
      </c>
      <c r="X162" s="10"/>
      <c r="Y162" s="16" t="s">
        <v>300</v>
      </c>
      <c r="Z162" s="10" t="s">
        <v>405</v>
      </c>
    </row>
    <row r="163" spans="1:27" ht="41.5" customHeight="1" x14ac:dyDescent="0.25">
      <c r="B163" s="23" t="s">
        <v>60</v>
      </c>
      <c r="C163" s="118" t="str">
        <f t="shared" si="7"/>
        <v>Loan.LPL026</v>
      </c>
      <c r="D163" s="16" t="s">
        <v>1468</v>
      </c>
      <c r="E163" s="23" t="s">
        <v>128</v>
      </c>
      <c r="F163" s="9"/>
      <c r="G163" s="17"/>
      <c r="H163" s="105">
        <v>40269</v>
      </c>
      <c r="I163" s="104"/>
      <c r="J163" s="100"/>
      <c r="K163" s="9" t="s">
        <v>129</v>
      </c>
      <c r="L163" s="10"/>
      <c r="M163" s="101" t="b">
        <f>H163&lt;=H14</f>
        <v>1</v>
      </c>
      <c r="N163" s="10" t="s">
        <v>1471</v>
      </c>
      <c r="O163" s="122" t="b">
        <f>AND(H163&gt;=H207,H163&lt;=H208)</f>
        <v>1</v>
      </c>
      <c r="P163" s="10" t="s">
        <v>1636</v>
      </c>
      <c r="Q163" s="101"/>
      <c r="R163" s="10"/>
      <c r="S163" s="101"/>
      <c r="T163" s="10"/>
      <c r="U163" s="101"/>
      <c r="V163" s="10"/>
      <c r="W163" s="118" t="b">
        <f>H160&gt;0</f>
        <v>1</v>
      </c>
      <c r="X163" s="10"/>
      <c r="Y163" s="16" t="s">
        <v>301</v>
      </c>
      <c r="Z163" s="10" t="s">
        <v>1221</v>
      </c>
    </row>
    <row r="164" spans="1:27" ht="92.5" customHeight="1" x14ac:dyDescent="0.25">
      <c r="B164" s="23" t="s">
        <v>61</v>
      </c>
      <c r="C164" s="118" t="str">
        <f t="shared" si="7"/>
        <v>Loan.LPL028</v>
      </c>
      <c r="D164" s="16" t="s">
        <v>1000</v>
      </c>
      <c r="E164" s="178" t="s">
        <v>1621</v>
      </c>
      <c r="F164" s="9"/>
      <c r="G164" s="17"/>
      <c r="H164" s="115" t="b">
        <v>0</v>
      </c>
      <c r="I164" s="104"/>
      <c r="J164" s="119" t="s">
        <v>1472</v>
      </c>
      <c r="K164" s="9" t="s">
        <v>131</v>
      </c>
      <c r="L164" s="10"/>
      <c r="M164" s="101"/>
      <c r="N164" s="10"/>
      <c r="O164" s="101"/>
      <c r="P164" s="10"/>
      <c r="Q164" s="101"/>
      <c r="R164" s="10"/>
      <c r="S164" s="101"/>
      <c r="T164" s="10"/>
      <c r="U164" s="101"/>
      <c r="V164" s="10"/>
      <c r="W164" s="118" t="b">
        <f>AND(H143=0,H150&lt;&gt;"",H150&lt;=H13)</f>
        <v>0</v>
      </c>
      <c r="X164" s="10"/>
      <c r="Y164" s="16" t="s">
        <v>302</v>
      </c>
      <c r="Z164" s="10" t="s">
        <v>1001</v>
      </c>
    </row>
    <row r="165" spans="1:27" ht="63.65" customHeight="1" x14ac:dyDescent="0.25">
      <c r="A165" s="15"/>
      <c r="B165" s="177" t="s">
        <v>1569</v>
      </c>
      <c r="C165" s="118" t="str">
        <f>"Loan." &amp; B165</f>
        <v>Loan.LPL101</v>
      </c>
      <c r="D165" s="178" t="s">
        <v>1570</v>
      </c>
      <c r="E165" s="179" t="s">
        <v>1642</v>
      </c>
      <c r="F165" s="180"/>
      <c r="G165" s="181"/>
      <c r="H165" s="182"/>
      <c r="I165" s="183"/>
      <c r="J165" s="178"/>
      <c r="K165" s="9"/>
      <c r="L165" s="10"/>
      <c r="M165" s="101"/>
      <c r="N165" s="10"/>
      <c r="O165" s="101"/>
      <c r="P165" s="10"/>
      <c r="Q165" s="101"/>
      <c r="R165" s="10"/>
      <c r="S165" s="101"/>
      <c r="T165" s="10"/>
      <c r="U165" s="101"/>
      <c r="V165" s="10"/>
      <c r="W165" s="193"/>
      <c r="X165" s="161"/>
      <c r="Y165" s="29"/>
      <c r="Z165" s="10"/>
    </row>
    <row r="166" spans="1:27" ht="63.65" customHeight="1" x14ac:dyDescent="0.25">
      <c r="A166" s="15"/>
      <c r="B166" s="177" t="s">
        <v>1564</v>
      </c>
      <c r="C166" s="118" t="str">
        <f t="shared" si="7"/>
        <v>Loan.LPL100</v>
      </c>
      <c r="D166" s="178" t="s">
        <v>1565</v>
      </c>
      <c r="E166" s="179" t="s">
        <v>1566</v>
      </c>
      <c r="F166" s="180"/>
      <c r="G166" s="181"/>
      <c r="H166" s="182"/>
      <c r="I166" s="183"/>
      <c r="J166" s="178"/>
      <c r="K166" s="9"/>
      <c r="L166" s="10"/>
      <c r="M166" s="101"/>
      <c r="N166" s="10"/>
      <c r="O166" s="101"/>
      <c r="P166" s="10"/>
      <c r="Q166" s="101"/>
      <c r="R166" s="10"/>
      <c r="S166" s="101"/>
      <c r="T166" s="10"/>
      <c r="U166" s="101"/>
      <c r="V166" s="10"/>
      <c r="W166" s="193"/>
      <c r="X166" s="161"/>
      <c r="Y166" s="29"/>
      <c r="Z166" s="10"/>
    </row>
    <row r="167" spans="1:27" ht="45.65" customHeight="1" x14ac:dyDescent="0.25">
      <c r="A167" s="15"/>
      <c r="B167" s="107" t="s">
        <v>62</v>
      </c>
      <c r="C167" s="118" t="str">
        <f t="shared" ref="C167:C173" si="8">"LoanCovenant." &amp; B167</f>
        <v>LoanCovenant.LPC003</v>
      </c>
      <c r="D167" s="108" t="s">
        <v>1323</v>
      </c>
      <c r="E167" s="107" t="s">
        <v>1265</v>
      </c>
      <c r="F167" s="107" t="s">
        <v>1258</v>
      </c>
      <c r="G167" s="108" t="s">
        <v>1487</v>
      </c>
      <c r="H167" s="102"/>
      <c r="I167" s="106">
        <f>Pfo_Page_Serial</f>
        <v>1</v>
      </c>
      <c r="J167" s="119"/>
      <c r="K167" s="107"/>
      <c r="L167" s="108"/>
      <c r="M167" s="101"/>
      <c r="N167" s="108"/>
      <c r="O167" s="101"/>
      <c r="P167" s="108"/>
      <c r="Q167" s="101"/>
      <c r="R167" s="108"/>
      <c r="S167" s="101"/>
      <c r="T167" s="108"/>
      <c r="U167" s="101"/>
      <c r="V167" s="108"/>
      <c r="W167" s="107"/>
      <c r="X167" s="108"/>
      <c r="Y167" s="108" t="s">
        <v>303</v>
      </c>
      <c r="Z167" s="17" t="s">
        <v>897</v>
      </c>
      <c r="AA167" s="85"/>
    </row>
    <row r="168" spans="1:27" ht="92.5" customHeight="1" x14ac:dyDescent="0.25">
      <c r="B168" s="23" t="s">
        <v>63</v>
      </c>
      <c r="C168" s="118" t="str">
        <f t="shared" si="8"/>
        <v>LoanCovenant.LPC004</v>
      </c>
      <c r="D168" s="16" t="s">
        <v>336</v>
      </c>
      <c r="E168" s="23" t="s">
        <v>1543</v>
      </c>
      <c r="F168" s="9"/>
      <c r="G168" s="17"/>
      <c r="H168" s="103" t="s">
        <v>911</v>
      </c>
      <c r="I168" s="104"/>
      <c r="J168" s="119"/>
      <c r="K168" s="9" t="s">
        <v>129</v>
      </c>
      <c r="L168" s="10"/>
      <c r="M168" s="101"/>
      <c r="N168" s="10"/>
      <c r="O168" s="101"/>
      <c r="P168" s="10"/>
      <c r="Q168" s="101"/>
      <c r="R168" s="10"/>
      <c r="S168" s="101"/>
      <c r="T168" s="10"/>
      <c r="U168" s="101"/>
      <c r="V168" s="10"/>
      <c r="W168" s="23"/>
      <c r="X168" s="10"/>
      <c r="Y168" s="16" t="s">
        <v>304</v>
      </c>
      <c r="Z168" s="10" t="s">
        <v>405</v>
      </c>
    </row>
    <row r="169" spans="1:27" ht="92.5" customHeight="1" x14ac:dyDescent="0.25">
      <c r="B169" s="23" t="s">
        <v>64</v>
      </c>
      <c r="C169" s="118" t="str">
        <f t="shared" si="8"/>
        <v>LoanCovenant.LPC005</v>
      </c>
      <c r="D169" s="16" t="s">
        <v>170</v>
      </c>
      <c r="E169" s="23" t="s">
        <v>134</v>
      </c>
      <c r="F169" s="9"/>
      <c r="G169" s="17"/>
      <c r="H169" s="103" t="s">
        <v>1489</v>
      </c>
      <c r="I169" s="104"/>
      <c r="J169" s="119"/>
      <c r="K169" s="9" t="s">
        <v>129</v>
      </c>
      <c r="L169" s="10"/>
      <c r="M169" s="101" t="b">
        <f>LEN(H169)&lt;=2000</f>
        <v>1</v>
      </c>
      <c r="N169" s="10" t="s">
        <v>1488</v>
      </c>
      <c r="O169" s="101"/>
      <c r="P169" s="10"/>
      <c r="Q169" s="101"/>
      <c r="R169" s="10"/>
      <c r="S169" s="101"/>
      <c r="T169" s="10"/>
      <c r="U169" s="101"/>
      <c r="V169" s="10"/>
      <c r="W169" s="23"/>
      <c r="X169" s="10"/>
      <c r="Y169" s="16" t="s">
        <v>305</v>
      </c>
      <c r="Z169" s="10"/>
    </row>
    <row r="170" spans="1:27" ht="92.5" customHeight="1" x14ac:dyDescent="0.25">
      <c r="B170" s="23" t="s">
        <v>65</v>
      </c>
      <c r="C170" s="118" t="str">
        <f t="shared" si="8"/>
        <v>LoanCovenant.LPC006</v>
      </c>
      <c r="D170" s="16" t="s">
        <v>337</v>
      </c>
      <c r="E170" s="23" t="s">
        <v>132</v>
      </c>
      <c r="F170" s="9"/>
      <c r="G170" s="17"/>
      <c r="H170" s="148" t="s">
        <v>1490</v>
      </c>
      <c r="I170" s="104"/>
      <c r="J170" s="119"/>
      <c r="K170" s="9" t="s">
        <v>129</v>
      </c>
      <c r="L170" s="10"/>
      <c r="M170" s="101"/>
      <c r="N170" s="10"/>
      <c r="O170" s="101"/>
      <c r="P170" s="10"/>
      <c r="Q170" s="101"/>
      <c r="R170" s="10"/>
      <c r="S170" s="101"/>
      <c r="T170" s="10"/>
      <c r="U170" s="101"/>
      <c r="V170" s="10"/>
      <c r="W170" s="23"/>
      <c r="X170" s="10"/>
      <c r="Y170" s="16" t="s">
        <v>306</v>
      </c>
      <c r="Z170" s="10" t="s">
        <v>963</v>
      </c>
    </row>
    <row r="171" spans="1:27" ht="92.5" customHeight="1" x14ac:dyDescent="0.25">
      <c r="B171" s="23" t="s">
        <v>66</v>
      </c>
      <c r="C171" s="118" t="str">
        <f t="shared" si="8"/>
        <v>LoanCovenant.LPC007</v>
      </c>
      <c r="D171" s="16" t="s">
        <v>338</v>
      </c>
      <c r="E171" s="23" t="s">
        <v>1479</v>
      </c>
      <c r="F171" s="9"/>
      <c r="G171" s="17"/>
      <c r="H171" s="103" t="s">
        <v>878</v>
      </c>
      <c r="I171" s="104"/>
      <c r="J171" s="119"/>
      <c r="K171" s="9" t="s">
        <v>129</v>
      </c>
      <c r="L171" s="10"/>
      <c r="M171" s="101"/>
      <c r="N171" s="10"/>
      <c r="O171" s="101"/>
      <c r="P171" s="10"/>
      <c r="Q171" s="101"/>
      <c r="R171" s="10"/>
      <c r="S171" s="101"/>
      <c r="T171" s="10"/>
      <c r="U171" s="101"/>
      <c r="V171" s="10"/>
      <c r="W171" s="23"/>
      <c r="X171" s="10"/>
      <c r="Y171" s="16" t="s">
        <v>307</v>
      </c>
      <c r="Z171" s="10" t="s">
        <v>405</v>
      </c>
    </row>
    <row r="172" spans="1:27" ht="92.5" customHeight="1" x14ac:dyDescent="0.25">
      <c r="B172" s="23" t="s">
        <v>67</v>
      </c>
      <c r="C172" s="118" t="str">
        <f t="shared" si="8"/>
        <v>LoanCovenant.LPC008</v>
      </c>
      <c r="D172" s="16" t="s">
        <v>339</v>
      </c>
      <c r="E172" s="23" t="s">
        <v>128</v>
      </c>
      <c r="F172" s="9"/>
      <c r="G172" s="17"/>
      <c r="H172" s="103">
        <v>40269</v>
      </c>
      <c r="I172" s="104"/>
      <c r="J172" s="119"/>
      <c r="K172" s="9" t="s">
        <v>129</v>
      </c>
      <c r="L172" s="10"/>
      <c r="M172" s="101"/>
      <c r="N172" s="10"/>
      <c r="O172" s="101"/>
      <c r="P172" s="10"/>
      <c r="Q172" s="101"/>
      <c r="R172" s="10"/>
      <c r="S172" s="101"/>
      <c r="T172" s="10"/>
      <c r="U172" s="101"/>
      <c r="V172" s="10"/>
      <c r="W172" s="23"/>
      <c r="X172" s="10"/>
      <c r="Y172" s="16" t="s">
        <v>308</v>
      </c>
      <c r="Z172" s="10" t="s">
        <v>1221</v>
      </c>
    </row>
    <row r="173" spans="1:27" ht="92.5" customHeight="1" x14ac:dyDescent="0.25">
      <c r="B173" s="23" t="s">
        <v>68</v>
      </c>
      <c r="C173" s="118" t="str">
        <f t="shared" si="8"/>
        <v>LoanCovenant.LPC009</v>
      </c>
      <c r="D173" s="16" t="s">
        <v>340</v>
      </c>
      <c r="E173" s="23" t="s">
        <v>132</v>
      </c>
      <c r="F173" s="9"/>
      <c r="G173" s="17"/>
      <c r="H173" s="148" t="s">
        <v>1491</v>
      </c>
      <c r="I173" s="104"/>
      <c r="J173" s="119"/>
      <c r="K173" s="9" t="s">
        <v>129</v>
      </c>
      <c r="L173" s="10"/>
      <c r="M173" s="101"/>
      <c r="N173" s="10"/>
      <c r="O173" s="101"/>
      <c r="P173" s="10"/>
      <c r="Q173" s="101"/>
      <c r="R173" s="10"/>
      <c r="S173" s="101"/>
      <c r="T173" s="10"/>
      <c r="U173" s="101"/>
      <c r="V173" s="10"/>
      <c r="W173" s="23"/>
      <c r="X173" s="10"/>
      <c r="Y173" s="16" t="s">
        <v>309</v>
      </c>
      <c r="Z173" s="10" t="s">
        <v>963</v>
      </c>
    </row>
    <row r="174" spans="1:27" s="18" customFormat="1" ht="25" x14ac:dyDescent="0.25">
      <c r="A174" s="15"/>
      <c r="B174" s="24"/>
      <c r="C174" s="36" t="s">
        <v>1011</v>
      </c>
      <c r="D174" s="12"/>
      <c r="E174" s="12"/>
      <c r="F174" s="12"/>
      <c r="G174" s="12"/>
      <c r="H174" s="12"/>
      <c r="I174" s="12"/>
      <c r="J174" s="12"/>
      <c r="K174" s="12"/>
      <c r="L174" s="12"/>
      <c r="M174" s="12"/>
      <c r="N174" s="12"/>
      <c r="O174" s="12"/>
      <c r="P174" s="12"/>
      <c r="Q174" s="12"/>
      <c r="R174" s="12"/>
      <c r="S174" s="12"/>
      <c r="T174" s="12"/>
      <c r="U174" s="12"/>
      <c r="V174" s="12"/>
      <c r="W174" s="162"/>
      <c r="X174" s="162"/>
      <c r="Y174" s="35"/>
      <c r="Z174" s="14"/>
    </row>
    <row r="175" spans="1:27" ht="45.65" customHeight="1" x14ac:dyDescent="0.25">
      <c r="A175" s="15"/>
      <c r="B175" s="107" t="s">
        <v>69</v>
      </c>
      <c r="C175" s="118" t="str">
        <f t="shared" ref="C175:C182" si="9">"EIRD." &amp; B175</f>
        <v>EIRD.LPC013</v>
      </c>
      <c r="D175" s="108" t="s">
        <v>1323</v>
      </c>
      <c r="E175" s="107" t="s">
        <v>1265</v>
      </c>
      <c r="F175" s="107" t="s">
        <v>1258</v>
      </c>
      <c r="G175" s="108" t="s">
        <v>1494</v>
      </c>
      <c r="H175" s="102"/>
      <c r="I175" s="106">
        <f>Pfo_Page_Serial</f>
        <v>1</v>
      </c>
      <c r="J175" s="119"/>
      <c r="K175" s="107"/>
      <c r="L175" s="108"/>
      <c r="M175" s="101"/>
      <c r="N175" s="108"/>
      <c r="O175" s="101"/>
      <c r="P175" s="108"/>
      <c r="Q175" s="101"/>
      <c r="R175" s="108"/>
      <c r="S175" s="101"/>
      <c r="T175" s="108"/>
      <c r="U175" s="101"/>
      <c r="V175" s="108"/>
      <c r="W175" s="107"/>
      <c r="X175" s="108"/>
      <c r="Y175" s="108" t="s">
        <v>310</v>
      </c>
      <c r="Z175" s="17" t="s">
        <v>897</v>
      </c>
      <c r="AA175" s="85"/>
    </row>
    <row r="176" spans="1:27" s="18" customFormat="1" ht="25" x14ac:dyDescent="0.25">
      <c r="A176" s="15"/>
      <c r="B176" s="23" t="s">
        <v>70</v>
      </c>
      <c r="C176" s="118" t="str">
        <f t="shared" si="9"/>
        <v>EIRD.LPC014</v>
      </c>
      <c r="D176" s="16" t="s">
        <v>1496</v>
      </c>
      <c r="E176" s="23" t="s">
        <v>1615</v>
      </c>
      <c r="F176" s="9"/>
      <c r="G176" s="17"/>
      <c r="H176" s="148" t="s">
        <v>1004</v>
      </c>
      <c r="I176" s="104"/>
      <c r="J176" s="119"/>
      <c r="K176" s="9" t="s">
        <v>129</v>
      </c>
      <c r="L176" s="10"/>
      <c r="M176" s="101"/>
      <c r="N176" s="10"/>
      <c r="O176" s="101"/>
      <c r="P176" s="10"/>
      <c r="Q176" s="101"/>
      <c r="R176" s="10"/>
      <c r="S176" s="101"/>
      <c r="T176" s="10"/>
      <c r="U176" s="101"/>
      <c r="V176" s="10"/>
      <c r="W176" s="23"/>
      <c r="X176" s="10"/>
      <c r="Y176" s="16" t="s">
        <v>311</v>
      </c>
      <c r="Z176" s="10" t="s">
        <v>405</v>
      </c>
    </row>
    <row r="177" spans="1:26" s="18" customFormat="1" ht="40.5" customHeight="1" x14ac:dyDescent="0.25">
      <c r="A177" s="15"/>
      <c r="B177" s="23" t="s">
        <v>71</v>
      </c>
      <c r="C177" s="118" t="str">
        <f t="shared" si="9"/>
        <v>EIRD.LPC015</v>
      </c>
      <c r="D177" s="16" t="s">
        <v>174</v>
      </c>
      <c r="E177" s="9" t="s">
        <v>1291</v>
      </c>
      <c r="F177" s="9"/>
      <c r="G177" s="17"/>
      <c r="H177" s="102">
        <v>5000</v>
      </c>
      <c r="I177" s="104"/>
      <c r="J177" s="119"/>
      <c r="K177" s="9" t="s">
        <v>129</v>
      </c>
      <c r="L177" s="10"/>
      <c r="M177" s="101" t="b">
        <f>H177&gt;0</f>
        <v>1</v>
      </c>
      <c r="N177" s="10" t="s">
        <v>1602</v>
      </c>
      <c r="O177" s="101"/>
      <c r="P177" s="10"/>
      <c r="Q177" s="101"/>
      <c r="R177" s="10"/>
      <c r="S177" s="101"/>
      <c r="T177" s="10"/>
      <c r="U177" s="101"/>
      <c r="V177" s="10"/>
      <c r="W177" s="23"/>
      <c r="X177" s="10"/>
      <c r="Y177" s="16" t="s">
        <v>312</v>
      </c>
      <c r="Z177" s="10"/>
    </row>
    <row r="178" spans="1:26" s="18" customFormat="1" ht="25" x14ac:dyDescent="0.25">
      <c r="A178" s="15"/>
      <c r="B178" s="23" t="s">
        <v>72</v>
      </c>
      <c r="C178" s="118" t="str">
        <f t="shared" si="9"/>
        <v>EIRD.LPC016</v>
      </c>
      <c r="D178" s="16" t="s">
        <v>1497</v>
      </c>
      <c r="E178" s="23" t="s">
        <v>128</v>
      </c>
      <c r="F178" s="9"/>
      <c r="G178" s="17"/>
      <c r="H178" s="105">
        <v>38443</v>
      </c>
      <c r="I178" s="104"/>
      <c r="J178" s="119"/>
      <c r="K178" s="9" t="s">
        <v>129</v>
      </c>
      <c r="L178" s="10"/>
      <c r="M178" s="101"/>
      <c r="N178" s="10"/>
      <c r="O178" s="101"/>
      <c r="P178" s="10"/>
      <c r="Q178" s="101"/>
      <c r="R178" s="10"/>
      <c r="S178" s="101"/>
      <c r="T178" s="10"/>
      <c r="U178" s="101"/>
      <c r="V178" s="10"/>
      <c r="W178" s="23"/>
      <c r="X178" s="10"/>
      <c r="Y178" s="16" t="s">
        <v>313</v>
      </c>
      <c r="Z178" s="10" t="s">
        <v>1221</v>
      </c>
    </row>
    <row r="179" spans="1:26" s="18" customFormat="1" ht="83.25" customHeight="1" x14ac:dyDescent="0.25">
      <c r="A179" s="15"/>
      <c r="B179" s="23" t="s">
        <v>73</v>
      </c>
      <c r="C179" s="118" t="str">
        <f t="shared" si="9"/>
        <v>EIRD.LPC017</v>
      </c>
      <c r="D179" s="16" t="s">
        <v>1498</v>
      </c>
      <c r="E179" s="23" t="s">
        <v>128</v>
      </c>
      <c r="F179" s="9"/>
      <c r="G179" s="17"/>
      <c r="H179" s="105">
        <v>42094</v>
      </c>
      <c r="I179" s="104"/>
      <c r="J179" s="119"/>
      <c r="K179" s="9" t="s">
        <v>129</v>
      </c>
      <c r="L179" s="10"/>
      <c r="M179" s="101" t="b">
        <f>H179&gt;=H178</f>
        <v>1</v>
      </c>
      <c r="N179" s="10" t="s">
        <v>1623</v>
      </c>
      <c r="O179" s="101"/>
      <c r="P179" s="10"/>
      <c r="Q179" s="101"/>
      <c r="R179" s="10"/>
      <c r="S179" s="101"/>
      <c r="T179" s="10"/>
      <c r="U179" s="101"/>
      <c r="V179" s="10"/>
      <c r="W179" s="23"/>
      <c r="X179" s="10"/>
      <c r="Y179" s="16" t="s">
        <v>314</v>
      </c>
      <c r="Z179" s="10" t="s">
        <v>1221</v>
      </c>
    </row>
    <row r="180" spans="1:26" s="18" customFormat="1" ht="105" customHeight="1" x14ac:dyDescent="0.25">
      <c r="B180" s="23" t="s">
        <v>1493</v>
      </c>
      <c r="C180" s="118" t="str">
        <f t="shared" si="9"/>
        <v>EIRD.LPC018a</v>
      </c>
      <c r="D180" s="16" t="s">
        <v>1499</v>
      </c>
      <c r="E180" s="9" t="s">
        <v>1296</v>
      </c>
      <c r="F180" s="9"/>
      <c r="G180" s="17"/>
      <c r="H180" s="150">
        <v>20.0001</v>
      </c>
      <c r="I180" s="104"/>
      <c r="J180" s="100"/>
      <c r="K180" s="9" t="s">
        <v>129</v>
      </c>
      <c r="L180" s="10"/>
      <c r="M180" s="101"/>
      <c r="N180" s="10"/>
      <c r="O180" s="101"/>
      <c r="P180" s="10"/>
      <c r="Q180" s="101"/>
      <c r="R180" s="10"/>
      <c r="S180" s="101"/>
      <c r="T180" s="10"/>
      <c r="U180" s="101"/>
      <c r="V180" s="10"/>
      <c r="W180" s="118" t="b">
        <f>AND(H137&lt;&gt;"FIXIF",H137&lt;&gt;"BNDCAP",H137&lt;&gt;"FIXED", H137&lt;&gt;"FWEIRS",H137&lt;&gt;"FNEIRS")</f>
        <v>1</v>
      </c>
      <c r="X180" s="10"/>
      <c r="Y180" s="16" t="s">
        <v>315</v>
      </c>
      <c r="Z180" s="10"/>
    </row>
    <row r="181" spans="1:26" s="18" customFormat="1" ht="110.25" customHeight="1" x14ac:dyDescent="0.25">
      <c r="B181" s="23" t="s">
        <v>382</v>
      </c>
      <c r="C181" s="118" t="str">
        <f t="shared" si="9"/>
        <v>EIRD.LPC018b</v>
      </c>
      <c r="D181" s="16" t="s">
        <v>1500</v>
      </c>
      <c r="E181" s="9" t="s">
        <v>1296</v>
      </c>
      <c r="F181" s="9"/>
      <c r="G181" s="17"/>
      <c r="H181" s="150">
        <v>3.875</v>
      </c>
      <c r="I181" s="104"/>
      <c r="J181" s="100"/>
      <c r="K181" s="9" t="s">
        <v>129</v>
      </c>
      <c r="L181" s="10"/>
      <c r="M181" s="101"/>
      <c r="N181" s="10"/>
      <c r="O181" s="101"/>
      <c r="P181" s="10"/>
      <c r="Q181" s="101"/>
      <c r="R181" s="10"/>
      <c r="S181" s="101"/>
      <c r="T181" s="10"/>
      <c r="U181" s="101"/>
      <c r="V181" s="10"/>
      <c r="W181" s="118" t="b">
        <f>NOT(AND(H137&lt;&gt;"FIXIF",H137&lt;&gt;"BNDCAP",H137&lt;&gt;"FIXED", H137&lt;&gt;"FWEIRS",H137&lt;&gt;"FNEIRS"))</f>
        <v>0</v>
      </c>
      <c r="X181" s="10"/>
      <c r="Y181" s="16" t="s">
        <v>315</v>
      </c>
      <c r="Z181" s="10"/>
    </row>
    <row r="182" spans="1:26" s="18" customFormat="1" ht="109.5" customHeight="1" x14ac:dyDescent="0.25">
      <c r="B182" s="23" t="s">
        <v>1567</v>
      </c>
      <c r="C182" s="118" t="str">
        <f t="shared" si="9"/>
        <v>EIRD.LPC018c</v>
      </c>
      <c r="D182" s="16" t="s">
        <v>1501</v>
      </c>
      <c r="E182" s="23" t="s">
        <v>388</v>
      </c>
      <c r="F182" s="9"/>
      <c r="G182" s="17"/>
      <c r="H182" s="115" t="b">
        <v>1</v>
      </c>
      <c r="I182" s="104"/>
      <c r="J182" s="100"/>
      <c r="K182" s="9" t="s">
        <v>129</v>
      </c>
      <c r="L182" s="10"/>
      <c r="M182" s="115" t="b">
        <f>H182</f>
        <v>1</v>
      </c>
      <c r="N182" s="10" t="s">
        <v>1624</v>
      </c>
      <c r="O182" s="101"/>
      <c r="P182" s="10"/>
      <c r="Q182" s="101"/>
      <c r="R182" s="10"/>
      <c r="S182" s="101"/>
      <c r="T182" s="10"/>
      <c r="U182" s="101"/>
      <c r="V182" s="10"/>
      <c r="W182" s="118" t="b">
        <f>OR(H180&gt;20,H181&gt;20)</f>
        <v>1</v>
      </c>
      <c r="X182" s="10"/>
      <c r="Y182" s="16" t="s">
        <v>383</v>
      </c>
      <c r="Z182" s="10"/>
    </row>
    <row r="183" spans="1:26" ht="18.649999999999999" customHeight="1" x14ac:dyDescent="0.25">
      <c r="B183" s="124"/>
      <c r="C183" s="124"/>
      <c r="D183" s="124" t="s">
        <v>1383</v>
      </c>
      <c r="E183" s="124"/>
      <c r="F183" s="198"/>
      <c r="G183" s="124"/>
      <c r="H183" s="124"/>
      <c r="I183" s="124"/>
      <c r="J183" s="124"/>
      <c r="K183" s="124"/>
      <c r="L183" s="124"/>
      <c r="M183" s="124"/>
      <c r="N183" s="124"/>
      <c r="O183" s="124"/>
      <c r="P183" s="124"/>
      <c r="Q183" s="124"/>
      <c r="R183" s="124"/>
      <c r="S183" s="124"/>
      <c r="T183" s="124"/>
      <c r="U183" s="124"/>
      <c r="V183" s="124"/>
      <c r="W183" s="198"/>
      <c r="X183" s="124"/>
      <c r="Y183" s="124"/>
      <c r="Z183" s="124"/>
    </row>
    <row r="184" spans="1:26" ht="137.5" x14ac:dyDescent="0.25">
      <c r="B184" s="23" t="s">
        <v>393</v>
      </c>
      <c r="C184" s="63" t="s">
        <v>1384</v>
      </c>
      <c r="D184" s="125" t="s">
        <v>1509</v>
      </c>
      <c r="E184" s="23" t="s">
        <v>128</v>
      </c>
      <c r="F184" s="9"/>
      <c r="G184" s="17"/>
      <c r="H184" s="120">
        <v>44301</v>
      </c>
      <c r="I184" s="120"/>
      <c r="J184" s="104"/>
      <c r="K184" s="101" t="s">
        <v>129</v>
      </c>
      <c r="L184" s="23" t="s">
        <v>1261</v>
      </c>
      <c r="M184" s="101" t="b">
        <f ca="1">H184&lt;=TODAY()</f>
        <v>1</v>
      </c>
      <c r="N184" s="10" t="s">
        <v>1385</v>
      </c>
      <c r="O184" s="101"/>
      <c r="P184" s="10"/>
      <c r="Q184" s="100"/>
      <c r="R184" s="10"/>
      <c r="S184" s="100"/>
      <c r="T184" s="10"/>
      <c r="U184" s="100"/>
      <c r="V184" s="10"/>
      <c r="W184" s="23"/>
      <c r="X184" s="10"/>
      <c r="Y184" s="10" t="s">
        <v>396</v>
      </c>
      <c r="Z184" s="10"/>
    </row>
    <row r="185" spans="1:26" x14ac:dyDescent="0.25">
      <c r="B185" s="23" t="s">
        <v>394</v>
      </c>
      <c r="C185" s="63" t="s">
        <v>1386</v>
      </c>
      <c r="D185" s="125" t="s">
        <v>1387</v>
      </c>
      <c r="E185" s="23" t="s">
        <v>136</v>
      </c>
      <c r="F185" s="9"/>
      <c r="G185" s="17"/>
      <c r="H185" s="99" t="s">
        <v>1388</v>
      </c>
      <c r="I185" s="99"/>
      <c r="J185" s="104"/>
      <c r="K185" s="101" t="s">
        <v>129</v>
      </c>
      <c r="L185" s="23" t="s">
        <v>1261</v>
      </c>
      <c r="M185" s="100"/>
      <c r="N185" s="23"/>
      <c r="O185" s="100"/>
      <c r="P185" s="16"/>
      <c r="Q185" s="100"/>
      <c r="R185" s="10"/>
      <c r="S185" s="100"/>
      <c r="T185" s="10"/>
      <c r="U185" s="100"/>
      <c r="V185" s="10"/>
      <c r="W185" s="23"/>
      <c r="X185" s="10"/>
      <c r="Y185" s="10" t="s">
        <v>397</v>
      </c>
      <c r="Z185" s="10"/>
    </row>
    <row r="186" spans="1:26" ht="25" x14ac:dyDescent="0.25">
      <c r="B186" s="23" t="s">
        <v>395</v>
      </c>
      <c r="C186" s="63" t="s">
        <v>1389</v>
      </c>
      <c r="D186" s="125" t="s">
        <v>392</v>
      </c>
      <c r="E186" s="23" t="s">
        <v>136</v>
      </c>
      <c r="F186" s="23"/>
      <c r="G186" s="23"/>
      <c r="H186" s="99" t="s">
        <v>1390</v>
      </c>
      <c r="I186" s="99"/>
      <c r="J186" s="104"/>
      <c r="K186" s="101" t="s">
        <v>129</v>
      </c>
      <c r="L186" s="23" t="s">
        <v>1261</v>
      </c>
      <c r="M186" s="100"/>
      <c r="N186" s="23"/>
      <c r="O186" s="100"/>
      <c r="P186" s="16"/>
      <c r="Q186" s="100"/>
      <c r="R186" s="10"/>
      <c r="S186" s="100"/>
      <c r="T186" s="10"/>
      <c r="U186" s="100"/>
      <c r="V186" s="10"/>
      <c r="W186" s="23"/>
      <c r="X186" s="10"/>
      <c r="Y186" s="10" t="s">
        <v>398</v>
      </c>
      <c r="Z186" s="10"/>
    </row>
    <row r="187" spans="1:26" x14ac:dyDescent="0.25">
      <c r="B187" s="23" t="s">
        <v>1670</v>
      </c>
      <c r="C187" s="63" t="s">
        <v>1551</v>
      </c>
      <c r="D187" s="125" t="s">
        <v>1552</v>
      </c>
      <c r="E187" s="23" t="s">
        <v>1553</v>
      </c>
      <c r="F187" s="23"/>
      <c r="G187" s="23"/>
      <c r="H187" s="99"/>
      <c r="I187" s="99"/>
      <c r="J187" s="104"/>
      <c r="K187" s="101"/>
      <c r="L187" s="23"/>
      <c r="M187" s="100"/>
      <c r="N187" s="23"/>
      <c r="O187" s="100"/>
      <c r="P187" s="16"/>
      <c r="Q187" s="100"/>
      <c r="R187" s="10"/>
      <c r="S187" s="100"/>
      <c r="T187" s="10"/>
      <c r="U187" s="100"/>
      <c r="V187" s="10"/>
      <c r="W187" s="199"/>
      <c r="X187" s="185"/>
      <c r="Y187" s="185"/>
      <c r="Z187" s="185"/>
    </row>
    <row r="188" spans="1:26" x14ac:dyDescent="0.25">
      <c r="B188" s="126"/>
      <c r="C188" s="24"/>
      <c r="D188" s="19" t="s">
        <v>1391</v>
      </c>
      <c r="E188" s="12"/>
      <c r="F188" s="12"/>
      <c r="G188" s="12"/>
      <c r="H188" s="127"/>
      <c r="I188" s="127"/>
      <c r="J188" s="127"/>
      <c r="K188" s="127"/>
      <c r="L188" s="127"/>
      <c r="M188" s="127"/>
      <c r="N188" s="127"/>
      <c r="O188" s="127"/>
      <c r="P188" s="127"/>
      <c r="Q188" s="127"/>
      <c r="R188" s="127"/>
      <c r="S188" s="127"/>
      <c r="T188" s="127"/>
      <c r="U188" s="127"/>
      <c r="V188" s="127"/>
      <c r="W188" s="200"/>
      <c r="X188" s="163"/>
    </row>
    <row r="189" spans="1:26" x14ac:dyDescent="0.25">
      <c r="B189" s="128" t="s">
        <v>1576</v>
      </c>
      <c r="C189" s="129" t="s">
        <v>1392</v>
      </c>
      <c r="D189" s="129" t="s">
        <v>1393</v>
      </c>
      <c r="E189" s="128" t="s">
        <v>1394</v>
      </c>
      <c r="F189" s="128"/>
      <c r="G189" s="129"/>
      <c r="H189" s="100" t="s">
        <v>1395</v>
      </c>
      <c r="I189" s="100"/>
      <c r="J189" s="100"/>
      <c r="K189" s="101" t="s">
        <v>129</v>
      </c>
      <c r="L189" s="130"/>
      <c r="M189" s="100"/>
      <c r="N189" s="131"/>
      <c r="O189" s="100"/>
      <c r="P189" s="128"/>
      <c r="Q189" s="100"/>
      <c r="R189" s="128"/>
      <c r="S189" s="100"/>
      <c r="T189" s="128"/>
      <c r="U189" s="100"/>
      <c r="V189" s="128"/>
      <c r="W189" s="164"/>
      <c r="X189" s="164"/>
    </row>
    <row r="190" spans="1:26" x14ac:dyDescent="0.25">
      <c r="B190" s="128" t="s">
        <v>1577</v>
      </c>
      <c r="C190" s="129" t="s">
        <v>1396</v>
      </c>
      <c r="D190" s="129" t="s">
        <v>1397</v>
      </c>
      <c r="E190" s="128" t="s">
        <v>1398</v>
      </c>
      <c r="F190" s="128"/>
      <c r="G190" s="129"/>
      <c r="H190" s="100" t="s">
        <v>1399</v>
      </c>
      <c r="I190" s="100"/>
      <c r="J190" s="100"/>
      <c r="K190" s="101" t="s">
        <v>129</v>
      </c>
      <c r="L190" s="130"/>
      <c r="M190" s="100"/>
      <c r="N190" s="131"/>
      <c r="O190" s="100"/>
      <c r="P190" s="128"/>
      <c r="Q190" s="100"/>
      <c r="R190" s="128"/>
      <c r="S190" s="100"/>
      <c r="T190" s="128"/>
      <c r="U190" s="100"/>
      <c r="V190" s="128"/>
      <c r="W190" s="164"/>
      <c r="X190" s="164"/>
    </row>
    <row r="191" spans="1:26" x14ac:dyDescent="0.25">
      <c r="B191" s="128" t="s">
        <v>1578</v>
      </c>
      <c r="C191" s="129" t="s">
        <v>1400</v>
      </c>
      <c r="D191" s="129" t="s">
        <v>1021</v>
      </c>
      <c r="E191" s="128" t="s">
        <v>1398</v>
      </c>
      <c r="F191" s="128"/>
      <c r="G191" s="129"/>
      <c r="H191" s="100" t="s">
        <v>1259</v>
      </c>
      <c r="I191" s="100"/>
      <c r="J191" s="100"/>
      <c r="K191" s="101" t="s">
        <v>129</v>
      </c>
      <c r="L191" s="130"/>
      <c r="M191" s="100"/>
      <c r="N191" s="131"/>
      <c r="O191" s="100"/>
      <c r="P191" s="128"/>
      <c r="Q191" s="100"/>
      <c r="R191" s="128"/>
      <c r="S191" s="100"/>
      <c r="T191" s="128"/>
      <c r="U191" s="100"/>
      <c r="V191" s="128"/>
      <c r="W191" s="164"/>
      <c r="X191" s="164"/>
    </row>
    <row r="192" spans="1:26" x14ac:dyDescent="0.25">
      <c r="B192" s="128" t="s">
        <v>1579</v>
      </c>
      <c r="C192" s="129" t="s">
        <v>1401</v>
      </c>
      <c r="D192" s="129" t="s">
        <v>1402</v>
      </c>
      <c r="E192" s="128" t="s">
        <v>1403</v>
      </c>
      <c r="F192" s="128"/>
      <c r="G192" s="129"/>
      <c r="H192" s="120">
        <v>44287</v>
      </c>
      <c r="I192" s="100"/>
      <c r="J192" s="100"/>
      <c r="K192" s="101" t="s">
        <v>129</v>
      </c>
      <c r="L192" s="130"/>
      <c r="M192" s="100"/>
      <c r="N192" s="131"/>
      <c r="O192" s="100"/>
      <c r="P192" s="128"/>
      <c r="Q192" s="100"/>
      <c r="R192" s="128"/>
      <c r="S192" s="100"/>
      <c r="T192" s="128"/>
      <c r="U192" s="100"/>
      <c r="V192" s="128"/>
      <c r="W192" s="164"/>
      <c r="X192" s="164"/>
    </row>
    <row r="193" spans="2:26" x14ac:dyDescent="0.25">
      <c r="B193" s="128" t="s">
        <v>1580</v>
      </c>
      <c r="C193" s="129" t="s">
        <v>1404</v>
      </c>
      <c r="D193" s="129" t="s">
        <v>1405</v>
      </c>
      <c r="E193" s="128" t="s">
        <v>1403</v>
      </c>
      <c r="F193" s="128"/>
      <c r="G193" s="129"/>
      <c r="H193" s="120">
        <v>44651</v>
      </c>
      <c r="I193" s="100"/>
      <c r="J193" s="100"/>
      <c r="K193" s="101" t="s">
        <v>129</v>
      </c>
      <c r="L193" s="130"/>
      <c r="M193" s="100"/>
      <c r="N193" s="131"/>
      <c r="O193" s="100"/>
      <c r="P193" s="128"/>
      <c r="Q193" s="100"/>
      <c r="R193" s="128"/>
      <c r="S193" s="100"/>
      <c r="T193" s="128"/>
      <c r="U193" s="100"/>
      <c r="V193" s="128"/>
      <c r="W193" s="164"/>
      <c r="X193" s="164"/>
    </row>
    <row r="194" spans="2:26" ht="25" x14ac:dyDescent="0.25">
      <c r="B194" s="128" t="s">
        <v>1581</v>
      </c>
      <c r="C194" s="129" t="s">
        <v>1406</v>
      </c>
      <c r="D194" s="129" t="s">
        <v>1407</v>
      </c>
      <c r="E194" s="128" t="s">
        <v>1408</v>
      </c>
      <c r="F194" s="128"/>
      <c r="G194" s="129"/>
      <c r="H194" s="100" t="s">
        <v>1409</v>
      </c>
      <c r="I194" s="100"/>
      <c r="J194" s="100"/>
      <c r="K194" s="101" t="s">
        <v>131</v>
      </c>
      <c r="L194" s="130"/>
      <c r="M194" s="100"/>
      <c r="N194" s="131"/>
      <c r="O194" s="100"/>
      <c r="P194" s="128"/>
      <c r="Q194" s="100"/>
      <c r="R194" s="128"/>
      <c r="S194" s="100"/>
      <c r="T194" s="128"/>
      <c r="U194" s="100"/>
      <c r="V194" s="128"/>
      <c r="W194" s="164"/>
      <c r="X194" s="164"/>
    </row>
    <row r="195" spans="2:26" x14ac:dyDescent="0.25">
      <c r="B195" s="128" t="s">
        <v>1608</v>
      </c>
      <c r="C195" s="129" t="s">
        <v>1610</v>
      </c>
      <c r="D195" s="129" t="s">
        <v>1605</v>
      </c>
      <c r="E195" s="128" t="s">
        <v>1606</v>
      </c>
      <c r="F195" s="128"/>
      <c r="G195" s="129"/>
      <c r="H195" s="100" t="s">
        <v>536</v>
      </c>
      <c r="I195" s="100"/>
      <c r="J195" s="100"/>
      <c r="K195" s="101" t="s">
        <v>129</v>
      </c>
      <c r="L195" s="131"/>
      <c r="M195" s="100"/>
      <c r="N195" s="128"/>
      <c r="O195" s="100"/>
      <c r="P195" s="128"/>
      <c r="Q195" s="100"/>
      <c r="R195" s="128"/>
      <c r="S195" s="100"/>
      <c r="T195" s="128"/>
      <c r="U195" s="100"/>
      <c r="V195" s="130"/>
      <c r="W195" s="130"/>
      <c r="X195" s="130"/>
      <c r="Y195" s="10"/>
      <c r="Z195" s="10"/>
    </row>
    <row r="196" spans="2:26" x14ac:dyDescent="0.25">
      <c r="B196" s="128" t="s">
        <v>1609</v>
      </c>
      <c r="C196" s="129" t="s">
        <v>1611</v>
      </c>
      <c r="D196" s="129" t="s">
        <v>1607</v>
      </c>
      <c r="E196" s="128" t="s">
        <v>1412</v>
      </c>
      <c r="F196" s="128"/>
      <c r="G196" s="129"/>
      <c r="H196" s="100">
        <v>20</v>
      </c>
      <c r="I196" s="100"/>
      <c r="J196" s="100"/>
      <c r="K196" s="101" t="s">
        <v>129</v>
      </c>
      <c r="L196" s="131"/>
      <c r="M196" s="100"/>
      <c r="N196" s="128"/>
      <c r="O196" s="100"/>
      <c r="P196" s="128"/>
      <c r="Q196" s="100"/>
      <c r="R196" s="128"/>
      <c r="S196" s="100"/>
      <c r="T196" s="128"/>
      <c r="U196" s="100"/>
      <c r="V196" s="130"/>
      <c r="W196" s="130"/>
      <c r="X196" s="130"/>
      <c r="Y196" s="10"/>
      <c r="Z196" s="10"/>
    </row>
    <row r="197" spans="2:26" x14ac:dyDescent="0.25">
      <c r="B197" s="128" t="s">
        <v>1582</v>
      </c>
      <c r="C197" s="129" t="s">
        <v>1410</v>
      </c>
      <c r="D197" s="129" t="s">
        <v>1411</v>
      </c>
      <c r="E197" s="128" t="s">
        <v>1412</v>
      </c>
      <c r="F197" s="128"/>
      <c r="G197" s="129"/>
      <c r="H197" s="98">
        <v>1</v>
      </c>
      <c r="I197" s="100"/>
      <c r="J197" s="100"/>
      <c r="K197" s="101" t="s">
        <v>129</v>
      </c>
      <c r="L197" s="130"/>
      <c r="M197" s="100"/>
      <c r="N197" s="131"/>
      <c r="O197" s="100"/>
      <c r="P197" s="128"/>
      <c r="Q197" s="100"/>
      <c r="R197" s="128"/>
      <c r="S197" s="100"/>
      <c r="T197" s="128"/>
      <c r="U197" s="100"/>
      <c r="V197" s="128"/>
      <c r="W197" s="164"/>
      <c r="X197" s="164"/>
    </row>
    <row r="198" spans="2:26" x14ac:dyDescent="0.25">
      <c r="B198" s="128" t="s">
        <v>1583</v>
      </c>
      <c r="C198" s="129" t="s">
        <v>1413</v>
      </c>
      <c r="D198" s="129" t="s">
        <v>1414</v>
      </c>
      <c r="E198" s="128" t="s">
        <v>1412</v>
      </c>
      <c r="F198" s="128"/>
      <c r="G198" s="129"/>
      <c r="H198" s="98">
        <v>12</v>
      </c>
      <c r="I198" s="100"/>
      <c r="J198" s="100"/>
      <c r="K198" s="101" t="s">
        <v>129</v>
      </c>
      <c r="L198" s="130"/>
      <c r="M198" s="100"/>
      <c r="N198" s="131"/>
      <c r="O198" s="100"/>
      <c r="P198" s="128"/>
      <c r="Q198" s="100"/>
      <c r="R198" s="128"/>
      <c r="S198" s="100"/>
      <c r="T198" s="128"/>
      <c r="U198" s="100"/>
      <c r="V198" s="128"/>
      <c r="W198" s="164"/>
      <c r="X198" s="164"/>
    </row>
    <row r="199" spans="2:26" x14ac:dyDescent="0.25">
      <c r="B199" s="128" t="s">
        <v>1584</v>
      </c>
      <c r="C199" s="129" t="s">
        <v>1415</v>
      </c>
      <c r="D199" s="129" t="s">
        <v>1416</v>
      </c>
      <c r="E199" s="128" t="s">
        <v>1412</v>
      </c>
      <c r="F199" s="128"/>
      <c r="G199" s="129"/>
      <c r="H199" s="98">
        <v>2</v>
      </c>
      <c r="I199" s="98"/>
      <c r="J199" s="100"/>
      <c r="K199" s="101" t="s">
        <v>129</v>
      </c>
      <c r="L199" s="130"/>
      <c r="M199" s="100"/>
      <c r="N199" s="131"/>
      <c r="O199" s="100"/>
      <c r="P199" s="128"/>
      <c r="Q199" s="100"/>
      <c r="R199" s="128"/>
      <c r="S199" s="100"/>
      <c r="T199" s="128"/>
      <c r="U199" s="100"/>
      <c r="V199" s="128"/>
      <c r="W199" s="164"/>
      <c r="X199" s="164"/>
    </row>
    <row r="200" spans="2:26" x14ac:dyDescent="0.25">
      <c r="B200" s="128" t="s">
        <v>1585</v>
      </c>
      <c r="C200" s="129" t="s">
        <v>1417</v>
      </c>
      <c r="D200" s="129" t="s">
        <v>1420</v>
      </c>
      <c r="E200" s="128" t="s">
        <v>1453</v>
      </c>
      <c r="F200" s="128"/>
      <c r="G200" s="129"/>
      <c r="H200" s="98">
        <v>1</v>
      </c>
      <c r="I200" s="100"/>
      <c r="J200" s="100"/>
      <c r="K200" s="101" t="s">
        <v>129</v>
      </c>
      <c r="L200" s="130"/>
      <c r="M200" s="100"/>
      <c r="N200" s="131"/>
      <c r="O200" s="100"/>
      <c r="P200" s="128"/>
      <c r="Q200" s="100"/>
      <c r="R200" s="128"/>
      <c r="S200" s="100"/>
      <c r="T200" s="128"/>
      <c r="U200" s="100"/>
      <c r="V200" s="128"/>
      <c r="W200" s="164"/>
      <c r="X200" s="164"/>
    </row>
    <row r="201" spans="2:26" x14ac:dyDescent="0.25">
      <c r="B201" s="128" t="s">
        <v>1586</v>
      </c>
      <c r="C201" s="129" t="s">
        <v>1419</v>
      </c>
      <c r="D201" s="129" t="s">
        <v>1418</v>
      </c>
      <c r="E201" s="128" t="s">
        <v>1412</v>
      </c>
      <c r="F201" s="128"/>
      <c r="G201" s="129"/>
      <c r="H201" s="98">
        <f>18264</f>
        <v>18264</v>
      </c>
      <c r="I201" s="98"/>
      <c r="J201" s="100"/>
      <c r="K201" s="101"/>
      <c r="L201" s="130"/>
      <c r="M201" s="100"/>
      <c r="N201" s="131"/>
      <c r="O201" s="100"/>
      <c r="P201" s="128"/>
      <c r="Q201" s="100"/>
      <c r="R201" s="128"/>
      <c r="S201" s="100"/>
      <c r="T201" s="128"/>
      <c r="U201" s="100"/>
      <c r="V201" s="128"/>
      <c r="W201" s="164"/>
      <c r="X201" s="164"/>
    </row>
    <row r="202" spans="2:26" ht="312.5" x14ac:dyDescent="0.25">
      <c r="B202" s="128" t="s">
        <v>1587</v>
      </c>
      <c r="C202" s="129" t="s">
        <v>1421</v>
      </c>
      <c r="D202" s="129" t="s">
        <v>1422</v>
      </c>
      <c r="E202" s="128" t="s">
        <v>1423</v>
      </c>
      <c r="F202" s="128"/>
      <c r="G202" s="129"/>
      <c r="H202" s="120" t="s">
        <v>1424</v>
      </c>
      <c r="I202" s="120"/>
      <c r="J202" s="100"/>
      <c r="K202" s="100"/>
      <c r="L202" s="132"/>
      <c r="M202" s="100"/>
      <c r="N202" s="133"/>
      <c r="O202" s="100"/>
      <c r="P202" s="128"/>
      <c r="Q202" s="100"/>
      <c r="R202" s="128"/>
      <c r="S202" s="100"/>
      <c r="T202" s="128"/>
      <c r="U202" s="100"/>
      <c r="V202" s="128"/>
      <c r="W202" s="164"/>
      <c r="X202" s="164"/>
    </row>
    <row r="203" spans="2:26" ht="409.5" x14ac:dyDescent="0.25">
      <c r="B203" s="128" t="s">
        <v>1588</v>
      </c>
      <c r="C203" s="129" t="s">
        <v>1425</v>
      </c>
      <c r="D203" s="129" t="s">
        <v>1426</v>
      </c>
      <c r="E203" s="128" t="s">
        <v>1423</v>
      </c>
      <c r="F203" s="128"/>
      <c r="G203" s="129"/>
      <c r="H203" s="120" t="s">
        <v>1507</v>
      </c>
      <c r="I203" s="120"/>
      <c r="J203" s="100"/>
      <c r="K203" s="100"/>
      <c r="L203" s="132"/>
      <c r="M203" s="100"/>
      <c r="N203" s="133"/>
      <c r="O203" s="100"/>
      <c r="P203" s="128"/>
      <c r="Q203" s="100"/>
      <c r="R203" s="128"/>
      <c r="S203" s="100"/>
      <c r="T203" s="128"/>
      <c r="U203" s="100"/>
      <c r="V203" s="128"/>
      <c r="W203" s="164"/>
      <c r="X203" s="164"/>
    </row>
    <row r="204" spans="2:26" ht="337.5" x14ac:dyDescent="0.25">
      <c r="B204" s="128" t="s">
        <v>1589</v>
      </c>
      <c r="C204" s="129" t="s">
        <v>1427</v>
      </c>
      <c r="D204" s="129" t="s">
        <v>1428</v>
      </c>
      <c r="E204" s="128" t="s">
        <v>1423</v>
      </c>
      <c r="F204" s="128"/>
      <c r="G204" s="129"/>
      <c r="H204" s="120" t="s">
        <v>1429</v>
      </c>
      <c r="I204" s="120"/>
      <c r="J204" s="100"/>
      <c r="K204" s="100"/>
      <c r="L204" s="132"/>
      <c r="M204" s="100"/>
      <c r="N204" s="133"/>
      <c r="O204" s="100"/>
      <c r="P204" s="128"/>
      <c r="Q204" s="100"/>
      <c r="R204" s="128"/>
      <c r="S204" s="100"/>
      <c r="T204" s="128"/>
      <c r="U204" s="100"/>
      <c r="V204" s="128"/>
      <c r="W204" s="164"/>
      <c r="X204" s="164"/>
    </row>
    <row r="205" spans="2:26" ht="225" x14ac:dyDescent="0.25">
      <c r="B205" s="128" t="s">
        <v>1590</v>
      </c>
      <c r="C205" s="129" t="s">
        <v>1430</v>
      </c>
      <c r="D205" s="129" t="s">
        <v>1431</v>
      </c>
      <c r="E205" s="128" t="s">
        <v>1423</v>
      </c>
      <c r="F205" s="128"/>
      <c r="G205" s="129"/>
      <c r="H205" s="100" t="s">
        <v>1508</v>
      </c>
      <c r="I205" s="100"/>
      <c r="J205" s="100"/>
      <c r="K205" s="100"/>
      <c r="L205" s="132"/>
      <c r="M205" s="100"/>
      <c r="N205" s="133"/>
      <c r="O205" s="100"/>
      <c r="P205" s="128"/>
      <c r="Q205" s="100"/>
      <c r="R205" s="128"/>
      <c r="S205" s="100"/>
      <c r="T205" s="128"/>
      <c r="U205" s="100"/>
      <c r="V205" s="128"/>
      <c r="W205" s="164"/>
      <c r="X205" s="164"/>
    </row>
    <row r="206" spans="2:26" x14ac:dyDescent="0.25">
      <c r="B206" s="165" t="s">
        <v>1591</v>
      </c>
      <c r="C206" s="187" t="s">
        <v>1573</v>
      </c>
      <c r="D206" s="187" t="s">
        <v>1574</v>
      </c>
      <c r="E206" s="128" t="s">
        <v>1398</v>
      </c>
      <c r="F206" s="164"/>
      <c r="G206" s="187"/>
      <c r="H206" s="188" t="s">
        <v>1575</v>
      </c>
      <c r="I206" s="188"/>
      <c r="J206" s="188"/>
      <c r="K206" s="188"/>
      <c r="L206" s="189"/>
      <c r="M206" s="188"/>
      <c r="N206" s="190"/>
      <c r="O206" s="188"/>
      <c r="P206" s="164"/>
      <c r="Q206" s="188"/>
      <c r="R206" s="164"/>
      <c r="S206" s="188"/>
      <c r="T206" s="164"/>
      <c r="U206" s="188"/>
      <c r="V206" s="164"/>
      <c r="W206" s="164"/>
      <c r="X206" s="164"/>
    </row>
    <row r="207" spans="2:26" x14ac:dyDescent="0.25">
      <c r="B207" s="165" t="s">
        <v>1592</v>
      </c>
      <c r="C207" s="187" t="s">
        <v>1593</v>
      </c>
      <c r="D207" s="187" t="s">
        <v>1594</v>
      </c>
      <c r="E207" s="164" t="s">
        <v>1403</v>
      </c>
      <c r="F207" s="164"/>
      <c r="G207" s="187"/>
      <c r="H207" s="191">
        <v>26039</v>
      </c>
      <c r="I207" s="188"/>
      <c r="J207" s="188"/>
      <c r="K207" s="188"/>
      <c r="L207" s="189"/>
      <c r="M207" s="188"/>
      <c r="N207" s="190"/>
      <c r="O207" s="188"/>
      <c r="P207" s="164"/>
      <c r="Q207" s="188"/>
      <c r="R207" s="164"/>
      <c r="S207" s="188"/>
      <c r="T207" s="164"/>
      <c r="U207" s="188"/>
      <c r="V207" s="164"/>
      <c r="W207" s="164"/>
      <c r="X207" s="164"/>
    </row>
    <row r="208" spans="2:26" x14ac:dyDescent="0.25">
      <c r="B208" s="165" t="s">
        <v>1597</v>
      </c>
      <c r="C208" s="187" t="s">
        <v>1595</v>
      </c>
      <c r="D208" s="187" t="s">
        <v>1596</v>
      </c>
      <c r="E208" s="164" t="s">
        <v>1403</v>
      </c>
      <c r="F208" s="164"/>
      <c r="G208" s="187"/>
      <c r="H208" s="191">
        <v>62564</v>
      </c>
      <c r="I208" s="188"/>
      <c r="J208" s="188"/>
      <c r="K208" s="188"/>
      <c r="L208" s="189"/>
      <c r="M208" s="188"/>
      <c r="N208" s="190"/>
      <c r="O208" s="188"/>
      <c r="P208" s="164"/>
      <c r="Q208" s="188"/>
      <c r="R208" s="164"/>
      <c r="S208" s="188"/>
      <c r="T208" s="164"/>
      <c r="U208" s="188"/>
      <c r="V208" s="164"/>
      <c r="W208" s="164"/>
      <c r="X208" s="164"/>
    </row>
    <row r="209" spans="2:2" x14ac:dyDescent="0.25">
      <c r="B209" s="165" t="s">
        <v>1525</v>
      </c>
    </row>
  </sheetData>
  <dataValidations count="22">
    <dataValidation type="list" allowBlank="1" showInputMessage="1" showErrorMessage="1" sqref="Z138" xr:uid="{00000000-0002-0000-0200-000000000000}">
      <formula1>LoanType</formula1>
    </dataValidation>
    <dataValidation type="list" allowBlank="1" showInputMessage="1" showErrorMessage="1" sqref="Z139" xr:uid="{00000000-0002-0000-0200-000001000000}">
      <formula1>LoanPurpose</formula1>
    </dataValidation>
    <dataValidation type="list" allowBlank="1" showInputMessage="1" showErrorMessage="1" sqref="Z155" xr:uid="{00000000-0002-0000-0200-000002000000}">
      <formula1>IntPaid</formula1>
    </dataValidation>
    <dataValidation type="list" allowBlank="1" showInputMessage="1" showErrorMessage="1" sqref="Z118" xr:uid="{00000000-0002-0000-0200-000003000000}">
      <formula1>FacChargeHolders</formula1>
    </dataValidation>
    <dataValidation type="list" allowBlank="1" showInputMessage="1" showErrorMessage="1" sqref="Z126" xr:uid="{00000000-0002-0000-0200-000004000000}">
      <formula1>FacUndrawnFor</formula1>
    </dataValidation>
    <dataValidation allowBlank="1" showInputMessage="1" showErrorMessage="1" promptTitle="Determine naming convention" sqref="K184:K187 M183 E183:E187 M185:M187 B189:B208 B184:B187" xr:uid="{00000000-0002-0000-0200-000005000000}">
      <formula1>0</formula1>
      <formula2>0</formula2>
    </dataValidation>
    <dataValidation type="list" allowBlank="1" showInputMessage="1" showErrorMessage="1" sqref="Z86 AA113" xr:uid="{00000000-0002-0000-0200-000006000000}">
      <formula1>Lenders</formula1>
    </dataValidation>
    <dataValidation type="list" allowBlank="1" showInputMessage="1" showErrorMessage="1" sqref="Z98" xr:uid="{00000000-0002-0000-0200-000007000000}">
      <formula1>CollCall</formula1>
    </dataValidation>
    <dataValidation type="list" allowBlank="1" showInputMessage="1" showErrorMessage="1" sqref="Z99 Z162" xr:uid="{00000000-0002-0000-0200-000008000000}">
      <formula1>MethodMarked</formula1>
    </dataValidation>
    <dataValidation type="list" allowBlank="1" showInputMessage="1" showErrorMessage="1" sqref="Z100" xr:uid="{00000000-0002-0000-0200-000009000000}">
      <formula1>FreqReport</formula1>
    </dataValidation>
    <dataValidation type="list" allowBlank="1" showInputMessage="1" showErrorMessage="1" sqref="Z31 Z61:Z62" xr:uid="{00000000-0002-0000-0200-00000A000000}">
      <formula1>IGFRel</formula1>
    </dataValidation>
    <dataValidation type="list" allowBlank="1" showInputMessage="1" showErrorMessage="1" sqref="Z34 Z64" xr:uid="{00000000-0002-0000-0200-00000B000000}">
      <formula1>IGFPurpose</formula1>
    </dataValidation>
    <dataValidation type="list" allowBlank="1" showInputMessage="1" showErrorMessage="1" sqref="Z41 Z71" xr:uid="{00000000-0002-0000-0200-00000C000000}">
      <formula1>IGFSecurityType</formula1>
    </dataValidation>
    <dataValidation type="list" allowBlank="1" showInputMessage="1" showErrorMessage="1" sqref="Z45 Z75" xr:uid="{00000000-0002-0000-0200-00000D000000}">
      <formula1>IGFLoanType</formula1>
    </dataValidation>
    <dataValidation type="list" allowBlank="1" showInputMessage="1" showErrorMessage="1" sqref="Z47 Z77 Z144" xr:uid="{00000000-0002-0000-0200-00000E000000}">
      <formula1>IGFRepayTerm</formula1>
    </dataValidation>
    <dataValidation type="list" allowBlank="1" showInputMessage="1" showErrorMessage="1" sqref="Z48 Z78 Z90 Z145" xr:uid="{00000000-0002-0000-0200-00000F000000}">
      <formula1>RefIntRate</formula1>
    </dataValidation>
    <dataValidation type="list" allowBlank="1" showInputMessage="1" showErrorMessage="1" sqref="Z15" xr:uid="{00000000-0002-0000-0200-000010000000}">
      <formula1>ReturnReason</formula1>
    </dataValidation>
    <dataValidation type="list" allowBlank="1" showInputMessage="1" showErrorMessage="1" sqref="Z16" xr:uid="{00000000-0002-0000-0200-000011000000}">
      <formula1>"accountyear"</formula1>
    </dataValidation>
    <dataValidation allowBlank="1" showInputMessage="1" showErrorMessage="1" promptTitle="Determine naming convention" sqref="C104:C110 A102:A110 D53 C112:C134 B175:C182 C136:C173 B8:B174 C8:C101" xr:uid="{00000000-0002-0000-0200-000012000000}"/>
    <dataValidation type="list" allowBlank="1" showInputMessage="1" showErrorMessage="1" sqref="Z105 Z168" xr:uid="{00000000-0002-0000-0200-000013000000}">
      <formula1>TypeofCove</formula1>
    </dataValidation>
    <dataValidation type="list" allowBlank="1" showInputMessage="1" showErrorMessage="1" sqref="Z108 Z171" xr:uid="{00000000-0002-0000-0200-000014000000}">
      <formula1>FreqReportCove</formula1>
    </dataValidation>
    <dataValidation type="list" allowBlank="1" showInputMessage="1" showErrorMessage="1" sqref="Z176" xr:uid="{00000000-0002-0000-0200-000015000000}">
      <formula1>IRDType</formula1>
    </dataValidation>
  </dataValidations>
  <hyperlinks>
    <hyperlink ref="Z151" location="Loans!H48" display="Repayment terms / First interest payment date"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6"/>
  <sheetViews>
    <sheetView workbookViewId="0">
      <selection activeCell="A25" sqref="A25"/>
    </sheetView>
  </sheetViews>
  <sheetFormatPr defaultRowHeight="12.5" x14ac:dyDescent="0.25"/>
  <cols>
    <col min="1" max="1" width="77.453125" customWidth="1"/>
    <col min="2" max="2" width="12.81640625" customWidth="1"/>
    <col min="6" max="6" width="10.7265625" customWidth="1"/>
    <col min="7" max="7" width="11.1796875" customWidth="1"/>
  </cols>
  <sheetData>
    <row r="1" spans="1:2" ht="13" x14ac:dyDescent="0.3">
      <c r="A1" s="44" t="s">
        <v>1267</v>
      </c>
    </row>
    <row r="3" spans="1:2" ht="13" x14ac:dyDescent="0.3">
      <c r="A3" s="44" t="s">
        <v>1212</v>
      </c>
    </row>
    <row r="10" spans="1:2" ht="13" x14ac:dyDescent="0.3">
      <c r="A10" s="44" t="s">
        <v>350</v>
      </c>
      <c r="B10" t="str">
        <f>Data!H12</f>
        <v>No</v>
      </c>
    </row>
    <row r="11" spans="1:2" ht="13" x14ac:dyDescent="0.3">
      <c r="A11" s="44"/>
    </row>
    <row r="12" spans="1:2" ht="13" x14ac:dyDescent="0.3">
      <c r="A12" s="44" t="s">
        <v>1167</v>
      </c>
      <c r="B12" s="144">
        <f>Data!I13</f>
        <v>44286</v>
      </c>
    </row>
    <row r="13" spans="1:2" ht="13" x14ac:dyDescent="0.3">
      <c r="A13" s="44"/>
    </row>
    <row r="14" spans="1:2" ht="13" x14ac:dyDescent="0.3">
      <c r="A14" s="44" t="s">
        <v>1651</v>
      </c>
      <c r="B14" t="str">
        <f>Data!H16</f>
        <v>March</v>
      </c>
    </row>
    <row r="16" spans="1:2" ht="13" x14ac:dyDescent="0.3">
      <c r="A16" s="44" t="s">
        <v>1652</v>
      </c>
      <c r="B16">
        <f>Data!H17</f>
        <v>350</v>
      </c>
    </row>
    <row r="18" spans="1:9" ht="13" x14ac:dyDescent="0.3">
      <c r="A18" s="44" t="s">
        <v>1653</v>
      </c>
      <c r="B18">
        <f>Data!H18</f>
        <v>300</v>
      </c>
    </row>
    <row r="20" spans="1:9" ht="13" x14ac:dyDescent="0.3">
      <c r="A20" s="44" t="s">
        <v>1654</v>
      </c>
      <c r="B20" s="139">
        <f>Data!I19</f>
        <v>50</v>
      </c>
    </row>
    <row r="22" spans="1:9" ht="13" x14ac:dyDescent="0.3">
      <c r="A22" s="44" t="s">
        <v>1655</v>
      </c>
      <c r="B22" s="112">
        <f>Data!H20</f>
        <v>99.99</v>
      </c>
    </row>
    <row r="24" spans="1:9" ht="13" x14ac:dyDescent="0.3">
      <c r="A24" s="44" t="s">
        <v>1656</v>
      </c>
      <c r="B24" t="str">
        <f>Data!H21</f>
        <v>Yes</v>
      </c>
    </row>
    <row r="26" spans="1:9" ht="13" x14ac:dyDescent="0.3">
      <c r="A26" s="134"/>
      <c r="B26" s="135" t="s">
        <v>1432</v>
      </c>
    </row>
    <row r="28" spans="1:9" ht="13.5" thickBot="1" x14ac:dyDescent="0.35">
      <c r="A28" s="44"/>
      <c r="B28" s="44" t="s">
        <v>1433</v>
      </c>
    </row>
    <row r="29" spans="1:9" ht="52.5" thickBot="1" x14ac:dyDescent="0.35">
      <c r="A29" s="44"/>
      <c r="B29" s="80" t="s">
        <v>1120</v>
      </c>
      <c r="C29" s="80" t="s">
        <v>922</v>
      </c>
      <c r="D29" s="80" t="s">
        <v>186</v>
      </c>
      <c r="E29" s="80" t="s">
        <v>200</v>
      </c>
      <c r="F29" s="80" t="s">
        <v>190</v>
      </c>
      <c r="G29" s="80" t="s">
        <v>202</v>
      </c>
      <c r="H29" s="80" t="s">
        <v>1123</v>
      </c>
      <c r="I29" s="80"/>
    </row>
    <row r="30" spans="1:9" ht="13" x14ac:dyDescent="0.3">
      <c r="A30" s="44"/>
      <c r="B30" s="136">
        <f>Data!I29</f>
        <v>1</v>
      </c>
      <c r="C30" t="e">
        <f>Data!#REF!</f>
        <v>#REF!</v>
      </c>
      <c r="D30" s="140">
        <f>Data!H32</f>
        <v>10000</v>
      </c>
      <c r="E30" s="141" t="s">
        <v>1434</v>
      </c>
      <c r="F30" s="111">
        <f>Data!H37</f>
        <v>40179</v>
      </c>
      <c r="G30" s="111">
        <f>Data!H38</f>
        <v>55153</v>
      </c>
      <c r="H30" t="b">
        <f>Data!H55</f>
        <v>0</v>
      </c>
      <c r="I30" t="s">
        <v>1143</v>
      </c>
    </row>
    <row r="31" spans="1:9" ht="13" x14ac:dyDescent="0.3">
      <c r="A31" s="44"/>
      <c r="B31" s="136">
        <f>Data!I59</f>
        <v>1</v>
      </c>
      <c r="C31" t="e">
        <f>Data!#REF!</f>
        <v>#REF!</v>
      </c>
      <c r="D31" s="141" t="s">
        <v>1434</v>
      </c>
      <c r="E31" s="140">
        <f>Data!H62</f>
        <v>5000</v>
      </c>
      <c r="F31" s="111">
        <f>Data!H67</f>
        <v>38443</v>
      </c>
      <c r="G31" s="111">
        <f>Data!H68</f>
        <v>49399</v>
      </c>
      <c r="H31" t="b">
        <f>Data!H82</f>
        <v>0</v>
      </c>
      <c r="I31" t="s">
        <v>1143</v>
      </c>
    </row>
    <row r="32" spans="1:9" ht="13" x14ac:dyDescent="0.3">
      <c r="A32" s="44"/>
    </row>
    <row r="33" spans="1:11" ht="13" x14ac:dyDescent="0.3">
      <c r="A33" s="44"/>
      <c r="B33" t="s">
        <v>1435</v>
      </c>
    </row>
    <row r="34" spans="1:11" ht="13" x14ac:dyDescent="0.3">
      <c r="A34" s="44"/>
    </row>
    <row r="35" spans="1:11" ht="13.5" thickBot="1" x14ac:dyDescent="0.35">
      <c r="A35" s="44"/>
      <c r="B35" s="44" t="s">
        <v>892</v>
      </c>
      <c r="C35" s="211"/>
      <c r="D35" s="211"/>
      <c r="E35" s="211"/>
    </row>
    <row r="36" spans="1:11" ht="13.5" thickBot="1" x14ac:dyDescent="0.35">
      <c r="A36" s="44"/>
      <c r="B36" s="80" t="s">
        <v>1120</v>
      </c>
      <c r="C36" s="209" t="s">
        <v>173</v>
      </c>
      <c r="D36" s="212"/>
      <c r="E36" s="210"/>
      <c r="F36" s="209" t="s">
        <v>174</v>
      </c>
      <c r="G36" s="212"/>
      <c r="H36" s="210"/>
      <c r="I36" s="80"/>
    </row>
    <row r="37" spans="1:11" ht="13" x14ac:dyDescent="0.3">
      <c r="A37" s="44"/>
      <c r="B37">
        <f>Data!I85</f>
        <v>1</v>
      </c>
      <c r="C37" s="213" t="str">
        <f>Data!H86</f>
        <v>Clydesdale Bank plc</v>
      </c>
      <c r="D37" s="213"/>
      <c r="E37" s="213"/>
      <c r="F37" s="214">
        <f>Data!H87</f>
        <v>10000</v>
      </c>
      <c r="G37" s="214"/>
      <c r="H37" s="214"/>
      <c r="I37" t="s">
        <v>1143</v>
      </c>
    </row>
    <row r="38" spans="1:11" ht="13" x14ac:dyDescent="0.3">
      <c r="A38" s="44"/>
      <c r="K38" s="138"/>
    </row>
    <row r="39" spans="1:11" ht="13" x14ac:dyDescent="0.3">
      <c r="A39" s="44"/>
      <c r="B39" s="33" t="s">
        <v>1436</v>
      </c>
    </row>
    <row r="40" spans="1:11" ht="13" x14ac:dyDescent="0.3">
      <c r="A40" s="44"/>
      <c r="B40" s="33"/>
    </row>
    <row r="41" spans="1:11" ht="13.5" thickBot="1" x14ac:dyDescent="0.35">
      <c r="A41" s="44"/>
      <c r="B41" s="44" t="s">
        <v>1008</v>
      </c>
    </row>
    <row r="42" spans="1:11" ht="39.5" thickBot="1" x14ac:dyDescent="0.35">
      <c r="A42" s="44"/>
      <c r="B42" s="80" t="s">
        <v>1120</v>
      </c>
      <c r="C42" s="209" t="s">
        <v>1126</v>
      </c>
      <c r="D42" s="210"/>
      <c r="E42" s="80" t="s">
        <v>1127</v>
      </c>
      <c r="F42" s="80" t="s">
        <v>1128</v>
      </c>
      <c r="G42" s="80" t="s">
        <v>1129</v>
      </c>
      <c r="H42" s="80" t="s">
        <v>1123</v>
      </c>
      <c r="I42" s="137"/>
    </row>
    <row r="43" spans="1:11" ht="13.5" thickBot="1" x14ac:dyDescent="0.35">
      <c r="A43" s="44"/>
      <c r="B43" t="str">
        <f>Data!I116</f>
        <v>DMOBOS0002</v>
      </c>
      <c r="C43" t="str">
        <f>Data!H113</f>
        <v>BOS</v>
      </c>
      <c r="E43" s="140">
        <f>Data!H122</f>
        <v>20000</v>
      </c>
      <c r="F43" s="140">
        <f>Data!H123</f>
        <v>10000</v>
      </c>
      <c r="G43" s="140">
        <f>Data!H124</f>
        <v>0</v>
      </c>
      <c r="H43" t="b">
        <f>Data!H133</f>
        <v>0</v>
      </c>
      <c r="I43" t="s">
        <v>1143</v>
      </c>
    </row>
    <row r="44" spans="1:11" ht="13.5" thickBot="1" x14ac:dyDescent="0.3">
      <c r="B44" s="80" t="s">
        <v>1137</v>
      </c>
      <c r="C44" s="209"/>
      <c r="D44" s="210"/>
      <c r="E44" s="142">
        <f>SUM(E43)</f>
        <v>20000</v>
      </c>
      <c r="F44" s="142">
        <f t="shared" ref="F44:G44" si="0">SUM(F43)</f>
        <v>10000</v>
      </c>
      <c r="G44" s="142">
        <f t="shared" si="0"/>
        <v>0</v>
      </c>
      <c r="H44" s="209"/>
      <c r="I44" s="210"/>
    </row>
    <row r="46" spans="1:11" x14ac:dyDescent="0.25">
      <c r="B46" s="33" t="s">
        <v>1437</v>
      </c>
    </row>
  </sheetData>
  <mergeCells count="8">
    <mergeCell ref="C44:D44"/>
    <mergeCell ref="H44:I44"/>
    <mergeCell ref="C35:E35"/>
    <mergeCell ref="C36:E36"/>
    <mergeCell ref="F36:H36"/>
    <mergeCell ref="C37:E37"/>
    <mergeCell ref="F37:H37"/>
    <mergeCell ref="C42:D4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4"/>
  <sheetViews>
    <sheetView workbookViewId="0">
      <selection activeCell="A28" sqref="A28"/>
    </sheetView>
  </sheetViews>
  <sheetFormatPr defaultRowHeight="12.5" x14ac:dyDescent="0.25"/>
  <cols>
    <col min="1" max="1" width="82.54296875" customWidth="1"/>
    <col min="2" max="2" width="25.7265625" customWidth="1"/>
  </cols>
  <sheetData>
    <row r="1" spans="1:2" ht="13" x14ac:dyDescent="0.3">
      <c r="A1" s="44" t="s">
        <v>1288</v>
      </c>
    </row>
    <row r="3" spans="1:2" ht="13" x14ac:dyDescent="0.3">
      <c r="A3" s="44" t="s">
        <v>922</v>
      </c>
      <c r="B3" t="e">
        <f>Data!#REF!</f>
        <v>#REF!</v>
      </c>
    </row>
    <row r="5" spans="1:2" ht="13" x14ac:dyDescent="0.3">
      <c r="A5" s="44" t="s">
        <v>1274</v>
      </c>
    </row>
    <row r="10" spans="1:2" ht="13" x14ac:dyDescent="0.3">
      <c r="A10" s="44"/>
    </row>
    <row r="12" spans="1:2" ht="13" x14ac:dyDescent="0.3">
      <c r="A12" s="44" t="s">
        <v>1275</v>
      </c>
      <c r="B12" s="139">
        <f>Data!I29</f>
        <v>1</v>
      </c>
    </row>
    <row r="14" spans="1:2" ht="13" x14ac:dyDescent="0.3">
      <c r="A14" s="44" t="s">
        <v>184</v>
      </c>
      <c r="B14" t="str">
        <f>Data!H30</f>
        <v>Acme Group Ltd</v>
      </c>
    </row>
    <row r="16" spans="1:2" ht="13" x14ac:dyDescent="0.3">
      <c r="A16" s="44" t="s">
        <v>185</v>
      </c>
      <c r="B16" t="str">
        <f>Data!H31</f>
        <v>Subsidiary</v>
      </c>
    </row>
    <row r="18" spans="1:11" ht="13" x14ac:dyDescent="0.3">
      <c r="A18" s="44" t="s">
        <v>186</v>
      </c>
      <c r="B18" s="140">
        <f>Data!H32</f>
        <v>10000</v>
      </c>
    </row>
    <row r="20" spans="1:11" ht="13" x14ac:dyDescent="0.3">
      <c r="A20" s="44" t="s">
        <v>187</v>
      </c>
      <c r="B20" s="140">
        <f>Data!H33</f>
        <v>5000</v>
      </c>
    </row>
    <row r="22" spans="1:11" ht="13" x14ac:dyDescent="0.3">
      <c r="A22" s="44" t="s">
        <v>188</v>
      </c>
      <c r="B22">
        <f>Data!H34</f>
        <v>4</v>
      </c>
    </row>
    <row r="24" spans="1:11" ht="13" x14ac:dyDescent="0.3">
      <c r="A24" s="44" t="s">
        <v>1276</v>
      </c>
      <c r="B24" t="str">
        <f>Data!H35</f>
        <v>The details are as follows…</v>
      </c>
    </row>
    <row r="26" spans="1:11" ht="13" x14ac:dyDescent="0.3">
      <c r="A26" s="44" t="s">
        <v>189</v>
      </c>
      <c r="B26">
        <f>Data!H36</f>
        <v>12</v>
      </c>
    </row>
    <row r="27" spans="1:11" ht="13" x14ac:dyDescent="0.3">
      <c r="A27" s="44"/>
    </row>
    <row r="28" spans="1:11" ht="13" x14ac:dyDescent="0.3">
      <c r="A28" s="44" t="s">
        <v>190</v>
      </c>
      <c r="B28" s="111">
        <f>Data!H37</f>
        <v>40179</v>
      </c>
    </row>
    <row r="29" spans="1:11" ht="13" x14ac:dyDescent="0.3">
      <c r="A29" s="44"/>
      <c r="K29" s="140"/>
    </row>
    <row r="30" spans="1:11" ht="13" x14ac:dyDescent="0.3">
      <c r="A30" s="44" t="s">
        <v>202</v>
      </c>
      <c r="B30" s="111">
        <f>Data!H38</f>
        <v>55153</v>
      </c>
    </row>
    <row r="31" spans="1:11" ht="13" x14ac:dyDescent="0.3">
      <c r="A31" s="44"/>
      <c r="B31" s="111"/>
    </row>
    <row r="32" spans="1:11" ht="13" x14ac:dyDescent="0.3">
      <c r="A32" s="44" t="s">
        <v>191</v>
      </c>
      <c r="B32" s="111">
        <f>Data!H39</f>
        <v>49400</v>
      </c>
    </row>
    <row r="33" spans="1:2" ht="13" x14ac:dyDescent="0.3">
      <c r="A33" s="44"/>
    </row>
    <row r="34" spans="1:2" ht="13" x14ac:dyDescent="0.3">
      <c r="A34" s="44" t="s">
        <v>192</v>
      </c>
      <c r="B34" s="111">
        <f>Data!H39</f>
        <v>49400</v>
      </c>
    </row>
    <row r="36" spans="1:2" ht="13" x14ac:dyDescent="0.3">
      <c r="A36" s="44" t="s">
        <v>193</v>
      </c>
      <c r="B36" t="str">
        <f>Data!H41</f>
        <v>Standard security over stock (give details)</v>
      </c>
    </row>
    <row r="38" spans="1:2" ht="13" x14ac:dyDescent="0.3">
      <c r="A38" s="44" t="s">
        <v>1277</v>
      </c>
      <c r="B38" t="str">
        <f>Data!H42</f>
        <v>The security details are…</v>
      </c>
    </row>
    <row r="40" spans="1:2" ht="13" x14ac:dyDescent="0.3">
      <c r="A40" s="44" t="s">
        <v>194</v>
      </c>
      <c r="B40" s="140">
        <f>Data!H43</f>
        <v>2500</v>
      </c>
    </row>
    <row r="42" spans="1:2" ht="13" x14ac:dyDescent="0.3">
      <c r="A42" s="44" t="s">
        <v>195</v>
      </c>
      <c r="B42">
        <f>Data!H44</f>
        <v>3</v>
      </c>
    </row>
    <row r="44" spans="1:2" ht="13" x14ac:dyDescent="0.3">
      <c r="A44" s="44" t="s">
        <v>1278</v>
      </c>
      <c r="B44">
        <f>Data!H45</f>
        <v>1</v>
      </c>
    </row>
    <row r="46" spans="1:2" ht="13" x14ac:dyDescent="0.3">
      <c r="A46" s="44" t="s">
        <v>1279</v>
      </c>
      <c r="B46">
        <f>Data!H46</f>
        <v>36</v>
      </c>
    </row>
    <row r="48" spans="1:2" ht="13" x14ac:dyDescent="0.3">
      <c r="A48" s="44" t="s">
        <v>1280</v>
      </c>
      <c r="B48" t="str">
        <f>Data!H47</f>
        <v>Converted to Loan</v>
      </c>
    </row>
    <row r="50" spans="1:2" ht="13" x14ac:dyDescent="0.3">
      <c r="A50" s="44" t="s">
        <v>1281</v>
      </c>
      <c r="B50" t="str">
        <f>Data!H48</f>
        <v>LIBOR 1 month</v>
      </c>
    </row>
    <row r="52" spans="1:2" ht="13" x14ac:dyDescent="0.3">
      <c r="A52" s="44" t="s">
        <v>1282</v>
      </c>
      <c r="B52">
        <f>Data!H49</f>
        <v>20.0001</v>
      </c>
    </row>
    <row r="54" spans="1:2" ht="13" x14ac:dyDescent="0.3">
      <c r="A54" s="44" t="s">
        <v>1329</v>
      </c>
      <c r="B54">
        <f>Data!H50</f>
        <v>3.5</v>
      </c>
    </row>
    <row r="56" spans="1:2" ht="13" x14ac:dyDescent="0.3">
      <c r="A56" s="44" t="s">
        <v>1283</v>
      </c>
      <c r="B56" t="b">
        <f>Data!H51</f>
        <v>1</v>
      </c>
    </row>
    <row r="58" spans="1:2" ht="13" x14ac:dyDescent="0.3">
      <c r="A58" s="44" t="s">
        <v>1284</v>
      </c>
      <c r="B58">
        <f>Data!H52</f>
        <v>3</v>
      </c>
    </row>
    <row r="60" spans="1:2" ht="13" x14ac:dyDescent="0.3">
      <c r="A60" s="44" t="s">
        <v>1285</v>
      </c>
      <c r="B60" t="str">
        <f>Data!H53</f>
        <v>BCHFIXED11052</v>
      </c>
    </row>
    <row r="62" spans="1:2" ht="13" x14ac:dyDescent="0.3">
      <c r="A62" s="44" t="s">
        <v>1286</v>
      </c>
      <c r="B62" t="str">
        <f>Data!H54</f>
        <v>Yes</v>
      </c>
    </row>
    <row r="64" spans="1:2" ht="13" x14ac:dyDescent="0.3">
      <c r="A64" s="44" t="s">
        <v>1287</v>
      </c>
      <c r="B64" t="b">
        <f>Data!H55</f>
        <v>0</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topLeftCell="A13" workbookViewId="0"/>
  </sheetViews>
  <sheetFormatPr defaultRowHeight="12.5" x14ac:dyDescent="0.25"/>
  <cols>
    <col min="1" max="1" width="82.54296875" customWidth="1"/>
    <col min="2" max="2" width="38.26953125" customWidth="1"/>
  </cols>
  <sheetData>
    <row r="1" spans="1:2" ht="13" x14ac:dyDescent="0.3">
      <c r="A1" s="44" t="s">
        <v>1438</v>
      </c>
    </row>
    <row r="3" spans="1:2" ht="13" x14ac:dyDescent="0.3">
      <c r="A3" s="44" t="s">
        <v>922</v>
      </c>
      <c r="B3" t="e">
        <f>Data!#REF!</f>
        <v>#REF!</v>
      </c>
    </row>
    <row r="5" spans="1:2" ht="13" x14ac:dyDescent="0.3">
      <c r="A5" s="44" t="s">
        <v>1274</v>
      </c>
    </row>
    <row r="10" spans="1:2" ht="13" x14ac:dyDescent="0.3">
      <c r="A10" s="44"/>
    </row>
    <row r="12" spans="1:2" ht="13" x14ac:dyDescent="0.3">
      <c r="A12" s="44" t="s">
        <v>1275</v>
      </c>
      <c r="B12" s="139">
        <f>Data!I59</f>
        <v>1</v>
      </c>
    </row>
    <row r="14" spans="1:2" ht="13" x14ac:dyDescent="0.3">
      <c r="A14" s="44" t="s">
        <v>184</v>
      </c>
      <c r="B14" t="str">
        <f>Data!H60</f>
        <v>Peak Group Ltd</v>
      </c>
    </row>
    <row r="16" spans="1:2" ht="13" x14ac:dyDescent="0.3">
      <c r="A16" s="44" t="s">
        <v>185</v>
      </c>
      <c r="B16" t="str">
        <f>Data!H61</f>
        <v>Parent</v>
      </c>
    </row>
    <row r="18" spans="1:11" ht="13" x14ac:dyDescent="0.3">
      <c r="A18" s="44" t="s">
        <v>200</v>
      </c>
      <c r="B18" s="140">
        <f>Data!H62</f>
        <v>5000</v>
      </c>
    </row>
    <row r="20" spans="1:11" ht="13" x14ac:dyDescent="0.3">
      <c r="A20" s="44" t="s">
        <v>187</v>
      </c>
      <c r="B20" s="140">
        <f>Data!H63</f>
        <v>2500</v>
      </c>
    </row>
    <row r="22" spans="1:11" ht="13" x14ac:dyDescent="0.3">
      <c r="A22" s="44" t="s">
        <v>188</v>
      </c>
      <c r="B22" t="str">
        <f>Data!H64</f>
        <v>Capital Purchase (give details)</v>
      </c>
    </row>
    <row r="24" spans="1:11" ht="13" x14ac:dyDescent="0.3">
      <c r="A24" s="44" t="s">
        <v>1276</v>
      </c>
      <c r="B24" t="str">
        <f>Data!H65</f>
        <v>The details are as follows…</v>
      </c>
    </row>
    <row r="26" spans="1:11" ht="13" x14ac:dyDescent="0.3">
      <c r="A26" s="44" t="s">
        <v>189</v>
      </c>
      <c r="B26">
        <f>Data!H66</f>
        <v>24</v>
      </c>
    </row>
    <row r="27" spans="1:11" ht="13" x14ac:dyDescent="0.3">
      <c r="A27" s="44"/>
    </row>
    <row r="28" spans="1:11" ht="13" x14ac:dyDescent="0.3">
      <c r="A28" s="44" t="s">
        <v>190</v>
      </c>
      <c r="B28" s="111">
        <f>Data!H67</f>
        <v>38443</v>
      </c>
    </row>
    <row r="29" spans="1:11" ht="13" x14ac:dyDescent="0.3">
      <c r="A29" s="44"/>
      <c r="K29" s="140"/>
    </row>
    <row r="30" spans="1:11" ht="13" x14ac:dyDescent="0.3">
      <c r="A30" s="44" t="s">
        <v>202</v>
      </c>
      <c r="B30" s="111">
        <f>Data!H68</f>
        <v>49399</v>
      </c>
    </row>
    <row r="31" spans="1:11" ht="13" x14ac:dyDescent="0.3">
      <c r="A31" s="44"/>
      <c r="B31" s="111"/>
    </row>
    <row r="32" spans="1:11" ht="13" x14ac:dyDescent="0.3">
      <c r="A32" s="44" t="s">
        <v>191</v>
      </c>
      <c r="B32" s="111">
        <f>Data!H69</f>
        <v>43922</v>
      </c>
    </row>
    <row r="33" spans="1:2" ht="13" x14ac:dyDescent="0.3">
      <c r="A33" s="44"/>
    </row>
    <row r="34" spans="1:2" ht="13" x14ac:dyDescent="0.3">
      <c r="A34" s="44" t="s">
        <v>192</v>
      </c>
      <c r="B34" s="111">
        <f>Data!H70</f>
        <v>3</v>
      </c>
    </row>
    <row r="36" spans="1:2" ht="13" x14ac:dyDescent="0.3">
      <c r="A36" s="44" t="s">
        <v>193</v>
      </c>
      <c r="B36" t="str">
        <f>Data!H71</f>
        <v>Standard security over stock (give details)</v>
      </c>
    </row>
    <row r="38" spans="1:2" ht="13" x14ac:dyDescent="0.3">
      <c r="A38" s="44" t="s">
        <v>1277</v>
      </c>
      <c r="B38" t="str">
        <f>Data!H72</f>
        <v>The security details are…</v>
      </c>
    </row>
    <row r="40" spans="1:2" ht="13" x14ac:dyDescent="0.3">
      <c r="A40" s="44" t="s">
        <v>194</v>
      </c>
      <c r="B40" s="140">
        <f>Data!H73</f>
        <v>1250</v>
      </c>
    </row>
    <row r="42" spans="1:2" ht="13" x14ac:dyDescent="0.3">
      <c r="A42" s="44" t="s">
        <v>195</v>
      </c>
      <c r="B42">
        <f>Data!H74</f>
        <v>3</v>
      </c>
    </row>
    <row r="44" spans="1:2" ht="13" x14ac:dyDescent="0.3">
      <c r="A44" s="44" t="s">
        <v>1278</v>
      </c>
      <c r="B44">
        <f>Data!H75</f>
        <v>3</v>
      </c>
    </row>
    <row r="46" spans="1:2" ht="13" x14ac:dyDescent="0.3">
      <c r="A46" s="44" t="s">
        <v>1279</v>
      </c>
      <c r="B46">
        <f>Data!H76</f>
        <v>24</v>
      </c>
    </row>
    <row r="48" spans="1:2" ht="13" x14ac:dyDescent="0.3">
      <c r="A48" s="44" t="s">
        <v>1280</v>
      </c>
      <c r="B48" t="str">
        <f>Data!H77</f>
        <v>Converted to Loan</v>
      </c>
    </row>
    <row r="50" spans="1:2" ht="13" x14ac:dyDescent="0.3">
      <c r="A50" s="44" t="s">
        <v>1281</v>
      </c>
      <c r="B50" t="str">
        <f>Data!H78</f>
        <v>LIBOR 2 month</v>
      </c>
    </row>
    <row r="52" spans="1:2" ht="13" x14ac:dyDescent="0.3">
      <c r="A52" s="44" t="s">
        <v>1282</v>
      </c>
      <c r="B52">
        <f>Data!H79</f>
        <v>20</v>
      </c>
    </row>
    <row r="54" spans="1:2" ht="13" x14ac:dyDescent="0.3">
      <c r="A54" s="44" t="s">
        <v>1329</v>
      </c>
      <c r="B54">
        <f>Data!H80</f>
        <v>3.5</v>
      </c>
    </row>
    <row r="56" spans="1:2" ht="13" x14ac:dyDescent="0.3">
      <c r="A56" s="44" t="s">
        <v>1283</v>
      </c>
      <c r="B56" t="b">
        <f>Data!H81</f>
        <v>1</v>
      </c>
    </row>
    <row r="58" spans="1:2" ht="13" x14ac:dyDescent="0.3">
      <c r="A58" s="44" t="s">
        <v>1440</v>
      </c>
      <c r="B58" t="b">
        <f>Data!H82</f>
        <v>0</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47"/>
  <sheetViews>
    <sheetView topLeftCell="A16" workbookViewId="0"/>
  </sheetViews>
  <sheetFormatPr defaultRowHeight="12.5" x14ac:dyDescent="0.25"/>
  <cols>
    <col min="1" max="1" width="82.54296875" customWidth="1"/>
    <col min="2" max="2" width="25.7265625" customWidth="1"/>
    <col min="3" max="3" width="24.7265625" customWidth="1"/>
    <col min="4" max="4" width="32.453125" customWidth="1"/>
  </cols>
  <sheetData>
    <row r="1" spans="1:2" ht="13" x14ac:dyDescent="0.3">
      <c r="A1" s="44" t="s">
        <v>892</v>
      </c>
    </row>
    <row r="3" spans="1:2" ht="13" x14ac:dyDescent="0.3">
      <c r="A3" s="44" t="s">
        <v>1441</v>
      </c>
    </row>
    <row r="5" spans="1:2" ht="13" x14ac:dyDescent="0.3">
      <c r="A5" s="44"/>
    </row>
    <row r="10" spans="1:2" ht="13" x14ac:dyDescent="0.3">
      <c r="A10" s="44" t="s">
        <v>1275</v>
      </c>
      <c r="B10" s="139">
        <f>Data!I85</f>
        <v>1</v>
      </c>
    </row>
    <row r="12" spans="1:2" ht="13" x14ac:dyDescent="0.3">
      <c r="A12" s="44" t="s">
        <v>173</v>
      </c>
      <c r="B12" t="str">
        <f>Data!H86</f>
        <v>Clydesdale Bank plc</v>
      </c>
    </row>
    <row r="14" spans="1:2" ht="13" x14ac:dyDescent="0.3">
      <c r="A14" s="44" t="s">
        <v>174</v>
      </c>
      <c r="B14" s="140">
        <f>Data!H87</f>
        <v>10000</v>
      </c>
    </row>
    <row r="16" spans="1:2" ht="13" x14ac:dyDescent="0.3">
      <c r="A16" s="44" t="s">
        <v>164</v>
      </c>
      <c r="B16" s="111">
        <f>Data!H88</f>
        <v>40269</v>
      </c>
    </row>
    <row r="18" spans="1:11" ht="13" x14ac:dyDescent="0.3">
      <c r="A18" s="44" t="s">
        <v>175</v>
      </c>
      <c r="B18" s="140">
        <f>Data!H89</f>
        <v>47573</v>
      </c>
    </row>
    <row r="20" spans="1:11" ht="13" x14ac:dyDescent="0.3">
      <c r="A20" s="44" t="s">
        <v>176</v>
      </c>
      <c r="B20" s="140">
        <f>Data!H90</f>
        <v>3</v>
      </c>
    </row>
    <row r="22" spans="1:11" ht="13" x14ac:dyDescent="0.3">
      <c r="A22" s="44" t="s">
        <v>1342</v>
      </c>
      <c r="B22">
        <f>Data!H91</f>
        <v>20</v>
      </c>
    </row>
    <row r="24" spans="1:11" ht="13" x14ac:dyDescent="0.3">
      <c r="A24" s="44" t="s">
        <v>1344</v>
      </c>
      <c r="B24">
        <f>Data!H92</f>
        <v>3.4998999999999998</v>
      </c>
    </row>
    <row r="26" spans="1:11" ht="13" x14ac:dyDescent="0.3">
      <c r="A26" s="44" t="s">
        <v>391</v>
      </c>
      <c r="B26" t="b">
        <f>Data!H93</f>
        <v>0</v>
      </c>
    </row>
    <row r="27" spans="1:11" ht="13" x14ac:dyDescent="0.3">
      <c r="A27" s="44"/>
    </row>
    <row r="28" spans="1:11" ht="13" x14ac:dyDescent="0.3">
      <c r="A28" s="44" t="s">
        <v>177</v>
      </c>
      <c r="B28" s="140">
        <f>Data!H94</f>
        <v>-5000</v>
      </c>
    </row>
    <row r="29" spans="1:11" ht="13" x14ac:dyDescent="0.3">
      <c r="A29" s="44"/>
      <c r="K29" s="140"/>
    </row>
    <row r="30" spans="1:11" ht="13" x14ac:dyDescent="0.3">
      <c r="A30" s="44" t="s">
        <v>178</v>
      </c>
      <c r="B30" s="140">
        <f>Data!H95</f>
        <v>-3500</v>
      </c>
    </row>
    <row r="31" spans="1:11" ht="13" x14ac:dyDescent="0.3">
      <c r="A31" s="44"/>
      <c r="B31" s="111"/>
    </row>
    <row r="32" spans="1:11" ht="13" x14ac:dyDescent="0.3">
      <c r="A32" s="44" t="s">
        <v>179</v>
      </c>
      <c r="B32" s="111">
        <f>Data!H96</f>
        <v>40268</v>
      </c>
    </row>
    <row r="33" spans="1:6" ht="13" x14ac:dyDescent="0.3">
      <c r="A33" s="44"/>
    </row>
    <row r="34" spans="1:6" ht="13" x14ac:dyDescent="0.3">
      <c r="A34" s="44" t="s">
        <v>180</v>
      </c>
      <c r="B34" s="140">
        <f>Data!H97</f>
        <v>-1500</v>
      </c>
    </row>
    <row r="36" spans="1:6" ht="13" x14ac:dyDescent="0.3">
      <c r="A36" s="44" t="s">
        <v>181</v>
      </c>
      <c r="B36" s="111">
        <f>Data!H98</f>
        <v>3</v>
      </c>
    </row>
    <row r="38" spans="1:6" ht="13" x14ac:dyDescent="0.3">
      <c r="A38" s="44" t="s">
        <v>182</v>
      </c>
      <c r="B38" s="111" t="str">
        <f>Data!H99</f>
        <v>EUV</v>
      </c>
    </row>
    <row r="40" spans="1:6" ht="13" x14ac:dyDescent="0.3">
      <c r="A40" s="44" t="s">
        <v>183</v>
      </c>
      <c r="B40" s="111" t="str">
        <f>Data!H100</f>
        <v>Weekly</v>
      </c>
    </row>
    <row r="42" spans="1:6" ht="13" x14ac:dyDescent="0.3">
      <c r="B42" s="44" t="s">
        <v>1502</v>
      </c>
    </row>
    <row r="43" spans="1:6" ht="13" thickBot="1" x14ac:dyDescent="0.3"/>
    <row r="44" spans="1:6" ht="26.5" thickBot="1" x14ac:dyDescent="0.3">
      <c r="B44" s="74" t="s">
        <v>1120</v>
      </c>
      <c r="C44" s="74" t="s">
        <v>336</v>
      </c>
      <c r="D44" s="74" t="s">
        <v>338</v>
      </c>
      <c r="E44" s="209"/>
      <c r="F44" s="210"/>
    </row>
    <row r="45" spans="1:6" x14ac:dyDescent="0.25">
      <c r="B45" s="79">
        <f>Data!I104</f>
        <v>1</v>
      </c>
      <c r="C45" s="146" t="str">
        <f>Data!H105</f>
        <v>Interest Cover</v>
      </c>
      <c r="D45" s="146" t="str">
        <f>Data!H108</f>
        <v>Annually</v>
      </c>
      <c r="E45" s="151" t="s">
        <v>1121</v>
      </c>
      <c r="F45" s="151" t="s">
        <v>1122</v>
      </c>
    </row>
    <row r="47" spans="1:6" x14ac:dyDescent="0.25">
      <c r="B47" t="s">
        <v>1503</v>
      </c>
    </row>
  </sheetData>
  <mergeCells count="1">
    <mergeCell ref="E44:F44"/>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2"/>
  <sheetViews>
    <sheetView workbookViewId="0">
      <pane ySplit="1" topLeftCell="A2" activePane="bottomLeft" state="frozen"/>
      <selection pane="bottomLeft"/>
    </sheetView>
  </sheetViews>
  <sheetFormatPr defaultRowHeight="12.5" x14ac:dyDescent="0.25"/>
  <cols>
    <col min="1" max="1" width="69.54296875" customWidth="1"/>
    <col min="2" max="2" width="31.7265625" customWidth="1"/>
  </cols>
  <sheetData>
    <row r="1" spans="1:2" ht="13" x14ac:dyDescent="0.3">
      <c r="A1" s="44" t="s">
        <v>1007</v>
      </c>
    </row>
    <row r="3" spans="1:2" ht="13" x14ac:dyDescent="0.3">
      <c r="A3" s="44" t="s">
        <v>1478</v>
      </c>
      <c r="B3" s="139">
        <f>Data!I103</f>
        <v>0</v>
      </c>
    </row>
    <row r="5" spans="1:2" ht="13" customHeight="1" x14ac:dyDescent="0.3">
      <c r="A5" s="44" t="s">
        <v>1323</v>
      </c>
      <c r="B5" s="139">
        <f>Data!I104</f>
        <v>1</v>
      </c>
    </row>
    <row r="7" spans="1:2" ht="13" x14ac:dyDescent="0.3">
      <c r="A7" s="44" t="s">
        <v>336</v>
      </c>
      <c r="B7" t="str">
        <f>Data!H105</f>
        <v>Interest Cover</v>
      </c>
    </row>
    <row r="9" spans="1:2" ht="13" x14ac:dyDescent="0.3">
      <c r="A9" s="44" t="s">
        <v>170</v>
      </c>
    </row>
    <row r="16" spans="1:2" ht="13" x14ac:dyDescent="0.3">
      <c r="A16" s="44" t="s">
        <v>337</v>
      </c>
      <c r="B16" t="str">
        <f>Data!H107</f>
        <v>100%</v>
      </c>
    </row>
    <row r="18" spans="1:2" ht="13" x14ac:dyDescent="0.3">
      <c r="A18" s="44" t="s">
        <v>338</v>
      </c>
      <c r="B18" t="str">
        <f>Data!H108</f>
        <v>Annually</v>
      </c>
    </row>
    <row r="20" spans="1:2" ht="13" x14ac:dyDescent="0.3">
      <c r="A20" s="44" t="s">
        <v>339</v>
      </c>
      <c r="B20" s="111">
        <f>Data!H109</f>
        <v>40148</v>
      </c>
    </row>
    <row r="22" spans="1:2" ht="13" x14ac:dyDescent="0.3">
      <c r="A22" s="44" t="s">
        <v>340</v>
      </c>
      <c r="B22" t="str">
        <f>Data!H110</f>
        <v>110%</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7"/>
  <sheetViews>
    <sheetView topLeftCell="A19" workbookViewId="0"/>
  </sheetViews>
  <sheetFormatPr defaultRowHeight="12.5" x14ac:dyDescent="0.25"/>
  <cols>
    <col min="1" max="1" width="91.54296875" customWidth="1"/>
    <col min="2" max="2" width="25.7265625" customWidth="1"/>
    <col min="3" max="3" width="18.453125" customWidth="1"/>
    <col min="4" max="4" width="17.7265625" customWidth="1"/>
    <col min="5" max="5" width="10.81640625" customWidth="1"/>
    <col min="6" max="6" width="16.1796875" customWidth="1"/>
  </cols>
  <sheetData>
    <row r="1" spans="1:2" ht="13" x14ac:dyDescent="0.3">
      <c r="A1" s="44" t="s">
        <v>1008</v>
      </c>
    </row>
    <row r="3" spans="1:2" ht="13" x14ac:dyDescent="0.3">
      <c r="A3" s="44" t="s">
        <v>1442</v>
      </c>
    </row>
    <row r="5" spans="1:2" ht="13" x14ac:dyDescent="0.3">
      <c r="A5" s="44"/>
    </row>
    <row r="10" spans="1:2" ht="13" x14ac:dyDescent="0.3">
      <c r="A10" s="44" t="s">
        <v>1443</v>
      </c>
      <c r="B10" t="str">
        <f>Data!H113</f>
        <v>BOS</v>
      </c>
    </row>
    <row r="12" spans="1:2" ht="13" x14ac:dyDescent="0.3">
      <c r="A12" s="44" t="s">
        <v>341</v>
      </c>
      <c r="B12">
        <f>Data!H114</f>
        <v>3</v>
      </c>
    </row>
    <row r="14" spans="1:2" ht="13" x14ac:dyDescent="0.3">
      <c r="A14" s="44" t="s">
        <v>342</v>
      </c>
      <c r="B14" s="140" t="str">
        <f>Data!H115</f>
        <v>AXA</v>
      </c>
    </row>
    <row r="16" spans="1:2" ht="13" x14ac:dyDescent="0.3">
      <c r="A16" s="44" t="s">
        <v>1352</v>
      </c>
      <c r="B16" s="144" t="str">
        <f>Data!I116</f>
        <v>DMOBOS0002</v>
      </c>
    </row>
    <row r="18" spans="1:11" ht="13" x14ac:dyDescent="0.3">
      <c r="A18" s="44" t="s">
        <v>1444</v>
      </c>
      <c r="B18" s="140" t="str">
        <f>Data!H117</f>
        <v>Yes</v>
      </c>
    </row>
    <row r="20" spans="1:11" ht="13" x14ac:dyDescent="0.3">
      <c r="A20" s="44" t="s">
        <v>1166</v>
      </c>
      <c r="B20" s="140" t="str">
        <f>Data!H118</f>
        <v>BAE Pension Fund</v>
      </c>
    </row>
    <row r="22" spans="1:11" ht="13" x14ac:dyDescent="0.3">
      <c r="A22" s="44" t="s">
        <v>154</v>
      </c>
      <c r="B22" t="str">
        <f>Data!H119</f>
        <v>Yes</v>
      </c>
    </row>
    <row r="24" spans="1:11" ht="13" x14ac:dyDescent="0.3">
      <c r="A24" s="44" t="s">
        <v>155</v>
      </c>
      <c r="B24" s="111">
        <f>Data!H120</f>
        <v>36617</v>
      </c>
    </row>
    <row r="26" spans="1:11" ht="13" x14ac:dyDescent="0.3">
      <c r="A26" s="44" t="s">
        <v>156</v>
      </c>
      <c r="B26" s="111">
        <f>Data!H121</f>
        <v>53052</v>
      </c>
    </row>
    <row r="27" spans="1:11" ht="13" x14ac:dyDescent="0.3">
      <c r="A27" s="44"/>
    </row>
    <row r="28" spans="1:11" ht="13" x14ac:dyDescent="0.3">
      <c r="A28" s="44" t="s">
        <v>157</v>
      </c>
      <c r="B28" s="140">
        <f>Data!H122</f>
        <v>20000</v>
      </c>
    </row>
    <row r="29" spans="1:11" ht="13" x14ac:dyDescent="0.3">
      <c r="A29" s="44"/>
      <c r="K29" s="140"/>
    </row>
    <row r="30" spans="1:11" ht="13" x14ac:dyDescent="0.3">
      <c r="A30" s="44" t="s">
        <v>158</v>
      </c>
      <c r="B30" s="140">
        <f>Data!H123</f>
        <v>10000</v>
      </c>
    </row>
    <row r="31" spans="1:11" ht="13" x14ac:dyDescent="0.3">
      <c r="A31" s="44"/>
      <c r="B31" s="111"/>
    </row>
    <row r="32" spans="1:11" ht="13" x14ac:dyDescent="0.3">
      <c r="A32" s="44" t="s">
        <v>159</v>
      </c>
      <c r="B32" s="111">
        <f>Data!H124</f>
        <v>0</v>
      </c>
    </row>
    <row r="33" spans="1:2" ht="13" x14ac:dyDescent="0.3">
      <c r="A33" s="44"/>
    </row>
    <row r="34" spans="1:2" ht="13" x14ac:dyDescent="0.3">
      <c r="A34" s="44" t="s">
        <v>403</v>
      </c>
      <c r="B34" s="140">
        <f>Data!H125</f>
        <v>2</v>
      </c>
    </row>
    <row r="36" spans="1:2" ht="13" x14ac:dyDescent="0.3">
      <c r="A36" s="44" t="s">
        <v>404</v>
      </c>
      <c r="B36" s="111">
        <f>Data!H126</f>
        <v>4</v>
      </c>
    </row>
    <row r="38" spans="1:2" ht="13" x14ac:dyDescent="0.3">
      <c r="A38" s="44" t="s">
        <v>1362</v>
      </c>
      <c r="B38" s="111" t="str">
        <f>Data!H127</f>
        <v>The undrawn Facility details are…</v>
      </c>
    </row>
    <row r="40" spans="1:2" ht="13" x14ac:dyDescent="0.3">
      <c r="A40" s="44" t="s">
        <v>531</v>
      </c>
      <c r="B40" s="111" t="str">
        <f>Data!H128</f>
        <v>Yes</v>
      </c>
    </row>
    <row r="42" spans="1:2" ht="13" x14ac:dyDescent="0.3">
      <c r="A42" s="145" t="s">
        <v>1446</v>
      </c>
    </row>
    <row r="43" spans="1:2" x14ac:dyDescent="0.25">
      <c r="A43" s="34"/>
    </row>
    <row r="44" spans="1:2" ht="13" x14ac:dyDescent="0.3">
      <c r="A44" s="44" t="s">
        <v>1445</v>
      </c>
      <c r="B44" t="b">
        <f>Data!H129</f>
        <v>1</v>
      </c>
    </row>
    <row r="46" spans="1:2" ht="13" x14ac:dyDescent="0.3">
      <c r="A46" s="44" t="s">
        <v>160</v>
      </c>
      <c r="B46" t="b">
        <f>Data!H130</f>
        <v>1</v>
      </c>
    </row>
    <row r="48" spans="1:2" ht="13" x14ac:dyDescent="0.3">
      <c r="A48" s="44" t="s">
        <v>161</v>
      </c>
      <c r="B48" t="b">
        <f>Data!H131</f>
        <v>1</v>
      </c>
    </row>
    <row r="50" spans="1:6" ht="13" x14ac:dyDescent="0.3">
      <c r="A50" s="44" t="s">
        <v>1367</v>
      </c>
      <c r="B50" t="str">
        <f>Data!H132</f>
        <v>Other fees details are…</v>
      </c>
    </row>
    <row r="52" spans="1:6" ht="13" x14ac:dyDescent="0.3">
      <c r="A52" s="44" t="s">
        <v>1369</v>
      </c>
      <c r="B52" t="b">
        <f>Data!H133</f>
        <v>0</v>
      </c>
    </row>
    <row r="54" spans="1:6" ht="13" x14ac:dyDescent="0.3">
      <c r="B54" s="44" t="s">
        <v>1477</v>
      </c>
    </row>
    <row r="55" spans="1:6" ht="13" thickBot="1" x14ac:dyDescent="0.3"/>
    <row r="56" spans="1:6" ht="61" customHeight="1" thickBot="1" x14ac:dyDescent="0.3">
      <c r="B56" s="74" t="s">
        <v>1120</v>
      </c>
      <c r="C56" s="74" t="s">
        <v>165</v>
      </c>
      <c r="D56" s="74" t="s">
        <v>332</v>
      </c>
      <c r="E56" s="74" t="s">
        <v>1123</v>
      </c>
      <c r="F56" s="74"/>
    </row>
    <row r="57" spans="1:6" x14ac:dyDescent="0.25">
      <c r="B57" t="str">
        <f>Data!I138</f>
        <v>BOSVAR0002</v>
      </c>
      <c r="C57">
        <f>Data!H142</f>
        <v>10000</v>
      </c>
      <c r="D57">
        <f>Data!H143</f>
        <v>9000</v>
      </c>
      <c r="E57" t="b">
        <f>Data!H164</f>
        <v>0</v>
      </c>
      <c r="F57" s="33" t="s">
        <v>1143</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80"/>
  <sheetViews>
    <sheetView topLeftCell="A34" zoomScaleNormal="100" workbookViewId="0"/>
  </sheetViews>
  <sheetFormatPr defaultRowHeight="12.5" x14ac:dyDescent="0.25"/>
  <cols>
    <col min="1" max="1" width="97.54296875" customWidth="1"/>
    <col min="2" max="2" width="25.7265625" customWidth="1"/>
    <col min="3" max="3" width="26.26953125" customWidth="1"/>
    <col min="4" max="4" width="32.7265625" customWidth="1"/>
    <col min="5" max="5" width="23.1796875" customWidth="1"/>
  </cols>
  <sheetData>
    <row r="1" spans="1:2" ht="13" x14ac:dyDescent="0.3">
      <c r="A1" s="44" t="s">
        <v>1042</v>
      </c>
    </row>
    <row r="3" spans="1:2" ht="13" x14ac:dyDescent="0.3">
      <c r="A3" s="44" t="s">
        <v>1218</v>
      </c>
    </row>
    <row r="10" spans="1:2" ht="13" x14ac:dyDescent="0.3">
      <c r="A10" s="44" t="s">
        <v>1475</v>
      </c>
      <c r="B10" s="139" t="e">
        <f>Data!#REF!</f>
        <v>#REF!</v>
      </c>
    </row>
    <row r="12" spans="1:2" ht="13" x14ac:dyDescent="0.3">
      <c r="A12" s="44" t="s">
        <v>162</v>
      </c>
      <c r="B12" t="str">
        <f>Data!H137</f>
        <v>VAR</v>
      </c>
    </row>
    <row r="14" spans="1:2" ht="13" x14ac:dyDescent="0.3">
      <c r="A14" s="44" t="s">
        <v>1372</v>
      </c>
      <c r="B14" s="149" t="str">
        <f>Data!I138</f>
        <v>BOSVAR0002</v>
      </c>
    </row>
    <row r="16" spans="1:2" ht="13" x14ac:dyDescent="0.3">
      <c r="A16" s="44" t="s">
        <v>163</v>
      </c>
      <c r="B16" s="111">
        <f>Data!H139</f>
        <v>3</v>
      </c>
    </row>
    <row r="18" spans="1:11" x14ac:dyDescent="0.25">
      <c r="A18" t="s">
        <v>1374</v>
      </c>
      <c r="B18" s="140" t="str">
        <f>Data!H140</f>
        <v>The Loan Purpose Details are …</v>
      </c>
    </row>
    <row r="19" spans="1:11" ht="13" x14ac:dyDescent="0.3">
      <c r="A19" s="44"/>
    </row>
    <row r="20" spans="1:11" ht="13" x14ac:dyDescent="0.3">
      <c r="A20" s="44" t="s">
        <v>164</v>
      </c>
      <c r="B20" s="111">
        <f>Data!H141</f>
        <v>36617</v>
      </c>
    </row>
    <row r="22" spans="1:11" ht="13" x14ac:dyDescent="0.3">
      <c r="A22" s="44" t="s">
        <v>165</v>
      </c>
      <c r="B22" s="140">
        <f>Data!H142</f>
        <v>10000</v>
      </c>
    </row>
    <row r="24" spans="1:11" ht="13" x14ac:dyDescent="0.3">
      <c r="A24" s="44" t="s">
        <v>332</v>
      </c>
      <c r="B24" s="140">
        <f>Data!H143</f>
        <v>9000</v>
      </c>
    </row>
    <row r="26" spans="1:11" ht="13" x14ac:dyDescent="0.3">
      <c r="A26" s="44" t="s">
        <v>166</v>
      </c>
      <c r="B26" s="111">
        <f>Data!H144</f>
        <v>11</v>
      </c>
    </row>
    <row r="28" spans="1:11" ht="13" x14ac:dyDescent="0.3">
      <c r="A28" s="44" t="s">
        <v>167</v>
      </c>
      <c r="B28" s="140">
        <f>Data!H145</f>
        <v>3</v>
      </c>
      <c r="K28" s="140"/>
    </row>
    <row r="30" spans="1:11" ht="13" x14ac:dyDescent="0.3">
      <c r="A30" s="44" t="s">
        <v>1447</v>
      </c>
      <c r="B30">
        <f>Data!H146</f>
        <v>20</v>
      </c>
    </row>
    <row r="31" spans="1:11" x14ac:dyDescent="0.25">
      <c r="B31" s="111"/>
    </row>
    <row r="32" spans="1:11" ht="13" x14ac:dyDescent="0.3">
      <c r="A32" s="44" t="s">
        <v>1448</v>
      </c>
      <c r="B32">
        <f>Data!H147</f>
        <v>3.4998999999999998</v>
      </c>
    </row>
    <row r="34" spans="1:2" ht="13" x14ac:dyDescent="0.3">
      <c r="A34" s="44" t="s">
        <v>380</v>
      </c>
      <c r="B34" t="b">
        <f>Data!H148</f>
        <v>1</v>
      </c>
    </row>
    <row r="36" spans="1:2" ht="13" x14ac:dyDescent="0.3">
      <c r="A36" s="44" t="s">
        <v>357</v>
      </c>
      <c r="B36" s="111">
        <f>Data!H149</f>
        <v>44290</v>
      </c>
    </row>
    <row r="38" spans="1:2" ht="13" x14ac:dyDescent="0.3">
      <c r="A38" s="44" t="s">
        <v>168</v>
      </c>
      <c r="B38" s="111">
        <f>Data!H150</f>
        <v>44290</v>
      </c>
    </row>
    <row r="40" spans="1:2" ht="13" x14ac:dyDescent="0.3">
      <c r="A40" s="44" t="s">
        <v>333</v>
      </c>
      <c r="B40" s="111">
        <f>Data!H151</f>
        <v>44289</v>
      </c>
    </row>
    <row r="42" spans="1:2" ht="13" x14ac:dyDescent="0.3">
      <c r="A42" s="44" t="s">
        <v>998</v>
      </c>
      <c r="B42">
        <f>Data!H152</f>
        <v>2</v>
      </c>
    </row>
    <row r="43" spans="1:2" ht="26" x14ac:dyDescent="0.3">
      <c r="A43" s="145" t="s">
        <v>1473</v>
      </c>
    </row>
    <row r="44" spans="1:2" ht="13" x14ac:dyDescent="0.3">
      <c r="A44" s="44" t="s">
        <v>1474</v>
      </c>
      <c r="B44" s="111">
        <f>Data!H153</f>
        <v>47574</v>
      </c>
    </row>
    <row r="46" spans="1:2" ht="13" x14ac:dyDescent="0.3">
      <c r="A46" s="44" t="s">
        <v>153</v>
      </c>
      <c r="B46" t="str">
        <f>Data!H154</f>
        <v>Yes</v>
      </c>
    </row>
    <row r="48" spans="1:2" ht="13" x14ac:dyDescent="0.3">
      <c r="A48" s="44" t="s">
        <v>968</v>
      </c>
      <c r="B48" t="str">
        <f>Data!H155</f>
        <v>Paid</v>
      </c>
    </row>
    <row r="50" spans="1:2" ht="16" customHeight="1" x14ac:dyDescent="0.3">
      <c r="A50" s="145" t="s">
        <v>1476</v>
      </c>
    </row>
    <row r="52" spans="1:2" ht="13" x14ac:dyDescent="0.3">
      <c r="A52" s="44" t="s">
        <v>1445</v>
      </c>
      <c r="B52" t="b">
        <f>Data!H156</f>
        <v>1</v>
      </c>
    </row>
    <row r="54" spans="1:2" ht="13" x14ac:dyDescent="0.3">
      <c r="A54" s="44" t="s">
        <v>334</v>
      </c>
      <c r="B54" t="b">
        <f>Data!H157</f>
        <v>1</v>
      </c>
    </row>
    <row r="56" spans="1:2" ht="13" x14ac:dyDescent="0.3">
      <c r="A56" s="44" t="s">
        <v>169</v>
      </c>
      <c r="B56" t="b">
        <f>Data!H158</f>
        <v>1</v>
      </c>
    </row>
    <row r="58" spans="1:2" ht="13" x14ac:dyDescent="0.3">
      <c r="A58" s="44" t="s">
        <v>1462</v>
      </c>
      <c r="B58" s="112" t="str">
        <f>Data!H159</f>
        <v>Other fees details are…</v>
      </c>
    </row>
    <row r="60" spans="1:2" ht="13" x14ac:dyDescent="0.3">
      <c r="A60" s="44" t="s">
        <v>1002</v>
      </c>
      <c r="B60" s="112">
        <f>Data!H160</f>
        <v>99.99</v>
      </c>
    </row>
    <row r="62" spans="1:2" ht="13" x14ac:dyDescent="0.3">
      <c r="A62" s="44" t="s">
        <v>1466</v>
      </c>
      <c r="B62" s="140">
        <f>Data!H161</f>
        <v>100</v>
      </c>
    </row>
    <row r="63" spans="1:2" ht="13" x14ac:dyDescent="0.3">
      <c r="A63" s="44"/>
    </row>
    <row r="64" spans="1:2" ht="13" x14ac:dyDescent="0.3">
      <c r="A64" s="44" t="s">
        <v>1467</v>
      </c>
      <c r="B64" s="111" t="str">
        <f>Data!H162</f>
        <v>MV-ST</v>
      </c>
    </row>
    <row r="66" spans="1:7" ht="13" x14ac:dyDescent="0.3">
      <c r="A66" s="44" t="s">
        <v>1468</v>
      </c>
      <c r="B66" s="111">
        <f>Data!H163</f>
        <v>40269</v>
      </c>
    </row>
    <row r="68" spans="1:7" ht="13" x14ac:dyDescent="0.3">
      <c r="A68" s="44" t="s">
        <v>1000</v>
      </c>
      <c r="B68" t="b">
        <f>Data!H164</f>
        <v>0</v>
      </c>
    </row>
    <row r="70" spans="1:7" ht="13" x14ac:dyDescent="0.3">
      <c r="B70" s="44" t="s">
        <v>1504</v>
      </c>
    </row>
    <row r="71" spans="1:7" ht="13" thickBot="1" x14ac:dyDescent="0.3"/>
    <row r="72" spans="1:7" ht="25" customHeight="1" thickBot="1" x14ac:dyDescent="0.3">
      <c r="B72" s="74" t="s">
        <v>1120</v>
      </c>
      <c r="C72" s="74" t="s">
        <v>336</v>
      </c>
      <c r="D72" s="215" t="s">
        <v>338</v>
      </c>
      <c r="E72" s="216"/>
      <c r="F72" s="137"/>
      <c r="G72" s="137"/>
    </row>
    <row r="73" spans="1:7" ht="23.15" customHeight="1" x14ac:dyDescent="0.25">
      <c r="B73" s="79">
        <f>Data!I167</f>
        <v>1</v>
      </c>
      <c r="C73" s="146" t="str">
        <f>Data!H168</f>
        <v>Debt Service Test (DST)</v>
      </c>
      <c r="D73" s="217" t="str">
        <f>Data!H171</f>
        <v>Monthly</v>
      </c>
      <c r="E73" s="217"/>
      <c r="F73" s="152" t="s">
        <v>1121</v>
      </c>
      <c r="G73" s="152" t="s">
        <v>1122</v>
      </c>
    </row>
    <row r="75" spans="1:7" x14ac:dyDescent="0.25">
      <c r="B75" t="s">
        <v>1505</v>
      </c>
    </row>
    <row r="76" spans="1:7" ht="13" thickBot="1" x14ac:dyDescent="0.3"/>
    <row r="77" spans="1:7" ht="27.65" customHeight="1" thickBot="1" x14ac:dyDescent="0.3">
      <c r="B77" s="74" t="s">
        <v>1120</v>
      </c>
      <c r="C77" s="74" t="s">
        <v>356</v>
      </c>
      <c r="D77" s="74" t="s">
        <v>171</v>
      </c>
      <c r="E77" s="74" t="s">
        <v>172</v>
      </c>
      <c r="F77" s="209"/>
      <c r="G77" s="210"/>
    </row>
    <row r="78" spans="1:7" ht="25" customHeight="1" x14ac:dyDescent="0.25">
      <c r="B78" s="79">
        <f>Data!I175</f>
        <v>1</v>
      </c>
      <c r="C78" s="146" t="str">
        <f>Data!H176</f>
        <v>Embedded interest rate swap</v>
      </c>
      <c r="D78" s="147">
        <f>Data!H178</f>
        <v>38443</v>
      </c>
      <c r="E78" s="147">
        <f>Data!H179</f>
        <v>42094</v>
      </c>
      <c r="F78" s="152" t="s">
        <v>1121</v>
      </c>
      <c r="G78" s="152" t="s">
        <v>1122</v>
      </c>
    </row>
    <row r="80" spans="1:7" x14ac:dyDescent="0.25">
      <c r="B80" t="s">
        <v>1506</v>
      </c>
    </row>
  </sheetData>
  <mergeCells count="3">
    <mergeCell ref="F77:G77"/>
    <mergeCell ref="D72:E72"/>
    <mergeCell ref="D73:E73"/>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4"/>
  <sheetViews>
    <sheetView workbookViewId="0">
      <pane ySplit="1" topLeftCell="A2" activePane="bottomLeft" state="frozen"/>
      <selection pane="bottomLeft" activeCell="A2" sqref="A2"/>
    </sheetView>
  </sheetViews>
  <sheetFormatPr defaultRowHeight="12.5" x14ac:dyDescent="0.25"/>
  <cols>
    <col min="1" max="1" width="69.54296875" customWidth="1"/>
    <col min="2" max="2" width="31.7265625" customWidth="1"/>
  </cols>
  <sheetData>
    <row r="1" spans="1:2" ht="13" x14ac:dyDescent="0.3">
      <c r="A1" s="44" t="s">
        <v>1010</v>
      </c>
    </row>
    <row r="3" spans="1:2" ht="13" x14ac:dyDescent="0.3">
      <c r="A3" s="44" t="s">
        <v>1495</v>
      </c>
      <c r="B3" s="139" t="e">
        <f>Data!#REF!</f>
        <v>#REF!</v>
      </c>
    </row>
    <row r="5" spans="1:2" ht="13" x14ac:dyDescent="0.3">
      <c r="A5" s="44" t="s">
        <v>1486</v>
      </c>
      <c r="B5" s="139" t="e">
        <f>Data!#REF!</f>
        <v>#REF!</v>
      </c>
    </row>
    <row r="7" spans="1:2" ht="13" customHeight="1" x14ac:dyDescent="0.3">
      <c r="A7" s="44" t="s">
        <v>1323</v>
      </c>
      <c r="B7" s="139">
        <f>Data!I167</f>
        <v>1</v>
      </c>
    </row>
    <row r="9" spans="1:2" ht="13" x14ac:dyDescent="0.3">
      <c r="A9" s="44" t="s">
        <v>336</v>
      </c>
      <c r="B9" t="str">
        <f>Data!H168</f>
        <v>Debt Service Test (DST)</v>
      </c>
    </row>
    <row r="11" spans="1:2" ht="13" x14ac:dyDescent="0.3">
      <c r="A11" s="44" t="s">
        <v>170</v>
      </c>
    </row>
    <row r="18" spans="1:2" ht="13" x14ac:dyDescent="0.3">
      <c r="A18" s="44" t="s">
        <v>337</v>
      </c>
      <c r="B18" t="str">
        <f>Data!H170</f>
        <v>105%</v>
      </c>
    </row>
    <row r="20" spans="1:2" ht="13" x14ac:dyDescent="0.3">
      <c r="A20" s="44" t="s">
        <v>338</v>
      </c>
      <c r="B20" t="str">
        <f>Data!H171</f>
        <v>Monthly</v>
      </c>
    </row>
    <row r="22" spans="1:2" ht="13" x14ac:dyDescent="0.3">
      <c r="A22" s="44" t="s">
        <v>339</v>
      </c>
      <c r="B22" s="111">
        <f>Data!H172</f>
        <v>40269</v>
      </c>
    </row>
    <row r="24" spans="1:2" ht="13" x14ac:dyDescent="0.3">
      <c r="A24" s="44" t="s">
        <v>340</v>
      </c>
      <c r="B24" t="str">
        <f>Data!H173</f>
        <v>115%</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1"/>
  <sheetViews>
    <sheetView workbookViewId="0">
      <pane ySplit="1" topLeftCell="A2" activePane="bottomLeft" state="frozen"/>
      <selection pane="bottomLeft" activeCell="B3" sqref="B3"/>
    </sheetView>
  </sheetViews>
  <sheetFormatPr defaultRowHeight="12.5" x14ac:dyDescent="0.25"/>
  <cols>
    <col min="1" max="1" width="69.54296875" customWidth="1"/>
    <col min="2" max="2" width="31.7265625" customWidth="1"/>
  </cols>
  <sheetData>
    <row r="1" spans="1:2" ht="13" x14ac:dyDescent="0.3">
      <c r="A1" s="44" t="s">
        <v>1017</v>
      </c>
    </row>
    <row r="3" spans="1:2" ht="13" x14ac:dyDescent="0.3">
      <c r="A3" s="44" t="s">
        <v>1495</v>
      </c>
      <c r="B3" s="139" t="e">
        <f>Data!#REF!</f>
        <v>#REF!</v>
      </c>
    </row>
    <row r="5" spans="1:2" ht="13" x14ac:dyDescent="0.3">
      <c r="A5" s="44" t="s">
        <v>1486</v>
      </c>
      <c r="B5" s="139" t="e">
        <f>Data!#REF!</f>
        <v>#REF!</v>
      </c>
    </row>
    <row r="7" spans="1:2" ht="13" customHeight="1" x14ac:dyDescent="0.3">
      <c r="A7" s="44" t="s">
        <v>1323</v>
      </c>
      <c r="B7" s="139">
        <f>Data!I175</f>
        <v>1</v>
      </c>
    </row>
    <row r="9" spans="1:2" ht="13" x14ac:dyDescent="0.3">
      <c r="A9" s="44" t="s">
        <v>1496</v>
      </c>
      <c r="B9" t="str">
        <f>Data!H176</f>
        <v>Embedded interest rate swap</v>
      </c>
    </row>
    <row r="11" spans="1:2" ht="13" x14ac:dyDescent="0.3">
      <c r="A11" s="44" t="s">
        <v>174</v>
      </c>
      <c r="B11">
        <f>Data!H177</f>
        <v>5000</v>
      </c>
    </row>
    <row r="12" spans="1:2" ht="13" x14ac:dyDescent="0.3">
      <c r="A12" s="44"/>
    </row>
    <row r="13" spans="1:2" ht="13" x14ac:dyDescent="0.3">
      <c r="A13" s="44" t="s">
        <v>1497</v>
      </c>
      <c r="B13" s="111">
        <f>Data!H178</f>
        <v>38443</v>
      </c>
    </row>
    <row r="15" spans="1:2" ht="13" x14ac:dyDescent="0.3">
      <c r="A15" s="44" t="s">
        <v>1498</v>
      </c>
      <c r="B15" s="111">
        <f>Data!H179</f>
        <v>42094</v>
      </c>
    </row>
    <row r="17" spans="1:2" ht="13" x14ac:dyDescent="0.3">
      <c r="A17" s="44" t="s">
        <v>1499</v>
      </c>
      <c r="B17">
        <f>Data!H180</f>
        <v>20.0001</v>
      </c>
    </row>
    <row r="19" spans="1:2" ht="13" x14ac:dyDescent="0.3">
      <c r="A19" s="44" t="s">
        <v>1500</v>
      </c>
      <c r="B19">
        <f>Data!H181</f>
        <v>3.875</v>
      </c>
    </row>
    <row r="21" spans="1:2" ht="13" x14ac:dyDescent="0.3">
      <c r="A21" s="44" t="s">
        <v>1501</v>
      </c>
      <c r="B21" t="b">
        <f>Data!H182</f>
        <v>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3:J36"/>
  <sheetViews>
    <sheetView workbookViewId="0"/>
  </sheetViews>
  <sheetFormatPr defaultRowHeight="12.5" x14ac:dyDescent="0.25"/>
  <cols>
    <col min="2" max="2" width="23.26953125" customWidth="1"/>
    <col min="3" max="3" width="16.453125" customWidth="1"/>
    <col min="4" max="4" width="17.81640625" customWidth="1"/>
    <col min="5" max="5" width="14.26953125" customWidth="1"/>
    <col min="6" max="7" width="13.453125" customWidth="1"/>
    <col min="8" max="8" width="21.1796875" customWidth="1"/>
    <col min="9" max="9" width="11.7265625" customWidth="1"/>
    <col min="10" max="10" width="10.54296875" customWidth="1"/>
    <col min="11" max="11" width="11" customWidth="1"/>
  </cols>
  <sheetData>
    <row r="3" spans="1:10" ht="13.5" thickBot="1" x14ac:dyDescent="0.35">
      <c r="A3" s="72" t="s">
        <v>1142</v>
      </c>
    </row>
    <row r="4" spans="1:10" ht="39.5" thickBot="1" x14ac:dyDescent="0.35">
      <c r="B4" s="44" t="s">
        <v>487</v>
      </c>
      <c r="C4" s="74" t="s">
        <v>1120</v>
      </c>
      <c r="D4" s="74" t="s">
        <v>922</v>
      </c>
      <c r="E4" s="74" t="s">
        <v>186</v>
      </c>
      <c r="F4" s="74" t="s">
        <v>200</v>
      </c>
      <c r="G4" s="74" t="s">
        <v>190</v>
      </c>
      <c r="H4" s="74" t="s">
        <v>202</v>
      </c>
      <c r="I4" s="74" t="s">
        <v>1123</v>
      </c>
      <c r="J4" s="74"/>
    </row>
    <row r="5" spans="1:10" x14ac:dyDescent="0.25">
      <c r="C5" s="75">
        <v>1884</v>
      </c>
      <c r="D5" s="75" t="s">
        <v>923</v>
      </c>
      <c r="E5" s="76">
        <v>1000</v>
      </c>
      <c r="F5" s="75">
        <v>0</v>
      </c>
      <c r="G5" s="77">
        <v>43133</v>
      </c>
      <c r="H5" s="77">
        <v>43159</v>
      </c>
      <c r="I5" s="77" t="s">
        <v>1124</v>
      </c>
      <c r="J5" s="78" t="s">
        <v>1143</v>
      </c>
    </row>
    <row r="6" spans="1:10" x14ac:dyDescent="0.25">
      <c r="C6" s="75">
        <v>1885</v>
      </c>
      <c r="D6" s="75" t="s">
        <v>931</v>
      </c>
      <c r="E6" s="75">
        <v>0</v>
      </c>
      <c r="F6" s="75">
        <v>500</v>
      </c>
      <c r="G6" s="77">
        <v>43132</v>
      </c>
      <c r="H6" s="77">
        <v>43158</v>
      </c>
      <c r="I6" s="77" t="s">
        <v>1125</v>
      </c>
      <c r="J6" s="78" t="s">
        <v>1143</v>
      </c>
    </row>
    <row r="7" spans="1:10" ht="13" thickBot="1" x14ac:dyDescent="0.3"/>
    <row r="8" spans="1:10" ht="26.25" customHeight="1" thickBot="1" x14ac:dyDescent="0.35">
      <c r="B8" s="44" t="s">
        <v>892</v>
      </c>
      <c r="C8" s="74" t="s">
        <v>1120</v>
      </c>
      <c r="D8" s="218" t="s">
        <v>173</v>
      </c>
      <c r="E8" s="219"/>
      <c r="F8" s="220"/>
      <c r="G8" s="218" t="s">
        <v>174</v>
      </c>
      <c r="H8" s="220"/>
      <c r="I8" s="74"/>
      <c r="J8" s="74"/>
    </row>
    <row r="9" spans="1:10" ht="38.25" customHeight="1" x14ac:dyDescent="0.25">
      <c r="C9" s="75">
        <v>1431</v>
      </c>
      <c r="D9" s="221" t="s">
        <v>448</v>
      </c>
      <c r="E9" s="221"/>
      <c r="F9" s="221"/>
      <c r="G9" s="223">
        <v>1000.1</v>
      </c>
      <c r="H9" s="223"/>
      <c r="I9" s="78" t="s">
        <v>1121</v>
      </c>
      <c r="J9" s="78" t="s">
        <v>1122</v>
      </c>
    </row>
    <row r="10" spans="1:10" ht="25.5" customHeight="1" x14ac:dyDescent="0.25">
      <c r="C10" s="75">
        <v>1432</v>
      </c>
      <c r="D10" s="221" t="s">
        <v>457</v>
      </c>
      <c r="E10" s="221"/>
      <c r="F10" s="221"/>
      <c r="G10" s="223">
        <v>2000.9</v>
      </c>
      <c r="H10" s="223"/>
      <c r="I10" s="78" t="s">
        <v>1121</v>
      </c>
      <c r="J10" s="79"/>
    </row>
    <row r="11" spans="1:10" ht="25.5" customHeight="1" thickBot="1" x14ac:dyDescent="0.3">
      <c r="C11" s="75"/>
      <c r="D11" s="75"/>
      <c r="E11" s="75"/>
      <c r="F11" s="76"/>
      <c r="G11" s="76"/>
      <c r="H11" s="78"/>
      <c r="I11" s="79"/>
    </row>
    <row r="12" spans="1:10" ht="25.5" customHeight="1" thickBot="1" x14ac:dyDescent="0.35">
      <c r="B12" s="44" t="s">
        <v>1141</v>
      </c>
      <c r="C12" s="74" t="s">
        <v>1120</v>
      </c>
      <c r="D12" s="218" t="s">
        <v>336</v>
      </c>
      <c r="E12" s="220"/>
      <c r="F12" s="218" t="s">
        <v>338</v>
      </c>
      <c r="G12" s="219"/>
      <c r="H12" s="220"/>
      <c r="I12" s="74"/>
      <c r="J12" s="74"/>
    </row>
    <row r="13" spans="1:10" ht="16.5" customHeight="1" x14ac:dyDescent="0.25">
      <c r="C13" s="75">
        <v>13475</v>
      </c>
      <c r="D13" s="221" t="s">
        <v>899</v>
      </c>
      <c r="E13" s="221"/>
      <c r="F13" s="221" t="s">
        <v>878</v>
      </c>
      <c r="G13" s="221"/>
      <c r="H13" s="221"/>
      <c r="I13" s="78" t="s">
        <v>1121</v>
      </c>
      <c r="J13" s="78" t="s">
        <v>1122</v>
      </c>
    </row>
    <row r="14" spans="1:10" ht="16.5" customHeight="1" x14ac:dyDescent="0.25">
      <c r="C14" s="75">
        <v>13476</v>
      </c>
      <c r="D14" s="221" t="s">
        <v>917</v>
      </c>
      <c r="E14" s="221"/>
      <c r="F14" s="221" t="s">
        <v>880</v>
      </c>
      <c r="G14" s="221"/>
      <c r="H14" s="221"/>
      <c r="I14" s="78" t="s">
        <v>1121</v>
      </c>
      <c r="J14" s="78" t="s">
        <v>1122</v>
      </c>
    </row>
    <row r="15" spans="1:10" ht="13" thickBot="1" x14ac:dyDescent="0.3"/>
    <row r="16" spans="1:10" ht="39.5" thickBot="1" x14ac:dyDescent="0.35">
      <c r="B16" s="44" t="s">
        <v>1008</v>
      </c>
      <c r="C16" s="74" t="s">
        <v>1120</v>
      </c>
      <c r="D16" s="74" t="s">
        <v>1126</v>
      </c>
      <c r="E16" s="74" t="s">
        <v>1127</v>
      </c>
      <c r="F16" s="74" t="s">
        <v>1128</v>
      </c>
      <c r="G16" s="74" t="s">
        <v>1129</v>
      </c>
      <c r="H16" s="74" t="s">
        <v>1123</v>
      </c>
      <c r="I16" s="74"/>
      <c r="J16" s="74"/>
    </row>
    <row r="17" spans="2:10" x14ac:dyDescent="0.25">
      <c r="C17" s="75" t="s">
        <v>1130</v>
      </c>
      <c r="D17" s="75" t="s">
        <v>412</v>
      </c>
      <c r="E17" s="75">
        <v>100</v>
      </c>
      <c r="F17" s="75">
        <v>100</v>
      </c>
      <c r="G17" s="75">
        <v>1</v>
      </c>
      <c r="H17" s="75" t="s">
        <v>1124</v>
      </c>
      <c r="I17" s="78" t="s">
        <v>1121</v>
      </c>
      <c r="J17" s="79"/>
    </row>
    <row r="18" spans="2:10" x14ac:dyDescent="0.25">
      <c r="C18" s="75" t="s">
        <v>1131</v>
      </c>
      <c r="D18" s="75" t="s">
        <v>440</v>
      </c>
      <c r="E18" s="75">
        <v>100</v>
      </c>
      <c r="F18" s="75">
        <v>0</v>
      </c>
      <c r="G18" s="75">
        <v>0</v>
      </c>
      <c r="H18" s="75" t="s">
        <v>1132</v>
      </c>
      <c r="I18" s="78" t="s">
        <v>1121</v>
      </c>
      <c r="J18" s="79"/>
    </row>
    <row r="19" spans="2:10" x14ac:dyDescent="0.25">
      <c r="C19" s="75" t="s">
        <v>1133</v>
      </c>
      <c r="D19" s="75" t="s">
        <v>460</v>
      </c>
      <c r="E19" s="75">
        <v>0.1</v>
      </c>
      <c r="F19" s="75">
        <v>0</v>
      </c>
      <c r="G19" s="75">
        <v>0</v>
      </c>
      <c r="H19" s="75" t="s">
        <v>1132</v>
      </c>
      <c r="I19" s="78" t="s">
        <v>1121</v>
      </c>
      <c r="J19" s="79"/>
    </row>
    <row r="20" spans="2:10" x14ac:dyDescent="0.25">
      <c r="C20" s="75" t="s">
        <v>1134</v>
      </c>
      <c r="D20" s="75" t="s">
        <v>457</v>
      </c>
      <c r="E20" s="75">
        <v>100</v>
      </c>
      <c r="F20" s="75">
        <v>0</v>
      </c>
      <c r="G20" s="75">
        <v>0</v>
      </c>
      <c r="H20" s="75" t="s">
        <v>1132</v>
      </c>
      <c r="I20" s="78" t="s">
        <v>1121</v>
      </c>
      <c r="J20" s="79"/>
    </row>
    <row r="21" spans="2:10" x14ac:dyDescent="0.25">
      <c r="C21" s="75" t="s">
        <v>1135</v>
      </c>
      <c r="D21" s="75" t="s">
        <v>412</v>
      </c>
      <c r="E21" s="75">
        <v>750</v>
      </c>
      <c r="F21" s="75">
        <v>0</v>
      </c>
      <c r="G21" s="75">
        <v>0</v>
      </c>
      <c r="H21" s="75" t="s">
        <v>1132</v>
      </c>
      <c r="I21" s="78" t="s">
        <v>1121</v>
      </c>
      <c r="J21" s="79"/>
    </row>
    <row r="22" spans="2:10" ht="13" thickBot="1" x14ac:dyDescent="0.3">
      <c r="C22" s="75" t="s">
        <v>1136</v>
      </c>
      <c r="D22" s="75" t="s">
        <v>452</v>
      </c>
      <c r="E22" s="75">
        <v>400</v>
      </c>
      <c r="F22" s="75">
        <v>0</v>
      </c>
      <c r="G22" s="75">
        <v>0</v>
      </c>
      <c r="H22" s="75" t="s">
        <v>1132</v>
      </c>
      <c r="I22" s="78" t="s">
        <v>1121</v>
      </c>
      <c r="J22" s="79"/>
    </row>
    <row r="23" spans="2:10" ht="13.5" thickBot="1" x14ac:dyDescent="0.3">
      <c r="C23" s="74" t="s">
        <v>1137</v>
      </c>
      <c r="D23" s="74"/>
      <c r="E23" s="74">
        <v>100</v>
      </c>
      <c r="F23" s="74">
        <v>100</v>
      </c>
      <c r="G23" s="74">
        <v>1</v>
      </c>
      <c r="H23" s="74"/>
      <c r="I23" s="74"/>
      <c r="J23" s="74"/>
    </row>
    <row r="24" spans="2:10" ht="13" thickBot="1" x14ac:dyDescent="0.3"/>
    <row r="25" spans="2:10" ht="51.75" customHeight="1" thickBot="1" x14ac:dyDescent="0.35">
      <c r="B25" s="44" t="s">
        <v>1042</v>
      </c>
      <c r="C25" s="74" t="s">
        <v>1120</v>
      </c>
      <c r="D25" s="74" t="s">
        <v>165</v>
      </c>
      <c r="E25" s="218" t="s">
        <v>332</v>
      </c>
      <c r="F25" s="219"/>
      <c r="G25" s="220"/>
      <c r="H25" s="74" t="s">
        <v>1123</v>
      </c>
      <c r="I25" s="74"/>
      <c r="J25" s="74"/>
    </row>
    <row r="26" spans="2:10" x14ac:dyDescent="0.25">
      <c r="C26" s="75" t="s">
        <v>1138</v>
      </c>
      <c r="D26" s="75">
        <v>100</v>
      </c>
      <c r="E26" s="75">
        <v>0</v>
      </c>
      <c r="F26" s="75"/>
      <c r="G26" s="83"/>
      <c r="H26" s="75" t="s">
        <v>1125</v>
      </c>
      <c r="I26" s="78" t="s">
        <v>1121</v>
      </c>
      <c r="J26" s="79"/>
    </row>
    <row r="27" spans="2:10" x14ac:dyDescent="0.25">
      <c r="C27" s="75" t="s">
        <v>1139</v>
      </c>
      <c r="D27" s="75">
        <v>100</v>
      </c>
      <c r="E27" s="75">
        <v>100</v>
      </c>
      <c r="F27" s="75"/>
      <c r="G27" s="83"/>
      <c r="H27" s="75" t="s">
        <v>1124</v>
      </c>
      <c r="I27" s="78" t="s">
        <v>1121</v>
      </c>
      <c r="J27" s="78" t="s">
        <v>1122</v>
      </c>
    </row>
    <row r="28" spans="2:10" ht="13" thickBot="1" x14ac:dyDescent="0.3"/>
    <row r="29" spans="2:10" ht="39" customHeight="1" thickBot="1" x14ac:dyDescent="0.35">
      <c r="B29" s="44" t="s">
        <v>1010</v>
      </c>
      <c r="C29" s="74" t="s">
        <v>1120</v>
      </c>
      <c r="D29" s="218" t="s">
        <v>336</v>
      </c>
      <c r="E29" s="220"/>
      <c r="F29" s="218" t="s">
        <v>338</v>
      </c>
      <c r="G29" s="219"/>
      <c r="H29" s="220"/>
      <c r="I29" s="80"/>
      <c r="J29" s="74"/>
    </row>
    <row r="30" spans="2:10" x14ac:dyDescent="0.25">
      <c r="C30" s="75">
        <v>13473</v>
      </c>
      <c r="D30" s="221" t="s">
        <v>899</v>
      </c>
      <c r="E30" s="221"/>
      <c r="F30" s="221" t="s">
        <v>878</v>
      </c>
      <c r="G30" s="221"/>
      <c r="H30" s="221"/>
      <c r="I30" s="78" t="s">
        <v>1121</v>
      </c>
      <c r="J30" s="78" t="s">
        <v>1122</v>
      </c>
    </row>
    <row r="31" spans="2:10" x14ac:dyDescent="0.25">
      <c r="C31" s="75">
        <v>13474</v>
      </c>
      <c r="D31" s="221" t="s">
        <v>921</v>
      </c>
      <c r="E31" s="221"/>
      <c r="F31" s="221" t="s">
        <v>880</v>
      </c>
      <c r="G31" s="221"/>
      <c r="H31" s="221"/>
      <c r="I31" s="78" t="s">
        <v>1121</v>
      </c>
      <c r="J31" s="78" t="s">
        <v>1122</v>
      </c>
    </row>
    <row r="32" spans="2:10" ht="13" thickBot="1" x14ac:dyDescent="0.3"/>
    <row r="33" spans="2:10" ht="39" customHeight="1" thickBot="1" x14ac:dyDescent="0.35">
      <c r="B33" s="44" t="s">
        <v>1048</v>
      </c>
      <c r="C33" s="74" t="s">
        <v>1120</v>
      </c>
      <c r="D33" s="218" t="s">
        <v>356</v>
      </c>
      <c r="E33" s="220"/>
      <c r="F33" s="218" t="s">
        <v>171</v>
      </c>
      <c r="G33" s="220"/>
      <c r="H33" s="81" t="s">
        <v>172</v>
      </c>
      <c r="I33" s="82"/>
      <c r="J33" s="74"/>
    </row>
    <row r="34" spans="2:10" ht="25.5" customHeight="1" x14ac:dyDescent="0.25">
      <c r="C34" s="75">
        <v>1454</v>
      </c>
      <c r="D34" s="221" t="s">
        <v>1140</v>
      </c>
      <c r="E34" s="221"/>
      <c r="F34" s="222">
        <v>43133</v>
      </c>
      <c r="G34" s="222"/>
      <c r="H34" s="84">
        <v>43134</v>
      </c>
      <c r="I34" s="78" t="s">
        <v>1121</v>
      </c>
      <c r="J34" s="78" t="s">
        <v>1122</v>
      </c>
    </row>
    <row r="35" spans="2:10" ht="25.5" customHeight="1" x14ac:dyDescent="0.25">
      <c r="C35" s="75">
        <v>1455</v>
      </c>
      <c r="D35" s="221" t="s">
        <v>1140</v>
      </c>
      <c r="E35" s="221"/>
      <c r="F35" s="222">
        <v>43132</v>
      </c>
      <c r="G35" s="222"/>
      <c r="H35" s="84">
        <v>43159</v>
      </c>
      <c r="I35" s="78" t="s">
        <v>1121</v>
      </c>
      <c r="J35" s="78" t="s">
        <v>1122</v>
      </c>
    </row>
    <row r="36" spans="2:10" ht="13" x14ac:dyDescent="0.3">
      <c r="B36" s="44"/>
    </row>
  </sheetData>
  <mergeCells count="25">
    <mergeCell ref="G8:H8"/>
    <mergeCell ref="G9:H9"/>
    <mergeCell ref="G10:H10"/>
    <mergeCell ref="D8:F8"/>
    <mergeCell ref="D9:F9"/>
    <mergeCell ref="D10:F10"/>
    <mergeCell ref="D12:E12"/>
    <mergeCell ref="D13:E13"/>
    <mergeCell ref="D14:E14"/>
    <mergeCell ref="F12:H12"/>
    <mergeCell ref="F13:H13"/>
    <mergeCell ref="F14:H14"/>
    <mergeCell ref="D34:E34"/>
    <mergeCell ref="D35:E35"/>
    <mergeCell ref="F33:G33"/>
    <mergeCell ref="F34:G34"/>
    <mergeCell ref="F35:G35"/>
    <mergeCell ref="D33:E33"/>
    <mergeCell ref="E25:G25"/>
    <mergeCell ref="F29:H29"/>
    <mergeCell ref="F30:H30"/>
    <mergeCell ref="F31:H31"/>
    <mergeCell ref="D29:E29"/>
    <mergeCell ref="D30:E30"/>
    <mergeCell ref="D31:E3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B110"/>
  <sheetViews>
    <sheetView workbookViewId="0"/>
  </sheetViews>
  <sheetFormatPr defaultRowHeight="12.5" x14ac:dyDescent="0.25"/>
  <cols>
    <col min="1" max="1" width="33.81640625" customWidth="1"/>
  </cols>
  <sheetData>
    <row r="1" spans="1:28" ht="13" x14ac:dyDescent="0.3">
      <c r="A1" s="44" t="s">
        <v>1185</v>
      </c>
      <c r="M1" s="44" t="s">
        <v>1186</v>
      </c>
      <c r="AB1" s="44" t="s">
        <v>1189</v>
      </c>
    </row>
    <row r="49" spans="1:12" ht="14.25" customHeight="1" x14ac:dyDescent="0.3">
      <c r="A49" s="90" t="s">
        <v>1187</v>
      </c>
      <c r="B49" s="89"/>
      <c r="C49" s="89"/>
      <c r="D49" s="89"/>
      <c r="E49" s="89"/>
      <c r="F49" s="89"/>
      <c r="G49" s="89"/>
      <c r="H49" s="89"/>
      <c r="I49" s="89"/>
      <c r="J49" s="89"/>
      <c r="K49" s="89"/>
    </row>
    <row r="50" spans="1:12" ht="14.25" customHeight="1" x14ac:dyDescent="0.3">
      <c r="A50" s="90" t="s">
        <v>1188</v>
      </c>
      <c r="B50" s="89"/>
      <c r="C50" s="89"/>
      <c r="D50" s="89"/>
      <c r="E50" s="89"/>
      <c r="F50" s="89"/>
      <c r="G50" s="89"/>
      <c r="H50" s="89"/>
      <c r="I50" s="89"/>
      <c r="J50" s="89"/>
      <c r="K50" s="89"/>
    </row>
    <row r="51" spans="1:12" ht="14.25" customHeight="1" x14ac:dyDescent="0.3">
      <c r="A51" s="90" t="s">
        <v>1208</v>
      </c>
      <c r="B51" s="89"/>
      <c r="C51" s="89"/>
      <c r="D51" s="89"/>
      <c r="E51" s="89"/>
      <c r="F51" s="89"/>
      <c r="G51" s="89"/>
      <c r="H51" s="89"/>
      <c r="I51" s="89"/>
      <c r="J51" s="89"/>
      <c r="K51" s="89"/>
    </row>
    <row r="52" spans="1:12" ht="14" x14ac:dyDescent="0.3">
      <c r="A52" s="90" t="s">
        <v>1184</v>
      </c>
      <c r="B52" s="89"/>
      <c r="C52" s="89"/>
      <c r="D52" s="89"/>
      <c r="E52" s="89"/>
      <c r="F52" s="89"/>
      <c r="G52" s="89"/>
      <c r="H52" s="89"/>
      <c r="I52" s="89"/>
      <c r="J52" s="89"/>
      <c r="K52" s="89"/>
    </row>
    <row r="53" spans="1:12" ht="14" x14ac:dyDescent="0.3">
      <c r="A53" s="90" t="s">
        <v>1209</v>
      </c>
      <c r="B53" s="89"/>
      <c r="C53" s="89"/>
      <c r="D53" s="89"/>
      <c r="E53" s="89"/>
      <c r="F53" s="89"/>
      <c r="G53" s="89"/>
      <c r="H53" s="89"/>
      <c r="I53" s="89"/>
      <c r="J53" s="89"/>
      <c r="K53" s="89"/>
    </row>
    <row r="54" spans="1:12" ht="14" x14ac:dyDescent="0.3">
      <c r="A54" s="90" t="s">
        <v>1210</v>
      </c>
    </row>
    <row r="55" spans="1:12" ht="14" x14ac:dyDescent="0.3">
      <c r="A55" s="90" t="s">
        <v>1211</v>
      </c>
    </row>
    <row r="57" spans="1:12" ht="14" x14ac:dyDescent="0.3">
      <c r="A57" s="91" t="s">
        <v>1190</v>
      </c>
    </row>
    <row r="59" spans="1:12" ht="14" x14ac:dyDescent="0.3">
      <c r="A59" s="92" t="s">
        <v>892</v>
      </c>
      <c r="B59" s="90" t="s">
        <v>1201</v>
      </c>
      <c r="C59" s="90"/>
      <c r="D59" s="90"/>
      <c r="E59" s="90"/>
      <c r="F59" s="90"/>
      <c r="G59" s="90"/>
      <c r="H59" s="90"/>
      <c r="I59" s="90"/>
      <c r="J59" s="90"/>
      <c r="K59" s="90"/>
      <c r="L59" s="90"/>
    </row>
    <row r="60" spans="1:12" ht="14" x14ac:dyDescent="0.3">
      <c r="B60" s="90" t="s">
        <v>1191</v>
      </c>
      <c r="C60" s="90"/>
      <c r="D60" s="90"/>
      <c r="E60" s="90"/>
      <c r="F60" s="90"/>
      <c r="G60" s="90"/>
      <c r="H60" s="90"/>
      <c r="I60" s="90"/>
      <c r="J60" s="90"/>
      <c r="K60" s="90"/>
      <c r="L60" s="90"/>
    </row>
    <row r="61" spans="1:12" ht="14" x14ac:dyDescent="0.3">
      <c r="B61" s="90" t="s">
        <v>1192</v>
      </c>
      <c r="C61" s="90"/>
      <c r="D61" s="90"/>
      <c r="E61" s="90"/>
      <c r="F61" s="90"/>
      <c r="G61" s="90"/>
      <c r="H61" s="90"/>
      <c r="I61" s="90"/>
      <c r="J61" s="90"/>
      <c r="K61" s="90"/>
      <c r="L61" s="90"/>
    </row>
    <row r="62" spans="1:12" ht="14" x14ac:dyDescent="0.3">
      <c r="B62" s="90" t="s">
        <v>1193</v>
      </c>
      <c r="C62" s="90"/>
      <c r="D62" s="90"/>
      <c r="E62" s="90"/>
      <c r="F62" s="90"/>
      <c r="G62" s="90"/>
      <c r="H62" s="90"/>
      <c r="I62" s="90"/>
      <c r="J62" s="90"/>
      <c r="K62" s="90"/>
      <c r="L62" s="90"/>
    </row>
    <row r="63" spans="1:12" ht="14" x14ac:dyDescent="0.3">
      <c r="A63" s="90"/>
      <c r="B63" s="90"/>
      <c r="C63" s="90"/>
      <c r="D63" s="90"/>
      <c r="E63" s="90"/>
      <c r="F63" s="90"/>
      <c r="G63" s="90"/>
      <c r="H63" s="90"/>
      <c r="I63" s="90"/>
      <c r="J63" s="90"/>
      <c r="K63" s="90"/>
      <c r="L63" s="90"/>
    </row>
    <row r="64" spans="1:12" ht="14" x14ac:dyDescent="0.3">
      <c r="A64" s="92" t="s">
        <v>1007</v>
      </c>
      <c r="B64" s="90" t="s">
        <v>1201</v>
      </c>
      <c r="C64" s="90"/>
      <c r="D64" s="90"/>
      <c r="E64" s="90"/>
      <c r="F64" s="90"/>
      <c r="G64" s="90"/>
      <c r="H64" s="90"/>
      <c r="I64" s="90"/>
      <c r="J64" s="90"/>
      <c r="K64" s="90"/>
      <c r="L64" s="90"/>
    </row>
    <row r="65" spans="1:12" ht="14" x14ac:dyDescent="0.3">
      <c r="A65" s="90"/>
      <c r="B65" s="90" t="s">
        <v>336</v>
      </c>
      <c r="C65" s="90"/>
      <c r="D65" s="90"/>
      <c r="E65" s="90"/>
      <c r="F65" s="90"/>
      <c r="G65" s="90"/>
      <c r="H65" s="90"/>
      <c r="I65" s="90"/>
      <c r="J65" s="90"/>
      <c r="K65" s="90"/>
      <c r="L65" s="90"/>
    </row>
    <row r="66" spans="1:12" ht="14" x14ac:dyDescent="0.3">
      <c r="A66" s="90"/>
      <c r="B66" s="90" t="s">
        <v>337</v>
      </c>
      <c r="C66" s="90"/>
      <c r="D66" s="90"/>
      <c r="E66" s="90"/>
      <c r="F66" s="90"/>
      <c r="G66" s="90"/>
      <c r="H66" s="90"/>
      <c r="I66" s="90"/>
      <c r="J66" s="90"/>
      <c r="K66" s="90"/>
      <c r="L66" s="90"/>
    </row>
    <row r="67" spans="1:12" ht="14" x14ac:dyDescent="0.3">
      <c r="A67" s="90"/>
      <c r="B67" s="90" t="s">
        <v>339</v>
      </c>
      <c r="C67" s="90"/>
      <c r="D67" s="90"/>
      <c r="E67" s="90"/>
      <c r="F67" s="90"/>
      <c r="G67" s="90"/>
      <c r="H67" s="90"/>
      <c r="I67" s="90"/>
      <c r="J67" s="90"/>
      <c r="K67" s="90"/>
      <c r="L67" s="90"/>
    </row>
    <row r="68" spans="1:12" ht="14" x14ac:dyDescent="0.3">
      <c r="A68" s="90"/>
      <c r="B68" s="90" t="s">
        <v>340</v>
      </c>
      <c r="C68" s="90"/>
      <c r="D68" s="90"/>
      <c r="E68" s="90"/>
      <c r="F68" s="90"/>
      <c r="G68" s="90"/>
      <c r="H68" s="90"/>
      <c r="I68" s="90"/>
      <c r="J68" s="90"/>
      <c r="K68" s="90"/>
      <c r="L68" s="90"/>
    </row>
    <row r="69" spans="1:12" ht="14" x14ac:dyDescent="0.3">
      <c r="A69" s="90"/>
      <c r="B69" s="90"/>
      <c r="C69" s="90"/>
      <c r="D69" s="90"/>
      <c r="E69" s="90"/>
      <c r="F69" s="90"/>
      <c r="G69" s="90"/>
      <c r="H69" s="90"/>
      <c r="I69" s="90"/>
      <c r="J69" s="90"/>
      <c r="K69" s="90"/>
      <c r="L69" s="90"/>
    </row>
    <row r="70" spans="1:12" ht="14" x14ac:dyDescent="0.3">
      <c r="A70" s="92" t="s">
        <v>1194</v>
      </c>
      <c r="B70" s="90" t="s">
        <v>1201</v>
      </c>
      <c r="C70" s="90"/>
      <c r="D70" s="90"/>
      <c r="E70" s="90"/>
      <c r="F70" s="90"/>
      <c r="G70" s="90"/>
      <c r="H70" s="90"/>
      <c r="I70" s="90"/>
      <c r="J70" s="90"/>
      <c r="K70" s="90"/>
      <c r="L70" s="90"/>
    </row>
    <row r="71" spans="1:12" ht="14" x14ac:dyDescent="0.3">
      <c r="B71" s="90" t="s">
        <v>922</v>
      </c>
      <c r="C71" s="90"/>
      <c r="D71" s="90"/>
      <c r="E71" s="90"/>
      <c r="F71" s="90"/>
      <c r="G71" s="90"/>
      <c r="H71" s="90"/>
      <c r="I71" s="90"/>
      <c r="J71" s="90"/>
      <c r="K71" s="90"/>
      <c r="L71" s="90"/>
    </row>
    <row r="72" spans="1:12" ht="14" x14ac:dyDescent="0.3">
      <c r="B72" s="90" t="s">
        <v>1123</v>
      </c>
      <c r="C72" s="90"/>
      <c r="D72" s="90"/>
      <c r="E72" s="90"/>
      <c r="F72" s="90"/>
      <c r="G72" s="90"/>
      <c r="H72" s="90"/>
      <c r="I72" s="90"/>
      <c r="J72" s="90"/>
      <c r="K72" s="90"/>
      <c r="L72" s="90"/>
    </row>
    <row r="73" spans="1:12" ht="14" x14ac:dyDescent="0.3">
      <c r="B73" s="90" t="s">
        <v>1197</v>
      </c>
      <c r="C73" s="90"/>
      <c r="D73" s="90"/>
      <c r="E73" s="90"/>
      <c r="F73" s="90"/>
      <c r="G73" s="90"/>
      <c r="H73" s="90"/>
      <c r="I73" s="90"/>
      <c r="J73" s="90"/>
      <c r="K73" s="90"/>
      <c r="L73" s="90"/>
    </row>
    <row r="74" spans="1:12" ht="14" x14ac:dyDescent="0.3">
      <c r="B74" s="90" t="s">
        <v>1195</v>
      </c>
      <c r="C74" s="90"/>
      <c r="D74" s="90"/>
      <c r="E74" s="90"/>
      <c r="F74" s="90"/>
      <c r="G74" s="90"/>
      <c r="H74" s="90"/>
      <c r="I74" s="90"/>
      <c r="J74" s="90"/>
      <c r="K74" s="90"/>
      <c r="L74" s="90"/>
    </row>
    <row r="75" spans="1:12" ht="14" x14ac:dyDescent="0.3">
      <c r="B75" s="90" t="s">
        <v>1196</v>
      </c>
      <c r="C75" s="90"/>
      <c r="D75" s="90"/>
      <c r="E75" s="90"/>
      <c r="F75" s="90"/>
      <c r="G75" s="90"/>
      <c r="H75" s="90"/>
      <c r="I75" s="90"/>
      <c r="J75" s="90"/>
      <c r="K75" s="90"/>
      <c r="L75" s="90"/>
    </row>
    <row r="76" spans="1:12" ht="14" x14ac:dyDescent="0.3">
      <c r="A76" s="90"/>
      <c r="B76" s="90"/>
      <c r="C76" s="90"/>
      <c r="D76" s="90"/>
      <c r="E76" s="90"/>
      <c r="F76" s="90"/>
      <c r="G76" s="90"/>
      <c r="H76" s="90"/>
      <c r="I76" s="90"/>
      <c r="J76" s="90"/>
      <c r="K76" s="90"/>
      <c r="L76" s="90"/>
    </row>
    <row r="77" spans="1:12" ht="14" x14ac:dyDescent="0.3">
      <c r="A77" s="92" t="s">
        <v>1008</v>
      </c>
      <c r="B77" s="90" t="s">
        <v>1202</v>
      </c>
      <c r="C77" s="90"/>
      <c r="D77" s="90"/>
      <c r="E77" s="90"/>
      <c r="F77" s="90"/>
      <c r="G77" s="90"/>
      <c r="H77" s="90"/>
      <c r="I77" s="90"/>
      <c r="J77" s="90"/>
      <c r="K77" s="90"/>
      <c r="L77" s="90"/>
    </row>
    <row r="78" spans="1:12" ht="14" x14ac:dyDescent="0.3">
      <c r="B78" s="90" t="s">
        <v>1198</v>
      </c>
      <c r="C78" s="90"/>
      <c r="D78" s="90"/>
      <c r="E78" s="90"/>
      <c r="F78" s="90"/>
      <c r="G78" s="90"/>
      <c r="H78" s="90"/>
      <c r="I78" s="90"/>
      <c r="J78" s="90"/>
      <c r="K78" s="90"/>
      <c r="L78" s="90"/>
    </row>
    <row r="79" spans="1:12" ht="14" x14ac:dyDescent="0.3">
      <c r="B79" s="90" t="s">
        <v>1199</v>
      </c>
      <c r="C79" s="90"/>
      <c r="D79" s="90"/>
      <c r="E79" s="90"/>
      <c r="F79" s="90"/>
      <c r="G79" s="90"/>
      <c r="H79" s="90"/>
      <c r="I79" s="90"/>
      <c r="J79" s="90"/>
      <c r="K79" s="90"/>
      <c r="L79" s="90"/>
    </row>
    <row r="80" spans="1:12" ht="14" x14ac:dyDescent="0.3">
      <c r="B80" s="90" t="s">
        <v>1200</v>
      </c>
      <c r="C80" s="90"/>
      <c r="D80" s="90"/>
      <c r="E80" s="90"/>
      <c r="F80" s="90"/>
      <c r="G80" s="90"/>
      <c r="H80" s="90"/>
      <c r="I80" s="90"/>
      <c r="J80" s="90"/>
      <c r="K80" s="90"/>
      <c r="L80" s="90"/>
    </row>
    <row r="81" spans="1:12" ht="14" x14ac:dyDescent="0.3">
      <c r="A81" s="90"/>
      <c r="B81" s="90"/>
      <c r="C81" s="90"/>
      <c r="D81" s="90"/>
      <c r="E81" s="90"/>
      <c r="F81" s="90"/>
      <c r="G81" s="90"/>
      <c r="H81" s="90"/>
      <c r="I81" s="90"/>
      <c r="J81" s="90"/>
      <c r="K81" s="90"/>
      <c r="L81" s="90"/>
    </row>
    <row r="82" spans="1:12" ht="14" x14ac:dyDescent="0.3">
      <c r="A82" s="92" t="s">
        <v>1042</v>
      </c>
      <c r="B82" s="90" t="s">
        <v>1202</v>
      </c>
      <c r="C82" s="90"/>
      <c r="D82" s="90"/>
      <c r="E82" s="90"/>
      <c r="F82" s="90"/>
      <c r="G82" s="90"/>
      <c r="H82" s="90"/>
      <c r="I82" s="90"/>
      <c r="J82" s="90"/>
      <c r="K82" s="90"/>
      <c r="L82" s="90"/>
    </row>
    <row r="83" spans="1:12" ht="14" x14ac:dyDescent="0.3">
      <c r="B83" s="90" t="s">
        <v>1203</v>
      </c>
      <c r="C83" s="90"/>
      <c r="D83" s="90"/>
      <c r="E83" s="90"/>
      <c r="F83" s="90"/>
      <c r="G83" s="90"/>
      <c r="H83" s="90"/>
      <c r="I83" s="90"/>
      <c r="J83" s="90"/>
      <c r="K83" s="90"/>
      <c r="L83" s="90"/>
    </row>
    <row r="84" spans="1:12" ht="14" x14ac:dyDescent="0.3">
      <c r="B84" s="90" t="s">
        <v>1204</v>
      </c>
      <c r="C84" s="90"/>
      <c r="D84" s="90"/>
      <c r="E84" s="90"/>
      <c r="F84" s="90"/>
      <c r="G84" s="90"/>
      <c r="H84" s="90"/>
      <c r="I84" s="90"/>
      <c r="J84" s="90"/>
      <c r="K84" s="90"/>
      <c r="L84" s="90"/>
    </row>
    <row r="85" spans="1:12" ht="14" x14ac:dyDescent="0.3">
      <c r="A85" s="90"/>
      <c r="B85" s="90"/>
      <c r="C85" s="90"/>
      <c r="D85" s="90"/>
      <c r="E85" s="90"/>
      <c r="F85" s="90"/>
      <c r="G85" s="90"/>
      <c r="H85" s="90"/>
      <c r="I85" s="90"/>
      <c r="J85" s="90"/>
      <c r="K85" s="90"/>
      <c r="L85" s="90"/>
    </row>
    <row r="86" spans="1:12" ht="14" x14ac:dyDescent="0.3">
      <c r="A86" s="92" t="s">
        <v>1205</v>
      </c>
      <c r="B86" s="90" t="s">
        <v>1201</v>
      </c>
      <c r="C86" s="90"/>
      <c r="D86" s="90"/>
      <c r="E86" s="90"/>
      <c r="F86" s="90"/>
      <c r="G86" s="90"/>
      <c r="H86" s="90"/>
      <c r="I86" s="90"/>
      <c r="J86" s="90"/>
      <c r="K86" s="90"/>
      <c r="L86" s="90"/>
    </row>
    <row r="87" spans="1:12" ht="14" x14ac:dyDescent="0.3">
      <c r="A87" s="90"/>
      <c r="B87" s="90" t="s">
        <v>336</v>
      </c>
      <c r="C87" s="90"/>
      <c r="D87" s="90"/>
      <c r="E87" s="90"/>
      <c r="F87" s="90"/>
      <c r="G87" s="90"/>
      <c r="H87" s="90"/>
      <c r="I87" s="90"/>
      <c r="J87" s="90"/>
      <c r="K87" s="90"/>
      <c r="L87" s="90"/>
    </row>
    <row r="88" spans="1:12" ht="14" x14ac:dyDescent="0.3">
      <c r="A88" s="90"/>
      <c r="B88" s="90" t="s">
        <v>337</v>
      </c>
      <c r="C88" s="90"/>
      <c r="D88" s="90"/>
      <c r="E88" s="90"/>
      <c r="F88" s="90"/>
      <c r="G88" s="90"/>
      <c r="H88" s="90"/>
      <c r="I88" s="90"/>
      <c r="J88" s="90"/>
      <c r="K88" s="90"/>
      <c r="L88" s="90"/>
    </row>
    <row r="89" spans="1:12" ht="14" x14ac:dyDescent="0.3">
      <c r="A89" s="90"/>
      <c r="B89" s="90" t="s">
        <v>339</v>
      </c>
      <c r="C89" s="90"/>
      <c r="D89" s="90"/>
      <c r="E89" s="90"/>
      <c r="F89" s="90"/>
      <c r="G89" s="90"/>
      <c r="H89" s="90"/>
      <c r="I89" s="90"/>
      <c r="J89" s="90"/>
      <c r="K89" s="90"/>
      <c r="L89" s="90"/>
    </row>
    <row r="90" spans="1:12" ht="14" x14ac:dyDescent="0.3">
      <c r="A90" s="90"/>
      <c r="B90" s="90" t="s">
        <v>340</v>
      </c>
      <c r="C90" s="90"/>
      <c r="D90" s="90"/>
      <c r="E90" s="90"/>
      <c r="F90" s="90"/>
      <c r="G90" s="90"/>
      <c r="H90" s="90"/>
      <c r="I90" s="90"/>
      <c r="J90" s="90"/>
      <c r="K90" s="90"/>
      <c r="L90" s="90"/>
    </row>
    <row r="91" spans="1:12" ht="14" x14ac:dyDescent="0.3">
      <c r="A91" s="90"/>
      <c r="B91" s="90"/>
      <c r="C91" s="90"/>
      <c r="D91" s="90"/>
      <c r="E91" s="90"/>
      <c r="F91" s="90"/>
      <c r="G91" s="90"/>
      <c r="H91" s="90"/>
      <c r="I91" s="90"/>
      <c r="J91" s="90"/>
      <c r="K91" s="90"/>
      <c r="L91" s="90"/>
    </row>
    <row r="92" spans="1:12" ht="14" x14ac:dyDescent="0.3">
      <c r="A92" s="90"/>
      <c r="B92" s="90"/>
      <c r="C92" s="90"/>
      <c r="D92" s="90"/>
      <c r="E92" s="90"/>
      <c r="F92" s="90"/>
      <c r="G92" s="90"/>
      <c r="H92" s="90"/>
      <c r="I92" s="90"/>
      <c r="J92" s="90"/>
      <c r="K92" s="90"/>
      <c r="L92" s="90"/>
    </row>
    <row r="93" spans="1:12" ht="14" x14ac:dyDescent="0.3">
      <c r="A93" s="92" t="s">
        <v>1206</v>
      </c>
      <c r="B93" s="90" t="s">
        <v>1201</v>
      </c>
      <c r="C93" s="90"/>
      <c r="D93" s="90"/>
      <c r="E93" s="90"/>
      <c r="F93" s="90"/>
      <c r="G93" s="90"/>
      <c r="H93" s="90"/>
      <c r="I93" s="90"/>
      <c r="J93" s="90"/>
      <c r="K93" s="90"/>
      <c r="L93" s="90"/>
    </row>
    <row r="94" spans="1:12" ht="14" x14ac:dyDescent="0.3">
      <c r="B94" s="90" t="s">
        <v>1207</v>
      </c>
      <c r="C94" s="90"/>
      <c r="D94" s="90"/>
      <c r="E94" s="90"/>
      <c r="F94" s="90"/>
      <c r="G94" s="90"/>
      <c r="H94" s="90"/>
      <c r="I94" s="90"/>
      <c r="J94" s="90"/>
      <c r="K94" s="90"/>
      <c r="L94" s="90"/>
    </row>
    <row r="95" spans="1:12" ht="14" x14ac:dyDescent="0.3">
      <c r="A95" s="90"/>
      <c r="B95" s="90"/>
      <c r="C95" s="90"/>
      <c r="D95" s="90"/>
      <c r="E95" s="90"/>
      <c r="F95" s="90"/>
      <c r="G95" s="90"/>
      <c r="H95" s="90"/>
      <c r="I95" s="90"/>
      <c r="J95" s="90"/>
      <c r="K95" s="90"/>
      <c r="L95" s="90"/>
    </row>
    <row r="96" spans="1:12" ht="14" x14ac:dyDescent="0.3">
      <c r="A96" s="90"/>
      <c r="B96" s="90"/>
      <c r="C96" s="90"/>
      <c r="D96" s="90"/>
      <c r="E96" s="90"/>
      <c r="F96" s="90"/>
      <c r="G96" s="90"/>
      <c r="H96" s="90"/>
      <c r="I96" s="90"/>
      <c r="J96" s="90"/>
      <c r="K96" s="90"/>
      <c r="L96" s="90"/>
    </row>
    <row r="97" spans="1:12" ht="14" x14ac:dyDescent="0.3">
      <c r="A97" s="90"/>
      <c r="B97" s="90"/>
      <c r="C97" s="90"/>
      <c r="D97" s="90"/>
      <c r="E97" s="90"/>
      <c r="F97" s="90"/>
      <c r="G97" s="90"/>
      <c r="H97" s="90"/>
      <c r="I97" s="90"/>
      <c r="J97" s="90"/>
      <c r="K97" s="90"/>
      <c r="L97" s="90"/>
    </row>
    <row r="98" spans="1:12" ht="14" x14ac:dyDescent="0.3">
      <c r="A98" s="90"/>
      <c r="B98" s="90"/>
      <c r="C98" s="90"/>
      <c r="D98" s="90"/>
      <c r="E98" s="90"/>
      <c r="F98" s="90"/>
      <c r="G98" s="90"/>
      <c r="H98" s="90"/>
      <c r="I98" s="90"/>
      <c r="J98" s="90"/>
      <c r="K98" s="90"/>
      <c r="L98" s="90"/>
    </row>
    <row r="99" spans="1:12" ht="14" x14ac:dyDescent="0.3">
      <c r="A99" s="90"/>
      <c r="B99" s="90"/>
      <c r="C99" s="90"/>
      <c r="D99" s="90"/>
      <c r="E99" s="90"/>
      <c r="F99" s="90"/>
      <c r="G99" s="90"/>
      <c r="H99" s="90"/>
      <c r="I99" s="90"/>
      <c r="J99" s="90"/>
      <c r="K99" s="90"/>
      <c r="L99" s="90"/>
    </row>
    <row r="100" spans="1:12" ht="14" x14ac:dyDescent="0.3">
      <c r="A100" s="90"/>
      <c r="B100" s="90"/>
      <c r="C100" s="90"/>
      <c r="D100" s="90"/>
      <c r="E100" s="90"/>
      <c r="F100" s="90"/>
      <c r="G100" s="90"/>
      <c r="H100" s="90"/>
      <c r="I100" s="90"/>
      <c r="J100" s="90"/>
      <c r="K100" s="90"/>
      <c r="L100" s="90"/>
    </row>
    <row r="101" spans="1:12" ht="14" x14ac:dyDescent="0.3">
      <c r="A101" s="90"/>
      <c r="B101" s="90"/>
      <c r="C101" s="90"/>
      <c r="D101" s="90"/>
      <c r="E101" s="90"/>
      <c r="F101" s="90"/>
      <c r="G101" s="90"/>
      <c r="H101" s="90"/>
      <c r="I101" s="90"/>
      <c r="J101" s="90"/>
      <c r="K101" s="90"/>
      <c r="L101" s="90"/>
    </row>
    <row r="102" spans="1:12" ht="14" x14ac:dyDescent="0.3">
      <c r="A102" s="90"/>
      <c r="B102" s="90"/>
      <c r="C102" s="90"/>
      <c r="D102" s="90"/>
      <c r="E102" s="90"/>
      <c r="F102" s="90"/>
      <c r="G102" s="90"/>
      <c r="H102" s="90"/>
      <c r="I102" s="90"/>
      <c r="J102" s="90"/>
      <c r="K102" s="90"/>
      <c r="L102" s="90"/>
    </row>
    <row r="109" spans="1:12" ht="14" x14ac:dyDescent="0.3">
      <c r="A109" s="90"/>
    </row>
    <row r="110" spans="1:12" ht="14" x14ac:dyDescent="0.3">
      <c r="A110" s="90"/>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3"/>
  <sheetViews>
    <sheetView topLeftCell="A13" workbookViewId="0"/>
  </sheetViews>
  <sheetFormatPr defaultRowHeight="12.5" x14ac:dyDescent="0.25"/>
  <sheetData>
    <row r="1" spans="1:2" ht="14" x14ac:dyDescent="0.25">
      <c r="A1" s="71" t="s">
        <v>1053</v>
      </c>
    </row>
    <row r="2" spans="1:2" ht="14" x14ac:dyDescent="0.25">
      <c r="A2" s="66"/>
    </row>
    <row r="3" spans="1:2" ht="14" x14ac:dyDescent="0.25">
      <c r="A3" s="66" t="s">
        <v>1036</v>
      </c>
    </row>
    <row r="4" spans="1:2" ht="14" x14ac:dyDescent="0.25">
      <c r="A4" s="66"/>
    </row>
    <row r="5" spans="1:2" ht="14" x14ac:dyDescent="0.25">
      <c r="A5" s="66" t="s">
        <v>1037</v>
      </c>
    </row>
    <row r="6" spans="1:2" ht="14" x14ac:dyDescent="0.25">
      <c r="A6" s="66"/>
    </row>
    <row r="7" spans="1:2" ht="14" x14ac:dyDescent="0.25">
      <c r="A7" s="67" t="s">
        <v>1008</v>
      </c>
    </row>
    <row r="8" spans="1:2" ht="14" x14ac:dyDescent="0.25">
      <c r="A8" s="66"/>
    </row>
    <row r="9" spans="1:2" ht="14" x14ac:dyDescent="0.25">
      <c r="B9" s="66" t="s">
        <v>1038</v>
      </c>
    </row>
    <row r="10" spans="1:2" ht="14" x14ac:dyDescent="0.25">
      <c r="A10" s="68"/>
    </row>
    <row r="11" spans="1:2" ht="14" x14ac:dyDescent="0.25">
      <c r="A11" s="68" t="s">
        <v>1039</v>
      </c>
    </row>
    <row r="12" spans="1:2" ht="14" x14ac:dyDescent="0.25">
      <c r="A12" s="68" t="s">
        <v>1040</v>
      </c>
    </row>
    <row r="13" spans="1:2" ht="14" x14ac:dyDescent="0.25">
      <c r="A13" s="68" t="s">
        <v>1041</v>
      </c>
    </row>
    <row r="14" spans="1:2" ht="14" x14ac:dyDescent="0.25">
      <c r="A14" s="66"/>
    </row>
    <row r="15" spans="1:2" ht="14" x14ac:dyDescent="0.25">
      <c r="A15" s="67" t="s">
        <v>1042</v>
      </c>
    </row>
    <row r="16" spans="1:2" ht="14" x14ac:dyDescent="0.25">
      <c r="A16" s="66"/>
    </row>
    <row r="17" spans="1:2" ht="14" x14ac:dyDescent="0.25">
      <c r="B17" s="66" t="s">
        <v>1038</v>
      </c>
    </row>
    <row r="18" spans="1:2" ht="14" x14ac:dyDescent="0.25">
      <c r="A18" s="66"/>
    </row>
    <row r="19" spans="1:2" ht="14" x14ac:dyDescent="0.25">
      <c r="A19" s="68" t="s">
        <v>1043</v>
      </c>
    </row>
    <row r="20" spans="1:2" ht="14" x14ac:dyDescent="0.25">
      <c r="A20" s="68" t="s">
        <v>1044</v>
      </c>
    </row>
    <row r="21" spans="1:2" ht="14" x14ac:dyDescent="0.25">
      <c r="A21" s="68" t="s">
        <v>1045</v>
      </c>
    </row>
    <row r="22" spans="1:2" ht="14" x14ac:dyDescent="0.25">
      <c r="A22" s="66"/>
    </row>
    <row r="23" spans="1:2" ht="14" x14ac:dyDescent="0.25">
      <c r="A23" s="67" t="s">
        <v>1046</v>
      </c>
    </row>
    <row r="24" spans="1:2" ht="14" x14ac:dyDescent="0.25">
      <c r="A24" s="66"/>
    </row>
    <row r="25" spans="1:2" ht="14" x14ac:dyDescent="0.25">
      <c r="B25" s="66" t="s">
        <v>1038</v>
      </c>
    </row>
    <row r="26" spans="1:2" ht="14" x14ac:dyDescent="0.25">
      <c r="A26" s="66"/>
    </row>
    <row r="27" spans="1:2" ht="14.5" x14ac:dyDescent="0.25">
      <c r="A27" s="68" t="s">
        <v>1047</v>
      </c>
    </row>
    <row r="28" spans="1:2" ht="14" x14ac:dyDescent="0.25">
      <c r="A28" s="66"/>
    </row>
    <row r="29" spans="1:2" ht="14" x14ac:dyDescent="0.25">
      <c r="A29" s="67" t="s">
        <v>1048</v>
      </c>
    </row>
    <row r="30" spans="1:2" ht="14" x14ac:dyDescent="0.25">
      <c r="A30" s="66"/>
    </row>
    <row r="31" spans="1:2" ht="14" x14ac:dyDescent="0.25">
      <c r="B31" s="66" t="s">
        <v>1038</v>
      </c>
    </row>
    <row r="32" spans="1:2" ht="14" x14ac:dyDescent="0.25">
      <c r="A32" s="66"/>
    </row>
    <row r="33" spans="1:2" ht="14.5" x14ac:dyDescent="0.25">
      <c r="A33" s="68" t="s">
        <v>1049</v>
      </c>
    </row>
    <row r="34" spans="1:2" ht="14" x14ac:dyDescent="0.25">
      <c r="A34" s="66"/>
    </row>
    <row r="35" spans="1:2" ht="14" x14ac:dyDescent="0.25">
      <c r="A35" s="67" t="s">
        <v>892</v>
      </c>
    </row>
    <row r="36" spans="1:2" ht="14" x14ac:dyDescent="0.25">
      <c r="A36" s="66"/>
    </row>
    <row r="37" spans="1:2" ht="14" x14ac:dyDescent="0.25">
      <c r="B37" s="66" t="s">
        <v>1038</v>
      </c>
    </row>
    <row r="38" spans="1:2" ht="14" x14ac:dyDescent="0.25">
      <c r="A38" s="69"/>
    </row>
    <row r="39" spans="1:2" ht="14.5" x14ac:dyDescent="0.25">
      <c r="A39" s="68" t="s">
        <v>1050</v>
      </c>
    </row>
    <row r="40" spans="1:2" ht="14" x14ac:dyDescent="0.25">
      <c r="A40" s="66"/>
    </row>
    <row r="41" spans="1:2" ht="14" x14ac:dyDescent="0.25">
      <c r="A41" s="67" t="s">
        <v>1051</v>
      </c>
    </row>
    <row r="42" spans="1:2" ht="14" x14ac:dyDescent="0.25">
      <c r="A42" s="66"/>
    </row>
    <row r="43" spans="1:2" ht="14.5" x14ac:dyDescent="0.25">
      <c r="A43" s="70" t="s">
        <v>1052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63"/>
  <sheetViews>
    <sheetView topLeftCell="A79" workbookViewId="0">
      <selection activeCell="A89" sqref="A89:C89"/>
    </sheetView>
  </sheetViews>
  <sheetFormatPr defaultRowHeight="12.5" x14ac:dyDescent="0.25"/>
  <cols>
    <col min="2" max="2" width="54.453125" customWidth="1"/>
  </cols>
  <sheetData>
    <row r="1" spans="1:6" ht="13" x14ac:dyDescent="0.3">
      <c r="A1" s="53" t="s">
        <v>534</v>
      </c>
      <c r="B1" s="53" t="s">
        <v>535</v>
      </c>
      <c r="C1" s="54"/>
      <c r="D1" s="64" t="s">
        <v>1022</v>
      </c>
      <c r="F1" s="44" t="s">
        <v>1063</v>
      </c>
    </row>
    <row r="2" spans="1:6" ht="13" x14ac:dyDescent="0.3">
      <c r="A2" s="55">
        <v>20</v>
      </c>
      <c r="B2" s="47" t="s">
        <v>536</v>
      </c>
      <c r="C2" s="47" t="s">
        <v>537</v>
      </c>
      <c r="D2" s="65" t="s">
        <v>405</v>
      </c>
      <c r="F2" s="44"/>
    </row>
    <row r="3" spans="1:6" x14ac:dyDescent="0.25">
      <c r="A3" s="55">
        <v>62</v>
      </c>
      <c r="B3" s="47" t="s">
        <v>538</v>
      </c>
      <c r="C3" s="47" t="s">
        <v>539</v>
      </c>
      <c r="D3" t="s">
        <v>1023</v>
      </c>
      <c r="F3" s="47" t="s">
        <v>1152</v>
      </c>
    </row>
    <row r="4" spans="1:6" x14ac:dyDescent="0.25">
      <c r="A4" s="55">
        <v>297</v>
      </c>
      <c r="B4" s="47" t="s">
        <v>541</v>
      </c>
      <c r="C4" s="47" t="s">
        <v>542</v>
      </c>
      <c r="D4" t="s">
        <v>1024</v>
      </c>
      <c r="F4" s="47" t="s">
        <v>1054</v>
      </c>
    </row>
    <row r="5" spans="1:6" x14ac:dyDescent="0.25">
      <c r="A5" s="55">
        <v>275</v>
      </c>
      <c r="B5" s="47" t="s">
        <v>543</v>
      </c>
      <c r="C5" s="47" t="s">
        <v>544</v>
      </c>
      <c r="D5" t="s">
        <v>1025</v>
      </c>
      <c r="F5" s="47" t="s">
        <v>1153</v>
      </c>
    </row>
    <row r="6" spans="1:6" x14ac:dyDescent="0.25">
      <c r="A6" s="55">
        <v>64</v>
      </c>
      <c r="B6" s="47" t="s">
        <v>545</v>
      </c>
      <c r="C6" s="47" t="s">
        <v>546</v>
      </c>
      <c r="D6" t="s">
        <v>1026</v>
      </c>
      <c r="F6" s="47" t="s">
        <v>1055</v>
      </c>
    </row>
    <row r="7" spans="1:6" x14ac:dyDescent="0.25">
      <c r="A7" s="55">
        <v>285</v>
      </c>
      <c r="B7" s="47" t="s">
        <v>547</v>
      </c>
      <c r="C7" s="47" t="s">
        <v>548</v>
      </c>
      <c r="D7" t="s">
        <v>1027</v>
      </c>
      <c r="F7" s="47" t="s">
        <v>1056</v>
      </c>
    </row>
    <row r="8" spans="1:6" x14ac:dyDescent="0.25">
      <c r="A8" s="55">
        <v>306</v>
      </c>
      <c r="B8" s="47" t="s">
        <v>549</v>
      </c>
      <c r="C8" s="47" t="s">
        <v>550</v>
      </c>
      <c r="D8" t="s">
        <v>1028</v>
      </c>
      <c r="F8" s="47" t="s">
        <v>1057</v>
      </c>
    </row>
    <row r="9" spans="1:6" x14ac:dyDescent="0.25">
      <c r="A9" s="55">
        <v>65</v>
      </c>
      <c r="B9" s="47" t="s">
        <v>551</v>
      </c>
      <c r="C9" s="47" t="s">
        <v>552</v>
      </c>
      <c r="D9" t="s">
        <v>1029</v>
      </c>
      <c r="F9" s="47" t="s">
        <v>1058</v>
      </c>
    </row>
    <row r="10" spans="1:6" x14ac:dyDescent="0.25">
      <c r="A10" s="55">
        <v>307</v>
      </c>
      <c r="B10" s="47" t="s">
        <v>553</v>
      </c>
      <c r="C10" s="47" t="s">
        <v>554</v>
      </c>
      <c r="D10" t="s">
        <v>1030</v>
      </c>
      <c r="F10" s="47" t="s">
        <v>1059</v>
      </c>
    </row>
    <row r="11" spans="1:6" x14ac:dyDescent="0.25">
      <c r="A11" s="55">
        <v>219</v>
      </c>
      <c r="B11" s="47" t="s">
        <v>555</v>
      </c>
      <c r="C11" s="47" t="s">
        <v>556</v>
      </c>
      <c r="D11" t="s">
        <v>1031</v>
      </c>
      <c r="F11" s="47" t="s">
        <v>1060</v>
      </c>
    </row>
    <row r="12" spans="1:6" x14ac:dyDescent="0.25">
      <c r="A12" s="55">
        <v>360</v>
      </c>
      <c r="B12" s="47" t="s">
        <v>557</v>
      </c>
      <c r="C12" s="47" t="s">
        <v>558</v>
      </c>
      <c r="D12" t="s">
        <v>1032</v>
      </c>
      <c r="F12" s="47" t="s">
        <v>1061</v>
      </c>
    </row>
    <row r="13" spans="1:6" x14ac:dyDescent="0.25">
      <c r="A13" s="55">
        <v>66</v>
      </c>
      <c r="B13" s="47" t="s">
        <v>559</v>
      </c>
      <c r="C13" s="47" t="s">
        <v>560</v>
      </c>
      <c r="D13" t="s">
        <v>1033</v>
      </c>
      <c r="F13" s="47" t="s">
        <v>1062</v>
      </c>
    </row>
    <row r="14" spans="1:6" x14ac:dyDescent="0.25">
      <c r="A14" s="55">
        <v>114</v>
      </c>
      <c r="B14" s="47" t="s">
        <v>561</v>
      </c>
      <c r="C14" s="47" t="s">
        <v>562</v>
      </c>
      <c r="D14" t="s">
        <v>1034</v>
      </c>
      <c r="F14" s="47" t="s">
        <v>987</v>
      </c>
    </row>
    <row r="15" spans="1:6" x14ac:dyDescent="0.25">
      <c r="A15" s="55">
        <v>305</v>
      </c>
      <c r="B15" s="47" t="s">
        <v>563</v>
      </c>
      <c r="C15" s="47" t="s">
        <v>564</v>
      </c>
      <c r="F15" s="54" t="s">
        <v>1151</v>
      </c>
    </row>
    <row r="16" spans="1:6" x14ac:dyDescent="0.25">
      <c r="A16" s="55">
        <v>304</v>
      </c>
      <c r="B16" s="47" t="s">
        <v>565</v>
      </c>
      <c r="C16" s="47" t="s">
        <v>566</v>
      </c>
    </row>
    <row r="17" spans="1:3" x14ac:dyDescent="0.25">
      <c r="A17" s="55">
        <v>69</v>
      </c>
      <c r="B17" s="47" t="s">
        <v>567</v>
      </c>
      <c r="C17" s="47" t="s">
        <v>461</v>
      </c>
    </row>
    <row r="18" spans="1:3" x14ac:dyDescent="0.25">
      <c r="A18" s="55">
        <v>70</v>
      </c>
      <c r="B18" s="47" t="s">
        <v>568</v>
      </c>
      <c r="C18" s="47" t="s">
        <v>569</v>
      </c>
    </row>
    <row r="19" spans="1:3" x14ac:dyDescent="0.25">
      <c r="A19" s="55">
        <v>235</v>
      </c>
      <c r="B19" s="47" t="s">
        <v>570</v>
      </c>
      <c r="C19" s="47" t="s">
        <v>571</v>
      </c>
    </row>
    <row r="20" spans="1:3" x14ac:dyDescent="0.25">
      <c r="A20" s="55">
        <v>289</v>
      </c>
      <c r="B20" s="47" t="s">
        <v>572</v>
      </c>
      <c r="C20" s="47" t="s">
        <v>573</v>
      </c>
    </row>
    <row r="21" spans="1:3" x14ac:dyDescent="0.25">
      <c r="A21" s="55">
        <v>71</v>
      </c>
      <c r="B21" s="47" t="s">
        <v>574</v>
      </c>
      <c r="C21" s="47" t="s">
        <v>575</v>
      </c>
    </row>
    <row r="22" spans="1:3" x14ac:dyDescent="0.25">
      <c r="A22" s="55">
        <v>158</v>
      </c>
      <c r="B22" s="47" t="s">
        <v>1073</v>
      </c>
      <c r="C22" s="47" t="s">
        <v>738</v>
      </c>
    </row>
    <row r="23" spans="1:3" x14ac:dyDescent="0.25">
      <c r="A23" s="55">
        <v>216</v>
      </c>
      <c r="B23" s="47" t="s">
        <v>576</v>
      </c>
      <c r="C23" s="47" t="s">
        <v>577</v>
      </c>
    </row>
    <row r="24" spans="1:3" x14ac:dyDescent="0.25">
      <c r="A24" s="55">
        <v>223</v>
      </c>
      <c r="B24" s="47" t="s">
        <v>578</v>
      </c>
      <c r="C24" s="47" t="s">
        <v>579</v>
      </c>
    </row>
    <row r="25" spans="1:3" x14ac:dyDescent="0.25">
      <c r="A25" s="55">
        <v>72</v>
      </c>
      <c r="B25" s="47" t="s">
        <v>580</v>
      </c>
      <c r="C25" s="47" t="s">
        <v>581</v>
      </c>
    </row>
    <row r="26" spans="1:3" x14ac:dyDescent="0.25">
      <c r="A26" s="55">
        <v>74</v>
      </c>
      <c r="B26" s="47" t="s">
        <v>582</v>
      </c>
      <c r="C26" s="47" t="s">
        <v>583</v>
      </c>
    </row>
    <row r="27" spans="1:3" x14ac:dyDescent="0.25">
      <c r="A27" s="55">
        <v>301</v>
      </c>
      <c r="B27" s="47" t="s">
        <v>584</v>
      </c>
      <c r="C27" s="47" t="s">
        <v>585</v>
      </c>
    </row>
    <row r="28" spans="1:3" x14ac:dyDescent="0.25">
      <c r="A28" s="55">
        <v>76</v>
      </c>
      <c r="B28" s="47" t="s">
        <v>586</v>
      </c>
      <c r="C28" s="47" t="s">
        <v>587</v>
      </c>
    </row>
    <row r="29" spans="1:3" x14ac:dyDescent="0.25">
      <c r="A29" s="55">
        <v>324</v>
      </c>
      <c r="B29" s="47" t="s">
        <v>588</v>
      </c>
      <c r="C29" s="47" t="s">
        <v>589</v>
      </c>
    </row>
    <row r="30" spans="1:3" x14ac:dyDescent="0.25">
      <c r="A30" s="55">
        <v>270</v>
      </c>
      <c r="B30" s="47" t="s">
        <v>590</v>
      </c>
      <c r="C30" s="47" t="s">
        <v>591</v>
      </c>
    </row>
    <row r="31" spans="1:3" x14ac:dyDescent="0.25">
      <c r="A31" s="55">
        <v>218</v>
      </c>
      <c r="B31" s="47" t="s">
        <v>592</v>
      </c>
      <c r="C31" s="47" t="s">
        <v>593</v>
      </c>
    </row>
    <row r="32" spans="1:3" x14ac:dyDescent="0.25">
      <c r="A32" s="55">
        <v>224</v>
      </c>
      <c r="B32" s="47" t="s">
        <v>594</v>
      </c>
      <c r="C32" s="47" t="s">
        <v>595</v>
      </c>
    </row>
    <row r="33" spans="1:3" x14ac:dyDescent="0.25">
      <c r="A33" s="55">
        <v>80</v>
      </c>
      <c r="B33" s="47" t="s">
        <v>596</v>
      </c>
      <c r="C33" s="47" t="s">
        <v>597</v>
      </c>
    </row>
    <row r="34" spans="1:3" x14ac:dyDescent="0.25">
      <c r="A34" s="55">
        <v>84</v>
      </c>
      <c r="B34" s="47" t="s">
        <v>598</v>
      </c>
      <c r="C34" s="47" t="s">
        <v>599</v>
      </c>
    </row>
    <row r="35" spans="1:3" x14ac:dyDescent="0.25">
      <c r="A35" s="55">
        <v>106</v>
      </c>
      <c r="B35" s="47" t="s">
        <v>600</v>
      </c>
      <c r="C35" s="47" t="s">
        <v>601</v>
      </c>
    </row>
    <row r="36" spans="1:3" x14ac:dyDescent="0.25">
      <c r="A36" s="55">
        <v>83</v>
      </c>
      <c r="B36" s="47" t="s">
        <v>602</v>
      </c>
      <c r="C36" s="47" t="s">
        <v>603</v>
      </c>
    </row>
    <row r="37" spans="1:3" x14ac:dyDescent="0.25">
      <c r="A37" s="55">
        <v>85</v>
      </c>
      <c r="B37" s="47" t="s">
        <v>604</v>
      </c>
      <c r="C37" s="47" t="s">
        <v>605</v>
      </c>
    </row>
    <row r="38" spans="1:3" x14ac:dyDescent="0.25">
      <c r="A38" s="55">
        <v>230</v>
      </c>
      <c r="B38" s="47" t="s">
        <v>606</v>
      </c>
      <c r="C38" s="47" t="s">
        <v>607</v>
      </c>
    </row>
    <row r="39" spans="1:3" x14ac:dyDescent="0.25">
      <c r="A39" s="55">
        <v>88</v>
      </c>
      <c r="B39" s="47" t="s">
        <v>608</v>
      </c>
      <c r="C39" s="47" t="s">
        <v>609</v>
      </c>
    </row>
    <row r="40" spans="1:3" x14ac:dyDescent="0.25">
      <c r="A40" s="55">
        <v>91</v>
      </c>
      <c r="B40" s="47" t="s">
        <v>610</v>
      </c>
      <c r="C40" s="47" t="s">
        <v>611</v>
      </c>
    </row>
    <row r="41" spans="1:3" x14ac:dyDescent="0.25">
      <c r="A41" s="55">
        <v>291</v>
      </c>
      <c r="B41" s="47" t="s">
        <v>612</v>
      </c>
      <c r="C41" s="47" t="s">
        <v>613</v>
      </c>
    </row>
    <row r="42" spans="1:3" x14ac:dyDescent="0.25">
      <c r="A42" s="55">
        <v>86</v>
      </c>
      <c r="B42" s="47" t="s">
        <v>614</v>
      </c>
      <c r="C42" s="47" t="s">
        <v>615</v>
      </c>
    </row>
    <row r="43" spans="1:3" x14ac:dyDescent="0.25">
      <c r="A43" s="55">
        <v>93</v>
      </c>
      <c r="B43" s="47" t="s">
        <v>616</v>
      </c>
      <c r="C43" s="47" t="s">
        <v>473</v>
      </c>
    </row>
    <row r="44" spans="1:3" x14ac:dyDescent="0.25">
      <c r="A44" s="55">
        <v>233</v>
      </c>
      <c r="B44" s="47" t="s">
        <v>617</v>
      </c>
      <c r="C44" s="47" t="s">
        <v>475</v>
      </c>
    </row>
    <row r="45" spans="1:3" x14ac:dyDescent="0.25">
      <c r="A45" s="55">
        <v>259</v>
      </c>
      <c r="B45" s="47" t="s">
        <v>618</v>
      </c>
      <c r="C45" s="47" t="s">
        <v>619</v>
      </c>
    </row>
    <row r="46" spans="1:3" x14ac:dyDescent="0.25">
      <c r="A46" s="55">
        <v>95</v>
      </c>
      <c r="B46" s="47" t="s">
        <v>620</v>
      </c>
      <c r="C46" s="47" t="s">
        <v>621</v>
      </c>
    </row>
    <row r="47" spans="1:3" x14ac:dyDescent="0.25">
      <c r="A47" s="55">
        <v>220</v>
      </c>
      <c r="B47" s="47" t="s">
        <v>622</v>
      </c>
      <c r="C47" s="47" t="s">
        <v>623</v>
      </c>
    </row>
    <row r="48" spans="1:3" x14ac:dyDescent="0.25">
      <c r="A48" s="55">
        <v>309</v>
      </c>
      <c r="B48" s="47" t="s">
        <v>624</v>
      </c>
      <c r="C48" s="47" t="s">
        <v>625</v>
      </c>
    </row>
    <row r="49" spans="1:3" x14ac:dyDescent="0.25">
      <c r="A49" s="55">
        <v>195</v>
      </c>
      <c r="B49" s="47" t="s">
        <v>626</v>
      </c>
      <c r="C49" s="47" t="s">
        <v>627</v>
      </c>
    </row>
    <row r="50" spans="1:3" x14ac:dyDescent="0.25">
      <c r="A50" s="55">
        <v>98</v>
      </c>
      <c r="B50" s="47" t="s">
        <v>628</v>
      </c>
      <c r="C50" s="47" t="s">
        <v>629</v>
      </c>
    </row>
    <row r="51" spans="1:3" x14ac:dyDescent="0.25">
      <c r="A51" s="55">
        <v>185</v>
      </c>
      <c r="B51" s="47" t="s">
        <v>630</v>
      </c>
      <c r="C51" s="47" t="s">
        <v>631</v>
      </c>
    </row>
    <row r="52" spans="1:3" x14ac:dyDescent="0.25">
      <c r="A52" s="55">
        <v>315</v>
      </c>
      <c r="B52" s="47" t="s">
        <v>632</v>
      </c>
      <c r="C52" s="47" t="s">
        <v>633</v>
      </c>
    </row>
    <row r="53" spans="1:3" x14ac:dyDescent="0.25">
      <c r="A53" s="55">
        <v>260</v>
      </c>
      <c r="B53" s="47" t="s">
        <v>634</v>
      </c>
      <c r="C53" s="47" t="s">
        <v>635</v>
      </c>
    </row>
    <row r="54" spans="1:3" x14ac:dyDescent="0.25">
      <c r="A54" s="55">
        <v>116</v>
      </c>
      <c r="B54" s="47" t="s">
        <v>636</v>
      </c>
      <c r="C54" s="47" t="s">
        <v>637</v>
      </c>
    </row>
    <row r="55" spans="1:3" x14ac:dyDescent="0.25">
      <c r="A55" s="55">
        <v>279</v>
      </c>
      <c r="B55" s="47" t="s">
        <v>638</v>
      </c>
      <c r="C55" s="47" t="s">
        <v>639</v>
      </c>
    </row>
    <row r="56" spans="1:3" x14ac:dyDescent="0.25">
      <c r="A56" s="55">
        <v>103</v>
      </c>
      <c r="B56" s="47" t="s">
        <v>640</v>
      </c>
      <c r="C56" s="47" t="s">
        <v>641</v>
      </c>
    </row>
    <row r="57" spans="1:3" x14ac:dyDescent="0.25">
      <c r="A57" s="55">
        <v>238</v>
      </c>
      <c r="B57" s="47" t="s">
        <v>642</v>
      </c>
      <c r="C57" s="47" t="s">
        <v>643</v>
      </c>
    </row>
    <row r="58" spans="1:3" x14ac:dyDescent="0.25">
      <c r="A58" s="55">
        <v>107</v>
      </c>
      <c r="B58" s="47" t="s">
        <v>644</v>
      </c>
      <c r="C58" s="47" t="s">
        <v>645</v>
      </c>
    </row>
    <row r="59" spans="1:3" x14ac:dyDescent="0.25">
      <c r="A59" s="55">
        <v>108</v>
      </c>
      <c r="B59" s="47" t="s">
        <v>646</v>
      </c>
      <c r="C59" s="47" t="s">
        <v>647</v>
      </c>
    </row>
    <row r="60" spans="1:3" x14ac:dyDescent="0.25">
      <c r="A60" s="55">
        <v>237</v>
      </c>
      <c r="B60" s="47" t="s">
        <v>648</v>
      </c>
      <c r="C60" s="47" t="s">
        <v>649</v>
      </c>
    </row>
    <row r="61" spans="1:3" x14ac:dyDescent="0.25">
      <c r="A61" s="55">
        <v>129</v>
      </c>
      <c r="B61" s="47" t="s">
        <v>650</v>
      </c>
      <c r="C61" s="47" t="s">
        <v>651</v>
      </c>
    </row>
    <row r="62" spans="1:3" x14ac:dyDescent="0.25">
      <c r="A62" s="55">
        <v>99</v>
      </c>
      <c r="B62" s="47" t="s">
        <v>652</v>
      </c>
      <c r="C62" s="47" t="s">
        <v>653</v>
      </c>
    </row>
    <row r="63" spans="1:3" x14ac:dyDescent="0.25">
      <c r="A63" s="55">
        <v>295</v>
      </c>
      <c r="B63" s="47" t="s">
        <v>654</v>
      </c>
      <c r="C63" s="47" t="s">
        <v>655</v>
      </c>
    </row>
    <row r="64" spans="1:3" x14ac:dyDescent="0.25">
      <c r="A64" s="55">
        <v>271</v>
      </c>
      <c r="B64" s="47" t="s">
        <v>656</v>
      </c>
      <c r="C64" s="47" t="s">
        <v>657</v>
      </c>
    </row>
    <row r="65" spans="1:3" x14ac:dyDescent="0.25">
      <c r="A65" s="55">
        <v>110</v>
      </c>
      <c r="B65" s="47" t="s">
        <v>658</v>
      </c>
      <c r="C65" s="47" t="s">
        <v>659</v>
      </c>
    </row>
    <row r="66" spans="1:3" x14ac:dyDescent="0.25">
      <c r="A66" s="55">
        <v>321</v>
      </c>
      <c r="B66" s="47" t="s">
        <v>660</v>
      </c>
      <c r="C66" s="47" t="s">
        <v>661</v>
      </c>
    </row>
    <row r="67" spans="1:3" x14ac:dyDescent="0.25">
      <c r="A67" s="55">
        <v>214</v>
      </c>
      <c r="B67" s="47" t="s">
        <v>662</v>
      </c>
      <c r="C67" s="47" t="s">
        <v>663</v>
      </c>
    </row>
    <row r="68" spans="1:3" x14ac:dyDescent="0.25">
      <c r="A68" s="55">
        <v>226</v>
      </c>
      <c r="B68" s="47" t="s">
        <v>664</v>
      </c>
      <c r="C68" s="47" t="s">
        <v>665</v>
      </c>
    </row>
    <row r="69" spans="1:3" x14ac:dyDescent="0.25">
      <c r="A69" s="55">
        <v>317</v>
      </c>
      <c r="B69" s="47" t="s">
        <v>666</v>
      </c>
      <c r="C69" s="47" t="s">
        <v>667</v>
      </c>
    </row>
    <row r="70" spans="1:3" x14ac:dyDescent="0.25">
      <c r="A70" s="55">
        <v>126</v>
      </c>
      <c r="B70" s="47" t="s">
        <v>668</v>
      </c>
      <c r="C70" s="47" t="s">
        <v>669</v>
      </c>
    </row>
    <row r="71" spans="1:3" x14ac:dyDescent="0.25">
      <c r="A71" s="55">
        <v>267</v>
      </c>
      <c r="B71" s="47" t="s">
        <v>670</v>
      </c>
      <c r="C71" s="47" t="s">
        <v>671</v>
      </c>
    </row>
    <row r="72" spans="1:3" x14ac:dyDescent="0.25">
      <c r="A72" s="55">
        <v>241</v>
      </c>
      <c r="B72" s="47" t="s">
        <v>672</v>
      </c>
      <c r="C72" s="47" t="s">
        <v>673</v>
      </c>
    </row>
    <row r="73" spans="1:3" x14ac:dyDescent="0.25">
      <c r="A73" s="55">
        <v>87</v>
      </c>
      <c r="B73" s="47" t="s">
        <v>674</v>
      </c>
      <c r="C73" s="47" t="s">
        <v>675</v>
      </c>
    </row>
    <row r="74" spans="1:3" x14ac:dyDescent="0.25">
      <c r="A74" s="55">
        <v>117</v>
      </c>
      <c r="B74" s="47" t="s">
        <v>676</v>
      </c>
      <c r="C74" s="47" t="s">
        <v>677</v>
      </c>
    </row>
    <row r="75" spans="1:3" x14ac:dyDescent="0.25">
      <c r="A75" s="55">
        <v>120</v>
      </c>
      <c r="B75" s="47" t="s">
        <v>678</v>
      </c>
      <c r="C75" s="47" t="s">
        <v>679</v>
      </c>
    </row>
    <row r="76" spans="1:3" x14ac:dyDescent="0.25">
      <c r="A76" s="55">
        <v>124</v>
      </c>
      <c r="B76" s="47" t="s">
        <v>680</v>
      </c>
      <c r="C76" s="47" t="s">
        <v>681</v>
      </c>
    </row>
    <row r="77" spans="1:3" x14ac:dyDescent="0.25">
      <c r="A77" s="55">
        <v>171</v>
      </c>
      <c r="B77" s="47" t="s">
        <v>682</v>
      </c>
      <c r="C77" s="47" t="s">
        <v>683</v>
      </c>
    </row>
    <row r="78" spans="1:3" x14ac:dyDescent="0.25">
      <c r="A78" s="55">
        <v>359</v>
      </c>
      <c r="B78" s="47" t="s">
        <v>684</v>
      </c>
      <c r="C78" s="47" t="s">
        <v>685</v>
      </c>
    </row>
    <row r="79" spans="1:3" x14ac:dyDescent="0.25">
      <c r="A79" s="55">
        <v>125</v>
      </c>
      <c r="B79" s="47" t="s">
        <v>686</v>
      </c>
      <c r="C79" s="47" t="s">
        <v>687</v>
      </c>
    </row>
    <row r="80" spans="1:3" x14ac:dyDescent="0.25">
      <c r="A80" s="55">
        <v>326</v>
      </c>
      <c r="B80" s="47" t="s">
        <v>688</v>
      </c>
      <c r="C80" s="47" t="s">
        <v>689</v>
      </c>
    </row>
    <row r="81" spans="1:3" x14ac:dyDescent="0.25">
      <c r="A81" s="55">
        <v>127</v>
      </c>
      <c r="B81" s="47" t="s">
        <v>690</v>
      </c>
      <c r="C81" s="47" t="s">
        <v>691</v>
      </c>
    </row>
    <row r="82" spans="1:3" x14ac:dyDescent="0.25">
      <c r="A82" s="55">
        <v>90</v>
      </c>
      <c r="B82" s="47" t="s">
        <v>692</v>
      </c>
      <c r="C82" s="47" t="s">
        <v>693</v>
      </c>
    </row>
    <row r="83" spans="1:3" x14ac:dyDescent="0.25">
      <c r="A83" s="55">
        <v>311</v>
      </c>
      <c r="B83" s="47" t="s">
        <v>694</v>
      </c>
      <c r="C83" s="47" t="s">
        <v>695</v>
      </c>
    </row>
    <row r="84" spans="1:3" x14ac:dyDescent="0.25">
      <c r="A84" s="55">
        <v>128</v>
      </c>
      <c r="B84" s="47" t="s">
        <v>696</v>
      </c>
      <c r="C84" s="47" t="s">
        <v>697</v>
      </c>
    </row>
    <row r="85" spans="1:3" x14ac:dyDescent="0.25">
      <c r="A85" s="55">
        <v>130</v>
      </c>
      <c r="B85" s="47" t="s">
        <v>698</v>
      </c>
      <c r="C85" s="47" t="s">
        <v>699</v>
      </c>
    </row>
    <row r="86" spans="1:3" x14ac:dyDescent="0.25">
      <c r="A86" s="55">
        <v>280</v>
      </c>
      <c r="B86" s="47" t="s">
        <v>700</v>
      </c>
      <c r="C86" s="47" t="s">
        <v>701</v>
      </c>
    </row>
    <row r="87" spans="1:3" x14ac:dyDescent="0.25">
      <c r="A87" s="55">
        <v>251</v>
      </c>
      <c r="B87" s="47" t="s">
        <v>702</v>
      </c>
      <c r="C87" s="47" t="s">
        <v>703</v>
      </c>
    </row>
    <row r="88" spans="1:3" x14ac:dyDescent="0.25">
      <c r="A88" s="55">
        <v>141</v>
      </c>
      <c r="B88" s="47" t="s">
        <v>704</v>
      </c>
      <c r="C88" s="47" t="s">
        <v>705</v>
      </c>
    </row>
    <row r="89" spans="1:3" x14ac:dyDescent="0.25">
      <c r="A89" s="55">
        <v>246</v>
      </c>
      <c r="B89" s="47" t="s">
        <v>706</v>
      </c>
      <c r="C89" s="47" t="s">
        <v>707</v>
      </c>
    </row>
    <row r="90" spans="1:3" x14ac:dyDescent="0.25">
      <c r="A90" s="55">
        <v>142</v>
      </c>
      <c r="B90" s="47" t="s">
        <v>708</v>
      </c>
      <c r="C90" s="47" t="s">
        <v>709</v>
      </c>
    </row>
    <row r="91" spans="1:3" x14ac:dyDescent="0.25">
      <c r="A91" s="55">
        <v>234</v>
      </c>
      <c r="B91" s="47" t="s">
        <v>710</v>
      </c>
      <c r="C91" s="47" t="s">
        <v>711</v>
      </c>
    </row>
    <row r="92" spans="1:3" x14ac:dyDescent="0.25">
      <c r="A92" s="55">
        <v>300</v>
      </c>
      <c r="B92" s="47" t="s">
        <v>712</v>
      </c>
      <c r="C92" s="47" t="s">
        <v>713</v>
      </c>
    </row>
    <row r="93" spans="1:3" x14ac:dyDescent="0.25">
      <c r="A93" s="55">
        <v>202</v>
      </c>
      <c r="B93" s="47" t="s">
        <v>714</v>
      </c>
      <c r="C93" s="47" t="s">
        <v>715</v>
      </c>
    </row>
    <row r="94" spans="1:3" x14ac:dyDescent="0.25">
      <c r="A94" s="55">
        <v>145</v>
      </c>
      <c r="B94" s="47" t="s">
        <v>716</v>
      </c>
      <c r="C94" s="47" t="s">
        <v>717</v>
      </c>
    </row>
    <row r="95" spans="1:3" x14ac:dyDescent="0.25">
      <c r="A95" s="55">
        <v>293</v>
      </c>
      <c r="B95" s="47" t="s">
        <v>718</v>
      </c>
      <c r="C95" s="47" t="s">
        <v>719</v>
      </c>
    </row>
    <row r="96" spans="1:3" x14ac:dyDescent="0.25">
      <c r="A96" s="55">
        <v>148</v>
      </c>
      <c r="B96" s="47" t="s">
        <v>720</v>
      </c>
      <c r="C96" s="47" t="s">
        <v>721</v>
      </c>
    </row>
    <row r="97" spans="1:3" x14ac:dyDescent="0.25">
      <c r="A97" s="55">
        <v>299</v>
      </c>
      <c r="B97" s="47" t="s">
        <v>722</v>
      </c>
      <c r="C97" s="47" t="s">
        <v>723</v>
      </c>
    </row>
    <row r="98" spans="1:3" x14ac:dyDescent="0.25">
      <c r="A98" s="55">
        <v>149</v>
      </c>
      <c r="B98" s="47" t="s">
        <v>724</v>
      </c>
      <c r="C98" s="47" t="s">
        <v>725</v>
      </c>
    </row>
    <row r="99" spans="1:3" x14ac:dyDescent="0.25">
      <c r="A99" s="55">
        <v>150</v>
      </c>
      <c r="B99" s="47" t="s">
        <v>726</v>
      </c>
      <c r="C99" s="47" t="s">
        <v>727</v>
      </c>
    </row>
    <row r="100" spans="1:3" x14ac:dyDescent="0.25">
      <c r="A100" s="55">
        <v>151</v>
      </c>
      <c r="B100" s="47" t="s">
        <v>728</v>
      </c>
      <c r="C100" s="47" t="s">
        <v>729</v>
      </c>
    </row>
    <row r="101" spans="1:3" x14ac:dyDescent="0.25">
      <c r="A101" s="55">
        <v>268</v>
      </c>
      <c r="B101" s="47" t="s">
        <v>730</v>
      </c>
      <c r="C101" s="47" t="s">
        <v>731</v>
      </c>
    </row>
    <row r="102" spans="1:3" x14ac:dyDescent="0.25">
      <c r="A102" s="55">
        <v>153</v>
      </c>
      <c r="B102" s="47" t="s">
        <v>732</v>
      </c>
      <c r="C102" s="47" t="s">
        <v>733</v>
      </c>
    </row>
    <row r="103" spans="1:3" x14ac:dyDescent="0.25">
      <c r="A103" s="55">
        <v>154</v>
      </c>
      <c r="B103" s="47" t="s">
        <v>734</v>
      </c>
      <c r="C103" s="47" t="s">
        <v>735</v>
      </c>
    </row>
    <row r="104" spans="1:3" x14ac:dyDescent="0.25">
      <c r="A104" s="55">
        <v>284</v>
      </c>
      <c r="B104" s="47" t="s">
        <v>736</v>
      </c>
      <c r="C104" s="47" t="s">
        <v>737</v>
      </c>
    </row>
    <row r="105" spans="1:3" x14ac:dyDescent="0.25">
      <c r="A105" s="55">
        <v>159</v>
      </c>
      <c r="B105" s="47" t="s">
        <v>739</v>
      </c>
      <c r="C105" s="47" t="s">
        <v>740</v>
      </c>
    </row>
    <row r="106" spans="1:3" x14ac:dyDescent="0.25">
      <c r="A106" s="55">
        <v>286</v>
      </c>
      <c r="B106" s="47" t="s">
        <v>741</v>
      </c>
      <c r="C106" s="47" t="s">
        <v>742</v>
      </c>
    </row>
    <row r="107" spans="1:3" x14ac:dyDescent="0.25">
      <c r="A107" s="55">
        <v>161</v>
      </c>
      <c r="B107" s="47" t="s">
        <v>743</v>
      </c>
      <c r="C107" s="47" t="s">
        <v>744</v>
      </c>
    </row>
    <row r="108" spans="1:3" x14ac:dyDescent="0.25">
      <c r="A108" s="55">
        <v>274</v>
      </c>
      <c r="B108" s="47" t="s">
        <v>745</v>
      </c>
      <c r="C108" s="47" t="s">
        <v>746</v>
      </c>
    </row>
    <row r="109" spans="1:3" x14ac:dyDescent="0.25">
      <c r="A109" s="55">
        <v>261</v>
      </c>
      <c r="B109" s="47" t="s">
        <v>748</v>
      </c>
      <c r="C109" s="47" t="s">
        <v>749</v>
      </c>
    </row>
    <row r="110" spans="1:3" x14ac:dyDescent="0.25">
      <c r="A110" s="55">
        <v>211</v>
      </c>
      <c r="B110" s="47" t="s">
        <v>750</v>
      </c>
      <c r="C110" s="47" t="s">
        <v>751</v>
      </c>
    </row>
    <row r="111" spans="1:3" x14ac:dyDescent="0.25">
      <c r="A111" s="55">
        <v>144</v>
      </c>
      <c r="B111" s="47" t="s">
        <v>752</v>
      </c>
      <c r="C111" s="47" t="s">
        <v>753</v>
      </c>
    </row>
    <row r="112" spans="1:3" x14ac:dyDescent="0.25">
      <c r="A112" s="55">
        <v>187</v>
      </c>
      <c r="B112" s="47" t="s">
        <v>754</v>
      </c>
      <c r="C112" s="47" t="s">
        <v>755</v>
      </c>
    </row>
    <row r="113" spans="1:3" x14ac:dyDescent="0.25">
      <c r="A113" s="55">
        <v>269</v>
      </c>
      <c r="B113" s="47" t="s">
        <v>756</v>
      </c>
      <c r="C113" s="47" t="s">
        <v>757</v>
      </c>
    </row>
    <row r="114" spans="1:3" x14ac:dyDescent="0.25">
      <c r="A114" s="55">
        <v>137</v>
      </c>
      <c r="B114" s="47" t="s">
        <v>758</v>
      </c>
      <c r="C114" s="47" t="s">
        <v>759</v>
      </c>
    </row>
    <row r="115" spans="1:3" x14ac:dyDescent="0.25">
      <c r="A115" s="55">
        <v>213</v>
      </c>
      <c r="B115" s="47" t="s">
        <v>760</v>
      </c>
      <c r="C115" s="47" t="s">
        <v>761</v>
      </c>
    </row>
    <row r="116" spans="1:3" x14ac:dyDescent="0.25">
      <c r="A116" s="55">
        <v>236</v>
      </c>
      <c r="B116" s="47" t="s">
        <v>762</v>
      </c>
      <c r="C116" s="47" t="s">
        <v>763</v>
      </c>
    </row>
    <row r="117" spans="1:3" x14ac:dyDescent="0.25">
      <c r="A117" s="55">
        <v>164</v>
      </c>
      <c r="B117" s="47" t="s">
        <v>764</v>
      </c>
      <c r="C117" s="47" t="s">
        <v>765</v>
      </c>
    </row>
    <row r="118" spans="1:3" x14ac:dyDescent="0.25">
      <c r="A118" s="55">
        <v>312</v>
      </c>
      <c r="B118" s="47" t="s">
        <v>1075</v>
      </c>
      <c r="C118" s="47" t="s">
        <v>540</v>
      </c>
    </row>
    <row r="119" spans="1:3" x14ac:dyDescent="0.25">
      <c r="A119" s="55">
        <v>325</v>
      </c>
      <c r="B119" s="47" t="s">
        <v>1076</v>
      </c>
      <c r="C119" s="47" t="s">
        <v>747</v>
      </c>
    </row>
    <row r="120" spans="1:3" x14ac:dyDescent="0.25">
      <c r="A120" s="55">
        <v>166</v>
      </c>
      <c r="B120" s="47" t="s">
        <v>1074</v>
      </c>
      <c r="C120" s="47" t="s">
        <v>766</v>
      </c>
    </row>
    <row r="121" spans="1:3" x14ac:dyDescent="0.25">
      <c r="A121" s="55">
        <v>298</v>
      </c>
      <c r="B121" s="47" t="s">
        <v>767</v>
      </c>
      <c r="C121" s="47" t="s">
        <v>768</v>
      </c>
    </row>
    <row r="122" spans="1:3" x14ac:dyDescent="0.25">
      <c r="A122" s="55">
        <v>167</v>
      </c>
      <c r="B122" s="47" t="s">
        <v>769</v>
      </c>
      <c r="C122" s="47" t="s">
        <v>770</v>
      </c>
    </row>
    <row r="123" spans="1:3" x14ac:dyDescent="0.25">
      <c r="A123" s="55">
        <v>168</v>
      </c>
      <c r="B123" s="47" t="s">
        <v>771</v>
      </c>
      <c r="C123" s="47" t="s">
        <v>772</v>
      </c>
    </row>
    <row r="124" spans="1:3" x14ac:dyDescent="0.25">
      <c r="A124" s="55">
        <v>273</v>
      </c>
      <c r="B124" s="47" t="s">
        <v>773</v>
      </c>
      <c r="C124" s="47" t="s">
        <v>774</v>
      </c>
    </row>
    <row r="125" spans="1:3" x14ac:dyDescent="0.25">
      <c r="A125" s="55">
        <v>231</v>
      </c>
      <c r="B125" s="47" t="s">
        <v>775</v>
      </c>
      <c r="C125" s="47" t="s">
        <v>776</v>
      </c>
    </row>
    <row r="126" spans="1:3" x14ac:dyDescent="0.25">
      <c r="A126" s="55">
        <v>170</v>
      </c>
      <c r="B126" s="47" t="s">
        <v>777</v>
      </c>
      <c r="C126" s="47" t="s">
        <v>778</v>
      </c>
    </row>
    <row r="127" spans="1:3" x14ac:dyDescent="0.25">
      <c r="A127" s="55">
        <v>204</v>
      </c>
      <c r="B127" s="47" t="s">
        <v>779</v>
      </c>
      <c r="C127" s="47" t="s">
        <v>780</v>
      </c>
    </row>
    <row r="128" spans="1:3" x14ac:dyDescent="0.25">
      <c r="A128" s="55">
        <v>242</v>
      </c>
      <c r="B128" s="47" t="s">
        <v>781</v>
      </c>
      <c r="C128" s="47" t="s">
        <v>782</v>
      </c>
    </row>
    <row r="129" spans="1:3" x14ac:dyDescent="0.25">
      <c r="A129" s="55">
        <v>172</v>
      </c>
      <c r="B129" s="47" t="s">
        <v>783</v>
      </c>
      <c r="C129" s="47" t="s">
        <v>784</v>
      </c>
    </row>
    <row r="130" spans="1:3" x14ac:dyDescent="0.25">
      <c r="A130" s="55">
        <v>173</v>
      </c>
      <c r="B130" s="47" t="s">
        <v>785</v>
      </c>
      <c r="C130" s="47" t="s">
        <v>786</v>
      </c>
    </row>
    <row r="131" spans="1:3" x14ac:dyDescent="0.25">
      <c r="A131" s="55">
        <v>362</v>
      </c>
      <c r="B131" s="47" t="s">
        <v>787</v>
      </c>
      <c r="C131" s="47" t="s">
        <v>788</v>
      </c>
    </row>
    <row r="132" spans="1:3" x14ac:dyDescent="0.25">
      <c r="A132" s="55">
        <v>174</v>
      </c>
      <c r="B132" s="47" t="s">
        <v>789</v>
      </c>
      <c r="C132" s="47" t="s">
        <v>790</v>
      </c>
    </row>
    <row r="133" spans="1:3" x14ac:dyDescent="0.25">
      <c r="A133" s="55">
        <v>277</v>
      </c>
      <c r="B133" s="47" t="s">
        <v>791</v>
      </c>
      <c r="C133" s="47" t="s">
        <v>792</v>
      </c>
    </row>
    <row r="134" spans="1:3" x14ac:dyDescent="0.25">
      <c r="A134" s="55">
        <v>302</v>
      </c>
      <c r="B134" s="47" t="s">
        <v>793</v>
      </c>
      <c r="C134" s="47" t="s">
        <v>794</v>
      </c>
    </row>
    <row r="135" spans="1:3" x14ac:dyDescent="0.25">
      <c r="A135" s="55">
        <v>313</v>
      </c>
      <c r="B135" s="47" t="s">
        <v>795</v>
      </c>
      <c r="C135" s="47" t="s">
        <v>796</v>
      </c>
    </row>
    <row r="136" spans="1:3" x14ac:dyDescent="0.25">
      <c r="A136" s="55">
        <v>180</v>
      </c>
      <c r="B136" s="47" t="s">
        <v>797</v>
      </c>
      <c r="C136" s="47" t="s">
        <v>798</v>
      </c>
    </row>
    <row r="137" spans="1:3" x14ac:dyDescent="0.25">
      <c r="A137" s="55">
        <v>182</v>
      </c>
      <c r="B137" s="47" t="s">
        <v>799</v>
      </c>
      <c r="C137" s="47" t="s">
        <v>800</v>
      </c>
    </row>
    <row r="138" spans="1:3" x14ac:dyDescent="0.25">
      <c r="A138" s="55">
        <v>183</v>
      </c>
      <c r="B138" s="47" t="s">
        <v>801</v>
      </c>
      <c r="C138" s="47" t="s">
        <v>802</v>
      </c>
    </row>
    <row r="139" spans="1:3" x14ac:dyDescent="0.25">
      <c r="A139" s="55">
        <v>296</v>
      </c>
      <c r="B139" s="47" t="s">
        <v>803</v>
      </c>
      <c r="C139" s="47" t="s">
        <v>804</v>
      </c>
    </row>
    <row r="140" spans="1:3" x14ac:dyDescent="0.25">
      <c r="A140" s="55">
        <v>186</v>
      </c>
      <c r="B140" s="47" t="s">
        <v>805</v>
      </c>
      <c r="C140" s="47" t="s">
        <v>806</v>
      </c>
    </row>
    <row r="141" spans="1:3" x14ac:dyDescent="0.25">
      <c r="A141" s="55">
        <v>323</v>
      </c>
      <c r="B141" s="47" t="s">
        <v>807</v>
      </c>
      <c r="C141" s="47" t="s">
        <v>808</v>
      </c>
    </row>
    <row r="142" spans="1:3" x14ac:dyDescent="0.25">
      <c r="A142" s="55">
        <v>190</v>
      </c>
      <c r="B142" s="47" t="s">
        <v>809</v>
      </c>
      <c r="C142" s="47" t="s">
        <v>810</v>
      </c>
    </row>
    <row r="143" spans="1:3" x14ac:dyDescent="0.25">
      <c r="A143" s="55">
        <v>245</v>
      </c>
      <c r="B143" s="47" t="s">
        <v>811</v>
      </c>
      <c r="C143" s="47" t="s">
        <v>812</v>
      </c>
    </row>
    <row r="144" spans="1:3" x14ac:dyDescent="0.25">
      <c r="A144" s="55">
        <v>193</v>
      </c>
      <c r="B144" s="47" t="s">
        <v>813</v>
      </c>
      <c r="C144" s="47" t="s">
        <v>814</v>
      </c>
    </row>
    <row r="145" spans="1:3" x14ac:dyDescent="0.25">
      <c r="A145" s="55">
        <v>310</v>
      </c>
      <c r="B145" s="47" t="s">
        <v>815</v>
      </c>
      <c r="C145" s="47" t="s">
        <v>816</v>
      </c>
    </row>
    <row r="146" spans="1:3" x14ac:dyDescent="0.25">
      <c r="A146" s="55">
        <v>197</v>
      </c>
      <c r="B146" s="47" t="s">
        <v>817</v>
      </c>
      <c r="C146" s="47" t="s">
        <v>818</v>
      </c>
    </row>
    <row r="147" spans="1:3" x14ac:dyDescent="0.25">
      <c r="A147" s="55">
        <v>212</v>
      </c>
      <c r="B147" s="47" t="s">
        <v>819</v>
      </c>
      <c r="C147" s="47" t="s">
        <v>820</v>
      </c>
    </row>
    <row r="148" spans="1:3" x14ac:dyDescent="0.25">
      <c r="A148" s="55">
        <v>143</v>
      </c>
      <c r="B148" s="47" t="s">
        <v>821</v>
      </c>
      <c r="C148" s="47" t="s">
        <v>822</v>
      </c>
    </row>
    <row r="149" spans="1:3" x14ac:dyDescent="0.25">
      <c r="A149" s="55">
        <v>199</v>
      </c>
      <c r="B149" s="47" t="s">
        <v>823</v>
      </c>
      <c r="C149" s="47" t="s">
        <v>824</v>
      </c>
    </row>
    <row r="150" spans="1:3" x14ac:dyDescent="0.25">
      <c r="A150" s="55">
        <v>327</v>
      </c>
      <c r="B150" s="47" t="s">
        <v>825</v>
      </c>
      <c r="C150" s="47" t="s">
        <v>826</v>
      </c>
    </row>
    <row r="151" spans="1:3" x14ac:dyDescent="0.25">
      <c r="A151" s="55">
        <v>281</v>
      </c>
      <c r="B151" s="47" t="s">
        <v>827</v>
      </c>
      <c r="C151" s="47" t="s">
        <v>828</v>
      </c>
    </row>
    <row r="152" spans="1:3" x14ac:dyDescent="0.25">
      <c r="A152" s="55">
        <v>361</v>
      </c>
      <c r="B152" s="47" t="s">
        <v>829</v>
      </c>
      <c r="C152" s="47" t="s">
        <v>830</v>
      </c>
    </row>
    <row r="153" spans="1:3" x14ac:dyDescent="0.25">
      <c r="A153" s="55">
        <v>225</v>
      </c>
      <c r="B153" s="47" t="s">
        <v>831</v>
      </c>
      <c r="C153" s="47" t="s">
        <v>832</v>
      </c>
    </row>
    <row r="154" spans="1:3" x14ac:dyDescent="0.25">
      <c r="A154" s="55">
        <v>163</v>
      </c>
      <c r="B154" s="47" t="s">
        <v>833</v>
      </c>
      <c r="C154" s="47" t="s">
        <v>834</v>
      </c>
    </row>
    <row r="155" spans="1:3" x14ac:dyDescent="0.25">
      <c r="A155" s="55">
        <v>318</v>
      </c>
      <c r="B155" s="47" t="s">
        <v>835</v>
      </c>
      <c r="C155" s="47" t="s">
        <v>836</v>
      </c>
    </row>
    <row r="156" spans="1:3" x14ac:dyDescent="0.25">
      <c r="A156" s="55">
        <v>201</v>
      </c>
      <c r="B156" s="47" t="s">
        <v>837</v>
      </c>
      <c r="C156" s="47" t="s">
        <v>838</v>
      </c>
    </row>
    <row r="157" spans="1:3" x14ac:dyDescent="0.25">
      <c r="A157" s="55">
        <v>203</v>
      </c>
      <c r="B157" s="47" t="s">
        <v>839</v>
      </c>
      <c r="C157" s="47" t="s">
        <v>840</v>
      </c>
    </row>
    <row r="158" spans="1:3" x14ac:dyDescent="0.25">
      <c r="A158" s="55">
        <v>363</v>
      </c>
      <c r="B158" s="47" t="s">
        <v>841</v>
      </c>
      <c r="C158" s="47" t="s">
        <v>842</v>
      </c>
    </row>
    <row r="159" spans="1:3" x14ac:dyDescent="0.25">
      <c r="A159" s="55">
        <v>205</v>
      </c>
      <c r="B159" s="47" t="s">
        <v>843</v>
      </c>
      <c r="C159" s="47" t="s">
        <v>844</v>
      </c>
    </row>
    <row r="160" spans="1:3" x14ac:dyDescent="0.25">
      <c r="A160" s="55">
        <v>207</v>
      </c>
      <c r="B160" s="47" t="s">
        <v>845</v>
      </c>
      <c r="C160" s="47" t="s">
        <v>846</v>
      </c>
    </row>
    <row r="161" spans="1:3" x14ac:dyDescent="0.25">
      <c r="A161" s="55">
        <v>104</v>
      </c>
      <c r="B161" s="47" t="s">
        <v>847</v>
      </c>
      <c r="C161" s="47" t="s">
        <v>848</v>
      </c>
    </row>
    <row r="162" spans="1:3" x14ac:dyDescent="0.25">
      <c r="A162" s="55">
        <v>208</v>
      </c>
      <c r="B162" s="47" t="s">
        <v>849</v>
      </c>
      <c r="C162" s="47" t="s">
        <v>850</v>
      </c>
    </row>
    <row r="163" spans="1:3" x14ac:dyDescent="0.25">
      <c r="A163" s="55">
        <v>209</v>
      </c>
      <c r="B163" s="47" t="s">
        <v>851</v>
      </c>
      <c r="C163" s="47" t="s">
        <v>852</v>
      </c>
    </row>
  </sheetData>
  <sortState xmlns:xlrd2="http://schemas.microsoft.com/office/spreadsheetml/2017/richdata2" ref="F3:F15">
    <sortCondition ref="F3:F15"/>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24"/>
  <sheetViews>
    <sheetView workbookViewId="0">
      <selection activeCell="A3" sqref="A3:A20"/>
    </sheetView>
  </sheetViews>
  <sheetFormatPr defaultRowHeight="12.5" x14ac:dyDescent="0.25"/>
  <cols>
    <col min="1" max="1" width="27.1796875" customWidth="1"/>
    <col min="14" max="14" width="23.453125" customWidth="1"/>
    <col min="17" max="17" width="50.54296875" customWidth="1"/>
  </cols>
  <sheetData>
    <row r="1" spans="1:22" ht="14.5" x14ac:dyDescent="0.35">
      <c r="A1" s="45" t="s">
        <v>197</v>
      </c>
      <c r="B1" s="56" t="s">
        <v>409</v>
      </c>
      <c r="D1" s="45" t="s">
        <v>922</v>
      </c>
      <c r="G1" s="45" t="s">
        <v>185</v>
      </c>
      <c r="I1" s="45" t="s">
        <v>188</v>
      </c>
      <c r="K1" s="45" t="s">
        <v>195</v>
      </c>
      <c r="L1" s="44" t="s">
        <v>409</v>
      </c>
      <c r="N1" s="45" t="s">
        <v>365</v>
      </c>
      <c r="O1" s="56" t="s">
        <v>409</v>
      </c>
      <c r="Q1" s="45" t="s">
        <v>196</v>
      </c>
      <c r="R1" s="57" t="s">
        <v>409</v>
      </c>
      <c r="T1" s="45" t="s">
        <v>198</v>
      </c>
      <c r="V1" s="45" t="s">
        <v>193</v>
      </c>
    </row>
    <row r="2" spans="1:22" ht="14.5" x14ac:dyDescent="0.35">
      <c r="A2" s="46" t="s">
        <v>405</v>
      </c>
      <c r="B2" s="56"/>
      <c r="D2" s="46" t="s">
        <v>405</v>
      </c>
      <c r="G2" s="46" t="s">
        <v>405</v>
      </c>
      <c r="I2" s="46" t="s">
        <v>405</v>
      </c>
      <c r="K2" s="46" t="s">
        <v>405</v>
      </c>
      <c r="N2" s="46" t="s">
        <v>405</v>
      </c>
      <c r="O2" s="56"/>
      <c r="Q2" s="46" t="s">
        <v>405</v>
      </c>
      <c r="R2" s="57"/>
      <c r="T2" s="46" t="s">
        <v>405</v>
      </c>
      <c r="V2" s="46" t="s">
        <v>405</v>
      </c>
    </row>
    <row r="3" spans="1:22" x14ac:dyDescent="0.25">
      <c r="A3" t="s">
        <v>866</v>
      </c>
      <c r="B3">
        <v>1</v>
      </c>
      <c r="D3" t="s">
        <v>923</v>
      </c>
      <c r="E3">
        <v>1</v>
      </c>
      <c r="G3" t="s">
        <v>924</v>
      </c>
      <c r="I3" t="s">
        <v>925</v>
      </c>
      <c r="K3" s="33" t="s">
        <v>926</v>
      </c>
      <c r="L3">
        <v>1</v>
      </c>
      <c r="N3" s="58" t="s">
        <v>927</v>
      </c>
      <c r="O3" s="58">
        <v>1</v>
      </c>
      <c r="Q3" t="s">
        <v>928</v>
      </c>
      <c r="R3">
        <v>1</v>
      </c>
      <c r="T3" t="s">
        <v>929</v>
      </c>
      <c r="V3" s="59" t="s">
        <v>930</v>
      </c>
    </row>
    <row r="4" spans="1:22" x14ac:dyDescent="0.25">
      <c r="A4" t="s">
        <v>867</v>
      </c>
      <c r="B4">
        <v>2</v>
      </c>
      <c r="D4" t="s">
        <v>931</v>
      </c>
      <c r="E4">
        <v>2</v>
      </c>
      <c r="G4" t="s">
        <v>932</v>
      </c>
      <c r="I4" t="s">
        <v>933</v>
      </c>
      <c r="K4" s="33" t="s">
        <v>934</v>
      </c>
      <c r="L4">
        <v>2</v>
      </c>
      <c r="N4" s="58" t="s">
        <v>935</v>
      </c>
      <c r="O4" s="58">
        <v>2</v>
      </c>
      <c r="Q4" t="s">
        <v>936</v>
      </c>
      <c r="R4">
        <v>2</v>
      </c>
      <c r="V4" s="59" t="s">
        <v>415</v>
      </c>
    </row>
    <row r="5" spans="1:22" x14ac:dyDescent="0.25">
      <c r="A5" t="s">
        <v>869</v>
      </c>
      <c r="B5">
        <v>3</v>
      </c>
      <c r="G5" t="s">
        <v>937</v>
      </c>
      <c r="I5" t="s">
        <v>419</v>
      </c>
      <c r="K5" s="33" t="s">
        <v>140</v>
      </c>
      <c r="L5">
        <v>3</v>
      </c>
      <c r="N5" s="58" t="s">
        <v>938</v>
      </c>
      <c r="O5" s="58">
        <v>3</v>
      </c>
      <c r="Q5" t="s">
        <v>939</v>
      </c>
      <c r="R5">
        <v>3</v>
      </c>
      <c r="V5" s="59" t="s">
        <v>940</v>
      </c>
    </row>
    <row r="6" spans="1:22" x14ac:dyDescent="0.25">
      <c r="A6" s="73" t="s">
        <v>1145</v>
      </c>
      <c r="B6">
        <v>5</v>
      </c>
      <c r="N6" s="58" t="s">
        <v>941</v>
      </c>
      <c r="O6" s="58">
        <v>4</v>
      </c>
      <c r="Q6" t="s">
        <v>942</v>
      </c>
      <c r="R6">
        <v>4</v>
      </c>
    </row>
    <row r="7" spans="1:22" x14ac:dyDescent="0.25">
      <c r="A7" t="s">
        <v>854</v>
      </c>
      <c r="B7">
        <v>6</v>
      </c>
      <c r="N7" s="58" t="s">
        <v>943</v>
      </c>
      <c r="O7" s="58">
        <v>5</v>
      </c>
      <c r="Q7" t="s">
        <v>944</v>
      </c>
      <c r="R7">
        <v>5</v>
      </c>
    </row>
    <row r="8" spans="1:22" x14ac:dyDescent="0.25">
      <c r="A8" t="s">
        <v>863</v>
      </c>
      <c r="B8">
        <v>7</v>
      </c>
      <c r="N8" s="58" t="s">
        <v>945</v>
      </c>
      <c r="O8" s="58">
        <v>6</v>
      </c>
      <c r="Q8" t="s">
        <v>946</v>
      </c>
      <c r="R8">
        <v>6</v>
      </c>
    </row>
    <row r="9" spans="1:22" x14ac:dyDescent="0.25">
      <c r="A9" t="s">
        <v>864</v>
      </c>
      <c r="B9">
        <v>8</v>
      </c>
      <c r="N9" s="58" t="s">
        <v>947</v>
      </c>
      <c r="O9" s="58">
        <v>7</v>
      </c>
      <c r="Q9" t="s">
        <v>948</v>
      </c>
      <c r="R9">
        <v>7</v>
      </c>
    </row>
    <row r="10" spans="1:22" x14ac:dyDescent="0.25">
      <c r="A10" t="s">
        <v>865</v>
      </c>
      <c r="B10">
        <v>9</v>
      </c>
      <c r="N10" s="58" t="s">
        <v>949</v>
      </c>
      <c r="O10" s="58">
        <v>8</v>
      </c>
      <c r="Q10" t="s">
        <v>950</v>
      </c>
      <c r="R10">
        <v>8</v>
      </c>
    </row>
    <row r="11" spans="1:22" x14ac:dyDescent="0.25">
      <c r="A11" t="s">
        <v>855</v>
      </c>
      <c r="B11">
        <v>10</v>
      </c>
      <c r="N11" s="58" t="s">
        <v>951</v>
      </c>
      <c r="O11" s="58">
        <v>9</v>
      </c>
      <c r="Q11" t="s">
        <v>952</v>
      </c>
      <c r="R11">
        <v>9</v>
      </c>
    </row>
    <row r="12" spans="1:22" x14ac:dyDescent="0.25">
      <c r="A12" t="s">
        <v>856</v>
      </c>
      <c r="B12">
        <v>11</v>
      </c>
      <c r="N12" s="58" t="s">
        <v>953</v>
      </c>
      <c r="O12" s="58">
        <v>10</v>
      </c>
      <c r="Q12" t="s">
        <v>954</v>
      </c>
      <c r="R12">
        <v>10</v>
      </c>
    </row>
    <row r="13" spans="1:22" x14ac:dyDescent="0.25">
      <c r="A13" t="s">
        <v>857</v>
      </c>
      <c r="B13">
        <v>12</v>
      </c>
      <c r="N13" s="58" t="s">
        <v>955</v>
      </c>
      <c r="O13" s="58">
        <v>11</v>
      </c>
      <c r="Q13" t="s">
        <v>956</v>
      </c>
      <c r="R13">
        <v>11</v>
      </c>
    </row>
    <row r="14" spans="1:22" x14ac:dyDescent="0.25">
      <c r="A14" t="s">
        <v>858</v>
      </c>
      <c r="B14">
        <v>13</v>
      </c>
      <c r="N14" s="58" t="s">
        <v>957</v>
      </c>
      <c r="O14" s="58">
        <v>12</v>
      </c>
      <c r="Q14" t="s">
        <v>958</v>
      </c>
      <c r="R14">
        <v>12</v>
      </c>
    </row>
    <row r="15" spans="1:22" x14ac:dyDescent="0.25">
      <c r="A15" t="s">
        <v>859</v>
      </c>
      <c r="B15">
        <v>13</v>
      </c>
      <c r="N15" s="60" t="s">
        <v>140</v>
      </c>
      <c r="O15" s="58">
        <v>13</v>
      </c>
    </row>
    <row r="16" spans="1:22" x14ac:dyDescent="0.25">
      <c r="A16" t="s">
        <v>860</v>
      </c>
      <c r="B16">
        <v>14</v>
      </c>
    </row>
    <row r="17" spans="1:2" x14ac:dyDescent="0.25">
      <c r="A17" t="s">
        <v>861</v>
      </c>
      <c r="B17">
        <v>15</v>
      </c>
    </row>
    <row r="18" spans="1:2" x14ac:dyDescent="0.25">
      <c r="A18" t="s">
        <v>862</v>
      </c>
      <c r="B18">
        <v>16</v>
      </c>
    </row>
    <row r="19" spans="1:2" x14ac:dyDescent="0.25">
      <c r="A19" t="s">
        <v>870</v>
      </c>
      <c r="B19">
        <v>17</v>
      </c>
    </row>
    <row r="20" spans="1:2" x14ac:dyDescent="0.25">
      <c r="A20" t="s">
        <v>868</v>
      </c>
      <c r="B20">
        <v>18</v>
      </c>
    </row>
    <row r="23" spans="1:2" x14ac:dyDescent="0.25">
      <c r="A23" s="45"/>
      <c r="B23" s="56"/>
    </row>
    <row r="24" spans="1:2" x14ac:dyDescent="0.25">
      <c r="A24" s="46"/>
      <c r="B24" s="56"/>
    </row>
  </sheetData>
  <sortState xmlns:xlrd2="http://schemas.microsoft.com/office/spreadsheetml/2017/richdata2" ref="A3:A20">
    <sortCondition ref="A3"/>
  </sortState>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88"/>
  <sheetViews>
    <sheetView topLeftCell="A18" workbookViewId="0">
      <selection activeCell="C100" sqref="C100"/>
    </sheetView>
  </sheetViews>
  <sheetFormatPr defaultRowHeight="12.5" x14ac:dyDescent="0.25"/>
  <cols>
    <col min="1" max="1" width="35.81640625" customWidth="1"/>
    <col min="2" max="2" width="9.1796875" customWidth="1"/>
    <col min="7" max="7" width="18.81640625" customWidth="1"/>
    <col min="10" max="10" width="14.7265625" customWidth="1"/>
  </cols>
  <sheetData>
    <row r="1" spans="1:11" ht="13" x14ac:dyDescent="0.25">
      <c r="A1" s="51" t="s">
        <v>436</v>
      </c>
      <c r="B1" s="51" t="s">
        <v>437</v>
      </c>
      <c r="D1" s="45" t="s">
        <v>181</v>
      </c>
      <c r="G1" s="45" t="s">
        <v>183</v>
      </c>
      <c r="H1" s="56" t="s">
        <v>409</v>
      </c>
      <c r="J1" s="45" t="s">
        <v>871</v>
      </c>
      <c r="K1" s="56" t="s">
        <v>409</v>
      </c>
    </row>
    <row r="2" spans="1:11" x14ac:dyDescent="0.25">
      <c r="A2" s="52" t="s">
        <v>405</v>
      </c>
      <c r="B2" s="52"/>
      <c r="D2" s="33" t="s">
        <v>405</v>
      </c>
      <c r="G2" s="33" t="s">
        <v>405</v>
      </c>
      <c r="H2">
        <v>1</v>
      </c>
      <c r="J2" s="46" t="s">
        <v>405</v>
      </c>
      <c r="K2" s="56"/>
    </row>
    <row r="3" spans="1:11" x14ac:dyDescent="0.25">
      <c r="A3" s="95" t="s">
        <v>438</v>
      </c>
      <c r="B3" s="95" t="s">
        <v>439</v>
      </c>
      <c r="D3" t="s">
        <v>872</v>
      </c>
      <c r="G3" t="s">
        <v>873</v>
      </c>
      <c r="H3">
        <v>2</v>
      </c>
      <c r="J3" t="s">
        <v>874</v>
      </c>
      <c r="K3">
        <v>1</v>
      </c>
    </row>
    <row r="4" spans="1:11" x14ac:dyDescent="0.25">
      <c r="A4" s="95" t="s">
        <v>440</v>
      </c>
      <c r="B4" s="95" t="s">
        <v>441</v>
      </c>
      <c r="D4" t="s">
        <v>875</v>
      </c>
      <c r="G4" t="s">
        <v>876</v>
      </c>
      <c r="H4">
        <v>3</v>
      </c>
      <c r="J4" t="s">
        <v>877</v>
      </c>
      <c r="K4">
        <v>2</v>
      </c>
    </row>
    <row r="5" spans="1:11" x14ac:dyDescent="0.25">
      <c r="A5" s="95" t="s">
        <v>442</v>
      </c>
      <c r="B5" s="95" t="s">
        <v>443</v>
      </c>
      <c r="D5" t="s">
        <v>152</v>
      </c>
      <c r="G5" t="s">
        <v>878</v>
      </c>
      <c r="H5">
        <v>4</v>
      </c>
      <c r="J5" t="s">
        <v>879</v>
      </c>
      <c r="K5">
        <v>3</v>
      </c>
    </row>
    <row r="6" spans="1:11" x14ac:dyDescent="0.25">
      <c r="A6" s="95" t="s">
        <v>444</v>
      </c>
      <c r="B6" s="95" t="s">
        <v>445</v>
      </c>
      <c r="D6" s="47"/>
      <c r="G6" t="s">
        <v>880</v>
      </c>
      <c r="H6">
        <v>5</v>
      </c>
      <c r="J6" t="s">
        <v>881</v>
      </c>
      <c r="K6">
        <v>4</v>
      </c>
    </row>
    <row r="7" spans="1:11" x14ac:dyDescent="0.25">
      <c r="A7" s="95" t="s">
        <v>446</v>
      </c>
      <c r="B7" s="95" t="s">
        <v>447</v>
      </c>
      <c r="G7" t="s">
        <v>882</v>
      </c>
      <c r="H7">
        <v>6</v>
      </c>
      <c r="J7" t="s">
        <v>883</v>
      </c>
      <c r="K7">
        <v>5</v>
      </c>
    </row>
    <row r="8" spans="1:11" x14ac:dyDescent="0.25">
      <c r="A8" s="52" t="s">
        <v>448</v>
      </c>
      <c r="B8" s="95" t="s">
        <v>449</v>
      </c>
      <c r="G8" t="s">
        <v>884</v>
      </c>
      <c r="H8">
        <v>7</v>
      </c>
      <c r="J8" t="s">
        <v>885</v>
      </c>
      <c r="K8">
        <v>6</v>
      </c>
    </row>
    <row r="9" spans="1:11" x14ac:dyDescent="0.25">
      <c r="A9" s="95" t="s">
        <v>450</v>
      </c>
      <c r="B9" s="95" t="s">
        <v>451</v>
      </c>
      <c r="J9" t="s">
        <v>886</v>
      </c>
      <c r="K9">
        <v>7</v>
      </c>
    </row>
    <row r="10" spans="1:11" x14ac:dyDescent="0.25">
      <c r="A10" s="95" t="s">
        <v>452</v>
      </c>
      <c r="B10" s="95" t="s">
        <v>453</v>
      </c>
      <c r="J10" t="s">
        <v>887</v>
      </c>
      <c r="K10">
        <v>8</v>
      </c>
    </row>
    <row r="11" spans="1:11" x14ac:dyDescent="0.25">
      <c r="A11" s="95" t="s">
        <v>454</v>
      </c>
      <c r="B11" s="95" t="s">
        <v>455</v>
      </c>
      <c r="J11" t="s">
        <v>888</v>
      </c>
      <c r="K11">
        <v>9</v>
      </c>
    </row>
    <row r="12" spans="1:11" x14ac:dyDescent="0.25">
      <c r="A12" s="95" t="s">
        <v>456</v>
      </c>
      <c r="B12" s="95" t="s">
        <v>456</v>
      </c>
      <c r="J12" t="s">
        <v>889</v>
      </c>
      <c r="K12">
        <v>10</v>
      </c>
    </row>
    <row r="13" spans="1:11" ht="14.5" x14ac:dyDescent="0.25">
      <c r="A13" s="96" t="s">
        <v>1228</v>
      </c>
      <c r="B13" s="96" t="s">
        <v>1229</v>
      </c>
      <c r="J13" t="s">
        <v>890</v>
      </c>
      <c r="K13">
        <v>11</v>
      </c>
    </row>
    <row r="14" spans="1:11" x14ac:dyDescent="0.25">
      <c r="A14" s="95" t="s">
        <v>1077</v>
      </c>
      <c r="B14" s="95" t="s">
        <v>1078</v>
      </c>
      <c r="J14" t="s">
        <v>891</v>
      </c>
      <c r="K14">
        <v>12</v>
      </c>
    </row>
    <row r="15" spans="1:11" ht="14.5" x14ac:dyDescent="0.25">
      <c r="A15" s="96" t="s">
        <v>1230</v>
      </c>
      <c r="B15" s="96" t="s">
        <v>1231</v>
      </c>
    </row>
    <row r="16" spans="1:11" x14ac:dyDescent="0.25">
      <c r="A16" s="95" t="s">
        <v>457</v>
      </c>
      <c r="B16" s="95" t="s">
        <v>458</v>
      </c>
    </row>
    <row r="17" spans="1:2" x14ac:dyDescent="0.25">
      <c r="A17" s="95" t="s">
        <v>1079</v>
      </c>
      <c r="B17" s="95" t="s">
        <v>1080</v>
      </c>
    </row>
    <row r="18" spans="1:2" x14ac:dyDescent="0.25">
      <c r="A18" s="95" t="s">
        <v>412</v>
      </c>
      <c r="B18" s="95" t="s">
        <v>459</v>
      </c>
    </row>
    <row r="19" spans="1:2" x14ac:dyDescent="0.25">
      <c r="A19" s="95" t="s">
        <v>1081</v>
      </c>
      <c r="B19" s="95" t="s">
        <v>1082</v>
      </c>
    </row>
    <row r="20" spans="1:2" x14ac:dyDescent="0.25">
      <c r="A20" s="95" t="s">
        <v>460</v>
      </c>
      <c r="B20" s="95" t="s">
        <v>461</v>
      </c>
    </row>
    <row r="21" spans="1:2" x14ac:dyDescent="0.25">
      <c r="A21" s="95" t="s">
        <v>462</v>
      </c>
      <c r="B21" s="95" t="s">
        <v>463</v>
      </c>
    </row>
    <row r="22" spans="1:2" ht="14.5" x14ac:dyDescent="0.25">
      <c r="A22" s="96" t="s">
        <v>1232</v>
      </c>
      <c r="B22" s="96" t="s">
        <v>1233</v>
      </c>
    </row>
    <row r="23" spans="1:2" x14ac:dyDescent="0.25">
      <c r="A23" s="95" t="s">
        <v>464</v>
      </c>
      <c r="B23" s="95" t="s">
        <v>465</v>
      </c>
    </row>
    <row r="24" spans="1:2" x14ac:dyDescent="0.25">
      <c r="A24" s="95" t="s">
        <v>466</v>
      </c>
      <c r="B24" s="95" t="s">
        <v>467</v>
      </c>
    </row>
    <row r="25" spans="1:2" x14ac:dyDescent="0.25">
      <c r="A25" s="95" t="s">
        <v>468</v>
      </c>
      <c r="B25" s="95" t="s">
        <v>469</v>
      </c>
    </row>
    <row r="26" spans="1:2" x14ac:dyDescent="0.25">
      <c r="A26" s="95" t="s">
        <v>1083</v>
      </c>
      <c r="B26" s="95" t="s">
        <v>1083</v>
      </c>
    </row>
    <row r="27" spans="1:2" x14ac:dyDescent="0.25">
      <c r="A27" s="95" t="s">
        <v>470</v>
      </c>
      <c r="B27" s="95" t="s">
        <v>471</v>
      </c>
    </row>
    <row r="28" spans="1:2" x14ac:dyDescent="0.25">
      <c r="A28" s="95" t="s">
        <v>1069</v>
      </c>
      <c r="B28" s="95" t="s">
        <v>1070</v>
      </c>
    </row>
    <row r="29" spans="1:2" x14ac:dyDescent="0.25">
      <c r="A29" s="95" t="s">
        <v>1084</v>
      </c>
      <c r="B29" s="95" t="s">
        <v>1085</v>
      </c>
    </row>
    <row r="30" spans="1:2" x14ac:dyDescent="0.25">
      <c r="A30" s="95" t="s">
        <v>1086</v>
      </c>
      <c r="B30" s="95" t="s">
        <v>1087</v>
      </c>
    </row>
    <row r="31" spans="1:2" x14ac:dyDescent="0.25">
      <c r="A31" s="95" t="s">
        <v>472</v>
      </c>
      <c r="B31" s="95" t="s">
        <v>473</v>
      </c>
    </row>
    <row r="32" spans="1:2" x14ac:dyDescent="0.25">
      <c r="A32" s="95" t="s">
        <v>474</v>
      </c>
      <c r="B32" s="95" t="s">
        <v>475</v>
      </c>
    </row>
    <row r="33" spans="1:2" x14ac:dyDescent="0.25">
      <c r="A33" s="95" t="s">
        <v>1088</v>
      </c>
      <c r="B33" s="95" t="s">
        <v>1089</v>
      </c>
    </row>
    <row r="34" spans="1:2" ht="14.5" x14ac:dyDescent="0.25">
      <c r="A34" s="96" t="s">
        <v>1234</v>
      </c>
      <c r="B34" s="96" t="s">
        <v>1235</v>
      </c>
    </row>
    <row r="35" spans="1:2" x14ac:dyDescent="0.25">
      <c r="A35" s="95" t="s">
        <v>1090</v>
      </c>
      <c r="B35" s="95" t="s">
        <v>1091</v>
      </c>
    </row>
    <row r="36" spans="1:2" x14ac:dyDescent="0.25">
      <c r="A36" s="95" t="s">
        <v>1092</v>
      </c>
      <c r="B36" s="95" t="s">
        <v>1093</v>
      </c>
    </row>
    <row r="37" spans="1:2" x14ac:dyDescent="0.25">
      <c r="A37" s="95" t="s">
        <v>476</v>
      </c>
      <c r="B37" s="95" t="s">
        <v>477</v>
      </c>
    </row>
    <row r="38" spans="1:2" x14ac:dyDescent="0.25">
      <c r="A38" s="95" t="s">
        <v>478</v>
      </c>
      <c r="B38" s="95" t="s">
        <v>479</v>
      </c>
    </row>
    <row r="39" spans="1:2" x14ac:dyDescent="0.25">
      <c r="A39" s="95" t="s">
        <v>480</v>
      </c>
      <c r="B39" s="95" t="s">
        <v>481</v>
      </c>
    </row>
    <row r="40" spans="1:2" ht="14.5" x14ac:dyDescent="0.25">
      <c r="A40" s="96" t="s">
        <v>1236</v>
      </c>
      <c r="B40" s="96" t="s">
        <v>1237</v>
      </c>
    </row>
    <row r="41" spans="1:2" x14ac:dyDescent="0.25">
      <c r="A41" s="95" t="s">
        <v>482</v>
      </c>
      <c r="B41" s="95" t="s">
        <v>483</v>
      </c>
    </row>
    <row r="42" spans="1:2" x14ac:dyDescent="0.25">
      <c r="A42" s="95" t="s">
        <v>1094</v>
      </c>
      <c r="B42" s="95" t="s">
        <v>1095</v>
      </c>
    </row>
    <row r="43" spans="1:2" x14ac:dyDescent="0.25">
      <c r="A43" s="95" t="s">
        <v>484</v>
      </c>
      <c r="B43" s="95" t="s">
        <v>485</v>
      </c>
    </row>
    <row r="44" spans="1:2" x14ac:dyDescent="0.25">
      <c r="A44" s="95" t="s">
        <v>1096</v>
      </c>
      <c r="B44" s="95" t="s">
        <v>1097</v>
      </c>
    </row>
    <row r="45" spans="1:2" x14ac:dyDescent="0.25">
      <c r="A45" s="95" t="s">
        <v>1098</v>
      </c>
      <c r="B45" s="95" t="s">
        <v>1099</v>
      </c>
    </row>
    <row r="46" spans="1:2" x14ac:dyDescent="0.25">
      <c r="A46" s="95" t="s">
        <v>1100</v>
      </c>
      <c r="B46" s="95" t="s">
        <v>1100</v>
      </c>
    </row>
    <row r="47" spans="1:2" ht="14.5" x14ac:dyDescent="0.25">
      <c r="A47" s="96" t="s">
        <v>1238</v>
      </c>
      <c r="B47" s="96" t="s">
        <v>1239</v>
      </c>
    </row>
    <row r="48" spans="1:2" x14ac:dyDescent="0.25">
      <c r="A48" s="95" t="s">
        <v>486</v>
      </c>
      <c r="B48" s="95" t="s">
        <v>487</v>
      </c>
    </row>
    <row r="49" spans="1:7" x14ac:dyDescent="0.25">
      <c r="A49" s="95" t="s">
        <v>488</v>
      </c>
      <c r="B49" s="95" t="s">
        <v>489</v>
      </c>
    </row>
    <row r="50" spans="1:7" x14ac:dyDescent="0.25">
      <c r="A50" s="95" t="s">
        <v>490</v>
      </c>
      <c r="B50" s="95" t="s">
        <v>491</v>
      </c>
    </row>
    <row r="51" spans="1:7" x14ac:dyDescent="0.25">
      <c r="A51" s="95" t="s">
        <v>1101</v>
      </c>
      <c r="B51" s="95" t="s">
        <v>1102</v>
      </c>
    </row>
    <row r="52" spans="1:7" x14ac:dyDescent="0.25">
      <c r="A52" s="95" t="s">
        <v>1103</v>
      </c>
      <c r="B52" s="95" t="s">
        <v>1104</v>
      </c>
    </row>
    <row r="53" spans="1:7" x14ac:dyDescent="0.25">
      <c r="A53" s="95" t="s">
        <v>492</v>
      </c>
      <c r="B53" s="95" t="s">
        <v>493</v>
      </c>
    </row>
    <row r="54" spans="1:7" x14ac:dyDescent="0.25">
      <c r="A54" s="95" t="s">
        <v>494</v>
      </c>
      <c r="B54" s="95" t="s">
        <v>495</v>
      </c>
    </row>
    <row r="55" spans="1:7" x14ac:dyDescent="0.25">
      <c r="A55" s="95" t="s">
        <v>496</v>
      </c>
      <c r="B55" s="95" t="s">
        <v>497</v>
      </c>
    </row>
    <row r="56" spans="1:7" x14ac:dyDescent="0.25">
      <c r="A56" s="95" t="s">
        <v>422</v>
      </c>
      <c r="B56" s="95" t="s">
        <v>498</v>
      </c>
    </row>
    <row r="57" spans="1:7" ht="14" x14ac:dyDescent="0.3">
      <c r="A57" s="95" t="s">
        <v>499</v>
      </c>
      <c r="B57" s="95" t="s">
        <v>500</v>
      </c>
      <c r="G57" s="93"/>
    </row>
    <row r="58" spans="1:7" x14ac:dyDescent="0.25">
      <c r="A58" s="95" t="s">
        <v>501</v>
      </c>
      <c r="B58" s="95" t="s">
        <v>502</v>
      </c>
    </row>
    <row r="59" spans="1:7" x14ac:dyDescent="0.25">
      <c r="A59" s="95" t="s">
        <v>1105</v>
      </c>
      <c r="B59" s="95" t="s">
        <v>1106</v>
      </c>
    </row>
    <row r="60" spans="1:7" x14ac:dyDescent="0.25">
      <c r="A60" s="95" t="s">
        <v>1107</v>
      </c>
      <c r="B60" s="95" t="s">
        <v>1108</v>
      </c>
    </row>
    <row r="61" spans="1:7" x14ac:dyDescent="0.25">
      <c r="A61" s="95" t="s">
        <v>1109</v>
      </c>
      <c r="B61" s="95" t="s">
        <v>1110</v>
      </c>
    </row>
    <row r="62" spans="1:7" ht="14.5" x14ac:dyDescent="0.25">
      <c r="A62" s="96" t="s">
        <v>1240</v>
      </c>
      <c r="B62" s="96" t="s">
        <v>747</v>
      </c>
    </row>
    <row r="63" spans="1:7" ht="14.5" x14ac:dyDescent="0.25">
      <c r="A63" s="96" t="s">
        <v>1241</v>
      </c>
      <c r="B63" s="96" t="s">
        <v>1242</v>
      </c>
    </row>
    <row r="64" spans="1:7" x14ac:dyDescent="0.25">
      <c r="A64" s="95" t="s">
        <v>503</v>
      </c>
      <c r="B64" s="95" t="s">
        <v>504</v>
      </c>
    </row>
    <row r="65" spans="1:2" x14ac:dyDescent="0.25">
      <c r="A65" s="95" t="s">
        <v>1215</v>
      </c>
      <c r="B65" s="95" t="s">
        <v>1216</v>
      </c>
    </row>
    <row r="66" spans="1:2" ht="14.5" x14ac:dyDescent="0.25">
      <c r="A66" s="96" t="s">
        <v>1243</v>
      </c>
      <c r="B66" s="96" t="s">
        <v>1244</v>
      </c>
    </row>
    <row r="67" spans="1:2" x14ac:dyDescent="0.25">
      <c r="A67" s="95" t="s">
        <v>505</v>
      </c>
      <c r="B67" s="95" t="s">
        <v>506</v>
      </c>
    </row>
    <row r="68" spans="1:2" x14ac:dyDescent="0.25">
      <c r="A68" s="95" t="s">
        <v>428</v>
      </c>
      <c r="B68" s="95" t="s">
        <v>1111</v>
      </c>
    </row>
    <row r="69" spans="1:2" x14ac:dyDescent="0.25">
      <c r="A69" s="95" t="s">
        <v>1112</v>
      </c>
      <c r="B69" s="95" t="s">
        <v>1113</v>
      </c>
    </row>
    <row r="70" spans="1:2" x14ac:dyDescent="0.25">
      <c r="A70" s="95" t="s">
        <v>507</v>
      </c>
      <c r="B70" s="95" t="s">
        <v>508</v>
      </c>
    </row>
    <row r="71" spans="1:2" x14ac:dyDescent="0.25">
      <c r="A71" s="95" t="s">
        <v>509</v>
      </c>
      <c r="B71" s="95" t="s">
        <v>510</v>
      </c>
    </row>
    <row r="72" spans="1:2" x14ac:dyDescent="0.25">
      <c r="A72" s="95" t="s">
        <v>511</v>
      </c>
      <c r="B72" s="95" t="s">
        <v>512</v>
      </c>
    </row>
    <row r="73" spans="1:2" x14ac:dyDescent="0.25">
      <c r="A73" s="95" t="s">
        <v>513</v>
      </c>
      <c r="B73" s="95" t="s">
        <v>514</v>
      </c>
    </row>
    <row r="74" spans="1:2" x14ac:dyDescent="0.25">
      <c r="A74" s="95" t="s">
        <v>515</v>
      </c>
      <c r="B74" s="95" t="s">
        <v>516</v>
      </c>
    </row>
    <row r="75" spans="1:2" x14ac:dyDescent="0.25">
      <c r="A75" s="95" t="s">
        <v>1223</v>
      </c>
      <c r="B75" s="95" t="s">
        <v>1224</v>
      </c>
    </row>
    <row r="76" spans="1:2" x14ac:dyDescent="0.25">
      <c r="A76" s="95" t="s">
        <v>517</v>
      </c>
      <c r="B76" s="95" t="s">
        <v>518</v>
      </c>
    </row>
    <row r="77" spans="1:2" x14ac:dyDescent="0.25">
      <c r="A77" s="95" t="s">
        <v>1066</v>
      </c>
      <c r="B77" s="95" t="s">
        <v>1067</v>
      </c>
    </row>
    <row r="78" spans="1:2" x14ac:dyDescent="0.25">
      <c r="A78" s="95" t="s">
        <v>519</v>
      </c>
      <c r="B78" s="95" t="s">
        <v>520</v>
      </c>
    </row>
    <row r="79" spans="1:2" x14ac:dyDescent="0.25">
      <c r="A79" s="95" t="s">
        <v>521</v>
      </c>
      <c r="B79" s="95" t="s">
        <v>522</v>
      </c>
    </row>
    <row r="80" spans="1:2" x14ac:dyDescent="0.25">
      <c r="A80" s="95" t="s">
        <v>1114</v>
      </c>
      <c r="B80" s="95" t="s">
        <v>1115</v>
      </c>
    </row>
    <row r="81" spans="1:2" x14ac:dyDescent="0.25">
      <c r="A81" s="95" t="s">
        <v>523</v>
      </c>
      <c r="B81" s="95" t="s">
        <v>524</v>
      </c>
    </row>
    <row r="82" spans="1:2" ht="14.5" x14ac:dyDescent="0.25">
      <c r="A82" s="96" t="s">
        <v>1245</v>
      </c>
      <c r="B82" s="96" t="s">
        <v>1246</v>
      </c>
    </row>
    <row r="83" spans="1:2" x14ac:dyDescent="0.25">
      <c r="A83" s="95" t="s">
        <v>1179</v>
      </c>
      <c r="B83" s="95" t="s">
        <v>1180</v>
      </c>
    </row>
    <row r="84" spans="1:2" x14ac:dyDescent="0.25">
      <c r="A84" s="95" t="s">
        <v>1116</v>
      </c>
      <c r="B84" s="95" t="s">
        <v>1117</v>
      </c>
    </row>
    <row r="85" spans="1:2" x14ac:dyDescent="0.25">
      <c r="A85" s="95" t="s">
        <v>525</v>
      </c>
      <c r="B85" s="95" t="s">
        <v>526</v>
      </c>
    </row>
    <row r="86" spans="1:2" x14ac:dyDescent="0.25">
      <c r="A86" s="95" t="s">
        <v>527</v>
      </c>
      <c r="B86" s="95" t="s">
        <v>528</v>
      </c>
    </row>
    <row r="87" spans="1:2" x14ac:dyDescent="0.25">
      <c r="A87" s="95" t="s">
        <v>1064</v>
      </c>
      <c r="B87" s="95" t="s">
        <v>1065</v>
      </c>
    </row>
    <row r="88" spans="1:2" x14ac:dyDescent="0.25">
      <c r="A88" s="52" t="s">
        <v>1225</v>
      </c>
      <c r="B88" s="95" t="s">
        <v>529</v>
      </c>
    </row>
  </sheetData>
  <conditionalFormatting sqref="B57">
    <cfRule type="duplicateValues" dxfId="1" priority="1"/>
  </conditionalFormatting>
  <conditionalFormatting sqref="B3:B56 B58:B78">
    <cfRule type="duplicateValues" dxfId="0" priority="2"/>
  </conditionalFormatting>
  <dataValidations count="2">
    <dataValidation type="custom" allowBlank="1" showInputMessage="1" showErrorMessage="1" sqref="B53 B47:B51 B1:B20 B22:B45" xr:uid="{00000000-0002-0000-1100-000000000000}">
      <formula1>COUNTIF($B:$B,B1)&lt;2</formula1>
    </dataValidation>
    <dataValidation type="custom" allowBlank="1" showInputMessage="1" showErrorMessage="1" sqref="A53 A47:A51 A1:A20 A22:A45" xr:uid="{00000000-0002-0000-1100-000001000000}">
      <formula1>COUNTIF($A:$A,A1)&lt;2</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26"/>
  <sheetViews>
    <sheetView workbookViewId="0">
      <selection activeCell="A11" sqref="A11"/>
    </sheetView>
  </sheetViews>
  <sheetFormatPr defaultRowHeight="12.5" x14ac:dyDescent="0.25"/>
  <cols>
    <col min="1" max="1" width="33.7265625" customWidth="1"/>
    <col min="4" max="4" width="16.453125" customWidth="1"/>
  </cols>
  <sheetData>
    <row r="1" spans="1:5" x14ac:dyDescent="0.25">
      <c r="A1" s="45" t="s">
        <v>336</v>
      </c>
      <c r="B1" s="56" t="s">
        <v>409</v>
      </c>
      <c r="D1" s="45" t="s">
        <v>338</v>
      </c>
      <c r="E1" s="56" t="s">
        <v>409</v>
      </c>
    </row>
    <row r="2" spans="1:5" x14ac:dyDescent="0.25">
      <c r="A2" s="46" t="s">
        <v>405</v>
      </c>
      <c r="B2" s="56"/>
      <c r="D2" s="46" t="s">
        <v>405</v>
      </c>
      <c r="E2" s="56"/>
    </row>
    <row r="3" spans="1:5" x14ac:dyDescent="0.25">
      <c r="A3" t="s">
        <v>899</v>
      </c>
      <c r="B3">
        <v>1</v>
      </c>
      <c r="D3" t="s">
        <v>878</v>
      </c>
      <c r="E3">
        <v>1</v>
      </c>
    </row>
    <row r="4" spans="1:5" x14ac:dyDescent="0.25">
      <c r="A4" t="s">
        <v>900</v>
      </c>
      <c r="B4">
        <v>2</v>
      </c>
      <c r="D4" t="s">
        <v>880</v>
      </c>
      <c r="E4">
        <v>2</v>
      </c>
    </row>
    <row r="5" spans="1:5" x14ac:dyDescent="0.25">
      <c r="A5" t="s">
        <v>901</v>
      </c>
      <c r="B5">
        <v>3</v>
      </c>
      <c r="D5" t="s">
        <v>882</v>
      </c>
      <c r="E5">
        <v>3</v>
      </c>
    </row>
    <row r="6" spans="1:5" x14ac:dyDescent="0.25">
      <c r="A6" t="s">
        <v>902</v>
      </c>
      <c r="B6">
        <v>4</v>
      </c>
      <c r="D6" t="s">
        <v>903</v>
      </c>
      <c r="E6">
        <v>4</v>
      </c>
    </row>
    <row r="7" spans="1:5" x14ac:dyDescent="0.25">
      <c r="A7" t="s">
        <v>904</v>
      </c>
      <c r="B7">
        <v>5</v>
      </c>
      <c r="D7" t="s">
        <v>905</v>
      </c>
      <c r="E7">
        <v>5</v>
      </c>
    </row>
    <row r="8" spans="1:5" x14ac:dyDescent="0.25">
      <c r="A8" t="s">
        <v>906</v>
      </c>
      <c r="B8">
        <v>6</v>
      </c>
      <c r="D8" t="s">
        <v>907</v>
      </c>
      <c r="E8">
        <v>6</v>
      </c>
    </row>
    <row r="9" spans="1:5" x14ac:dyDescent="0.25">
      <c r="A9" t="s">
        <v>908</v>
      </c>
      <c r="B9">
        <v>7</v>
      </c>
      <c r="D9" t="s">
        <v>909</v>
      </c>
      <c r="E9">
        <v>7</v>
      </c>
    </row>
    <row r="10" spans="1:5" x14ac:dyDescent="0.25">
      <c r="A10" t="s">
        <v>910</v>
      </c>
      <c r="B10">
        <v>8</v>
      </c>
    </row>
    <row r="11" spans="1:5" x14ac:dyDescent="0.25">
      <c r="A11" t="s">
        <v>911</v>
      </c>
      <c r="B11">
        <v>9</v>
      </c>
    </row>
    <row r="12" spans="1:5" x14ac:dyDescent="0.25">
      <c r="A12" t="s">
        <v>912</v>
      </c>
      <c r="B12">
        <v>10</v>
      </c>
    </row>
    <row r="13" spans="1:5" x14ac:dyDescent="0.25">
      <c r="A13" t="s">
        <v>913</v>
      </c>
      <c r="B13">
        <v>11</v>
      </c>
    </row>
    <row r="14" spans="1:5" x14ac:dyDescent="0.25">
      <c r="A14" t="s">
        <v>914</v>
      </c>
      <c r="B14">
        <v>12</v>
      </c>
    </row>
    <row r="15" spans="1:5" x14ac:dyDescent="0.25">
      <c r="A15" t="s">
        <v>915</v>
      </c>
      <c r="B15">
        <v>13</v>
      </c>
    </row>
    <row r="16" spans="1:5" x14ac:dyDescent="0.25">
      <c r="A16" t="s">
        <v>916</v>
      </c>
      <c r="B16">
        <v>14</v>
      </c>
    </row>
    <row r="17" spans="1:2" x14ac:dyDescent="0.25">
      <c r="A17" t="s">
        <v>917</v>
      </c>
      <c r="B17">
        <v>15</v>
      </c>
    </row>
    <row r="18" spans="1:2" x14ac:dyDescent="0.25">
      <c r="A18" t="s">
        <v>918</v>
      </c>
      <c r="B18">
        <v>16</v>
      </c>
    </row>
    <row r="19" spans="1:2" x14ac:dyDescent="0.25">
      <c r="A19" t="s">
        <v>919</v>
      </c>
      <c r="B19">
        <v>17</v>
      </c>
    </row>
    <row r="20" spans="1:2" x14ac:dyDescent="0.25">
      <c r="A20" t="s">
        <v>920</v>
      </c>
      <c r="B20">
        <v>18</v>
      </c>
    </row>
    <row r="21" spans="1:2" x14ac:dyDescent="0.25">
      <c r="A21" t="s">
        <v>921</v>
      </c>
      <c r="B21">
        <v>19</v>
      </c>
    </row>
    <row r="22" spans="1:2" x14ac:dyDescent="0.25">
      <c r="A22" t="s">
        <v>1149</v>
      </c>
      <c r="B22">
        <v>20</v>
      </c>
    </row>
    <row r="23" spans="1:2" x14ac:dyDescent="0.25">
      <c r="A23" t="s">
        <v>1148</v>
      </c>
      <c r="B23">
        <v>21</v>
      </c>
    </row>
    <row r="25" spans="1:2" x14ac:dyDescent="0.25">
      <c r="A25" s="33" t="s">
        <v>1481</v>
      </c>
      <c r="B25">
        <v>0</v>
      </c>
    </row>
    <row r="26" spans="1:2" x14ac:dyDescent="0.25">
      <c r="A26" s="33" t="s">
        <v>1482</v>
      </c>
      <c r="B26">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5"/>
  <sheetViews>
    <sheetView workbookViewId="0">
      <selection activeCell="D3" sqref="D3:D25"/>
    </sheetView>
  </sheetViews>
  <sheetFormatPr defaultRowHeight="12.5" x14ac:dyDescent="0.25"/>
  <sheetData>
    <row r="1" spans="1:4" ht="13" x14ac:dyDescent="0.3">
      <c r="A1" s="44" t="s">
        <v>408</v>
      </c>
      <c r="B1" s="44" t="s">
        <v>409</v>
      </c>
      <c r="D1" s="45" t="s">
        <v>410</v>
      </c>
    </row>
    <row r="2" spans="1:4" x14ac:dyDescent="0.25">
      <c r="A2" s="33" t="s">
        <v>405</v>
      </c>
      <c r="D2" s="46" t="s">
        <v>405</v>
      </c>
    </row>
    <row r="3" spans="1:4" x14ac:dyDescent="0.25">
      <c r="A3" s="47" t="s">
        <v>411</v>
      </c>
      <c r="B3">
        <v>1</v>
      </c>
      <c r="D3" s="46" t="s">
        <v>1247</v>
      </c>
    </row>
    <row r="4" spans="1:4" x14ac:dyDescent="0.25">
      <c r="A4" s="47" t="s">
        <v>413</v>
      </c>
      <c r="B4">
        <v>2</v>
      </c>
      <c r="D4" s="48" t="s">
        <v>412</v>
      </c>
    </row>
    <row r="5" spans="1:4" x14ac:dyDescent="0.25">
      <c r="A5" s="47" t="s">
        <v>415</v>
      </c>
      <c r="B5">
        <v>3</v>
      </c>
      <c r="D5" s="48" t="s">
        <v>414</v>
      </c>
    </row>
    <row r="6" spans="1:4" x14ac:dyDescent="0.25">
      <c r="A6" s="47" t="s">
        <v>417</v>
      </c>
      <c r="B6">
        <v>4</v>
      </c>
      <c r="D6" s="49" t="s">
        <v>416</v>
      </c>
    </row>
    <row r="7" spans="1:4" x14ac:dyDescent="0.25">
      <c r="A7" s="47" t="s">
        <v>419</v>
      </c>
      <c r="B7">
        <v>5</v>
      </c>
      <c r="D7" s="49" t="s">
        <v>418</v>
      </c>
    </row>
    <row r="8" spans="1:4" x14ac:dyDescent="0.25">
      <c r="D8" s="49" t="s">
        <v>420</v>
      </c>
    </row>
    <row r="9" spans="1:4" x14ac:dyDescent="0.25">
      <c r="D9" s="48" t="s">
        <v>421</v>
      </c>
    </row>
    <row r="10" spans="1:4" x14ac:dyDescent="0.25">
      <c r="D10" s="48" t="s">
        <v>422</v>
      </c>
    </row>
    <row r="11" spans="1:4" x14ac:dyDescent="0.25">
      <c r="D11" s="48" t="s">
        <v>423</v>
      </c>
    </row>
    <row r="12" spans="1:4" x14ac:dyDescent="0.25">
      <c r="D12" s="48" t="s">
        <v>424</v>
      </c>
    </row>
    <row r="13" spans="1:4" x14ac:dyDescent="0.25">
      <c r="D13" s="50" t="s">
        <v>425</v>
      </c>
    </row>
    <row r="14" spans="1:4" x14ac:dyDescent="0.25">
      <c r="D14" s="50" t="s">
        <v>426</v>
      </c>
    </row>
    <row r="15" spans="1:4" x14ac:dyDescent="0.25">
      <c r="D15" s="50" t="s">
        <v>427</v>
      </c>
    </row>
    <row r="16" spans="1:4" x14ac:dyDescent="0.25">
      <c r="D16" s="50" t="s">
        <v>428</v>
      </c>
    </row>
    <row r="17" spans="4:4" x14ac:dyDescent="0.25">
      <c r="D17" s="50" t="s">
        <v>429</v>
      </c>
    </row>
    <row r="18" spans="4:4" x14ac:dyDescent="0.25">
      <c r="D18" s="50" t="s">
        <v>430</v>
      </c>
    </row>
    <row r="19" spans="4:4" x14ac:dyDescent="0.25">
      <c r="D19" s="50" t="s">
        <v>431</v>
      </c>
    </row>
    <row r="20" spans="4:4" x14ac:dyDescent="0.25">
      <c r="D20" s="50" t="s">
        <v>432</v>
      </c>
    </row>
    <row r="21" spans="4:4" x14ac:dyDescent="0.25">
      <c r="D21" s="50" t="s">
        <v>433</v>
      </c>
    </row>
    <row r="22" spans="4:4" x14ac:dyDescent="0.25">
      <c r="D22" s="50" t="s">
        <v>434</v>
      </c>
    </row>
    <row r="23" spans="4:4" x14ac:dyDescent="0.25">
      <c r="D23" s="50" t="s">
        <v>435</v>
      </c>
    </row>
    <row r="24" spans="4:4" x14ac:dyDescent="0.25">
      <c r="D24" s="50" t="s">
        <v>1182</v>
      </c>
    </row>
    <row r="25" spans="4:4" x14ac:dyDescent="0.25">
      <c r="D25" s="46" t="s">
        <v>1119</v>
      </c>
    </row>
  </sheetData>
  <dataValidations count="1">
    <dataValidation type="custom" allowBlank="1" showInputMessage="1" showErrorMessage="1" sqref="D4:D5 D9:D12" xr:uid="{00000000-0002-0000-1300-000000000000}">
      <formula1>COUNTIF($A:$A,D4)&lt;2</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5"/>
  <sheetViews>
    <sheetView workbookViewId="0">
      <selection activeCell="A2" sqref="A2"/>
    </sheetView>
  </sheetViews>
  <sheetFormatPr defaultRowHeight="12.5" x14ac:dyDescent="0.25"/>
  <cols>
    <col min="1" max="1" width="35.26953125" customWidth="1"/>
    <col min="4" max="4" width="20.1796875" customWidth="1"/>
  </cols>
  <sheetData>
    <row r="1" spans="1:9" ht="13" x14ac:dyDescent="0.3">
      <c r="A1" s="45" t="s">
        <v>162</v>
      </c>
      <c r="D1" s="45" t="s">
        <v>163</v>
      </c>
      <c r="E1" s="44" t="s">
        <v>409</v>
      </c>
      <c r="G1" s="45" t="s">
        <v>968</v>
      </c>
      <c r="I1" s="45" t="s">
        <v>162</v>
      </c>
    </row>
    <row r="2" spans="1:9" x14ac:dyDescent="0.25">
      <c r="A2" s="33" t="s">
        <v>405</v>
      </c>
      <c r="D2" s="33" t="s">
        <v>405</v>
      </c>
      <c r="G2" s="33" t="s">
        <v>405</v>
      </c>
      <c r="I2" s="33" t="s">
        <v>405</v>
      </c>
    </row>
    <row r="3" spans="1:9" x14ac:dyDescent="0.25">
      <c r="A3" s="47" t="s">
        <v>927</v>
      </c>
      <c r="B3" s="47" t="s">
        <v>969</v>
      </c>
      <c r="C3" s="47"/>
      <c r="D3" t="s">
        <v>970</v>
      </c>
      <c r="E3">
        <v>1</v>
      </c>
      <c r="G3" t="s">
        <v>971</v>
      </c>
      <c r="I3" s="58" t="s">
        <v>927</v>
      </c>
    </row>
    <row r="4" spans="1:9" x14ac:dyDescent="0.25">
      <c r="A4" s="47" t="s">
        <v>935</v>
      </c>
      <c r="B4" s="47" t="s">
        <v>972</v>
      </c>
      <c r="C4" s="47"/>
      <c r="D4" t="s">
        <v>973</v>
      </c>
      <c r="E4">
        <v>2</v>
      </c>
      <c r="G4" t="s">
        <v>974</v>
      </c>
      <c r="I4" s="58" t="s">
        <v>935</v>
      </c>
    </row>
    <row r="5" spans="1:9" x14ac:dyDescent="0.25">
      <c r="A5" s="47" t="s">
        <v>938</v>
      </c>
      <c r="B5" s="47" t="s">
        <v>975</v>
      </c>
      <c r="C5" s="47"/>
      <c r="D5" t="s">
        <v>976</v>
      </c>
      <c r="E5">
        <v>3</v>
      </c>
      <c r="G5" t="s">
        <v>977</v>
      </c>
      <c r="I5" s="58" t="s">
        <v>938</v>
      </c>
    </row>
    <row r="6" spans="1:9" s="33" customFormat="1" x14ac:dyDescent="0.25">
      <c r="A6" s="86" t="s">
        <v>941</v>
      </c>
      <c r="B6" s="86" t="s">
        <v>978</v>
      </c>
      <c r="C6" s="86"/>
      <c r="D6" s="33" t="s">
        <v>979</v>
      </c>
      <c r="E6" s="33">
        <v>4</v>
      </c>
      <c r="I6" s="86" t="s">
        <v>941</v>
      </c>
    </row>
    <row r="7" spans="1:9" x14ac:dyDescent="0.25">
      <c r="A7" s="47" t="s">
        <v>943</v>
      </c>
      <c r="B7" s="47" t="s">
        <v>980</v>
      </c>
      <c r="C7" s="47"/>
      <c r="D7" t="s">
        <v>981</v>
      </c>
      <c r="E7">
        <v>5</v>
      </c>
      <c r="I7" s="58" t="s">
        <v>943</v>
      </c>
    </row>
    <row r="8" spans="1:9" x14ac:dyDescent="0.25">
      <c r="A8" s="47" t="s">
        <v>945</v>
      </c>
      <c r="B8" s="47" t="s">
        <v>982</v>
      </c>
      <c r="C8" s="47"/>
      <c r="D8" t="s">
        <v>983</v>
      </c>
      <c r="E8">
        <v>6</v>
      </c>
      <c r="I8" s="58" t="s">
        <v>945</v>
      </c>
    </row>
    <row r="9" spans="1:9" x14ac:dyDescent="0.25">
      <c r="A9" s="47" t="s">
        <v>947</v>
      </c>
      <c r="B9" s="47" t="s">
        <v>984</v>
      </c>
      <c r="C9" s="47"/>
      <c r="D9" t="s">
        <v>985</v>
      </c>
      <c r="E9">
        <v>7</v>
      </c>
      <c r="I9" s="58" t="s">
        <v>947</v>
      </c>
    </row>
    <row r="10" spans="1:9" x14ac:dyDescent="0.25">
      <c r="A10" s="47" t="s">
        <v>949</v>
      </c>
      <c r="B10" s="47" t="s">
        <v>986</v>
      </c>
      <c r="C10" s="47"/>
      <c r="D10" t="s">
        <v>987</v>
      </c>
      <c r="E10">
        <v>8</v>
      </c>
      <c r="I10" s="58" t="s">
        <v>949</v>
      </c>
    </row>
    <row r="11" spans="1:9" x14ac:dyDescent="0.25">
      <c r="A11" s="47" t="s">
        <v>951</v>
      </c>
      <c r="B11" s="47" t="s">
        <v>988</v>
      </c>
      <c r="C11" s="47"/>
      <c r="D11" t="s">
        <v>989</v>
      </c>
      <c r="E11">
        <v>9</v>
      </c>
      <c r="I11" s="58" t="s">
        <v>951</v>
      </c>
    </row>
    <row r="12" spans="1:9" x14ac:dyDescent="0.25">
      <c r="A12" s="47" t="s">
        <v>953</v>
      </c>
      <c r="B12" s="47" t="s">
        <v>990</v>
      </c>
      <c r="C12" s="47"/>
      <c r="D12" t="s">
        <v>991</v>
      </c>
      <c r="E12">
        <v>10</v>
      </c>
      <c r="I12" s="58" t="s">
        <v>953</v>
      </c>
    </row>
    <row r="13" spans="1:9" x14ac:dyDescent="0.25">
      <c r="A13" s="47" t="s">
        <v>955</v>
      </c>
      <c r="B13" s="47" t="s">
        <v>992</v>
      </c>
      <c r="C13" s="47"/>
      <c r="D13" t="s">
        <v>993</v>
      </c>
      <c r="E13">
        <v>11</v>
      </c>
      <c r="I13" s="58" t="s">
        <v>955</v>
      </c>
    </row>
    <row r="14" spans="1:9" x14ac:dyDescent="0.25">
      <c r="A14" s="47" t="s">
        <v>957</v>
      </c>
      <c r="B14" s="47" t="s">
        <v>995</v>
      </c>
      <c r="C14" s="47"/>
      <c r="D14" t="s">
        <v>996</v>
      </c>
      <c r="E14">
        <v>12</v>
      </c>
      <c r="I14" s="58" t="s">
        <v>994</v>
      </c>
    </row>
    <row r="15" spans="1:9" x14ac:dyDescent="0.25">
      <c r="D15" t="s">
        <v>415</v>
      </c>
      <c r="E15">
        <v>13</v>
      </c>
    </row>
  </sheetData>
  <sortState xmlns:xlrd2="http://schemas.microsoft.com/office/spreadsheetml/2017/richdata2" ref="A3:B14">
    <sortCondition ref="A3:A14"/>
  </sortState>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6"/>
  <sheetViews>
    <sheetView workbookViewId="0">
      <selection activeCell="A3" sqref="A3"/>
    </sheetView>
  </sheetViews>
  <sheetFormatPr defaultRowHeight="12.5" x14ac:dyDescent="0.25"/>
  <sheetData>
    <row r="1" spans="1:3" ht="13" x14ac:dyDescent="0.3">
      <c r="A1" s="44" t="s">
        <v>1003</v>
      </c>
      <c r="C1" s="44" t="s">
        <v>409</v>
      </c>
    </row>
    <row r="2" spans="1:3" x14ac:dyDescent="0.25">
      <c r="A2" s="33" t="s">
        <v>405</v>
      </c>
    </row>
    <row r="3" spans="1:3" x14ac:dyDescent="0.25">
      <c r="A3" s="47" t="s">
        <v>1004</v>
      </c>
      <c r="C3">
        <v>1</v>
      </c>
    </row>
    <row r="4" spans="1:3" x14ac:dyDescent="0.25">
      <c r="A4" s="47" t="s">
        <v>1005</v>
      </c>
      <c r="C4">
        <v>2</v>
      </c>
    </row>
    <row r="6" spans="1:3" x14ac:dyDescent="0.25">
      <c r="A6" t="s">
        <v>1492</v>
      </c>
      <c r="B6">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A26147019</value>
    </field>
    <field name="Objective-Title">
      <value order="0">Business intelligence systems - Project - Loan Portfolio Data Specification - V4.3</value>
    </field>
    <field name="Objective-Description">
      <value order="0"/>
    </field>
    <field name="Objective-CreationStamp">
      <value order="0">2019-10-28T12:35:53Z</value>
    </field>
    <field name="Objective-IsApproved">
      <value order="0">false</value>
    </field>
    <field name="Objective-IsPublished">
      <value order="0">false</value>
    </field>
    <field name="Objective-DatePublished">
      <value order="0"/>
    </field>
    <field name="Objective-ModificationStamp">
      <value order="0">2019-10-28T12:35:55Z</value>
    </field>
    <field name="Objective-Owner">
      <value order="0">Stokes, Robert R (U206864)</value>
    </field>
    <field name="Objective-Path">
      <value order="0">Objective Global Folder:Scottish Housing Regulator File Plan:Corporate Policies, Systems and Services:IT:Scottish Housing Regulator: Business Intelligence Project Part 3: 2017-2022</value>
    </field>
    <field name="Objective-Parent">
      <value order="0">Scottish Housing Regulator: Business Intelligence Project Part 3: 2017-2022</value>
    </field>
    <field name="Objective-State">
      <value order="0">Being Drafted</value>
    </field>
    <field name="Objective-VersionId">
      <value order="0">vA37732965</value>
    </field>
    <field name="Objective-Version">
      <value order="0">0.1</value>
    </field>
    <field name="Objective-VersionNumber">
      <value order="0">1</value>
    </field>
    <field name="Objective-VersionComment">
      <value order="0"/>
    </field>
    <field name="Objective-FileNumber">
      <value order="0">CASE/383302</value>
    </field>
    <field name="Objective-Classification">
      <value order="0">OFFICIAL</value>
    </field>
    <field name="Objective-Caveats">
      <value order="0">Caveat for access to Scottish Housing Regulator</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17</vt:i4>
      </vt:variant>
    </vt:vector>
  </HeadingPairs>
  <TitlesOfParts>
    <vt:vector size="39" baseType="lpstr">
      <vt:lpstr>Version Control</vt:lpstr>
      <vt:lpstr>Sections</vt:lpstr>
      <vt:lpstr>Data</vt:lpstr>
      <vt:lpstr>Submission</vt:lpstr>
      <vt:lpstr>Intra Group Finance Lend</vt:lpstr>
      <vt:lpstr>Intra Group Finance Borrow</vt:lpstr>
      <vt:lpstr>ISDA</vt:lpstr>
      <vt:lpstr>ISDA Covenant</vt:lpstr>
      <vt:lpstr>Facility</vt:lpstr>
      <vt:lpstr>Loan</vt:lpstr>
      <vt:lpstr>Loan Covenant</vt:lpstr>
      <vt:lpstr>Embedded IRD</vt:lpstr>
      <vt:lpstr>Form Grids</vt:lpstr>
      <vt:lpstr>Quick links</vt:lpstr>
      <vt:lpstr>Deletions</vt:lpstr>
      <vt:lpstr>LOV General Information</vt:lpstr>
      <vt:lpstr>LOV IGF</vt:lpstr>
      <vt:lpstr>LOV ISDA</vt:lpstr>
      <vt:lpstr>LOV Covenant</vt:lpstr>
      <vt:lpstr>LOV Facility</vt:lpstr>
      <vt:lpstr>LOV Loan</vt:lpstr>
      <vt:lpstr>LOV Embedded Int Rate Deriv</vt:lpstr>
      <vt:lpstr>pfo_count_eird</vt:lpstr>
      <vt:lpstr>pfo_count_erd</vt:lpstr>
      <vt:lpstr>pfo_count_erds</vt:lpstr>
      <vt:lpstr>pfo_count_open_facility</vt:lpstr>
      <vt:lpstr>pfo_count_open_igfborrow</vt:lpstr>
      <vt:lpstr>pfo_count_open_igflend</vt:lpstr>
      <vt:lpstr>pfo_count_open_isda</vt:lpstr>
      <vt:lpstr>pfo_lpf003_first</vt:lpstr>
      <vt:lpstr>pfo_lpf003_length</vt:lpstr>
      <vt:lpstr>pfo_lpf005b_first</vt:lpstr>
      <vt:lpstr>pfo_lpf005b_length</vt:lpstr>
      <vt:lpstr>pfo_lpr006_first</vt:lpstr>
      <vt:lpstr>pfo_lpr006_length</vt:lpstr>
      <vt:lpstr>Pfo_Page_Serial</vt:lpstr>
      <vt:lpstr>Pfo_Page_Serial_Padded_4</vt:lpstr>
      <vt:lpstr>Pfo_Serial</vt:lpstr>
      <vt:lpstr>pfo_total_loan_lpl007</vt:lpstr>
    </vt:vector>
  </TitlesOfParts>
  <Company>Scottish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Duncan King</cp:lastModifiedBy>
  <cp:lastPrinted>2014-04-01T10:06:04Z</cp:lastPrinted>
  <dcterms:created xsi:type="dcterms:W3CDTF">2012-12-05T15:52:15Z</dcterms:created>
  <dcterms:modified xsi:type="dcterms:W3CDTF">2021-05-06T10:55:01Z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A26147019</vt:lpwstr>
  </property>
  <property fmtid="{D5CDD505-2E9C-101B-9397-08002B2CF9AE}" pid="3" name="Objective-Title">
    <vt:lpwstr>Business intelligence systems - Project - Loan Portfolio Data Specification - V4.3</vt:lpwstr>
  </property>
  <property fmtid="{D5CDD505-2E9C-101B-9397-08002B2CF9AE}" pid="4" name="Objective-Comment">
    <vt:lpwstr/>
  </property>
  <property fmtid="{D5CDD505-2E9C-101B-9397-08002B2CF9AE}" pid="5" name="Objective-CreationStamp">
    <vt:filetime>2019-10-28T12:35:53Z</vt:filetime>
  </property>
  <property fmtid="{D5CDD505-2E9C-101B-9397-08002B2CF9AE}" pid="6" name="Objective-IsApproved">
    <vt:bool>false</vt:bool>
  </property>
  <property fmtid="{D5CDD505-2E9C-101B-9397-08002B2CF9AE}" pid="7" name="Objective-IsPublished">
    <vt:bool>false</vt:bool>
  </property>
  <property fmtid="{D5CDD505-2E9C-101B-9397-08002B2CF9AE}" pid="8" name="Objective-DatePublished">
    <vt:lpwstr/>
  </property>
  <property fmtid="{D5CDD505-2E9C-101B-9397-08002B2CF9AE}" pid="9" name="Objective-ModificationStamp">
    <vt:filetime>2019-10-28T12:35:55Z</vt:filetime>
  </property>
  <property fmtid="{D5CDD505-2E9C-101B-9397-08002B2CF9AE}" pid="10" name="Objective-Owner">
    <vt:lpwstr>Stokes, Robert R (U206864)</vt:lpwstr>
  </property>
  <property fmtid="{D5CDD505-2E9C-101B-9397-08002B2CF9AE}" pid="11" name="Objective-Path">
    <vt:lpwstr>Objective Global Folder:Scottish Housing Regulator File Plan:Corporate Policies, Systems and Services:IT:Scottish Housing Regulator: Business Intelligence Project Part 3: 2017-2022</vt:lpwstr>
  </property>
  <property fmtid="{D5CDD505-2E9C-101B-9397-08002B2CF9AE}" pid="12" name="Objective-Parent">
    <vt:lpwstr>Scottish Housing Regulator: Business Intelligence Project Part 3: 2017-2022</vt:lpwstr>
  </property>
  <property fmtid="{D5CDD505-2E9C-101B-9397-08002B2CF9AE}" pid="13" name="Objective-State">
    <vt:lpwstr>Being Drafted</vt:lpwstr>
  </property>
  <property fmtid="{D5CDD505-2E9C-101B-9397-08002B2CF9AE}" pid="14" name="Objective-Version">
    <vt:lpwstr>0.1</vt:lpwstr>
  </property>
  <property fmtid="{D5CDD505-2E9C-101B-9397-08002B2CF9AE}" pid="15" name="Objective-VersionNumber">
    <vt:r8>1</vt:r8>
  </property>
  <property fmtid="{D5CDD505-2E9C-101B-9397-08002B2CF9AE}" pid="16" name="Objective-VersionComment">
    <vt:lpwstr/>
  </property>
  <property fmtid="{D5CDD505-2E9C-101B-9397-08002B2CF9AE}" pid="17" name="Objective-FileNumber">
    <vt:lpwstr>CASE/383302</vt:lpwstr>
  </property>
  <property fmtid="{D5CDD505-2E9C-101B-9397-08002B2CF9AE}" pid="18" name="Objective-Classification">
    <vt:lpwstr>OFFICIAL</vt:lpwstr>
  </property>
  <property fmtid="{D5CDD505-2E9C-101B-9397-08002B2CF9AE}" pid="19" name="Objective-Caveats">
    <vt:lpwstr>Caveat for access to Scottish Housing Regulator</vt:lpwstr>
  </property>
  <property fmtid="{D5CDD505-2E9C-101B-9397-08002B2CF9AE}" pid="20" name="Objective-Date of Original [system]">
    <vt:lpwstr/>
  </property>
  <property fmtid="{D5CDD505-2E9C-101B-9397-08002B2CF9AE}" pid="21" name="Objective-Date Received [system]">
    <vt:lpwstr/>
  </property>
  <property fmtid="{D5CDD505-2E9C-101B-9397-08002B2CF9AE}" pid="22" name="Objective-SG Web Publication - Category [system]">
    <vt:lpwstr/>
  </property>
  <property fmtid="{D5CDD505-2E9C-101B-9397-08002B2CF9AE}" pid="23" name="Objective-SG Web Publication - Category 2 Classification [system]">
    <vt:lpwstr/>
  </property>
  <property fmtid="{D5CDD505-2E9C-101B-9397-08002B2CF9AE}" pid="24" name="Objective-Description">
    <vt:lpwstr/>
  </property>
  <property fmtid="{D5CDD505-2E9C-101B-9397-08002B2CF9AE}" pid="25" name="Objective-VersionId">
    <vt:lpwstr>vA37732965</vt:lpwstr>
  </property>
  <property fmtid="{D5CDD505-2E9C-101B-9397-08002B2CF9AE}" pid="26" name="Objective-Date Received">
    <vt:lpwstr/>
  </property>
  <property fmtid="{D5CDD505-2E9C-101B-9397-08002B2CF9AE}" pid="27" name="Objective-Date of Original">
    <vt:lpwstr/>
  </property>
  <property fmtid="{D5CDD505-2E9C-101B-9397-08002B2CF9AE}" pid="28" name="Objective-SG Web Publication - Category">
    <vt:lpwstr/>
  </property>
  <property fmtid="{D5CDD505-2E9C-101B-9397-08002B2CF9AE}" pid="29" name="Objective-SG Web Publication - Category 2 Classification">
    <vt:lpwstr/>
  </property>
  <property fmtid="{D5CDD505-2E9C-101B-9397-08002B2CF9AE}" pid="30" name="Objective-Connect Creator">
    <vt:lpwstr/>
  </property>
  <property fmtid="{D5CDD505-2E9C-101B-9397-08002B2CF9AE}" pid="31" name="Objective-Connect Creator [system]">
    <vt:lpwstr/>
  </property>
</Properties>
</file>