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5" i="1"/>
  <c r="H33" i="1"/>
  <c r="H32" i="1"/>
  <c r="H31" i="1"/>
  <c r="H30" i="1"/>
  <c r="H29" i="1"/>
  <c r="H28" i="1"/>
  <c r="H27" i="1"/>
  <c r="H26" i="1"/>
  <c r="H25" i="1"/>
  <c r="H16" i="1"/>
  <c r="H17" i="1"/>
  <c r="H18" i="1"/>
  <c r="H19" i="1"/>
  <c r="H20" i="1"/>
  <c r="H21" i="1"/>
  <c r="H22" i="1"/>
  <c r="H23" i="1"/>
  <c r="H15" i="1"/>
  <c r="G33" i="1"/>
  <c r="G32" i="1"/>
  <c r="G31" i="1"/>
  <c r="G30" i="1"/>
  <c r="G29" i="1"/>
  <c r="G28" i="1"/>
  <c r="G27" i="1"/>
  <c r="G26" i="1"/>
  <c r="G25" i="1"/>
  <c r="G16" i="1"/>
  <c r="G17" i="1"/>
  <c r="G18" i="1"/>
  <c r="G19" i="1"/>
  <c r="G20" i="1"/>
  <c r="G21" i="1"/>
  <c r="G22" i="1"/>
  <c r="G23" i="1"/>
  <c r="G15" i="1"/>
  <c r="F26" i="1"/>
  <c r="F27" i="1"/>
  <c r="F28" i="1"/>
  <c r="F29" i="1"/>
  <c r="F30" i="1"/>
  <c r="F31" i="1"/>
  <c r="F32" i="1"/>
  <c r="F33" i="1"/>
  <c r="F25" i="1"/>
  <c r="F15" i="1"/>
  <c r="F16" i="1"/>
  <c r="F17" i="1"/>
  <c r="F18" i="1"/>
  <c r="F19" i="1"/>
  <c r="F20" i="1"/>
  <c r="F21" i="1"/>
  <c r="F22" i="1"/>
  <c r="F23" i="1"/>
  <c r="E25" i="1"/>
  <c r="E26" i="1"/>
  <c r="E27" i="1"/>
  <c r="E28" i="1"/>
  <c r="E29" i="1"/>
  <c r="E30" i="1"/>
  <c r="E23" i="1"/>
  <c r="E22" i="1"/>
  <c r="E21" i="1"/>
  <c r="E20" i="1"/>
  <c r="E19" i="1"/>
  <c r="E18" i="1"/>
  <c r="E32" i="1"/>
  <c r="E33" i="1"/>
  <c r="E31" i="1"/>
  <c r="E24" i="1"/>
  <c r="E16" i="1"/>
  <c r="E17" i="1"/>
  <c r="E15" i="1"/>
</calcChain>
</file>

<file path=xl/sharedStrings.xml><?xml version="1.0" encoding="utf-8"?>
<sst xmlns="http://schemas.openxmlformats.org/spreadsheetml/2006/main" count="23" uniqueCount="23">
  <si>
    <t>pid_output_left</t>
  </si>
  <si>
    <t>corrected</t>
  </si>
  <si>
    <t>assume angle_gyro &gt; 0 (don’t know if this is leaning forward or backward - just check)</t>
  </si>
  <si>
    <t>assume self_balance_pid_setpoint and pid_setpoint == 0 - ease of calculations</t>
  </si>
  <si>
    <t>assume pid_output == 0 - ease of calculations</t>
  </si>
  <si>
    <t>pid_error_temp &gt; 0</t>
  </si>
  <si>
    <t>pid_output &gt; 0 (-400,400)</t>
  </si>
  <si>
    <t>pid_output_left == pid_output_right &gt; 0</t>
  </si>
  <si>
    <t>assume no turning commands</t>
  </si>
  <si>
    <t>left_motor == right_motor &gt; 0</t>
  </si>
  <si>
    <t>throttle_left_motor == throttle_right_motor &gt; 0</t>
  </si>
  <si>
    <t>throttle_left_motor_memory == throttle_left_motor &gt; 0</t>
  </si>
  <si>
    <t>THEN set output 3 high for a forward direction</t>
  </si>
  <si>
    <t>left_motor</t>
  </si>
  <si>
    <t>period</t>
  </si>
  <si>
    <t>freq</t>
  </si>
  <si>
    <t>angle(deg)</t>
  </si>
  <si>
    <t>deg/sec</t>
  </si>
  <si>
    <t>rot/sec</t>
  </si>
  <si>
    <t>in/sec</t>
  </si>
  <si>
    <t>time to correct</t>
  </si>
  <si>
    <t>ms</t>
  </si>
  <si>
    <t>ft/min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</si>
</sst>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"/>
    <numFmt numFmtId="166" formatCode="0.000"/>
    <numFmt numFmtId="167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pid_corrected</c:v>
          </c:tx>
          <c:xVal>
            <c:numRef>
              <c:f>Sheet1!$D$15:$D$33</c:f>
              <c:numCache>
                <c:formatCode>General</c:formatCode>
                <c:ptCount val="19"/>
                <c:pt idx="0">
                  <c:v>-400.0</c:v>
                </c:pt>
                <c:pt idx="1">
                  <c:v>-200.0</c:v>
                </c:pt>
                <c:pt idx="2">
                  <c:v>-100.0</c:v>
                </c:pt>
                <c:pt idx="3">
                  <c:v>-50.0</c:v>
                </c:pt>
                <c:pt idx="4">
                  <c:v>-25.0</c:v>
                </c:pt>
                <c:pt idx="5">
                  <c:v>-20.0</c:v>
                </c:pt>
                <c:pt idx="6">
                  <c:v>-15.0</c:v>
                </c:pt>
                <c:pt idx="7">
                  <c:v>-10.0</c:v>
                </c:pt>
                <c:pt idx="8">
                  <c:v>-5.0</c:v>
                </c:pt>
                <c:pt idx="9">
                  <c:v>0.0</c:v>
                </c:pt>
                <c:pt idx="10">
                  <c:v>5.0</c:v>
                </c:pt>
                <c:pt idx="11">
                  <c:v>10.0</c:v>
                </c:pt>
                <c:pt idx="12">
                  <c:v>15.0</c:v>
                </c:pt>
                <c:pt idx="13">
                  <c:v>20.0</c:v>
                </c:pt>
                <c:pt idx="14">
                  <c:v>25.0</c:v>
                </c:pt>
                <c:pt idx="15">
                  <c:v>50.0</c:v>
                </c:pt>
                <c:pt idx="16">
                  <c:v>100.0</c:v>
                </c:pt>
                <c:pt idx="17">
                  <c:v>200.0</c:v>
                </c:pt>
                <c:pt idx="18">
                  <c:v>400.0</c:v>
                </c:pt>
              </c:numCache>
            </c:numRef>
          </c:xVal>
          <c:yVal>
            <c:numRef>
              <c:f>Sheet1!$E$15:$E$33</c:f>
              <c:numCache>
                <c:formatCode>General</c:formatCode>
                <c:ptCount val="19"/>
                <c:pt idx="0">
                  <c:v>-391.5525672371638</c:v>
                </c:pt>
                <c:pt idx="1">
                  <c:v>-378.6842105263158</c:v>
                </c:pt>
                <c:pt idx="2">
                  <c:v>-354.5412844036697</c:v>
                </c:pt>
                <c:pt idx="3">
                  <c:v>-311.7796610169491</c:v>
                </c:pt>
                <c:pt idx="4">
                  <c:v>-243.2352941176471</c:v>
                </c:pt>
                <c:pt idx="5">
                  <c:v>-215.3448275862069</c:v>
                </c:pt>
                <c:pt idx="6">
                  <c:v>-175.8333333333333</c:v>
                </c:pt>
                <c:pt idx="7">
                  <c:v>-115.5263157894737</c:v>
                </c:pt>
                <c:pt idx="8">
                  <c:v>-12.14285714285717</c:v>
                </c:pt>
                <c:pt idx="9">
                  <c:v>0.0</c:v>
                </c:pt>
                <c:pt idx="10">
                  <c:v>12.14285714285717</c:v>
                </c:pt>
                <c:pt idx="11">
                  <c:v>115.5263157894737</c:v>
                </c:pt>
                <c:pt idx="12">
                  <c:v>175.8333333333333</c:v>
                </c:pt>
                <c:pt idx="13">
                  <c:v>215.3448275862069</c:v>
                </c:pt>
                <c:pt idx="14">
                  <c:v>243.2352941176471</c:v>
                </c:pt>
                <c:pt idx="15">
                  <c:v>311.7796610169491</c:v>
                </c:pt>
                <c:pt idx="16">
                  <c:v>354.5412844036697</c:v>
                </c:pt>
                <c:pt idx="17">
                  <c:v>378.6842105263158</c:v>
                </c:pt>
                <c:pt idx="18">
                  <c:v>391.5525672371638</c:v>
                </c:pt>
              </c:numCache>
            </c:numRef>
          </c:yVal>
          <c:smooth val="1"/>
        </c:ser>
        <c:ser>
          <c:idx val="1"/>
          <c:order val="1"/>
          <c:tx>
            <c:v>motor_control</c:v>
          </c:tx>
          <c:xVal>
            <c:numRef>
              <c:f>Sheet1!$D$15:$D$33</c:f>
              <c:numCache>
                <c:formatCode>General</c:formatCode>
                <c:ptCount val="19"/>
                <c:pt idx="0">
                  <c:v>-400.0</c:v>
                </c:pt>
                <c:pt idx="1">
                  <c:v>-200.0</c:v>
                </c:pt>
                <c:pt idx="2">
                  <c:v>-100.0</c:v>
                </c:pt>
                <c:pt idx="3">
                  <c:v>-50.0</c:v>
                </c:pt>
                <c:pt idx="4">
                  <c:v>-25.0</c:v>
                </c:pt>
                <c:pt idx="5">
                  <c:v>-20.0</c:v>
                </c:pt>
                <c:pt idx="6">
                  <c:v>-15.0</c:v>
                </c:pt>
                <c:pt idx="7">
                  <c:v>-10.0</c:v>
                </c:pt>
                <c:pt idx="8">
                  <c:v>-5.0</c:v>
                </c:pt>
                <c:pt idx="9">
                  <c:v>0.0</c:v>
                </c:pt>
                <c:pt idx="10">
                  <c:v>5.0</c:v>
                </c:pt>
                <c:pt idx="11">
                  <c:v>10.0</c:v>
                </c:pt>
                <c:pt idx="12">
                  <c:v>15.0</c:v>
                </c:pt>
                <c:pt idx="13">
                  <c:v>20.0</c:v>
                </c:pt>
                <c:pt idx="14">
                  <c:v>25.0</c:v>
                </c:pt>
                <c:pt idx="15">
                  <c:v>50.0</c:v>
                </c:pt>
                <c:pt idx="16">
                  <c:v>100.0</c:v>
                </c:pt>
                <c:pt idx="17">
                  <c:v>200.0</c:v>
                </c:pt>
                <c:pt idx="18">
                  <c:v>400.0</c:v>
                </c:pt>
              </c:numCache>
            </c:numRef>
          </c:xVal>
          <c:yVal>
            <c:numRef>
              <c:f>Sheet1!$F$15:$F$33</c:f>
              <c:numCache>
                <c:formatCode>General</c:formatCode>
                <c:ptCount val="19"/>
                <c:pt idx="0">
                  <c:v>-8.447432762836172</c:v>
                </c:pt>
                <c:pt idx="1">
                  <c:v>-21.31578947368422</c:v>
                </c:pt>
                <c:pt idx="2">
                  <c:v>-45.45871559633031</c:v>
                </c:pt>
                <c:pt idx="3">
                  <c:v>-88.22033898305085</c:v>
                </c:pt>
                <c:pt idx="4">
                  <c:v>-156.7647058823529</c:v>
                </c:pt>
                <c:pt idx="5">
                  <c:v>-184.6551724137931</c:v>
                </c:pt>
                <c:pt idx="6">
                  <c:v>-224.1666666666667</c:v>
                </c:pt>
                <c:pt idx="7">
                  <c:v>-284.4736842105263</c:v>
                </c:pt>
                <c:pt idx="8">
                  <c:v>-387.8571428571428</c:v>
                </c:pt>
                <c:pt idx="9">
                  <c:v>0.0</c:v>
                </c:pt>
                <c:pt idx="10">
                  <c:v>387.8571428571428</c:v>
                </c:pt>
                <c:pt idx="11">
                  <c:v>284.4736842105263</c:v>
                </c:pt>
                <c:pt idx="12">
                  <c:v>224.1666666666667</c:v>
                </c:pt>
                <c:pt idx="13">
                  <c:v>184.6551724137931</c:v>
                </c:pt>
                <c:pt idx="14">
                  <c:v>156.7647058823529</c:v>
                </c:pt>
                <c:pt idx="15">
                  <c:v>88.22033898305085</c:v>
                </c:pt>
                <c:pt idx="16">
                  <c:v>45.45871559633031</c:v>
                </c:pt>
                <c:pt idx="17">
                  <c:v>21.31578947368422</c:v>
                </c:pt>
                <c:pt idx="18">
                  <c:v>8.447432762836172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87224"/>
        <c:axId val="2082305240"/>
      </c:scatterChart>
      <c:valAx>
        <c:axId val="-2134187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pid_output_left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305240"/>
        <c:crosses val="autoZero"/>
        <c:crossBetween val="midCat"/>
      </c:valAx>
      <c:valAx>
        <c:axId val="208230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187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motor_control</c:v>
          </c:tx>
          <c:xVal>
            <c:numRef>
              <c:f>Sheet1!$C$15:$C$33</c:f>
              <c:numCache>
                <c:formatCode>0.0</c:formatCode>
                <c:ptCount val="19"/>
                <c:pt idx="0">
                  <c:v>-26.66666666666667</c:v>
                </c:pt>
                <c:pt idx="1">
                  <c:v>-13.33333333333333</c:v>
                </c:pt>
                <c:pt idx="2">
                  <c:v>-6.666666666666667</c:v>
                </c:pt>
                <c:pt idx="3">
                  <c:v>-3.333333333333333</c:v>
                </c:pt>
                <c:pt idx="4">
                  <c:v>-1.666666666666667</c:v>
                </c:pt>
                <c:pt idx="5">
                  <c:v>-1.333333333333333</c:v>
                </c:pt>
                <c:pt idx="6">
                  <c:v>-1.0</c:v>
                </c:pt>
                <c:pt idx="7">
                  <c:v>-0.666666666666667</c:v>
                </c:pt>
                <c:pt idx="8">
                  <c:v>-0.333333333333333</c:v>
                </c:pt>
                <c:pt idx="9">
                  <c:v>0.0</c:v>
                </c:pt>
                <c:pt idx="10">
                  <c:v>0.333333333333333</c:v>
                </c:pt>
                <c:pt idx="11">
                  <c:v>0.666666666666667</c:v>
                </c:pt>
                <c:pt idx="12">
                  <c:v>1.0</c:v>
                </c:pt>
                <c:pt idx="13">
                  <c:v>1.333333333333333</c:v>
                </c:pt>
                <c:pt idx="14">
                  <c:v>1.666666666666667</c:v>
                </c:pt>
                <c:pt idx="15">
                  <c:v>3.333333333333333</c:v>
                </c:pt>
                <c:pt idx="16">
                  <c:v>6.666666666666667</c:v>
                </c:pt>
                <c:pt idx="17">
                  <c:v>13.33333333333333</c:v>
                </c:pt>
                <c:pt idx="18">
                  <c:v>26.66666666666667</c:v>
                </c:pt>
              </c:numCache>
            </c:numRef>
          </c:xVal>
          <c:yVal>
            <c:numRef>
              <c:f>Sheet1!$F$15:$F$33</c:f>
              <c:numCache>
                <c:formatCode>General</c:formatCode>
                <c:ptCount val="19"/>
                <c:pt idx="0">
                  <c:v>-8.447432762836172</c:v>
                </c:pt>
                <c:pt idx="1">
                  <c:v>-21.31578947368422</c:v>
                </c:pt>
                <c:pt idx="2">
                  <c:v>-45.45871559633031</c:v>
                </c:pt>
                <c:pt idx="3">
                  <c:v>-88.22033898305085</c:v>
                </c:pt>
                <c:pt idx="4">
                  <c:v>-156.7647058823529</c:v>
                </c:pt>
                <c:pt idx="5">
                  <c:v>-184.6551724137931</c:v>
                </c:pt>
                <c:pt idx="6">
                  <c:v>-224.1666666666667</c:v>
                </c:pt>
                <c:pt idx="7">
                  <c:v>-284.4736842105263</c:v>
                </c:pt>
                <c:pt idx="8">
                  <c:v>-387.8571428571428</c:v>
                </c:pt>
                <c:pt idx="9">
                  <c:v>0.0</c:v>
                </c:pt>
                <c:pt idx="10">
                  <c:v>387.8571428571428</c:v>
                </c:pt>
                <c:pt idx="11">
                  <c:v>284.4736842105263</c:v>
                </c:pt>
                <c:pt idx="12">
                  <c:v>224.1666666666667</c:v>
                </c:pt>
                <c:pt idx="13">
                  <c:v>184.6551724137931</c:v>
                </c:pt>
                <c:pt idx="14">
                  <c:v>156.7647058823529</c:v>
                </c:pt>
                <c:pt idx="15">
                  <c:v>88.22033898305085</c:v>
                </c:pt>
                <c:pt idx="16">
                  <c:v>45.45871559633031</c:v>
                </c:pt>
                <c:pt idx="17">
                  <c:v>21.31578947368422</c:v>
                </c:pt>
                <c:pt idx="18">
                  <c:v>8.447432762836172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06776"/>
        <c:axId val="-2095511656"/>
      </c:scatterChart>
      <c:valAx>
        <c:axId val="-2095506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5511656"/>
        <c:crosses val="autoZero"/>
        <c:crossBetween val="midCat"/>
      </c:valAx>
      <c:valAx>
        <c:axId val="-209551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506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65</xdr:row>
      <xdr:rowOff>50800</xdr:rowOff>
    </xdr:from>
    <xdr:to>
      <xdr:col>9</xdr:col>
      <xdr:colOff>533400</xdr:colOff>
      <xdr:row>88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35</xdr:row>
      <xdr:rowOff>177800</xdr:rowOff>
    </xdr:from>
    <xdr:to>
      <xdr:col>8</xdr:col>
      <xdr:colOff>393700</xdr:colOff>
      <xdr:row>64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3"/>
  <sheetViews>
    <sheetView tabSelected="1" topLeftCell="A33" workbookViewId="0">
      <selection activeCell="L18" sqref="L18"/>
    </sheetView>
  </sheetViews>
  <sheetFormatPr baseColWidth="10" defaultRowHeight="15" x14ac:dyDescent="0"/>
  <cols>
    <col min="4" max="4" width="14.1640625" bestFit="1" customWidth="1"/>
    <col min="8" max="8" width="10.83203125" customWidth="1"/>
    <col min="12" max="12" width="13.33203125" bestFit="1" customWidth="1"/>
  </cols>
  <sheetData>
    <row r="1" spans="3:13">
      <c r="D1" t="s">
        <v>2</v>
      </c>
    </row>
    <row r="2" spans="3:13">
      <c r="D2" t="s">
        <v>3</v>
      </c>
    </row>
    <row r="3" spans="3:13">
      <c r="D3" t="s">
        <v>4</v>
      </c>
    </row>
    <row r="4" spans="3:13">
      <c r="D4" t="s">
        <v>5</v>
      </c>
    </row>
    <row r="5" spans="3:13">
      <c r="D5" t="s">
        <v>6</v>
      </c>
    </row>
    <row r="6" spans="3:13">
      <c r="D6" t="s">
        <v>7</v>
      </c>
    </row>
    <row r="7" spans="3:13">
      <c r="D7" t="s">
        <v>8</v>
      </c>
    </row>
    <row r="8" spans="3:13">
      <c r="D8" t="s">
        <v>9</v>
      </c>
    </row>
    <row r="9" spans="3:13">
      <c r="D9" t="s">
        <v>10</v>
      </c>
    </row>
    <row r="10" spans="3:13">
      <c r="D10" t="s">
        <v>11</v>
      </c>
    </row>
    <row r="11" spans="3:13">
      <c r="D11" t="s">
        <v>12</v>
      </c>
    </row>
    <row r="13" spans="3:13">
      <c r="M13" t="s">
        <v>20</v>
      </c>
    </row>
    <row r="14" spans="3:13">
      <c r="C14" t="s">
        <v>16</v>
      </c>
      <c r="D14" t="s">
        <v>0</v>
      </c>
      <c r="E14" t="s">
        <v>1</v>
      </c>
      <c r="F14" t="s">
        <v>13</v>
      </c>
      <c r="G14" t="s">
        <v>14</v>
      </c>
      <c r="H14" t="s">
        <v>15</v>
      </c>
      <c r="I14" t="s">
        <v>18</v>
      </c>
      <c r="J14" t="s">
        <v>17</v>
      </c>
      <c r="K14" t="s">
        <v>19</v>
      </c>
      <c r="L14" t="s">
        <v>22</v>
      </c>
      <c r="M14" t="s">
        <v>21</v>
      </c>
    </row>
    <row r="15" spans="3:13">
      <c r="C15" s="4">
        <f>D15/15</f>
        <v>-26.666666666666668</v>
      </c>
      <c r="D15">
        <v>-400</v>
      </c>
      <c r="E15">
        <f>(-405)-(1/(D15-9))*5500</f>
        <v>-391.55256723716383</v>
      </c>
      <c r="F15">
        <f t="shared" ref="F15:F22" si="0">-400-E15</f>
        <v>-8.4474327628361721</v>
      </c>
      <c r="G15">
        <f>F15*0.00004</f>
        <v>-3.3789731051344691E-4</v>
      </c>
      <c r="H15" s="1">
        <f>1/G15</f>
        <v>-2959.4790159189624</v>
      </c>
      <c r="I15" s="3">
        <f>H15/200/4</f>
        <v>-3.6993487698987031</v>
      </c>
      <c r="J15" s="1">
        <f>I15*360</f>
        <v>-1331.765557163533</v>
      </c>
      <c r="K15" s="4">
        <f>I15*PI()*90/25.4</f>
        <v>-41.179772546150325</v>
      </c>
      <c r="L15" s="4">
        <f>K15/12*60</f>
        <v>-205.89886273075163</v>
      </c>
      <c r="M15" s="2">
        <f>C15/J15*1000</f>
        <v>20.023544326722785</v>
      </c>
    </row>
    <row r="16" spans="3:13">
      <c r="C16" s="4">
        <f t="shared" ref="C16:C33" si="1">D16/15</f>
        <v>-13.333333333333334</v>
      </c>
      <c r="D16">
        <v>-200</v>
      </c>
      <c r="E16">
        <f t="shared" ref="E16:E23" si="2">(-405)-(1/(D16-9))*5500</f>
        <v>-378.68421052631578</v>
      </c>
      <c r="F16">
        <f t="shared" si="0"/>
        <v>-21.31578947368422</v>
      </c>
      <c r="G16">
        <f t="shared" ref="G16:G33" si="3">F16*0.00004</f>
        <v>-8.5263157894736885E-4</v>
      </c>
      <c r="H16" s="1">
        <f t="shared" ref="H16:H23" si="4">1/G16</f>
        <v>-1172.8395061728388</v>
      </c>
      <c r="I16" s="3">
        <f t="shared" ref="I16:I33" si="5">H16/200/4</f>
        <v>-1.4660493827160486</v>
      </c>
      <c r="J16" s="1">
        <f t="shared" ref="J16:J33" si="6">I16*360</f>
        <v>-527.77777777777749</v>
      </c>
      <c r="K16" s="4">
        <f>I16*PI()*90/25.4</f>
        <v>-16.319515643647758</v>
      </c>
      <c r="L16" s="4">
        <f t="shared" ref="L16:L33" si="7">K16/12*60</f>
        <v>-81.597578218238795</v>
      </c>
      <c r="M16" s="2">
        <f>C16/J16*1000</f>
        <v>25.263157894736857</v>
      </c>
    </row>
    <row r="17" spans="3:13">
      <c r="C17" s="4">
        <f t="shared" si="1"/>
        <v>-6.666666666666667</v>
      </c>
      <c r="D17">
        <v>-100</v>
      </c>
      <c r="E17">
        <f t="shared" si="2"/>
        <v>-354.54128440366969</v>
      </c>
      <c r="F17">
        <f t="shared" si="0"/>
        <v>-45.458715596330308</v>
      </c>
      <c r="G17">
        <f t="shared" si="3"/>
        <v>-1.8183486238532124E-3</v>
      </c>
      <c r="H17" s="1">
        <f t="shared" si="4"/>
        <v>-549.94954591321857</v>
      </c>
      <c r="I17" s="3">
        <f t="shared" si="5"/>
        <v>-0.68743693239152326</v>
      </c>
      <c r="J17" s="1">
        <f t="shared" si="6"/>
        <v>-247.47729566094839</v>
      </c>
      <c r="K17" s="4">
        <f>I17*PI()*90/25.4</f>
        <v>-7.6522918698691393</v>
      </c>
      <c r="L17" s="4">
        <f t="shared" si="7"/>
        <v>-38.261459349345699</v>
      </c>
      <c r="M17" s="2">
        <f>C17/J17*1000</f>
        <v>26.938498131158699</v>
      </c>
    </row>
    <row r="18" spans="3:13">
      <c r="C18" s="4">
        <f t="shared" si="1"/>
        <v>-3.3333333333333335</v>
      </c>
      <c r="D18">
        <v>-50</v>
      </c>
      <c r="E18">
        <f t="shared" si="2"/>
        <v>-311.77966101694915</v>
      </c>
      <c r="F18">
        <f t="shared" si="0"/>
        <v>-88.220338983050851</v>
      </c>
      <c r="G18">
        <f t="shared" si="3"/>
        <v>-3.5288135593220344E-3</v>
      </c>
      <c r="H18" s="1">
        <f t="shared" si="4"/>
        <v>-283.38136407300669</v>
      </c>
      <c r="I18" s="3">
        <f t="shared" si="5"/>
        <v>-0.35422670509125836</v>
      </c>
      <c r="J18" s="1">
        <f t="shared" si="6"/>
        <v>-127.52161383285301</v>
      </c>
      <c r="K18" s="4">
        <f>I18*PI()*90/25.4</f>
        <v>-3.9431197361339128</v>
      </c>
      <c r="L18" s="4">
        <f t="shared" si="7"/>
        <v>-19.715598680669562</v>
      </c>
      <c r="M18" s="2">
        <f>C18/J18*1000</f>
        <v>26.139359698681737</v>
      </c>
    </row>
    <row r="19" spans="3:13">
      <c r="C19" s="4">
        <f t="shared" si="1"/>
        <v>-1.6666666666666667</v>
      </c>
      <c r="D19">
        <v>-25</v>
      </c>
      <c r="E19">
        <f t="shared" si="2"/>
        <v>-243.23529411764707</v>
      </c>
      <c r="F19">
        <f t="shared" si="0"/>
        <v>-156.76470588235293</v>
      </c>
      <c r="G19">
        <f t="shared" si="3"/>
        <v>-6.2705882352941172E-3</v>
      </c>
      <c r="H19" s="1">
        <f t="shared" si="4"/>
        <v>-159.47467166979362</v>
      </c>
      <c r="I19" s="3">
        <f t="shared" si="5"/>
        <v>-0.19934333958724204</v>
      </c>
      <c r="J19" s="1">
        <f t="shared" si="6"/>
        <v>-71.763602251407136</v>
      </c>
      <c r="K19" s="4">
        <f>I19*PI()*90/25.4</f>
        <v>-2.2190158034267773</v>
      </c>
      <c r="L19" s="4">
        <f t="shared" si="7"/>
        <v>-11.095079017133887</v>
      </c>
      <c r="M19" s="2">
        <f>C19/J19*1000</f>
        <v>23.224400871459697</v>
      </c>
    </row>
    <row r="20" spans="3:13">
      <c r="C20" s="4">
        <f t="shared" si="1"/>
        <v>-1.3333333333333333</v>
      </c>
      <c r="D20">
        <v>-20</v>
      </c>
      <c r="E20">
        <f t="shared" si="2"/>
        <v>-215.34482758620689</v>
      </c>
      <c r="F20">
        <f t="shared" si="0"/>
        <v>-184.65517241379311</v>
      </c>
      <c r="G20">
        <f t="shared" si="3"/>
        <v>-7.3862068965517254E-3</v>
      </c>
      <c r="H20" s="1">
        <f t="shared" si="4"/>
        <v>-135.38748832866477</v>
      </c>
      <c r="I20" s="3">
        <f t="shared" si="5"/>
        <v>-0.16923436041083095</v>
      </c>
      <c r="J20" s="1">
        <f t="shared" si="6"/>
        <v>-60.924369747899142</v>
      </c>
      <c r="K20" s="4">
        <f>I20*PI()*90/25.4</f>
        <v>-1.883853862446734</v>
      </c>
      <c r="L20" s="4">
        <f t="shared" si="7"/>
        <v>-9.4192693122336699</v>
      </c>
      <c r="M20" s="2">
        <f>C20/J20*1000</f>
        <v>21.885057471264375</v>
      </c>
    </row>
    <row r="21" spans="3:13">
      <c r="C21" s="4">
        <f t="shared" si="1"/>
        <v>-1</v>
      </c>
      <c r="D21">
        <v>-15</v>
      </c>
      <c r="E21">
        <f t="shared" si="2"/>
        <v>-175.83333333333334</v>
      </c>
      <c r="F21">
        <f t="shared" si="0"/>
        <v>-224.16666666666666</v>
      </c>
      <c r="G21">
        <f t="shared" si="3"/>
        <v>-8.9666666666666662E-3</v>
      </c>
      <c r="H21" s="1">
        <f t="shared" si="4"/>
        <v>-111.52416356877325</v>
      </c>
      <c r="I21" s="3">
        <f t="shared" si="5"/>
        <v>-0.13940520446096655</v>
      </c>
      <c r="J21" s="1">
        <f t="shared" si="6"/>
        <v>-50.185873605947954</v>
      </c>
      <c r="K21" s="4">
        <f>I21*PI()*90/25.4</f>
        <v>-1.5518068093940158</v>
      </c>
      <c r="L21" s="4">
        <f t="shared" si="7"/>
        <v>-7.75903404697008</v>
      </c>
      <c r="M21" s="2">
        <f>C21/J21*1000</f>
        <v>19.925925925925927</v>
      </c>
    </row>
    <row r="22" spans="3:13">
      <c r="C22" s="4">
        <f t="shared" si="1"/>
        <v>-0.66666666666666663</v>
      </c>
      <c r="D22">
        <v>-10</v>
      </c>
      <c r="E22">
        <f t="shared" si="2"/>
        <v>-115.5263157894737</v>
      </c>
      <c r="F22">
        <f t="shared" si="0"/>
        <v>-284.4736842105263</v>
      </c>
      <c r="G22">
        <f t="shared" si="3"/>
        <v>-1.1378947368421053E-2</v>
      </c>
      <c r="H22" s="1">
        <f t="shared" si="4"/>
        <v>-87.881591119333947</v>
      </c>
      <c r="I22" s="3">
        <f t="shared" si="5"/>
        <v>-0.10985198889916743</v>
      </c>
      <c r="J22" s="1">
        <f t="shared" si="6"/>
        <v>-39.546716003700276</v>
      </c>
      <c r="K22" s="4">
        <f>I22*PI()*90/25.4</f>
        <v>-1.2228314219569556</v>
      </c>
      <c r="L22" s="4">
        <f t="shared" si="7"/>
        <v>-6.1141571097847782</v>
      </c>
      <c r="M22" s="2">
        <f>C22/J22*1000</f>
        <v>16.857699805068229</v>
      </c>
    </row>
    <row r="23" spans="3:13">
      <c r="C23" s="4">
        <f t="shared" si="1"/>
        <v>-0.33333333333333331</v>
      </c>
      <c r="D23">
        <v>-5</v>
      </c>
      <c r="E23">
        <f t="shared" si="2"/>
        <v>-12.142857142857167</v>
      </c>
      <c r="F23">
        <f>-400-E23</f>
        <v>-387.85714285714283</v>
      </c>
      <c r="G23">
        <f t="shared" si="3"/>
        <v>-1.5514285714285715E-2</v>
      </c>
      <c r="H23" s="1">
        <f t="shared" si="4"/>
        <v>-64.456721915285442</v>
      </c>
      <c r="I23" s="3">
        <f t="shared" si="5"/>
        <v>-8.0570902394106803E-2</v>
      </c>
      <c r="J23" s="1">
        <f t="shared" si="6"/>
        <v>-29.005524861878449</v>
      </c>
      <c r="K23" s="4">
        <f>I23*PI()*90/25.4</f>
        <v>-0.89688527381489602</v>
      </c>
      <c r="L23" s="4">
        <f t="shared" si="7"/>
        <v>-4.4844263690744794</v>
      </c>
      <c r="M23" s="2">
        <f>C23/J23*1000</f>
        <v>11.492063492063492</v>
      </c>
    </row>
    <row r="24" spans="3:13">
      <c r="C24" s="4">
        <f t="shared" si="1"/>
        <v>0</v>
      </c>
      <c r="D24">
        <v>0</v>
      </c>
      <c r="E24">
        <f>D24</f>
        <v>0</v>
      </c>
      <c r="F24">
        <v>0</v>
      </c>
      <c r="I24" s="3">
        <f t="shared" si="5"/>
        <v>0</v>
      </c>
      <c r="J24" s="1">
        <f t="shared" si="6"/>
        <v>0</v>
      </c>
      <c r="K24" s="4">
        <f>I24*PI()*90/25.4</f>
        <v>0</v>
      </c>
      <c r="L24" s="4">
        <f t="shared" si="7"/>
        <v>0</v>
      </c>
      <c r="M24" s="2"/>
    </row>
    <row r="25" spans="3:13">
      <c r="C25" s="4">
        <f t="shared" si="1"/>
        <v>0.33333333333333331</v>
      </c>
      <c r="D25">
        <v>5</v>
      </c>
      <c r="E25">
        <f t="shared" ref="E25:E30" si="8">(405)-(1/(D25+9))*5500</f>
        <v>12.142857142857167</v>
      </c>
      <c r="F25">
        <f>400-E25</f>
        <v>387.85714285714283</v>
      </c>
      <c r="G25">
        <f t="shared" si="3"/>
        <v>1.5514285714285715E-2</v>
      </c>
      <c r="H25" s="1">
        <f t="shared" ref="H25:H33" si="9">1/G25</f>
        <v>64.456721915285442</v>
      </c>
      <c r="I25" s="3">
        <f t="shared" si="5"/>
        <v>8.0570902394106803E-2</v>
      </c>
      <c r="J25" s="1">
        <f t="shared" si="6"/>
        <v>29.005524861878449</v>
      </c>
      <c r="K25" s="4">
        <f>I25*PI()*90/25.4</f>
        <v>0.89688527381489602</v>
      </c>
      <c r="L25" s="4">
        <f t="shared" si="7"/>
        <v>4.4844263690744794</v>
      </c>
      <c r="M25" s="2">
        <f>C25/J25*1000</f>
        <v>11.492063492063492</v>
      </c>
    </row>
    <row r="26" spans="3:13">
      <c r="C26" s="4">
        <f t="shared" si="1"/>
        <v>0.66666666666666663</v>
      </c>
      <c r="D26">
        <v>10</v>
      </c>
      <c r="E26">
        <f t="shared" si="8"/>
        <v>115.5263157894737</v>
      </c>
      <c r="F26">
        <f t="shared" ref="F26:F33" si="10">400-E26</f>
        <v>284.4736842105263</v>
      </c>
      <c r="G26">
        <f t="shared" si="3"/>
        <v>1.1378947368421053E-2</v>
      </c>
      <c r="H26" s="1">
        <f t="shared" si="9"/>
        <v>87.881591119333947</v>
      </c>
      <c r="I26" s="3">
        <f t="shared" si="5"/>
        <v>0.10985198889916743</v>
      </c>
      <c r="J26" s="1">
        <f t="shared" si="6"/>
        <v>39.546716003700276</v>
      </c>
      <c r="K26" s="4">
        <f>I26*PI()*90/25.4</f>
        <v>1.2228314219569556</v>
      </c>
      <c r="L26" s="4">
        <f t="shared" si="7"/>
        <v>6.1141571097847782</v>
      </c>
      <c r="M26" s="2">
        <f>C26/J26*1000</f>
        <v>16.857699805068229</v>
      </c>
    </row>
    <row r="27" spans="3:13">
      <c r="C27" s="4">
        <f t="shared" si="1"/>
        <v>1</v>
      </c>
      <c r="D27">
        <v>15</v>
      </c>
      <c r="E27">
        <f t="shared" si="8"/>
        <v>175.83333333333334</v>
      </c>
      <c r="F27">
        <f t="shared" si="10"/>
        <v>224.16666666666666</v>
      </c>
      <c r="G27">
        <f t="shared" si="3"/>
        <v>8.9666666666666662E-3</v>
      </c>
      <c r="H27" s="1">
        <f t="shared" si="9"/>
        <v>111.52416356877325</v>
      </c>
      <c r="I27" s="3">
        <f t="shared" si="5"/>
        <v>0.13940520446096655</v>
      </c>
      <c r="J27" s="1">
        <f t="shared" si="6"/>
        <v>50.185873605947954</v>
      </c>
      <c r="K27" s="4">
        <f>I27*PI()*90/25.4</f>
        <v>1.5518068093940158</v>
      </c>
      <c r="L27" s="4">
        <f t="shared" si="7"/>
        <v>7.75903404697008</v>
      </c>
      <c r="M27" s="2">
        <f>C27/J27*1000</f>
        <v>19.925925925925927</v>
      </c>
    </row>
    <row r="28" spans="3:13">
      <c r="C28" s="4">
        <f t="shared" si="1"/>
        <v>1.3333333333333333</v>
      </c>
      <c r="D28">
        <v>20</v>
      </c>
      <c r="E28">
        <f t="shared" si="8"/>
        <v>215.34482758620689</v>
      </c>
      <c r="F28">
        <f t="shared" si="10"/>
        <v>184.65517241379311</v>
      </c>
      <c r="G28">
        <f t="shared" si="3"/>
        <v>7.3862068965517254E-3</v>
      </c>
      <c r="H28" s="1">
        <f t="shared" si="9"/>
        <v>135.38748832866477</v>
      </c>
      <c r="I28" s="3">
        <f t="shared" si="5"/>
        <v>0.16923436041083095</v>
      </c>
      <c r="J28" s="1">
        <f t="shared" si="6"/>
        <v>60.924369747899142</v>
      </c>
      <c r="K28" s="4">
        <f>I28*PI()*90/25.4</f>
        <v>1.883853862446734</v>
      </c>
      <c r="L28" s="4">
        <f t="shared" si="7"/>
        <v>9.4192693122336699</v>
      </c>
      <c r="M28" s="2">
        <f>C28/J28*1000</f>
        <v>21.885057471264375</v>
      </c>
    </row>
    <row r="29" spans="3:13">
      <c r="C29" s="4">
        <f t="shared" si="1"/>
        <v>1.6666666666666667</v>
      </c>
      <c r="D29">
        <v>25</v>
      </c>
      <c r="E29">
        <f t="shared" si="8"/>
        <v>243.23529411764707</v>
      </c>
      <c r="F29">
        <f t="shared" si="10"/>
        <v>156.76470588235293</v>
      </c>
      <c r="G29">
        <f t="shared" si="3"/>
        <v>6.2705882352941172E-3</v>
      </c>
      <c r="H29" s="1">
        <f t="shared" si="9"/>
        <v>159.47467166979362</v>
      </c>
      <c r="I29" s="3">
        <f t="shared" si="5"/>
        <v>0.19934333958724204</v>
      </c>
      <c r="J29" s="1">
        <f t="shared" si="6"/>
        <v>71.763602251407136</v>
      </c>
      <c r="K29" s="4">
        <f>I29*PI()*90/25.4</f>
        <v>2.2190158034267773</v>
      </c>
      <c r="L29" s="4">
        <f t="shared" si="7"/>
        <v>11.095079017133887</v>
      </c>
      <c r="M29" s="2">
        <f>C29/J29*1000</f>
        <v>23.224400871459697</v>
      </c>
    </row>
    <row r="30" spans="3:13">
      <c r="C30" s="4">
        <f t="shared" si="1"/>
        <v>3.3333333333333335</v>
      </c>
      <c r="D30">
        <v>50</v>
      </c>
      <c r="E30">
        <f t="shared" si="8"/>
        <v>311.77966101694915</v>
      </c>
      <c r="F30">
        <f t="shared" si="10"/>
        <v>88.220338983050851</v>
      </c>
      <c r="G30">
        <f t="shared" si="3"/>
        <v>3.5288135593220344E-3</v>
      </c>
      <c r="H30" s="1">
        <f t="shared" si="9"/>
        <v>283.38136407300669</v>
      </c>
      <c r="I30" s="3">
        <f t="shared" si="5"/>
        <v>0.35422670509125836</v>
      </c>
      <c r="J30" s="1">
        <f t="shared" si="6"/>
        <v>127.52161383285301</v>
      </c>
      <c r="K30" s="4">
        <f>I30*PI()*90/25.4</f>
        <v>3.9431197361339128</v>
      </c>
      <c r="L30" s="4">
        <f t="shared" si="7"/>
        <v>19.715598680669562</v>
      </c>
      <c r="M30" s="2">
        <f>C30/J30*1000</f>
        <v>26.139359698681737</v>
      </c>
    </row>
    <row r="31" spans="3:13">
      <c r="C31" s="4">
        <f t="shared" si="1"/>
        <v>6.666666666666667</v>
      </c>
      <c r="D31">
        <v>100</v>
      </c>
      <c r="E31">
        <f>(405)-(1/(D31+9))*5500</f>
        <v>354.54128440366969</v>
      </c>
      <c r="F31">
        <f t="shared" si="10"/>
        <v>45.458715596330308</v>
      </c>
      <c r="G31">
        <f t="shared" si="3"/>
        <v>1.8183486238532124E-3</v>
      </c>
      <c r="H31" s="1">
        <f t="shared" si="9"/>
        <v>549.94954591321857</v>
      </c>
      <c r="I31" s="3">
        <f t="shared" si="5"/>
        <v>0.68743693239152326</v>
      </c>
      <c r="J31" s="1">
        <f t="shared" si="6"/>
        <v>247.47729566094839</v>
      </c>
      <c r="K31" s="4">
        <f>I31*PI()*90/25.4</f>
        <v>7.6522918698691393</v>
      </c>
      <c r="L31" s="4">
        <f t="shared" si="7"/>
        <v>38.261459349345699</v>
      </c>
      <c r="M31" s="2">
        <f>C31/J31*1000</f>
        <v>26.938498131158699</v>
      </c>
    </row>
    <row r="32" spans="3:13">
      <c r="C32" s="4">
        <f t="shared" si="1"/>
        <v>13.333333333333334</v>
      </c>
      <c r="D32">
        <v>200</v>
      </c>
      <c r="E32">
        <f t="shared" ref="E32:E33" si="11">(405)-(1/(D32+9))*5500</f>
        <v>378.68421052631578</v>
      </c>
      <c r="F32">
        <f t="shared" si="10"/>
        <v>21.31578947368422</v>
      </c>
      <c r="G32">
        <f t="shared" si="3"/>
        <v>8.5263157894736885E-4</v>
      </c>
      <c r="H32" s="1">
        <f t="shared" si="9"/>
        <v>1172.8395061728388</v>
      </c>
      <c r="I32" s="3">
        <f t="shared" si="5"/>
        <v>1.4660493827160486</v>
      </c>
      <c r="J32" s="1">
        <f t="shared" si="6"/>
        <v>527.77777777777749</v>
      </c>
      <c r="K32" s="4">
        <f>I32*PI()*90/25.4</f>
        <v>16.319515643647758</v>
      </c>
      <c r="L32" s="4">
        <f t="shared" si="7"/>
        <v>81.597578218238795</v>
      </c>
      <c r="M32" s="2">
        <f>C32/J32*1000</f>
        <v>25.263157894736857</v>
      </c>
    </row>
    <row r="33" spans="3:13">
      <c r="C33" s="4">
        <f t="shared" si="1"/>
        <v>26.666666666666668</v>
      </c>
      <c r="D33">
        <v>400</v>
      </c>
      <c r="E33">
        <f t="shared" si="11"/>
        <v>391.55256723716383</v>
      </c>
      <c r="F33">
        <f t="shared" si="10"/>
        <v>8.4474327628361721</v>
      </c>
      <c r="G33">
        <f t="shared" si="3"/>
        <v>3.3789731051344691E-4</v>
      </c>
      <c r="H33" s="1">
        <f t="shared" si="9"/>
        <v>2959.4790159189624</v>
      </c>
      <c r="I33" s="3">
        <f t="shared" si="5"/>
        <v>3.6993487698987031</v>
      </c>
      <c r="J33" s="1">
        <f t="shared" si="6"/>
        <v>1331.765557163533</v>
      </c>
      <c r="K33" s="4">
        <f>I33*PI()*90/25.4</f>
        <v>41.179772546150325</v>
      </c>
      <c r="L33" s="4">
        <f t="shared" si="7"/>
        <v>205.89886273075163</v>
      </c>
      <c r="M33" s="2">
        <f>C33/J33*1000</f>
        <v>20.023544326722785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2017-09-23T15:07:51Z</dcterms:created>
  <dcterms:modified xsi:type="dcterms:W3CDTF">2017-10-20T16:33:56Z</dcterms:modified>
</cp:coreProperties>
</file>