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an/Desktop/github/self-balancing-stick/determining_motor_constants/"/>
    </mc:Choice>
  </mc:AlternateContent>
  <xr:revisionPtr revIDLastSave="0" documentId="13_ncr:1_{3C35F31D-9CF9-2743-B051-18BE6528E6C9}" xr6:coauthVersionLast="47" xr6:coauthVersionMax="47" xr10:uidLastSave="{00000000-0000-0000-0000-000000000000}"/>
  <bookViews>
    <workbookView xWindow="15180" yWindow="740" windowWidth="13620" windowHeight="15960" xr2:uid="{08F4877A-BEDA-9245-83CA-47088673E2DA}"/>
  </bookViews>
  <sheets>
    <sheet name="Data" sheetId="1" r:id="rId1"/>
    <sheet name="Regression Analys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0" i="1" l="1"/>
  <c r="C39" i="1"/>
  <c r="C38" i="1"/>
  <c r="C37" i="1"/>
  <c r="A4" i="2"/>
  <c r="B4" i="2"/>
  <c r="C4" i="2"/>
  <c r="D4" i="2"/>
  <c r="A5" i="2"/>
  <c r="B5" i="2"/>
  <c r="C5" i="2"/>
  <c r="D5" i="2"/>
  <c r="A6" i="2"/>
  <c r="B6" i="2"/>
  <c r="C6" i="2"/>
  <c r="D6" i="2"/>
  <c r="A7" i="2"/>
  <c r="B7" i="2"/>
  <c r="C7" i="2"/>
  <c r="D7" i="2"/>
  <c r="A8" i="2"/>
  <c r="B8" i="2"/>
  <c r="C8" i="2"/>
  <c r="D8" i="2"/>
  <c r="A9" i="2"/>
  <c r="B9" i="2"/>
  <c r="C9" i="2"/>
  <c r="D9" i="2"/>
  <c r="A10" i="2"/>
  <c r="B10" i="2"/>
  <c r="C10" i="2"/>
  <c r="D10" i="2"/>
  <c r="A11" i="2"/>
  <c r="B11" i="2"/>
  <c r="C11" i="2"/>
  <c r="D11" i="2"/>
  <c r="A12" i="2"/>
  <c r="B12" i="2"/>
  <c r="C12" i="2"/>
  <c r="D12" i="2"/>
  <c r="A13" i="2"/>
  <c r="B13" i="2"/>
  <c r="C13" i="2"/>
  <c r="D13" i="2"/>
  <c r="A14" i="2"/>
  <c r="B14" i="2"/>
  <c r="C14" i="2"/>
  <c r="D14" i="2"/>
  <c r="A15" i="2"/>
  <c r="B15" i="2"/>
  <c r="C15" i="2"/>
  <c r="D15" i="2"/>
  <c r="A16" i="2"/>
  <c r="B16" i="2"/>
  <c r="C16" i="2"/>
  <c r="D16" i="2"/>
  <c r="A17" i="2"/>
  <c r="B17" i="2"/>
  <c r="C17" i="2"/>
  <c r="D17" i="2"/>
  <c r="B3" i="2"/>
  <c r="C3" i="2"/>
  <c r="D3" i="2"/>
  <c r="A3" i="2"/>
  <c r="E4" i="1"/>
  <c r="E3" i="2" s="1"/>
  <c r="E5" i="1"/>
  <c r="E4" i="2" s="1"/>
  <c r="E6" i="1"/>
  <c r="E5" i="2" s="1"/>
  <c r="E7" i="1"/>
  <c r="E6" i="2" s="1"/>
  <c r="E8" i="1"/>
  <c r="E7" i="2" s="1"/>
  <c r="E9" i="1"/>
  <c r="E8" i="2" s="1"/>
  <c r="E10" i="1"/>
  <c r="E9" i="2" s="1"/>
  <c r="E11" i="1"/>
  <c r="E10" i="2" s="1"/>
  <c r="E12" i="1"/>
  <c r="E11" i="2" s="1"/>
  <c r="E13" i="1"/>
  <c r="E12" i="2" s="1"/>
  <c r="E14" i="1"/>
  <c r="E13" i="2" s="1"/>
  <c r="E15" i="1"/>
  <c r="E14" i="2" s="1"/>
  <c r="E16" i="1"/>
  <c r="E15" i="2" s="1"/>
  <c r="E17" i="1"/>
  <c r="E16" i="2" s="1"/>
  <c r="E18" i="1"/>
  <c r="E17" i="2" s="1"/>
  <c r="E3" i="1"/>
  <c r="A32" i="1" s="1"/>
  <c r="B31" i="1"/>
  <c r="B25" i="1"/>
  <c r="D25" i="1"/>
  <c r="E25" i="1" s="1"/>
  <c r="A26" i="1" l="1"/>
  <c r="D26" i="1"/>
  <c r="B26" i="1"/>
  <c r="C41" i="1"/>
  <c r="C42" i="1" s="1"/>
  <c r="C43" i="1" s="1"/>
  <c r="C44" i="1" s="1"/>
  <c r="E26" i="1" l="1"/>
  <c r="B32" i="1"/>
  <c r="C45" i="1"/>
</calcChain>
</file>

<file path=xl/sharedStrings.xml><?xml version="1.0" encoding="utf-8"?>
<sst xmlns="http://schemas.openxmlformats.org/spreadsheetml/2006/main" count="118" uniqueCount="52">
  <si>
    <t>Power Supply</t>
  </si>
  <si>
    <t>V</t>
  </si>
  <si>
    <t>A</t>
  </si>
  <si>
    <t>DVM</t>
  </si>
  <si>
    <t>RPM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</si>
  <si>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</si>
  <si>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</si>
  <si>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</si>
  <si>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</si>
  <si>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</si>
  <si>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</si>
  <si>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</si>
  <si>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</si>
  <si>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</si>
  <si>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</si>
  <si>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</si>
  <si>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</si>
  <si>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</si>
  <si>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</si>
  <si>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</si>
  <si>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</si>
  <si>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</si>
  <si>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</si>
  <si>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</si>
  <si>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</si>
  <si>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</si>
  <si>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</si>
  <si>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</si>
  <si>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</si>
  <si>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</si>
  <si>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Amps</t>
  </si>
  <si>
    <t>Voltage Fit</t>
  </si>
  <si>
    <t>Volts</t>
  </si>
  <si>
    <t>Results</t>
  </si>
  <si>
    <t>A\Kt</t>
  </si>
  <si>
    <t>B\Kt</t>
  </si>
  <si>
    <t>r*(B\Kt)+Kv</t>
  </si>
  <si>
    <t>r*(A\Kt)</t>
  </si>
  <si>
    <t>r</t>
  </si>
  <si>
    <t>Kv</t>
  </si>
  <si>
    <t>r*(B\Kt)</t>
  </si>
  <si>
    <t>B</t>
  </si>
  <si>
    <t>Power Supply Current Fit</t>
  </si>
  <si>
    <t>DVM Current Fit</t>
  </si>
  <si>
    <t>rad/sec</t>
  </si>
  <si>
    <t>Power Supply Voltage vs rad/sec</t>
  </si>
  <si>
    <t>DVM Current vs rad/sec</t>
  </si>
  <si>
    <t>Power Supply Current vs rad/sec</t>
  </si>
  <si>
    <t>Current/velocity intercept</t>
  </si>
  <si>
    <t>Current/velocity slope</t>
  </si>
  <si>
    <t>Voltage/velocity intercept</t>
  </si>
  <si>
    <t>Voltage/velocity slope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</si>
</sst>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00"/>
    <numFmt numFmtId="166" formatCode="0.000E+00"/>
  </numFmts>
  <fonts count="3" x14ac:knownFonts="1"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2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Current vs Velocity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Data!$E$3:$E$18</c:f>
              <c:numCache>
                <c:formatCode>0.00</c:formatCode>
                <c:ptCount val="16"/>
                <c:pt idx="0">
                  <c:v>0</c:v>
                </c:pt>
                <c:pt idx="1">
                  <c:v>4.209734155810323</c:v>
                </c:pt>
                <c:pt idx="2">
                  <c:v>7.1209433481368638</c:v>
                </c:pt>
                <c:pt idx="3">
                  <c:v>11.037462189612141</c:v>
                </c:pt>
                <c:pt idx="4">
                  <c:v>26.158994828891011</c:v>
                </c:pt>
                <c:pt idx="5">
                  <c:v>40.746456717059615</c:v>
                </c:pt>
                <c:pt idx="6">
                  <c:v>57.375953830061583</c:v>
                </c:pt>
                <c:pt idx="7">
                  <c:v>71.303681260976333</c:v>
                </c:pt>
                <c:pt idx="8">
                  <c:v>87.200140088140699</c:v>
                </c:pt>
                <c:pt idx="9">
                  <c:v>103.46311805822384</c:v>
                </c:pt>
                <c:pt idx="10">
                  <c:v>119.06636157105315</c:v>
                </c:pt>
                <c:pt idx="11">
                  <c:v>131.94689145077132</c:v>
                </c:pt>
                <c:pt idx="12">
                  <c:v>147.0265361880023</c:v>
                </c:pt>
                <c:pt idx="13">
                  <c:v>12.042771838760874</c:v>
                </c:pt>
                <c:pt idx="14">
                  <c:v>10.681415022205297</c:v>
                </c:pt>
                <c:pt idx="15">
                  <c:v>13.613568165555769</c:v>
                </c:pt>
              </c:numCache>
            </c:numRef>
          </c:xVal>
          <c:yVal>
            <c:numRef>
              <c:f>Data!$B$3:$B$18</c:f>
              <c:numCache>
                <c:formatCode>General</c:formatCode>
                <c:ptCount val="16"/>
                <c:pt idx="0">
                  <c:v>6.9000000000000006E-2</c:v>
                </c:pt>
                <c:pt idx="1">
                  <c:v>4.3999999999999997E-2</c:v>
                </c:pt>
                <c:pt idx="2">
                  <c:v>4.4999999999999998E-2</c:v>
                </c:pt>
                <c:pt idx="3">
                  <c:v>4.5999999999999999E-2</c:v>
                </c:pt>
                <c:pt idx="4">
                  <c:v>4.9000000000000002E-2</c:v>
                </c:pt>
                <c:pt idx="5">
                  <c:v>4.9000000000000002E-2</c:v>
                </c:pt>
                <c:pt idx="6">
                  <c:v>5.7000000000000002E-2</c:v>
                </c:pt>
                <c:pt idx="7">
                  <c:v>0.06</c:v>
                </c:pt>
                <c:pt idx="8">
                  <c:v>6.5000000000000002E-2</c:v>
                </c:pt>
                <c:pt idx="9">
                  <c:v>6.6000000000000003E-2</c:v>
                </c:pt>
                <c:pt idx="10">
                  <c:v>7.1999999999999995E-2</c:v>
                </c:pt>
                <c:pt idx="11">
                  <c:v>7.5999999999999998E-2</c:v>
                </c:pt>
                <c:pt idx="12">
                  <c:v>8.1000000000000003E-2</c:v>
                </c:pt>
                <c:pt idx="13">
                  <c:v>4.7E-2</c:v>
                </c:pt>
                <c:pt idx="14">
                  <c:v>0.05</c:v>
                </c:pt>
                <c:pt idx="15">
                  <c:v>4.9000000000000002E-2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FB-FF4D-9915-4A53329DA524}"/>
            </c:ext>
          </c:extLst>
        </c:ser>
        <c:ser>
          <c:idx val="1"/>
          <c:order val="1"/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Data!$A$25:$A$26</c:f>
              <c:numCache>
                <c:formatCode>0.00</c:formatCode>
                <c:ptCount val="2"/>
                <c:pt idx="0" formatCode="General">
                  <c:v>0</c:v>
                </c:pt>
                <c:pt idx="1">
                  <c:v>147.0265361880023</c:v>
                </c:pt>
              </c:numCache>
            </c:numRef>
          </c:xVal>
          <c:yVal>
            <c:numRef>
              <c:f>Data!$B$25:$B$26</c:f>
              <c:numCache>
                <c:formatCode>General</c:formatCode>
                <c:ptCount val="2"/>
                <c:pt idx="0">
                  <c:v>4.3595903659679705E-2</c:v>
                </c:pt>
                <c:pt idx="1">
                  <c:v>7.8837427750008335E-2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9F-A647-B5CF-6E56503F11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8244815"/>
        <c:axId val="1098225743"/>
      </c:scatterChart>
      <c:valAx>
        <c:axId val="1098244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Rotor Velocity (rad/sec)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8225743"/>
        <c:crosses val="autoZero"/>
        <c:crossBetween val="midCat"/>
      </c:valAx>
      <c:valAx>
        <c:axId val="1098225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 Supply Current (amps)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82448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Voltage vs Velocity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Data!$E$3:$E$18</c:f>
              <c:numCache>
                <c:formatCode>0.00</c:formatCode>
                <c:ptCount val="16"/>
                <c:pt idx="0">
                  <c:v>0</c:v>
                </c:pt>
                <c:pt idx="1">
                  <c:v>4.209734155810323</c:v>
                </c:pt>
                <c:pt idx="2">
                  <c:v>7.1209433481368638</c:v>
                </c:pt>
                <c:pt idx="3">
                  <c:v>11.037462189612141</c:v>
                </c:pt>
                <c:pt idx="4">
                  <c:v>26.158994828891011</c:v>
                </c:pt>
                <c:pt idx="5">
                  <c:v>40.746456717059615</c:v>
                </c:pt>
                <c:pt idx="6">
                  <c:v>57.375953830061583</c:v>
                </c:pt>
                <c:pt idx="7">
                  <c:v>71.303681260976333</c:v>
                </c:pt>
                <c:pt idx="8">
                  <c:v>87.200140088140699</c:v>
                </c:pt>
                <c:pt idx="9">
                  <c:v>103.46311805822384</c:v>
                </c:pt>
                <c:pt idx="10">
                  <c:v>119.06636157105315</c:v>
                </c:pt>
                <c:pt idx="11">
                  <c:v>131.94689145077132</c:v>
                </c:pt>
                <c:pt idx="12">
                  <c:v>147.0265361880023</c:v>
                </c:pt>
                <c:pt idx="13">
                  <c:v>12.042771838760874</c:v>
                </c:pt>
                <c:pt idx="14">
                  <c:v>10.681415022205297</c:v>
                </c:pt>
                <c:pt idx="15">
                  <c:v>13.613568165555769</c:v>
                </c:pt>
              </c:numCache>
            </c:numRef>
          </c:xVal>
          <c:yVal>
            <c:numRef>
              <c:f>Data!$A$3:$A$18</c:f>
              <c:numCache>
                <c:formatCode>General</c:formatCode>
                <c:ptCount val="16"/>
                <c:pt idx="0">
                  <c:v>0.5</c:v>
                </c:pt>
                <c:pt idx="1">
                  <c:v>0.56999999999999995</c:v>
                </c:pt>
                <c:pt idx="2">
                  <c:v>0.76</c:v>
                </c:pt>
                <c:pt idx="3">
                  <c:v>1.01</c:v>
                </c:pt>
                <c:pt idx="4">
                  <c:v>1.99</c:v>
                </c:pt>
                <c:pt idx="5">
                  <c:v>2.98</c:v>
                </c:pt>
                <c:pt idx="6">
                  <c:v>3.99</c:v>
                </c:pt>
                <c:pt idx="7">
                  <c:v>4.9400000000000004</c:v>
                </c:pt>
                <c:pt idx="8">
                  <c:v>5.99</c:v>
                </c:pt>
                <c:pt idx="9">
                  <c:v>7.07</c:v>
                </c:pt>
                <c:pt idx="10">
                  <c:v>8.09</c:v>
                </c:pt>
                <c:pt idx="11">
                  <c:v>8.9499999999999993</c:v>
                </c:pt>
                <c:pt idx="12">
                  <c:v>9.9499999999999993</c:v>
                </c:pt>
                <c:pt idx="13">
                  <c:v>1.18</c:v>
                </c:pt>
                <c:pt idx="14">
                  <c:v>1.0900000000000001</c:v>
                </c:pt>
                <c:pt idx="15">
                  <c:v>1.25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69-C14D-9768-43A98FD84165}"/>
            </c:ext>
          </c:extLst>
        </c:ser>
        <c:ser>
          <c:idx val="1"/>
          <c:order val="1"/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Data!$A$31:$A$32</c:f>
              <c:numCache>
                <c:formatCode>0.00</c:formatCode>
                <c:ptCount val="2"/>
                <c:pt idx="0" formatCode="General">
                  <c:v>0</c:v>
                </c:pt>
                <c:pt idx="1">
                  <c:v>147.0265361880023</c:v>
                </c:pt>
              </c:numCache>
            </c:numRef>
          </c:xVal>
          <c:yVal>
            <c:numRef>
              <c:f>Data!$B$31:$B$32</c:f>
              <c:numCache>
                <c:formatCode>General</c:formatCode>
                <c:ptCount val="2"/>
                <c:pt idx="0">
                  <c:v>0.31990924300250922</c:v>
                </c:pt>
                <c:pt idx="1">
                  <c:v>9.9144373600667528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C6-AF48-B959-A768229110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3105023"/>
        <c:axId val="1213106671"/>
      </c:scatterChart>
      <c:valAx>
        <c:axId val="1213105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Rotor Velocity (rad/sec)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106671"/>
        <c:crosses val="autoZero"/>
        <c:crossBetween val="midCat"/>
      </c:valAx>
      <c:valAx>
        <c:axId val="121310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 Supply Voltage (volts)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105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214994</xdr:colOff>
      <xdr:row>1</xdr:row>
      <xdr:rowOff>9071</xdr:rowOff>
    </xdr:from>
    <xdr:to>
      <xdr:col>13</xdr:col>
      <xdr:colOff>146958</xdr:colOff>
      <xdr:row>20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2BF9DD-2434-494A-8D0A-832E54012D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296634</xdr:colOff>
      <xdr:row>22</xdr:row>
      <xdr:rowOff>174172</xdr:rowOff>
    </xdr:from>
    <xdr:to>
      <xdr:col>14</xdr:col>
      <xdr:colOff>174171</xdr:colOff>
      <xdr:row>38</xdr:row>
      <xdr:rowOff>130630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183ED51-749A-5949-B9CC-D7FE0B4D0C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D0418-466D-EE49-8444-D1B692361C6C}">
  <dimension ref="A1:E45"/>
  <sheetViews>
    <sheetView tabSelected="1" topLeftCell="A31" zoomScale="140" zoomScaleNormal="140" workbookViewId="0">
      <selection activeCell="F4" sqref="F4"/>
    </sheetView>
  </sheetViews>
  <sheetFormatPr baseColWidth="10" defaultRowHeight="16" x14ac:dyDescent="0.2"/>
  <cols>
    <col min="3" max="3" width="12.6640625" bestFit="1" customWidth="1"/>
  </cols>
  <sheetData>
    <row r="1" spans="1:5" x14ac:dyDescent="0.2">
      <c r="A1" s="11" t="s">
        <v>0</v>
      </c>
      <c r="B1" s="11"/>
      <c r="C1" s="10" t="s">
        <v>3</v>
      </c>
    </row>
    <row r="2" spans="1:5" x14ac:dyDescent="0.2">
      <c r="A2" s="10" t="s">
        <v>1</v>
      </c>
      <c r="B2" s="10" t="s">
        <v>2</v>
      </c>
      <c r="C2" s="10" t="s">
        <v>2</v>
      </c>
      <c r="D2" s="10" t="s">
        <v>4</v>
      </c>
      <c r="E2" s="10" t="s">
        <v>44</v>
      </c>
    </row>
    <row r="3" spans="1:5" x14ac:dyDescent="0.2">
      <c r="A3">
        <v>0.5</v>
      </c>
      <c r="B3">
        <v>6.9000000000000006E-2</v>
      </c>
      <c r="C3">
        <v>7.1999999999999995E-2</v>
      </c>
      <c r="D3">
        <v>0</v>
      </c>
      <c r="E3" s="6">
        <f>D3/60*(2*PI())</f>
        <v>0</v>
      </c>
    </row>
    <row r="4" spans="1:5" x14ac:dyDescent="0.2">
      <c r="A4">
        <v>0.56999999999999995</v>
      </c>
      <c r="B4">
        <v>4.3999999999999997E-2</v>
      </c>
      <c r="C4">
        <v>4.8000000000000001E-2</v>
      </c>
      <c r="D4">
        <v>40.200000000000003</v>
      </c>
      <c r="E4" s="6">
        <f t="shared" ref="E4:E18" si="0">D4/60*(2*PI())</f>
        <v>4.209734155810323</v>
      </c>
    </row>
    <row r="5" spans="1:5" x14ac:dyDescent="0.2">
      <c r="A5">
        <v>0.76</v>
      </c>
      <c r="B5">
        <v>4.4999999999999998E-2</v>
      </c>
      <c r="C5">
        <v>4.7E-2</v>
      </c>
      <c r="D5">
        <v>68</v>
      </c>
      <c r="E5" s="6">
        <f t="shared" si="0"/>
        <v>7.1209433481368638</v>
      </c>
    </row>
    <row r="6" spans="1:5" x14ac:dyDescent="0.2">
      <c r="A6">
        <v>1.01</v>
      </c>
      <c r="B6">
        <v>4.5999999999999999E-2</v>
      </c>
      <c r="C6">
        <v>4.8000000000000001E-2</v>
      </c>
      <c r="D6">
        <v>105.4</v>
      </c>
      <c r="E6" s="6">
        <f t="shared" si="0"/>
        <v>11.037462189612141</v>
      </c>
    </row>
    <row r="7" spans="1:5" x14ac:dyDescent="0.2">
      <c r="A7">
        <v>1.99</v>
      </c>
      <c r="B7">
        <v>4.9000000000000002E-2</v>
      </c>
      <c r="C7">
        <v>5.0999999999999997E-2</v>
      </c>
      <c r="D7">
        <v>249.8</v>
      </c>
      <c r="E7" s="6">
        <f t="shared" si="0"/>
        <v>26.158994828891011</v>
      </c>
    </row>
    <row r="8" spans="1:5" x14ac:dyDescent="0.2">
      <c r="A8">
        <v>2.98</v>
      </c>
      <c r="B8">
        <v>4.9000000000000002E-2</v>
      </c>
      <c r="C8">
        <v>5.1999999999999998E-2</v>
      </c>
      <c r="D8">
        <v>389.1</v>
      </c>
      <c r="E8" s="6">
        <f t="shared" si="0"/>
        <v>40.746456717059615</v>
      </c>
    </row>
    <row r="9" spans="1:5" x14ac:dyDescent="0.2">
      <c r="A9">
        <v>3.99</v>
      </c>
      <c r="B9">
        <v>5.7000000000000002E-2</v>
      </c>
      <c r="C9">
        <v>5.7000000000000002E-2</v>
      </c>
      <c r="D9">
        <v>547.9</v>
      </c>
      <c r="E9" s="6">
        <f t="shared" si="0"/>
        <v>57.375953830061583</v>
      </c>
    </row>
    <row r="10" spans="1:5" x14ac:dyDescent="0.2">
      <c r="A10">
        <v>4.9400000000000004</v>
      </c>
      <c r="B10">
        <v>0.06</v>
      </c>
      <c r="C10">
        <v>0.06</v>
      </c>
      <c r="D10">
        <v>680.9</v>
      </c>
      <c r="E10" s="6">
        <f t="shared" si="0"/>
        <v>71.303681260976333</v>
      </c>
    </row>
    <row r="11" spans="1:5" x14ac:dyDescent="0.2">
      <c r="A11">
        <v>5.99</v>
      </c>
      <c r="B11">
        <v>6.5000000000000002E-2</v>
      </c>
      <c r="C11">
        <v>6.4000000000000001E-2</v>
      </c>
      <c r="D11">
        <v>832.7</v>
      </c>
      <c r="E11" s="6">
        <f t="shared" si="0"/>
        <v>87.200140088140699</v>
      </c>
    </row>
    <row r="12" spans="1:5" x14ac:dyDescent="0.2">
      <c r="A12">
        <v>7.07</v>
      </c>
      <c r="B12">
        <v>6.6000000000000003E-2</v>
      </c>
      <c r="C12">
        <v>6.9000000000000006E-2</v>
      </c>
      <c r="D12">
        <v>988</v>
      </c>
      <c r="E12" s="6">
        <f t="shared" si="0"/>
        <v>103.46311805822384</v>
      </c>
    </row>
    <row r="13" spans="1:5" x14ac:dyDescent="0.2">
      <c r="A13">
        <v>8.09</v>
      </c>
      <c r="B13">
        <v>7.1999999999999995E-2</v>
      </c>
      <c r="C13">
        <v>7.1999999999999995E-2</v>
      </c>
      <c r="D13">
        <v>1137</v>
      </c>
      <c r="E13" s="6">
        <f t="shared" si="0"/>
        <v>119.06636157105315</v>
      </c>
    </row>
    <row r="14" spans="1:5" x14ac:dyDescent="0.2">
      <c r="A14">
        <v>8.9499999999999993</v>
      </c>
      <c r="B14">
        <v>7.5999999999999998E-2</v>
      </c>
      <c r="C14">
        <v>7.5999999999999998E-2</v>
      </c>
      <c r="D14">
        <v>1260</v>
      </c>
      <c r="E14" s="6">
        <f t="shared" si="0"/>
        <v>131.94689145077132</v>
      </c>
    </row>
    <row r="15" spans="1:5" x14ac:dyDescent="0.2">
      <c r="A15">
        <v>9.9499999999999993</v>
      </c>
      <c r="B15">
        <v>8.1000000000000003E-2</v>
      </c>
      <c r="C15">
        <v>8.2000000000000003E-2</v>
      </c>
      <c r="D15">
        <v>1404</v>
      </c>
      <c r="E15" s="6">
        <f t="shared" si="0"/>
        <v>147.0265361880023</v>
      </c>
    </row>
    <row r="16" spans="1:5" x14ac:dyDescent="0.2">
      <c r="A16">
        <v>1.18</v>
      </c>
      <c r="B16">
        <v>4.7E-2</v>
      </c>
      <c r="C16">
        <v>0.05</v>
      </c>
      <c r="D16">
        <v>115</v>
      </c>
      <c r="E16" s="6">
        <f t="shared" si="0"/>
        <v>12.042771838760874</v>
      </c>
    </row>
    <row r="17" spans="1:5" x14ac:dyDescent="0.2">
      <c r="A17">
        <v>1.0900000000000001</v>
      </c>
      <c r="B17">
        <v>0.05</v>
      </c>
      <c r="C17">
        <v>0.05</v>
      </c>
      <c r="D17">
        <v>102</v>
      </c>
      <c r="E17" s="6">
        <f t="shared" si="0"/>
        <v>10.681415022205297</v>
      </c>
    </row>
    <row r="18" spans="1:5" x14ac:dyDescent="0.2">
      <c r="A18">
        <v>1.25</v>
      </c>
      <c r="B18">
        <v>4.9000000000000002E-2</v>
      </c>
      <c r="C18">
        <v>5.0999999999999997E-2</v>
      </c>
      <c r="D18">
        <v>130</v>
      </c>
      <c r="E18" s="6">
        <f t="shared" si="0"/>
        <v>13.613568165555769</v>
      </c>
    </row>
    <row r="19" spans="1:5" x14ac:dyDescent="0.2">
      <c r="E19" s="6"/>
    </row>
    <row r="23" spans="1:5" x14ac:dyDescent="0.2">
      <c r="A23" t="s">
        <v>42</v>
      </c>
      <c r="D23" t="s">
        <v>43</v>
      </c>
    </row>
    <row r="24" spans="1:5" x14ac:dyDescent="0.2">
      <c r="A24" t="s">
        <v>44</v>
      </c>
      <c r="B24" t="s">
        <v>30</v>
      </c>
      <c r="D24" t="s">
        <v>44</v>
      </c>
      <c r="E24" t="s">
        <v>30</v>
      </c>
    </row>
    <row r="25" spans="1:5" x14ac:dyDescent="0.2">
      <c r="A25">
        <v>0</v>
      </c>
      <c r="B25">
        <f>A25*'Regression Analyses'!$B$38+'Regression Analyses'!$B$37</f>
        <v>4.3595903659679705E-2</v>
      </c>
      <c r="D25">
        <f>A25</f>
        <v>0</v>
      </c>
      <c r="E25">
        <f>D25*'Regression Analyses'!$B$60+'Regression Analyses'!$B$59</f>
        <v>4.5817573204288926E-2</v>
      </c>
    </row>
    <row r="26" spans="1:5" x14ac:dyDescent="0.2">
      <c r="A26" s="6">
        <f>MAX(E3:E19)</f>
        <v>147.0265361880023</v>
      </c>
      <c r="B26">
        <f>A26*'Regression Analyses'!$B$38+'Regression Analyses'!$B$37</f>
        <v>7.8837427750008335E-2</v>
      </c>
      <c r="D26" s="6">
        <f>MAX(E3:E19)</f>
        <v>147.0265361880023</v>
      </c>
      <c r="E26">
        <f>D26*'Regression Analyses'!$B$60+'Regression Analyses'!$B$59</f>
        <v>7.8909487281018764E-2</v>
      </c>
    </row>
    <row r="29" spans="1:5" x14ac:dyDescent="0.2">
      <c r="A29" t="s">
        <v>31</v>
      </c>
    </row>
    <row r="30" spans="1:5" x14ac:dyDescent="0.2">
      <c r="A30" t="s">
        <v>4</v>
      </c>
      <c r="B30" t="s">
        <v>32</v>
      </c>
    </row>
    <row r="31" spans="1:5" x14ac:dyDescent="0.2">
      <c r="A31">
        <v>0</v>
      </c>
      <c r="B31">
        <f>A31*'Regression Analyses'!$B$84+'Regression Analyses'!$B$83</f>
        <v>0.31990924300250922</v>
      </c>
    </row>
    <row r="32" spans="1:5" x14ac:dyDescent="0.2">
      <c r="A32" s="6">
        <f>MAX(E3:E19)</f>
        <v>147.0265361880023</v>
      </c>
      <c r="B32">
        <f>A32*'Regression Analyses'!$B$84+'Regression Analyses'!$B$83</f>
        <v>9.9144373600667528</v>
      </c>
    </row>
    <row r="36" spans="2:4" x14ac:dyDescent="0.2">
      <c r="B36" t="s">
        <v>33</v>
      </c>
    </row>
    <row r="37" spans="2:4" x14ac:dyDescent="0.2">
      <c r="B37" t="s">
        <v>34</v>
      </c>
      <c r="C37">
        <f>'Regression Analyses'!B37</f>
        <v>4.3595903659679705E-2</v>
      </c>
      <c r="D37" t="s">
        <v>48</v>
      </c>
    </row>
    <row r="38" spans="2:4" x14ac:dyDescent="0.2">
      <c r="B38" t="s">
        <v>35</v>
      </c>
      <c r="C38">
        <f>'Regression Analyses'!B38</f>
        <v>2.3969498978922702E-4</v>
      </c>
      <c r="D38" t="s">
        <v>49</v>
      </c>
    </row>
    <row r="39" spans="2:4" x14ac:dyDescent="0.2">
      <c r="B39" t="s">
        <v>37</v>
      </c>
      <c r="C39">
        <f>'Regression Analyses'!B83</f>
        <v>0.31990924300250922</v>
      </c>
      <c r="D39" t="s">
        <v>50</v>
      </c>
    </row>
    <row r="40" spans="2:4" x14ac:dyDescent="0.2">
      <c r="B40" t="s">
        <v>36</v>
      </c>
      <c r="C40">
        <f>'Regression Analyses'!B84</f>
        <v>6.5257118652348275E-2</v>
      </c>
      <c r="D40" t="s">
        <v>51</v>
      </c>
    </row>
    <row r="41" spans="2:4" x14ac:dyDescent="0.2">
      <c r="B41" t="s">
        <v>38</v>
      </c>
      <c r="C41" s="6">
        <f>C39/C37</f>
        <v>7.3380573895152876</v>
      </c>
    </row>
    <row r="42" spans="2:4" x14ac:dyDescent="0.2">
      <c r="B42" t="s">
        <v>40</v>
      </c>
      <c r="C42">
        <f>C41*C38</f>
        <v>1.7588955910526288E-3</v>
      </c>
    </row>
    <row r="43" spans="2:4" x14ac:dyDescent="0.2">
      <c r="B43" t="s">
        <v>39</v>
      </c>
      <c r="C43" s="5">
        <f>C40-C42</f>
        <v>6.3498223061295642E-2</v>
      </c>
    </row>
    <row r="44" spans="2:4" x14ac:dyDescent="0.2">
      <c r="B44" t="s">
        <v>2</v>
      </c>
      <c r="C44" s="7">
        <f>C37*C43</f>
        <v>2.7682624151410969E-3</v>
      </c>
    </row>
    <row r="45" spans="2:4" x14ac:dyDescent="0.2">
      <c r="B45" t="s">
        <v>41</v>
      </c>
      <c r="C45" s="8">
        <f>C38*C43</f>
        <v>1.5220205928311319E-5</v>
      </c>
    </row>
  </sheetData>
  <mergeCells count="1">
    <mergeCell ref="A1:B1"/>
  </mergeCells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F7F5B-1C0D-BB43-9031-CA91D2BF0CCF}">
  <dimension ref="A1:I84"/>
  <sheetViews>
    <sheetView topLeftCell="A58" zoomScale="120" zoomScaleNormal="120" workbookViewId="0">
      <selection activeCell="A21" sqref="A21"/>
    </sheetView>
  </sheetViews>
  <sheetFormatPr baseColWidth="10" defaultRowHeight="16" x14ac:dyDescent="0.2"/>
  <cols>
    <col min="4" max="4" width="10.83203125" customWidth="1"/>
    <col min="5" max="5" width="11.6640625" bestFit="1" customWidth="1"/>
  </cols>
  <sheetData>
    <row r="1" spans="1:6" x14ac:dyDescent="0.2">
      <c r="A1" t="s">
        <v>0</v>
      </c>
      <c r="C1" t="s">
        <v>3</v>
      </c>
    </row>
    <row r="2" spans="1:6" x14ac:dyDescent="0.2">
      <c r="A2" t="s">
        <v>1</v>
      </c>
      <c r="B2" t="s">
        <v>2</v>
      </c>
      <c r="C2" t="s">
        <v>2</v>
      </c>
      <c r="D2" t="s">
        <v>4</v>
      </c>
      <c r="E2" t="s">
        <v>44</v>
      </c>
    </row>
    <row r="3" spans="1:6" x14ac:dyDescent="0.2">
      <c r="A3">
        <f>Data!A4</f>
        <v>0.56999999999999995</v>
      </c>
      <c r="B3">
        <f>Data!B4</f>
        <v>4.3999999999999997E-2</v>
      </c>
      <c r="C3">
        <f>Data!C4</f>
        <v>4.8000000000000001E-2</v>
      </c>
      <c r="D3">
        <f>Data!D4</f>
        <v>40.200000000000003</v>
      </c>
      <c r="E3" s="6">
        <f>Data!E4</f>
        <v>4.209734155810323</v>
      </c>
      <c r="F3" s="5"/>
    </row>
    <row r="4" spans="1:6" x14ac:dyDescent="0.2">
      <c r="A4">
        <f>Data!A5</f>
        <v>0.76</v>
      </c>
      <c r="B4">
        <f>Data!B5</f>
        <v>4.4999999999999998E-2</v>
      </c>
      <c r="C4">
        <f>Data!C5</f>
        <v>4.7E-2</v>
      </c>
      <c r="D4">
        <f>Data!D5</f>
        <v>68</v>
      </c>
      <c r="E4" s="6">
        <f>Data!E5</f>
        <v>7.1209433481368638</v>
      </c>
      <c r="F4" s="5"/>
    </row>
    <row r="5" spans="1:6" x14ac:dyDescent="0.2">
      <c r="A5">
        <f>Data!A6</f>
        <v>1.01</v>
      </c>
      <c r="B5">
        <f>Data!B6</f>
        <v>4.5999999999999999E-2</v>
      </c>
      <c r="C5">
        <f>Data!C6</f>
        <v>4.8000000000000001E-2</v>
      </c>
      <c r="D5">
        <f>Data!D6</f>
        <v>105.4</v>
      </c>
      <c r="E5" s="6">
        <f>Data!E6</f>
        <v>11.037462189612141</v>
      </c>
      <c r="F5" s="5"/>
    </row>
    <row r="6" spans="1:6" x14ac:dyDescent="0.2">
      <c r="A6">
        <f>Data!A7</f>
        <v>1.99</v>
      </c>
      <c r="B6">
        <f>Data!B7</f>
        <v>4.9000000000000002E-2</v>
      </c>
      <c r="C6">
        <f>Data!C7</f>
        <v>5.0999999999999997E-2</v>
      </c>
      <c r="D6">
        <f>Data!D7</f>
        <v>249.8</v>
      </c>
      <c r="E6" s="6">
        <f>Data!E7</f>
        <v>26.158994828891011</v>
      </c>
      <c r="F6" s="5"/>
    </row>
    <row r="7" spans="1:6" x14ac:dyDescent="0.2">
      <c r="A7">
        <f>Data!A8</f>
        <v>2.98</v>
      </c>
      <c r="B7">
        <f>Data!B8</f>
        <v>4.9000000000000002E-2</v>
      </c>
      <c r="C7">
        <f>Data!C8</f>
        <v>5.1999999999999998E-2</v>
      </c>
      <c r="D7">
        <f>Data!D8</f>
        <v>389.1</v>
      </c>
      <c r="E7" s="6">
        <f>Data!E8</f>
        <v>40.746456717059615</v>
      </c>
      <c r="F7" s="5"/>
    </row>
    <row r="8" spans="1:6" x14ac:dyDescent="0.2">
      <c r="A8">
        <f>Data!A9</f>
        <v>3.99</v>
      </c>
      <c r="B8">
        <f>Data!B9</f>
        <v>5.7000000000000002E-2</v>
      </c>
      <c r="C8">
        <f>Data!C9</f>
        <v>5.7000000000000002E-2</v>
      </c>
      <c r="D8">
        <f>Data!D9</f>
        <v>547.9</v>
      </c>
      <c r="E8" s="6">
        <f>Data!E9</f>
        <v>57.375953830061583</v>
      </c>
      <c r="F8" s="5"/>
    </row>
    <row r="9" spans="1:6" x14ac:dyDescent="0.2">
      <c r="A9">
        <f>Data!A10</f>
        <v>4.9400000000000004</v>
      </c>
      <c r="B9">
        <f>Data!B10</f>
        <v>0.06</v>
      </c>
      <c r="C9">
        <f>Data!C10</f>
        <v>0.06</v>
      </c>
      <c r="D9">
        <f>Data!D10</f>
        <v>680.9</v>
      </c>
      <c r="E9" s="6">
        <f>Data!E10</f>
        <v>71.303681260976333</v>
      </c>
      <c r="F9" s="5"/>
    </row>
    <row r="10" spans="1:6" x14ac:dyDescent="0.2">
      <c r="A10">
        <f>Data!A11</f>
        <v>5.99</v>
      </c>
      <c r="B10">
        <f>Data!B11</f>
        <v>6.5000000000000002E-2</v>
      </c>
      <c r="C10">
        <f>Data!C11</f>
        <v>6.4000000000000001E-2</v>
      </c>
      <c r="D10">
        <f>Data!D11</f>
        <v>832.7</v>
      </c>
      <c r="E10" s="6">
        <f>Data!E11</f>
        <v>87.200140088140699</v>
      </c>
      <c r="F10" s="5"/>
    </row>
    <row r="11" spans="1:6" x14ac:dyDescent="0.2">
      <c r="A11">
        <f>Data!A12</f>
        <v>7.07</v>
      </c>
      <c r="B11">
        <f>Data!B12</f>
        <v>6.6000000000000003E-2</v>
      </c>
      <c r="C11">
        <f>Data!C12</f>
        <v>6.9000000000000006E-2</v>
      </c>
      <c r="D11">
        <f>Data!D12</f>
        <v>988</v>
      </c>
      <c r="E11" s="6">
        <f>Data!E12</f>
        <v>103.46311805822384</v>
      </c>
      <c r="F11" s="5"/>
    </row>
    <row r="12" spans="1:6" x14ac:dyDescent="0.2">
      <c r="A12">
        <f>Data!A13</f>
        <v>8.09</v>
      </c>
      <c r="B12">
        <f>Data!B13</f>
        <v>7.1999999999999995E-2</v>
      </c>
      <c r="C12">
        <f>Data!C13</f>
        <v>7.1999999999999995E-2</v>
      </c>
      <c r="D12">
        <f>Data!D13</f>
        <v>1137</v>
      </c>
      <c r="E12" s="6">
        <f>Data!E13</f>
        <v>119.06636157105315</v>
      </c>
      <c r="F12" s="5"/>
    </row>
    <row r="13" spans="1:6" x14ac:dyDescent="0.2">
      <c r="A13">
        <f>Data!A14</f>
        <v>8.9499999999999993</v>
      </c>
      <c r="B13">
        <f>Data!B14</f>
        <v>7.5999999999999998E-2</v>
      </c>
      <c r="C13">
        <f>Data!C14</f>
        <v>7.5999999999999998E-2</v>
      </c>
      <c r="D13">
        <f>Data!D14</f>
        <v>1260</v>
      </c>
      <c r="E13" s="6">
        <f>Data!E14</f>
        <v>131.94689145077132</v>
      </c>
      <c r="F13" s="5"/>
    </row>
    <row r="14" spans="1:6" x14ac:dyDescent="0.2">
      <c r="A14">
        <f>Data!A15</f>
        <v>9.9499999999999993</v>
      </c>
      <c r="B14">
        <f>Data!B15</f>
        <v>8.1000000000000003E-2</v>
      </c>
      <c r="C14">
        <f>Data!C15</f>
        <v>8.2000000000000003E-2</v>
      </c>
      <c r="D14">
        <f>Data!D15</f>
        <v>1404</v>
      </c>
      <c r="E14" s="6">
        <f>Data!E15</f>
        <v>147.0265361880023</v>
      </c>
      <c r="F14" s="5"/>
    </row>
    <row r="15" spans="1:6" x14ac:dyDescent="0.2">
      <c r="A15">
        <f>Data!A16</f>
        <v>1.18</v>
      </c>
      <c r="B15">
        <f>Data!B16</f>
        <v>4.7E-2</v>
      </c>
      <c r="C15">
        <f>Data!C16</f>
        <v>0.05</v>
      </c>
      <c r="D15">
        <f>Data!D16</f>
        <v>115</v>
      </c>
      <c r="E15" s="6">
        <f>Data!E16</f>
        <v>12.042771838760874</v>
      </c>
      <c r="F15" s="5"/>
    </row>
    <row r="16" spans="1:6" x14ac:dyDescent="0.2">
      <c r="A16">
        <f>Data!A17</f>
        <v>1.0900000000000001</v>
      </c>
      <c r="B16">
        <f>Data!B17</f>
        <v>0.05</v>
      </c>
      <c r="C16">
        <f>Data!C17</f>
        <v>0.05</v>
      </c>
      <c r="D16">
        <f>Data!D17</f>
        <v>102</v>
      </c>
      <c r="E16" s="6">
        <f>Data!E17</f>
        <v>10.681415022205297</v>
      </c>
      <c r="F16" s="5"/>
    </row>
    <row r="17" spans="1:6" x14ac:dyDescent="0.2">
      <c r="A17">
        <f>Data!A18</f>
        <v>1.25</v>
      </c>
      <c r="B17">
        <f>Data!B18</f>
        <v>4.9000000000000002E-2</v>
      </c>
      <c r="C17">
        <f>Data!C18</f>
        <v>5.0999999999999997E-2</v>
      </c>
      <c r="D17">
        <f>Data!D18</f>
        <v>130</v>
      </c>
      <c r="E17" s="6">
        <f>Data!E18</f>
        <v>13.613568165555769</v>
      </c>
      <c r="F17" s="5"/>
    </row>
    <row r="20" spans="1:6" x14ac:dyDescent="0.2">
      <c r="A20" s="9" t="s">
        <v>47</v>
      </c>
    </row>
    <row r="21" spans="1:6" x14ac:dyDescent="0.2">
      <c r="A21" t="s">
        <v>5</v>
      </c>
    </row>
    <row r="22" spans="1:6" ht="17" thickBot="1" x14ac:dyDescent="0.25"/>
    <row r="23" spans="1:6" x14ac:dyDescent="0.2">
      <c r="A23" s="4" t="s">
        <v>6</v>
      </c>
      <c r="B23" s="4"/>
    </row>
    <row r="24" spans="1:6" x14ac:dyDescent="0.2">
      <c r="A24" s="1" t="s">
        <v>7</v>
      </c>
      <c r="B24" s="1">
        <v>0.98753339492601178</v>
      </c>
    </row>
    <row r="25" spans="1:6" x14ac:dyDescent="0.2">
      <c r="A25" s="1" t="s">
        <v>8</v>
      </c>
      <c r="B25" s="1">
        <v>0.97522220609409438</v>
      </c>
    </row>
    <row r="26" spans="1:6" x14ac:dyDescent="0.2">
      <c r="A26" s="1" t="s">
        <v>9</v>
      </c>
      <c r="B26" s="1">
        <v>0.97331622194748624</v>
      </c>
    </row>
    <row r="27" spans="1:6" x14ac:dyDescent="0.2">
      <c r="A27" s="1" t="s">
        <v>10</v>
      </c>
      <c r="B27" s="1">
        <v>1.9963180570610022E-3</v>
      </c>
    </row>
    <row r="28" spans="1:6" ht="17" thickBot="1" x14ac:dyDescent="0.25">
      <c r="A28" s="2" t="s">
        <v>11</v>
      </c>
      <c r="B28" s="2">
        <v>15</v>
      </c>
    </row>
    <row r="30" spans="1:6" ht="17" thickBot="1" x14ac:dyDescent="0.25">
      <c r="A30" t="s">
        <v>12</v>
      </c>
    </row>
    <row r="31" spans="1:6" x14ac:dyDescent="0.2">
      <c r="A31" s="3"/>
      <c r="B31" s="3" t="s">
        <v>17</v>
      </c>
      <c r="C31" s="3" t="s">
        <v>18</v>
      </c>
      <c r="D31" s="3" t="s">
        <v>19</v>
      </c>
      <c r="E31" s="3" t="s">
        <v>20</v>
      </c>
      <c r="F31" s="3" t="s">
        <v>21</v>
      </c>
    </row>
    <row r="32" spans="1:6" x14ac:dyDescent="0.2">
      <c r="A32" s="1" t="s">
        <v>13</v>
      </c>
      <c r="B32" s="1">
        <v>1</v>
      </c>
      <c r="C32" s="1">
        <v>2.0391246181290117E-3</v>
      </c>
      <c r="D32" s="1">
        <v>2.0391246181290117E-3</v>
      </c>
      <c r="E32" s="1">
        <v>511.66333562091398</v>
      </c>
      <c r="F32" s="1">
        <v>7.9936868900933815E-12</v>
      </c>
    </row>
    <row r="33" spans="1:9" x14ac:dyDescent="0.2">
      <c r="A33" s="1" t="s">
        <v>14</v>
      </c>
      <c r="B33" s="1">
        <v>13</v>
      </c>
      <c r="C33" s="1">
        <v>5.1808715204321605E-5</v>
      </c>
      <c r="D33" s="1">
        <v>3.9852857849478153E-6</v>
      </c>
      <c r="E33" s="1"/>
      <c r="F33" s="1"/>
    </row>
    <row r="34" spans="1:9" ht="17" thickBot="1" x14ac:dyDescent="0.25">
      <c r="A34" s="2" t="s">
        <v>15</v>
      </c>
      <c r="B34" s="2">
        <v>14</v>
      </c>
      <c r="C34" s="2">
        <v>2.0909333333333333E-3</v>
      </c>
      <c r="D34" s="2"/>
      <c r="E34" s="2"/>
      <c r="F34" s="2"/>
    </row>
    <row r="35" spans="1:9" ht="17" thickBot="1" x14ac:dyDescent="0.25"/>
    <row r="36" spans="1:9" x14ac:dyDescent="0.2">
      <c r="A36" s="3"/>
      <c r="B36" s="3" t="s">
        <v>22</v>
      </c>
      <c r="C36" s="3" t="s">
        <v>10</v>
      </c>
      <c r="D36" s="3" t="s">
        <v>23</v>
      </c>
      <c r="E36" s="3" t="s">
        <v>24</v>
      </c>
      <c r="F36" s="3" t="s">
        <v>25</v>
      </c>
      <c r="G36" s="3" t="s">
        <v>26</v>
      </c>
      <c r="H36" s="3" t="s">
        <v>27</v>
      </c>
      <c r="I36" s="3" t="s">
        <v>28</v>
      </c>
    </row>
    <row r="37" spans="1:9" x14ac:dyDescent="0.2">
      <c r="A37" s="1" t="s">
        <v>16</v>
      </c>
      <c r="B37" s="1">
        <v>4.3595903659679705E-2</v>
      </c>
      <c r="C37" s="1">
        <v>7.8761400734052615E-4</v>
      </c>
      <c r="D37" s="1">
        <v>55.351864305824805</v>
      </c>
      <c r="E37" s="1">
        <v>8.0423218275346309E-17</v>
      </c>
      <c r="F37" s="1">
        <v>4.1894367044830176E-2</v>
      </c>
      <c r="G37" s="1">
        <v>4.5297440274529234E-2</v>
      </c>
      <c r="H37" s="1">
        <v>4.1894367044830176E-2</v>
      </c>
      <c r="I37" s="1">
        <v>4.5297440274529234E-2</v>
      </c>
    </row>
    <row r="38" spans="1:9" ht="17" thickBot="1" x14ac:dyDescent="0.25">
      <c r="A38" s="2" t="s">
        <v>29</v>
      </c>
      <c r="B38" s="2">
        <v>2.3969498978922702E-4</v>
      </c>
      <c r="C38" s="2">
        <v>1.059660650308761E-5</v>
      </c>
      <c r="D38" s="2">
        <v>22.619976472598594</v>
      </c>
      <c r="E38" s="2">
        <v>7.9936868900933815E-12</v>
      </c>
      <c r="F38" s="2">
        <v>2.1680241323508674E-4</v>
      </c>
      <c r="G38" s="2">
        <v>2.6258756634336728E-4</v>
      </c>
      <c r="H38" s="2">
        <v>2.1680241323508674E-4</v>
      </c>
      <c r="I38" s="2">
        <v>2.6258756634336728E-4</v>
      </c>
    </row>
    <row r="42" spans="1:9" x14ac:dyDescent="0.2">
      <c r="A42" s="9" t="s">
        <v>46</v>
      </c>
    </row>
    <row r="43" spans="1:9" x14ac:dyDescent="0.2">
      <c r="A43" t="s">
        <v>5</v>
      </c>
    </row>
    <row r="44" spans="1:9" ht="17" thickBot="1" x14ac:dyDescent="0.25"/>
    <row r="45" spans="1:9" x14ac:dyDescent="0.2">
      <c r="A45" s="4" t="s">
        <v>6</v>
      </c>
      <c r="B45" s="4"/>
    </row>
    <row r="46" spans="1:9" x14ac:dyDescent="0.2">
      <c r="A46" s="1" t="s">
        <v>7</v>
      </c>
      <c r="B46" s="1">
        <v>0.98911740383574154</v>
      </c>
    </row>
    <row r="47" spans="1:9" x14ac:dyDescent="0.2">
      <c r="A47" s="1" t="s">
        <v>8</v>
      </c>
      <c r="B47" s="1">
        <v>0.9783532385707574</v>
      </c>
    </row>
    <row r="48" spans="1:9" x14ac:dyDescent="0.2">
      <c r="A48" s="1" t="s">
        <v>9</v>
      </c>
      <c r="B48" s="1">
        <v>0.97668810307620035</v>
      </c>
    </row>
    <row r="49" spans="1:9" x14ac:dyDescent="0.2">
      <c r="A49" s="1" t="s">
        <v>10</v>
      </c>
      <c r="B49" s="1">
        <v>1.7493070064640201E-3</v>
      </c>
    </row>
    <row r="50" spans="1:9" ht="17" thickBot="1" x14ac:dyDescent="0.25">
      <c r="A50" s="2" t="s">
        <v>11</v>
      </c>
      <c r="B50" s="2">
        <v>15</v>
      </c>
    </row>
    <row r="52" spans="1:9" ht="17" thickBot="1" x14ac:dyDescent="0.25">
      <c r="A52" t="s">
        <v>12</v>
      </c>
    </row>
    <row r="53" spans="1:9" x14ac:dyDescent="0.2">
      <c r="A53" s="3"/>
      <c r="B53" s="3" t="s">
        <v>17</v>
      </c>
      <c r="C53" s="3" t="s">
        <v>18</v>
      </c>
      <c r="D53" s="3" t="s">
        <v>19</v>
      </c>
      <c r="E53" s="3" t="s">
        <v>20</v>
      </c>
      <c r="F53" s="3" t="s">
        <v>21</v>
      </c>
    </row>
    <row r="54" spans="1:9" x14ac:dyDescent="0.2">
      <c r="A54" s="1" t="s">
        <v>13</v>
      </c>
      <c r="B54" s="1">
        <v>1</v>
      </c>
      <c r="C54" s="1">
        <v>1.7979523582961003E-3</v>
      </c>
      <c r="D54" s="1">
        <v>1.7979523582961003E-3</v>
      </c>
      <c r="E54" s="1">
        <v>587.55172883451769</v>
      </c>
      <c r="F54" s="1">
        <v>3.3173581884611153E-12</v>
      </c>
    </row>
    <row r="55" spans="1:9" x14ac:dyDescent="0.2">
      <c r="A55" s="1" t="s">
        <v>14</v>
      </c>
      <c r="B55" s="1">
        <v>13</v>
      </c>
      <c r="C55" s="1">
        <v>3.9780975037233443E-5</v>
      </c>
      <c r="D55" s="1">
        <v>3.0600750028641111E-6</v>
      </c>
      <c r="E55" s="1"/>
      <c r="F55" s="1"/>
    </row>
    <row r="56" spans="1:9" ht="17" thickBot="1" x14ac:dyDescent="0.25">
      <c r="A56" s="2" t="s">
        <v>15</v>
      </c>
      <c r="B56" s="2">
        <v>14</v>
      </c>
      <c r="C56" s="2">
        <v>1.8377333333333336E-3</v>
      </c>
      <c r="D56" s="2"/>
      <c r="E56" s="2"/>
      <c r="F56" s="2"/>
    </row>
    <row r="57" spans="1:9" ht="17" thickBot="1" x14ac:dyDescent="0.25"/>
    <row r="58" spans="1:9" x14ac:dyDescent="0.2">
      <c r="A58" s="3"/>
      <c r="B58" s="3" t="s">
        <v>22</v>
      </c>
      <c r="C58" s="3" t="s">
        <v>10</v>
      </c>
      <c r="D58" s="3" t="s">
        <v>23</v>
      </c>
      <c r="E58" s="3" t="s">
        <v>24</v>
      </c>
      <c r="F58" s="3" t="s">
        <v>25</v>
      </c>
      <c r="G58" s="3" t="s">
        <v>26</v>
      </c>
      <c r="H58" s="3" t="s">
        <v>27</v>
      </c>
      <c r="I58" s="3" t="s">
        <v>28</v>
      </c>
    </row>
    <row r="59" spans="1:9" x14ac:dyDescent="0.2">
      <c r="A59" s="1" t="s">
        <v>16</v>
      </c>
      <c r="B59" s="1">
        <v>4.5817573204288926E-2</v>
      </c>
      <c r="C59" s="1">
        <v>6.901599154286891E-4</v>
      </c>
      <c r="D59" s="1">
        <v>66.386894080670544</v>
      </c>
      <c r="E59" s="1">
        <v>7.6282634237846672E-18</v>
      </c>
      <c r="F59" s="1">
        <v>4.4326573355049775E-2</v>
      </c>
      <c r="G59" s="1">
        <v>4.7308573053528077E-2</v>
      </c>
      <c r="H59" s="1">
        <v>4.4326573355049775E-2</v>
      </c>
      <c r="I59" s="1">
        <v>4.7308573053528077E-2</v>
      </c>
    </row>
    <row r="60" spans="1:9" ht="17" thickBot="1" x14ac:dyDescent="0.25">
      <c r="A60" s="2" t="s">
        <v>29</v>
      </c>
      <c r="B60" s="2">
        <v>2.2507443169589013E-4</v>
      </c>
      <c r="C60" s="2">
        <v>9.2854532548201646E-6</v>
      </c>
      <c r="D60" s="2">
        <v>24.239466347973043</v>
      </c>
      <c r="E60" s="2">
        <v>3.317358188461127E-12</v>
      </c>
      <c r="F60" s="2">
        <v>2.0501442952312621E-4</v>
      </c>
      <c r="G60" s="2">
        <v>2.4513443386865405E-4</v>
      </c>
      <c r="H60" s="2">
        <v>2.0501442952312621E-4</v>
      </c>
      <c r="I60" s="2">
        <v>2.4513443386865405E-4</v>
      </c>
    </row>
    <row r="66" spans="1:6" x14ac:dyDescent="0.2">
      <c r="A66" s="9" t="s">
        <v>45</v>
      </c>
    </row>
    <row r="67" spans="1:6" x14ac:dyDescent="0.2">
      <c r="A67" t="s">
        <v>5</v>
      </c>
    </row>
    <row r="68" spans="1:6" ht="17" thickBot="1" x14ac:dyDescent="0.25"/>
    <row r="69" spans="1:6" x14ac:dyDescent="0.2">
      <c r="A69" s="4" t="s">
        <v>6</v>
      </c>
      <c r="B69" s="4"/>
    </row>
    <row r="70" spans="1:6" x14ac:dyDescent="0.2">
      <c r="A70" s="1" t="s">
        <v>7</v>
      </c>
      <c r="B70" s="1">
        <v>0.9999182359888964</v>
      </c>
    </row>
    <row r="71" spans="1:6" x14ac:dyDescent="0.2">
      <c r="A71" s="1" t="s">
        <v>8</v>
      </c>
      <c r="B71" s="1">
        <v>0.99983647866314629</v>
      </c>
    </row>
    <row r="72" spans="1:6" x14ac:dyDescent="0.2">
      <c r="A72" s="1" t="s">
        <v>9</v>
      </c>
      <c r="B72" s="1">
        <v>0.99982390009877287</v>
      </c>
    </row>
    <row r="73" spans="1:6" x14ac:dyDescent="0.2">
      <c r="A73" s="1" t="s">
        <v>10</v>
      </c>
      <c r="B73" s="1">
        <v>4.3605560298241378E-2</v>
      </c>
    </row>
    <row r="74" spans="1:6" ht="17" thickBot="1" x14ac:dyDescent="0.25">
      <c r="A74" s="2" t="s">
        <v>11</v>
      </c>
      <c r="B74" s="2">
        <v>15</v>
      </c>
    </row>
    <row r="76" spans="1:6" ht="17" thickBot="1" x14ac:dyDescent="0.25">
      <c r="A76" t="s">
        <v>12</v>
      </c>
    </row>
    <row r="77" spans="1:6" x14ac:dyDescent="0.2">
      <c r="A77" s="3"/>
      <c r="B77" s="3" t="s">
        <v>17</v>
      </c>
      <c r="C77" s="3" t="s">
        <v>18</v>
      </c>
      <c r="D77" s="3" t="s">
        <v>19</v>
      </c>
      <c r="E77" s="3" t="s">
        <v>20</v>
      </c>
      <c r="F77" s="3" t="s">
        <v>21</v>
      </c>
    </row>
    <row r="78" spans="1:6" x14ac:dyDescent="0.2">
      <c r="A78" s="1" t="s">
        <v>13</v>
      </c>
      <c r="B78" s="1">
        <v>1</v>
      </c>
      <c r="C78" s="1">
        <v>151.14077454977732</v>
      </c>
      <c r="D78" s="1">
        <v>151.14077454977732</v>
      </c>
      <c r="E78" s="1">
        <v>79487.328520649506</v>
      </c>
      <c r="F78" s="1">
        <v>5.3074915567362314E-26</v>
      </c>
    </row>
    <row r="79" spans="1:6" x14ac:dyDescent="0.2">
      <c r="A79" s="1" t="s">
        <v>14</v>
      </c>
      <c r="B79" s="1">
        <v>13</v>
      </c>
      <c r="C79" s="1">
        <v>2.4718783556006343E-2</v>
      </c>
      <c r="D79" s="1">
        <v>1.9014448889235649E-3</v>
      </c>
      <c r="E79" s="1"/>
      <c r="F79" s="1"/>
    </row>
    <row r="80" spans="1:6" ht="17" thickBot="1" x14ac:dyDescent="0.25">
      <c r="A80" s="2" t="s">
        <v>15</v>
      </c>
      <c r="B80" s="2">
        <v>14</v>
      </c>
      <c r="C80" s="2">
        <v>151.16549333333333</v>
      </c>
      <c r="D80" s="2"/>
      <c r="E80" s="2"/>
      <c r="F80" s="2"/>
    </row>
    <row r="81" spans="1:9" ht="17" thickBot="1" x14ac:dyDescent="0.25"/>
    <row r="82" spans="1:9" x14ac:dyDescent="0.2">
      <c r="A82" s="3"/>
      <c r="B82" s="3" t="s">
        <v>22</v>
      </c>
      <c r="C82" s="3" t="s">
        <v>10</v>
      </c>
      <c r="D82" s="3" t="s">
        <v>23</v>
      </c>
      <c r="E82" s="3" t="s">
        <v>24</v>
      </c>
      <c r="F82" s="3" t="s">
        <v>25</v>
      </c>
      <c r="G82" s="3" t="s">
        <v>26</v>
      </c>
      <c r="H82" s="3" t="s">
        <v>27</v>
      </c>
      <c r="I82" s="3" t="s">
        <v>28</v>
      </c>
    </row>
    <row r="83" spans="1:9" x14ac:dyDescent="0.2">
      <c r="A83" s="1" t="s">
        <v>16</v>
      </c>
      <c r="B83" s="1">
        <v>0.31990924300250922</v>
      </c>
      <c r="C83" s="1">
        <v>1.7203846835603394E-2</v>
      </c>
      <c r="D83" s="1">
        <v>18.59521571306113</v>
      </c>
      <c r="E83" s="1">
        <v>9.5014170750572166E-11</v>
      </c>
      <c r="F83" s="1">
        <v>0.28274259152828507</v>
      </c>
      <c r="G83" s="1">
        <v>0.35707589447673338</v>
      </c>
      <c r="H83" s="1">
        <v>0.28274259152828507</v>
      </c>
      <c r="I83" s="1">
        <v>0.35707589447673338</v>
      </c>
    </row>
    <row r="84" spans="1:9" ht="17" thickBot="1" x14ac:dyDescent="0.25">
      <c r="A84" s="2" t="s">
        <v>29</v>
      </c>
      <c r="B84" s="2">
        <v>6.5257118652348275E-2</v>
      </c>
      <c r="C84" s="2">
        <v>2.3146159610828174E-4</v>
      </c>
      <c r="D84" s="2">
        <v>281.93497214898605</v>
      </c>
      <c r="E84" s="2">
        <v>5.3074915567362314E-26</v>
      </c>
      <c r="F84" s="2">
        <v>6.4757076274941094E-2</v>
      </c>
      <c r="G84" s="2">
        <v>6.5757161029755457E-2</v>
      </c>
      <c r="H84" s="2">
        <v>6.4757076274941094E-2</v>
      </c>
      <c r="I84" s="2">
        <v>6.5757161029755457E-2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Regression Analyses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2022-02-19T19:29:30Z</dcterms:created>
  <dcterms:modified xsi:type="dcterms:W3CDTF">2022-07-23T01:33:50Z</dcterms:modified>
</cp:coreProperties>
</file>