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13_ncr:1_{B4F5A5C6-F9E4-464A-A60C-1BDBB8D09218}" xr6:coauthVersionLast="47" xr6:coauthVersionMax="47" xr10:uidLastSave="{00000000-0000-0000-0000-000000000000}"/>
  <bookViews>
    <workbookView xWindow="28680" yWindow="-195" windowWidth="38640" windowHeight="15720" tabRatio="703" firstSheet="2" activeTab="7" xr2:uid="{8ADEA2FE-7CD1-466B-8EB5-9AA2577FE19A}"/>
  </bookViews>
  <sheets>
    <sheet name="國語注音符號" sheetId="32" r:id="rId1"/>
    <sheet name="台語注音符號" sheetId="33" r:id="rId2"/>
    <sheet name="135拼音-注音符號與台語音標" sheetId="18" r:id="rId3"/>
    <sheet name="台語注音符號用例" sheetId="35" r:id="rId4"/>
    <sheet name="135拼音-聲調符號" sheetId="20" r:id="rId5"/>
    <sheet name="135拼音-聲調轉換" sheetId="23" r:id="rId6"/>
    <sheet name="135拼音-聲調符號 (2)" sheetId="36" state="hidden" r:id="rId7"/>
    <sheet name=" 135拼音-鍵盤設計" sheetId="19" r:id="rId8"/>
    <sheet name="135拼音-注音符號、電腦鍵盤與音標編碼" sheetId="17" r:id="rId9"/>
  </sheets>
  <definedNames>
    <definedName name="_xlnm._FilterDatabase" localSheetId="8" hidden="1">'135拼音-注音符號、電腦鍵盤與音標編碼'!$B$2:$K$55</definedName>
    <definedName name="方音符號" localSheetId="1">#REF!</definedName>
    <definedName name="方音符號" localSheetId="3">#REF!</definedName>
    <definedName name="方音符號" localSheetId="0">#REF!</definedName>
    <definedName name="方音符號">#REF!</definedName>
    <definedName name="字典編碼" localSheetId="7">#REF!</definedName>
    <definedName name="字典編碼" localSheetId="1">#REF!</definedName>
    <definedName name="字典編碼" localSheetId="3">#REF!</definedName>
    <definedName name="字典編碼" localSheetId="0">#REF!</definedName>
    <definedName name="字典編碼">#REF!</definedName>
    <definedName name="注音符號">#REF!</definedName>
    <definedName name="拼音字母" localSheetId="7">#REF!</definedName>
    <definedName name="拼音字母" localSheetId="1">#REF!</definedName>
    <definedName name="拼音字母" localSheetId="3">#REF!</definedName>
    <definedName name="拼音字母" localSheetId="0">#REF!</definedName>
    <definedName name="拼音字母">#REF!</definedName>
    <definedName name="鍵盤位置" localSheetId="1">#REF!</definedName>
    <definedName name="鍵盤位置" localSheetId="3">#REF!</definedName>
    <definedName name="鍵盤位置" localSheetId="0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7" i="19" a="1"/>
  <c r="AA17" i="19" a="1"/>
  <c r="AB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20" i="23"/>
  <c r="F20" i="23"/>
  <c r="H16" i="23"/>
  <c r="F16" i="23"/>
  <c r="H12" i="23"/>
  <c r="F12" i="23"/>
  <c r="H8" i="23"/>
  <c r="F8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C29" i="18"/>
  <c r="C36" i="18"/>
  <c r="C33" i="18"/>
  <c r="C31" i="18"/>
  <c r="K17" i="19" a="1"/>
  <c r="L17" i="19" a="1"/>
  <c r="O17" i="19" a="1"/>
  <c r="E17" i="19" a="1"/>
  <c r="J17" i="19" a="1"/>
  <c r="R17" i="19" a="1"/>
  <c r="H17" i="19" a="1"/>
  <c r="N17" i="19" a="1"/>
  <c r="P17" i="19" a="1"/>
  <c r="M17" i="19" a="1"/>
  <c r="I17" i="19" a="1"/>
  <c r="S17" i="19" a="1"/>
  <c r="Q17" i="19" a="1"/>
  <c r="W17" i="19" a="1"/>
  <c r="G17" i="19" a="1"/>
  <c r="F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Y17" i="19" a="1"/>
  <c r="AR17" i="19" a="1"/>
  <c r="AM17" i="19" a="1"/>
  <c r="AL17" i="19" a="1"/>
  <c r="BA17" i="19" a="1"/>
  <c r="AX17" i="19" a="1"/>
  <c r="AJ17" i="19" a="1"/>
  <c r="U17" i="19" a="1"/>
  <c r="AY17" i="19" a="1"/>
  <c r="AO17" i="19" a="1"/>
  <c r="AQ17" i="19" a="1"/>
  <c r="V17" i="19" a="1"/>
  <c r="AE17" i="19" a="1"/>
  <c r="AN17" i="19" a="1"/>
  <c r="AI17" i="19" a="1"/>
  <c r="T17" i="19" a="1"/>
  <c r="AP17" i="19" a="1"/>
  <c r="AF17" i="19" a="1"/>
  <c r="AG17" i="19" a="1"/>
  <c r="AK17" i="19" a="1"/>
  <c r="AZ17" i="19" a="1"/>
  <c r="AS17" i="19" a="1"/>
  <c r="AH17" i="19" a="1"/>
  <c r="X17" i="19" a="1"/>
  <c r="AD17" i="19" a="1"/>
  <c r="AT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AU17" i="19" a="1"/>
  <c r="D17" i="19" a="1"/>
  <c r="AV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<sst xmlns="http://schemas.openxmlformats.org/spreadsheetml/2006/main" count="1732" uniqueCount="928">
  <si>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</si>
  <si>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</si>
  <si>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</si>
  <si>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</si>
  <si>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</si>
  <si>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</si>
  <si>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</si>
  <si>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</si>
  <si>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</si>
  <si>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</si>
  <si>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</si>
  <si>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</si>
  <si>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</si>
  <si>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</si>
  <si>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</si>
  <si>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</si>
  <si>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</si>
  <si>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</si>
  <si>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</si>
  <si>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</si>
  <si>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</si>
  <si>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</si>
  <si>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</si>
  <si>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</si>
  <si>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</si>
  <si>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</si>
  <si>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</si>
  <si>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</si>
  <si>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</si>
  <si>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</si>
  <si>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</si>
  <si>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</si>
  <si>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</si>
  <si>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</si>
  <si>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</si>
  <si>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</si>
  <si>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</si>
  <si>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</si>
  <si>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</si>
  <si>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</si>
  <si>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</si>
  <si>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</si>
  <si>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</si>
  <si>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</si>
  <si>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</si>
  <si>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</si>
  <si>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</si>
  <si>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</si>
  <si>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</si>
  <si>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</si>
  <si>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</si>
  <si>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</si>
  <si>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</si>
  <si>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</si>
  <si>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</si>
  <si>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</si>
  <si>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</si>
  <si>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</si>
  <si>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</si>
  <si>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</si>
  <si>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</si>
  <si>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</si>
  <si>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</si>
  <si>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</si>
  <si>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</si>
  <si>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</si>
  <si>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</si>
  <si>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</si>
  <si>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</si>
  <si>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</si>
  <si>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</si>
  <si>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</si>
  <si>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</si>
  <si>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</si>
  <si>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</si>
  <si>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</si>
  <si>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</si>
  <si>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</si>
  <si>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</si>
  <si>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</si>
  <si>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</si>
  <si>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</si>
  <si>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</si>
  <si>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</si>
  <si>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</si>
  <si>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</si>
  <si>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</si>
  <si>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</si>
  <si>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</si>
  <si>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</si>
  <si>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</si>
  <si>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</si>
  <si>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</si>
  <si>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</si>
  <si>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</si>
  <si>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</si>
  <si>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</si>
  <si>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</si>
  <si>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</si>
  <si>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</si>
  <si>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</si>
  <si>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</si>
  <si>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</si>
  <si>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</si>
  <si>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</si>
  <si>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</si>
  <si>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</si>
  <si>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</si>
  <si>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</si>
  <si>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</si>
  <si>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</si>
  <si>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</si>
  <si>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</si>
  <si>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</si>
  <si>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</si>
  <si>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</si>
  <si>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</si>
  <si>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</si>
  <si>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</si>
  <si>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</si>
  <si>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</si>
  <si>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</si>
  <si>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</si>
  <si>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</si>
  <si>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</si>
  <si>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</si>
  <si>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</si>
  <si>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</si>
  <si>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</si>
  <si>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</si>
  <si>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</si>
  <si>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</si>
  <si>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</si>
  <si>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</si>
  <si>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</si>
  <si>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</si>
  <si>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</si>
  <si>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</si>
  <si>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</si>
  <si>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</si>
  <si>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</si>
  <si>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</si>
  <si>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</si>
  <si>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</si>
  <si>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</si>
  <si>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</si>
  <si>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</si>
  <si>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</si>
  <si>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</si>
  <si>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</si>
  <si>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</si>
  <si>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</si>
  <si>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</si>
  <si>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</si>
  <si>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</si>
  <si>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</si>
  <si>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</si>
  <si>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</si>
  <si>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</si>
  <si>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</si>
  <si>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</si>
  <si>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</si>
  <si>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</si>
  <si>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</si>
  <si>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</si>
  <si>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</si>
  <si>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</si>
  <si>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</si>
  <si>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</si>
  <si>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</si>
  <si>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</si>
  <si>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</si>
  <si>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</si>
  <si>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</si>
  <si>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</si>
  <si>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</si>
  <si>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</si>
  <si>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</si>
  <si>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</si>
  <si>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</si>
  <si>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</si>
  <si>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</si>
  <si>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</si>
  <si>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</si>
  <si>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</si>
  <si>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</si>
  <si>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</si>
  <si>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</si>
  <si>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</si>
  <si>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</si>
  <si>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</si>
  <si>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</si>
  <si>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</si>
  <si>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</si>
  <si>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</si>
  <si>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</si>
  <si>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</si>
  <si>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</si>
  <si>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</si>
  <si>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</si>
  <si>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</si>
  <si>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</si>
  <si>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</si>
  <si>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</si>
  <si>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</si>
  <si>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</si>
  <si>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</si>
  <si>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</si>
  <si>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</si>
  <si>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</si>
  <si>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</si>
  <si>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</si>
  <si>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</si>
  <si>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</si>
  <si>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</si>
  <si>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</si>
  <si>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</si>
  <si>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</si>
  <si>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</si>
  <si>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</si>
  <si>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</si>
  <si>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</si>
  <si>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</si>
  <si>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</si>
  <si>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</si>
  <si>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</si>
  <si>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</si>
  <si>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</si>
  <si>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</si>
  <si>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</si>
  <si>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</si>
  <si>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</si>
  <si>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</si>
  <si>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</si>
  <si>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</si>
  <si>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</si>
  <si>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</si>
  <si>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</si>
  <si>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</si>
  <si>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</si>
  <si>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</si>
  <si>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</si>
  <si>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</si>
  <si>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</si>
  <si>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</si>
  <si>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</si>
  <si>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</si>
  <si>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</si>
  <si>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</si>
  <si>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</si>
  <si>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</si>
  <si>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</si>
  <si>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</si>
  <si>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</si>
  <si>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</si>
  <si>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</si>
  <si>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</si>
  <si>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</si>
  <si>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</si>
  <si>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</si>
  <si>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</si>
  <si>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</si>
  <si>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</si>
  <si>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</si>
  <si>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</si>
  <si>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</si>
  <si>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</si>
  <si>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</si>
  <si>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</si>
  <si>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</si>
  <si>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</si>
  <si>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</si>
  <si>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</si>
  <si>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</si>
  <si>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</si>
  <si>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</si>
  <si>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</si>
  <si>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</si>
  <si>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</si>
  <si>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</si>
  <si>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</si>
  <si>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</si>
  <si>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</si>
  <si>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</si>
  <si>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</si>
  <si>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</si>
  <si>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</si>
  <si>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</si>
  <si>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</si>
  <si>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</si>
  <si>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</si>
  <si>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</si>
  <si>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</si>
  <si>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</si>
  <si>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</si>
  <si>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</si>
  <si>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</si>
  <si>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</si>
  <si>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</si>
  <si>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</si>
  <si>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</si>
  <si>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</si>
  <si>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</si>
  <si>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</si>
  <si>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</si>
  <si>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</si>
  <si>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</si>
  <si>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</si>
  <si>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</si>
  <si>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</si>
  <si>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</si>
  <si>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</si>
  <si>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</si>
  <si>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</si>
  <si>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</si>
  <si>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</si>
  <si>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</si>
  <si>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</si>
  <si>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</si>
  <si>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</si>
  <si>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</si>
  <si>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</si>
  <si>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</si>
  <si>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</si>
  <si>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</si>
  <si>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</si>
  <si>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</si>
  <si>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</si>
  <si>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</si>
  <si>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</si>
  <si>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</si>
  <si>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</si>
  <si>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</si>
  <si>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</si>
  <si>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</si>
  <si>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</si>
  <si>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</si>
  <si>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</si>
  <si>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</si>
  <si>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</si>
  <si>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</si>
  <si>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</si>
  <si>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</si>
  <si>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</si>
  <si>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</si>
  <si>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</si>
  <si>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</si>
  <si>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</si>
  <si>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</si>
  <si>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</si>
  <si>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</si>
  <si>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</si>
  <si>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</si>
  <si>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</si>
  <si>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</si>
  <si>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</si>
  <si>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</si>
  <si>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</si>
  <si>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</si>
  <si>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</si>
  <si>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</si>
  <si>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</si>
  <si>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</si>
  <si>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</si>
  <si>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</si>
  <si>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</si>
  <si>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</si>
  <si>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</si>
  <si>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</si>
  <si>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</si>
  <si>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</si>
  <si>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</si>
  <si>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</si>
  <si>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</si>
  <si>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</si>
  <si>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</si>
  <si>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</si>
  <si>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</si>
  <si>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</si>
  <si>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</si>
  <si>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</si>
  <si>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</si>
  <si>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</si>
  <si>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</si>
  <si>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</si>
  <si>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</si>
  <si>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</si>
  <si>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</si>
  <si>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</si>
  <si>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</si>
  <si>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</si>
  <si>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</si>
  <si>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</si>
  <si>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</si>
  <si>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</si>
  <si>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</si>
  <si>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</si>
  <si>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</si>
  <si>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</si>
  <si>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</si>
  <si>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</si>
  <si>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</si>
  <si>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</si>
  <si>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</si>
  <si>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</si>
  <si>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</si>
  <si>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</si>
  <si>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</si>
  <si>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</si>
  <si>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</si>
  <si>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</si>
  <si>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</si>
  <si>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</si>
  <si>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</si>
  <si>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</si>
  <si>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</si>
  <si>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</si>
  <si>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</si>
  <si>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</si>
  <si>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</si>
  <si>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</si>
  <si>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</si>
  <si>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</si>
  <si>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</si>
  <si>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</si>
  <si>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</si>
  <si>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</si>
  <si>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</si>
  <si>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</si>
  <si>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</si>
  <si>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</si>
  <si>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</si>
  <si>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</si>
  <si>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</si>
  <si>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</si>
  <si>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</si>
  <si>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</si>
  <si>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</si>
  <si>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</si>
  <si>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</si>
  <si>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</si>
  <si>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</si>
  <si>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</si>
  <si>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</si>
  <si>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</si>
  <si>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</si>
  <si>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</si>
  <si>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</si>
  <si>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</si>
  <si>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</si>
  <si>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</si>
  <si>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</si>
  <si>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</si>
  <si>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ㄛㄇ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</si>
  <si>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</si>
  <si>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</si>
  <si>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</si>
  <si>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</si>
  <si>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</si>
  <si>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</si>
  <si>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</si>
  <si>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</si>
  <si>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</si>
  <si>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</si>
  <si>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</si>
  <si>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</si>
  <si>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</si>
  <si>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</si>
  <si>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</si>
  <si>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</si>
  <si>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</si>
  <si>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</si>
  <si>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</si>
  <si>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</si>
  <si>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</si>
  <si>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</si>
  <si>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</si>
  <si>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</si>
  <si>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</si>
  <si>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</si>
  <si>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</si>
  <si>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</si>
  <si>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</si>
  <si>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監</t>
    <phoneticPr fontId="3" type="noConversion"/>
  </si>
  <si>
    <t>皆</t>
    <phoneticPr fontId="3" type="noConversion"/>
  </si>
  <si>
    <t>am</t>
    <phoneticPr fontId="3" type="noConversion"/>
  </si>
  <si>
    <t>甘</t>
    <phoneticPr fontId="3" type="noConversion"/>
  </si>
  <si>
    <t>干</t>
    <phoneticPr fontId="3" type="noConversion"/>
  </si>
  <si>
    <t>江</t>
    <phoneticPr fontId="3" type="noConversion"/>
  </si>
  <si>
    <t>交</t>
    <phoneticPr fontId="3" type="noConversion"/>
  </si>
  <si>
    <t>爻</t>
    <phoneticPr fontId="3" type="noConversion"/>
  </si>
  <si>
    <t>更</t>
    <phoneticPr fontId="3" type="noConversion"/>
  </si>
  <si>
    <t>梔</t>
    <phoneticPr fontId="3" type="noConversion"/>
  </si>
  <si>
    <t>姆</t>
    <phoneticPr fontId="3" type="noConversion"/>
  </si>
  <si>
    <t>高</t>
    <phoneticPr fontId="3" type="noConversion"/>
  </si>
  <si>
    <t>om</t>
    <phoneticPr fontId="3" type="noConversion"/>
  </si>
  <si>
    <t>ong</t>
    <phoneticPr fontId="3" type="noConversion"/>
  </si>
  <si>
    <t>公</t>
    <phoneticPr fontId="3" type="noConversion"/>
  </si>
  <si>
    <t>合</t>
    <phoneticPr fontId="3" type="noConversion"/>
  </si>
  <si>
    <t>足</t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</si>
  <si>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</si>
  <si>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</si>
  <si>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</si>
  <si>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</si>
  <si>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</si>
  <si>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</si>
  <si>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</si>
  <si>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</si>
  <si>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</si>
  <si>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</si>
  <si>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</si>
  <si>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</si>
  <si>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</si>
  <si>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</si>
  <si>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</si>
  <si>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</si>
  <si>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</si>
  <si>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</si>
  <si>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</si>
  <si>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</si>
  <si>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</si>
  <si>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</si>
  <si>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</si>
  <si>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</si>
  <si>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</si>
  <si>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</si>
  <si>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</si>
  <si>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</si>
  <si>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</si>
  <si>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</si>
  <si>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</si>
  <si>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</si>
  <si>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</si>
  <si>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</si>
  <si>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</si>
  <si>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</si>
  <si>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</si>
  <si>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</si>
  <si>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</si>
  <si>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</si>
  <si>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</si>
  <si>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</si>
  <si>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</si>
  <si>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</si>
  <si>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</si>
  <si>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</si>
  <si>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</si>
  <si>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</si>
  <si>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</si>
  <si>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</si>
  <si>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</si>
  <si>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</si>
  <si>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</si>
  <si>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</si>
  <si>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</si>
  <si>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</si>
  <si>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</si>
  <si>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</si>
  <si>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</si>
  <si>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</si>
  <si>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</si>
  <si>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</si>
  <si>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</si>
  <si>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</si>
  <si>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</si>
  <si>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</si>
  <si>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</si>
  <si>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</si>
  <si>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</si>
  <si>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</si>
  <si>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</si>
  <si>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</si>
  <si>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</si>
  <si>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</si>
  <si>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</si>
  <si>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</si>
  <si>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</si>
  <si>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</si>
  <si>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</si>
  <si>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</si>
  <si>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</si>
  <si>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</si>
  <si>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</si>
  <si>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</si>
  <si>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</si>
  <si>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</si>
  <si>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</si>
  <si>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</si>
  <si>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</si>
  <si>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</si>
  <si>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</si>
  <si>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</si>
  <si>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</si>
  <si>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</si>
  <si>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</si>
  <si>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</si>
  <si>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</si>
  <si>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</si>
  <si>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</si>
  <si>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</si>
  <si>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</si>
  <si>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</si>
  <si>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</si>
  <si>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</si>
  <si>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</si>
  <si>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</si>
  <si>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</si>
  <si>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</si>
  <si>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</si>
  <si>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</si>
  <si>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</si>
  <si>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</si>
  <si>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</si>
  <si>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</si>
  <si>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</si>
  <si>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</si>
  <si>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</si>
  <si>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</si>
  <si>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</si>
  <si>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</si>
  <si>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</si>
  <si>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</si>
  <si>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</si>
  <si>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</si>
  <si>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</si>
  <si>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</si>
  <si>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</si>
  <si>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</si>
  <si>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</si>
  <si>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</si>
  <si>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</si>
  <si>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</si>
  <si>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</si>
  <si>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</si>
  <si>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</si>
  <si>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</si>
  <si>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</si>
  <si>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</si>
  <si>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</si>
  <si>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</si>
  <si>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</si>
  <si>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</si>
  <si>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</si>
  <si>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</si>
  <si>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</si>
  <si>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</si>
  <si>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</si>
  <si>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</si>
  <si>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</si>
  <si>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</si>
  <si>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</si>
  <si>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</si>
  <si>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</si>
  <si>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</si>
  <si>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</si>
  <si>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</si>
  <si>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</si>
  <si>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</si>
  <si>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</si>
  <si>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</si>
  <si>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</si>
  <si>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</si>
  <si>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</si>
  <si>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</si>
  <si>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</si>
  <si>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</si>
  <si>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</si>
  <si>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</si>
  <si>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</si>
  <si>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</si>
  <si>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</si>
  <si>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</si>
  <si>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</si>
  <si>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</si>
  <si>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</si>
  <si>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</si>
  <si>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</si>
  <si>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</si>
  <si>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</si>
  <si>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</si>
  <si>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</si>
  <si>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</si>
  <si>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</si>
  <si>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</si>
  <si>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</si>
  <si>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</si>
  <si>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</si>
  <si>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</si>
  <si>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</si>
  <si>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</si>
  <si>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</si>
  <si>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</si>
  <si>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</si>
  <si>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</si>
  <si>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</si>
  <si>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</si>
  <si>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</si>
  <si>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</si>
  <si>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</si>
  <si>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</si>
  <si>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</si>
  <si>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</si>
  <si>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</si>
  <si>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</si>
  <si>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</si>
  <si>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</si>
  <si>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</si>
  <si>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</si>
  <si>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</si>
  <si>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</si>
  <si>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</si>
  <si>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</si>
  <si>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  <charset val="136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</si>
  <si>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</si>
  <si>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</si>
  <si>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</si>
  <si>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</si>
  <si>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</si>
  <si>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</si>
  <si>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</si>
  <si>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</si>
  <si>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</si>
  <si>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</si>
  <si>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</si>
  <si>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</si>
  <si>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</si>
  <si>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</si>
  <si>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</si>
  <si>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</si>
  <si>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</si>
  <si>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</si>
  <si>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</si>
  <si>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</si>
  <si>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</si>
  <si>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</si>
  <si>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</si>
  <si>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</si>
  <si>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</si>
  <si>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</si>
  <si>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</si>
  <si>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</si>
  <si>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</si>
  <si>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</si>
  <si>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</si>
  <si>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</si>
  <si>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</si>
  <si>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</si>
  <si>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</si>
  <si>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</si>
  <si>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</si>
  <si>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</si>
  <si>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</si>
  <si>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</si>
  <si>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</si>
  <si>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</si>
  <si>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</si>
  <si>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</si>
  <si>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</si>
  <si>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</si>
  <si>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</si>
  <si>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</si>
  <si>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</si>
  <si>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</si>
  <si>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</si>
  <si>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</si>
  <si>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</si>
  <si>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</si>
  <si>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</si>
  <si>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</si>
  <si>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</si>
  <si>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</si>
  <si>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</si>
  <si>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</si>
  <si>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</si>
  <si>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</si>
  <si>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</si>
  <si>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</si>
  <si>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</si>
  <si>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</si>
  <si>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</si>
  <si>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</si>
  <si>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</si>
  <si>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</si>
  <si>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</si>
  <si>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</si>
  <si>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</si>
  <si>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</si>
  <si>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</si>
  <si>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</si>
  <si>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</si>
  <si>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</si>
  <si>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</si>
  <si>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</si>
  <si>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</si>
  <si>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</si>
  <si>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</si>
  <si>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</si>
  <si>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</si>
  <si>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</si>
  <si>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</si>
  <si>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</si>
  <si>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</si>
  <si>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</si>
  <si>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</si>
  <si>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</si>
  <si>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</si>
  <si>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</si>
  <si>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</si>
  <si>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</si>
  <si>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</si>
  <si>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</si>
  <si>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</si>
  <si>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</si>
  <si>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</si>
  <si>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</si>
  <si>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</si>
  <si>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</si>
  <si>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</si>
  <si>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</si>
  <si>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</si>
  <si>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</si>
  <si>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</si>
  <si>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</si>
  <si>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</si>
  <si>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</si>
  <si>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</si>
  <si>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</si>
  <si>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</si>
  <si>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</si>
  <si>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</si>
  <si>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</si>
  <si>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</si>
  <si>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</si>
  <si>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</si>
  <si>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</si>
  <si>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</si>
  <si>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</si>
  <si>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</si>
  <si>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</si>
  <si>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</si>
  <si>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</si>
  <si>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</si>
  <si>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</si>
  <si>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</si>
  <si>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</si>
  <si>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</si>
  <si>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</si>
  <si>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</si>
  <si>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</si>
  <si>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</si>
  <si>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</si>
  <si>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</si>
  <si>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</si>
  <si>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</si>
  <si>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</si>
  <si>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</si>
  <si>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</si>
  <si>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</si>
  <si>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</si>
  <si>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</si>
  <si>
    <t>ㆴ</t>
  </si>
  <si>
    <t>ㆵ</t>
  </si>
  <si>
    <t>ㆻ</t>
  </si>
  <si>
    <t>ㆷ</t>
  </si>
  <si>
    <t>〔ho²〕</t>
    <phoneticPr fontId="3" type="noConversion"/>
  </si>
  <si>
    <t>【ㄏㄜˋ】</t>
    <phoneticPr fontId="3" type="noConversion"/>
  </si>
  <si>
    <t>好</t>
    <phoneticPr fontId="3" type="noConversion"/>
  </si>
  <si>
    <t>料</t>
    <phoneticPr fontId="3" type="noConversion"/>
  </si>
  <si>
    <t>〔liau⁷〕</t>
  </si>
  <si>
    <t>【ㄏㄜˉ】</t>
    <phoneticPr fontId="3" type="noConversion"/>
  </si>
  <si>
    <t>【ㄌㄧㄠ+】</t>
    <phoneticPr fontId="3" type="noConversion"/>
  </si>
  <si>
    <t>〔ho¹〕</t>
    <phoneticPr fontId="3" type="noConversion"/>
  </si>
  <si>
    <t>茶</t>
    <phoneticPr fontId="3" type="noConversion"/>
  </si>
  <si>
    <t>米</t>
    <phoneticPr fontId="3" type="noConversion"/>
  </si>
  <si>
    <t>【ㆠㄧˋ】</t>
    <phoneticPr fontId="3" type="noConversion"/>
  </si>
  <si>
    <t>〔bi²〕</t>
    <phoneticPr fontId="3" type="noConversion"/>
  </si>
  <si>
    <t>【ㄉㄝˊ】</t>
    <phoneticPr fontId="3" type="noConversion"/>
  </si>
  <si>
    <t>〔te⁵〕</t>
    <phoneticPr fontId="3" type="noConversion"/>
  </si>
  <si>
    <t>【ㄉㄝ+】</t>
    <phoneticPr fontId="3" type="noConversion"/>
  </si>
  <si>
    <t>〔te⁷〕</t>
    <phoneticPr fontId="3" type="noConversion"/>
  </si>
  <si>
    <t>湯</t>
    <phoneticPr fontId="3" type="noConversion"/>
  </si>
  <si>
    <t>【ㄊㄥˉ】</t>
    <phoneticPr fontId="3" type="noConversion"/>
  </si>
  <si>
    <t>〔thng¹〕</t>
    <phoneticPr fontId="3" type="noConversion"/>
  </si>
  <si>
    <t>水</t>
    <phoneticPr fontId="3" type="noConversion"/>
  </si>
  <si>
    <t>【ㄗㄨㄧˋ】</t>
    <phoneticPr fontId="3" type="noConversion"/>
  </si>
  <si>
    <t>〔zui²〕</t>
    <phoneticPr fontId="3" type="noConversion"/>
  </si>
  <si>
    <t>【ㄊㄥ+】</t>
    <phoneticPr fontId="3" type="noConversion"/>
  </si>
  <si>
    <t>〔thng⁷〕</t>
    <phoneticPr fontId="3" type="noConversion"/>
  </si>
  <si>
    <t>飯</t>
    <phoneticPr fontId="3" type="noConversion"/>
  </si>
  <si>
    <t>【ㄅㄥ+】</t>
    <phoneticPr fontId="3" type="noConversion"/>
  </si>
  <si>
    <t>〔png⁷〕</t>
    <phoneticPr fontId="3" type="noConversion"/>
  </si>
  <si>
    <t>粒</t>
    <phoneticPr fontId="3" type="noConversion"/>
  </si>
  <si>
    <t>【ㄌㄧㄚㆴˉ】</t>
    <phoneticPr fontId="3" type="noConversion"/>
  </si>
  <si>
    <t>〔liap⁸〕</t>
    <phoneticPr fontId="3" type="noConversion"/>
  </si>
  <si>
    <t>菜</t>
    <phoneticPr fontId="3" type="noConversion"/>
  </si>
  <si>
    <t>【ㄅㄥˇ】</t>
    <phoneticPr fontId="3" type="noConversion"/>
  </si>
  <si>
    <t>〔png³〕</t>
    <phoneticPr fontId="3" type="noConversion"/>
  </si>
  <si>
    <t>【ㄘㄞˇ】</t>
    <phoneticPr fontId="3" type="noConversion"/>
  </si>
  <si>
    <t>〔cai³〕</t>
    <phoneticPr fontId="3" type="noConversion"/>
  </si>
  <si>
    <t>色</t>
    <phoneticPr fontId="3" type="noConversion"/>
  </si>
  <si>
    <t>〔sik⁴〕</t>
    <phoneticPr fontId="3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</si>
  <si>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3" type="noConversion"/>
  </si>
  <si>
    <t>【ㄘㄞˋ】</t>
    <phoneticPr fontId="3" type="noConversion"/>
  </si>
  <si>
    <t>〔cai²〕</t>
    <phoneticPr fontId="3" type="noConversion"/>
  </si>
  <si>
    <t>【ㄐㄧㄛ+】</t>
    <phoneticPr fontId="3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</si>
  <si>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3" type="noConversion"/>
  </si>
  <si>
    <t>飽</t>
    <phoneticPr fontId="3" type="noConversion"/>
  </si>
  <si>
    <t>【ㄅㄚˋ】</t>
    <phoneticPr fontId="3" type="noConversion"/>
  </si>
  <si>
    <t>〔pa²〕</t>
    <phoneticPr fontId="3" type="noConversion"/>
  </si>
  <si>
    <t>〔ziok⁸〕</t>
    <phoneticPr fontId="3" type="noConversion"/>
  </si>
  <si>
    <t>【ㄐㄧㄛˉ】</t>
    <phoneticPr fontId="3" type="noConversion"/>
  </si>
  <si>
    <t>【ㄏㄚㆷˉ】</t>
    <phoneticPr fontId="3" type="noConversion"/>
  </si>
  <si>
    <t>〔hah⁸〕</t>
    <phoneticPr fontId="3" type="noConversion"/>
  </si>
  <si>
    <t>意</t>
    <phoneticPr fontId="3" type="noConversion"/>
  </si>
  <si>
    <t>【ㄧˇ】</t>
    <phoneticPr fontId="3" type="noConversion"/>
  </si>
  <si>
    <t>〔i³〕</t>
    <phoneticPr fontId="3" type="noConversion"/>
  </si>
  <si>
    <t>【ㄏㄚㆷ+】</t>
    <phoneticPr fontId="3" type="noConversion"/>
  </si>
  <si>
    <t>〔hah⁴〕</t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</si>
  <si>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</si>
  <si>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3" type="noConversion"/>
  </si>
  <si>
    <t>足(ziok⁴)</t>
    <phoneticPr fontId="3" type="noConversion"/>
  </si>
  <si>
    <t>足(ziok⁸)</t>
    <phoneticPr fontId="3" type="noConversion"/>
  </si>
  <si>
    <t>合(hah⁸)</t>
    <phoneticPr fontId="3" type="noConversion"/>
  </si>
  <si>
    <t>合(hah⁴)</t>
    <phoneticPr fontId="3" type="noConversion"/>
  </si>
  <si>
    <t>高入降低</t>
    <phoneticPr fontId="3" type="noConversion"/>
  </si>
  <si>
    <t>低入升高</t>
    <phoneticPr fontId="3" type="noConversion"/>
  </si>
  <si>
    <t>5 --&gt; 7</t>
    <phoneticPr fontId="3" type="noConversion"/>
  </si>
  <si>
    <t>1 --&gt; 7 --&gt; 3 --&gt; 2 --&gt; 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</si>
</sst>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72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  <family val="1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18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FF0000"/>
      <name val="Noto Serif TC Medium"/>
      <family val="1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12"/>
      <color rgb="FFC00000"/>
      <name val="Microsoft JhengHei"/>
      <family val="2"/>
      <charset val="136"/>
    </font>
    <font>
      <sz val="16"/>
      <color rgb="FF000000"/>
      <name val="Arial"/>
      <family val="2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2"/>
      <name val="宋体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  <charset val="136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  <charset val="136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  <font>
      <sz val="18"/>
      <color rgb="FF000000"/>
      <name val="Noto Sans TC"/>
      <family val="2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2"/>
      <charset val="136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</fonts>
  <fills count="22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9" fillId="0" borderId="0"/>
    <xf numFmtId="0" fontId="105" fillId="0" borderId="0"/>
  </cellStyleXfs>
  <cellXfs count="405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8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89" fillId="0" borderId="0" xfId="0" applyFont="1"/>
    <xf numFmtId="0" fontId="91" fillId="7" borderId="11" xfId="0" applyFont="1" applyFill="1" applyBorder="1" applyAlignment="1">
      <alignment horizontal="center" vertical="center"/>
    </xf>
    <xf numFmtId="0" fontId="91" fillId="7" borderId="14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93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91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94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92" fillId="7" borderId="0" xfId="0" applyNumberFormat="1" applyFont="1" applyFill="1" applyAlignment="1">
      <alignment horizontal="center" vertical="center"/>
    </xf>
    <xf numFmtId="176" fontId="91" fillId="7" borderId="11" xfId="0" applyNumberFormat="1" applyFont="1" applyFill="1" applyBorder="1" applyAlignment="1">
      <alignment horizontal="center" vertical="center"/>
    </xf>
    <xf numFmtId="176" fontId="91" fillId="7" borderId="0" xfId="0" applyNumberFormat="1" applyFont="1" applyFill="1" applyAlignment="1">
      <alignment horizontal="center" vertical="center"/>
    </xf>
    <xf numFmtId="176" fontId="91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95" fillId="0" borderId="10" xfId="0" quotePrefix="1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96" fillId="0" borderId="0" xfId="0" applyFont="1" applyAlignment="1">
      <alignment horizontal="center"/>
    </xf>
    <xf numFmtId="0" fontId="96" fillId="0" borderId="0" xfId="0" quotePrefix="1" applyFont="1" applyAlignment="1">
      <alignment horizontal="center"/>
    </xf>
    <xf numFmtId="0" fontId="96" fillId="0" borderId="0" xfId="0" applyFont="1" applyAlignment="1">
      <alignment horizontal="left" indent="1"/>
    </xf>
    <xf numFmtId="0" fontId="97" fillId="0" borderId="10" xfId="0" applyFont="1" applyBorder="1"/>
    <xf numFmtId="0" fontId="97" fillId="0" borderId="10" xfId="0" applyFont="1" applyBorder="1" applyAlignment="1">
      <alignment horizontal="center" vertical="center"/>
    </xf>
    <xf numFmtId="0" fontId="98" fillId="0" borderId="10" xfId="0" applyFont="1" applyBorder="1"/>
    <xf numFmtId="0" fontId="98" fillId="0" borderId="10" xfId="0" applyFont="1" applyBorder="1" applyAlignment="1">
      <alignment horizontal="center" vertical="center"/>
    </xf>
    <xf numFmtId="0" fontId="16" fillId="18" borderId="0" xfId="5" applyFont="1" applyFill="1"/>
    <xf numFmtId="0" fontId="22" fillId="18" borderId="0" xfId="4" applyFont="1" applyFill="1" applyAlignment="1">
      <alignment vertical="center"/>
    </xf>
    <xf numFmtId="0" fontId="16" fillId="18" borderId="0" xfId="4" applyFont="1" applyFill="1" applyAlignment="1">
      <alignment vertical="center"/>
    </xf>
    <xf numFmtId="0" fontId="16" fillId="18" borderId="0" xfId="5" applyFont="1" applyFill="1" applyAlignment="1">
      <alignment vertical="center"/>
    </xf>
    <xf numFmtId="0" fontId="100" fillId="12" borderId="7" xfId="5" applyFont="1" applyFill="1" applyBorder="1" applyAlignment="1">
      <alignment vertical="center"/>
    </xf>
    <xf numFmtId="0" fontId="100" fillId="12" borderId="9" xfId="5" applyFont="1" applyFill="1" applyBorder="1" applyAlignment="1">
      <alignment vertical="center"/>
    </xf>
    <xf numFmtId="0" fontId="101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02" fillId="0" borderId="0" xfId="0" applyFont="1"/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03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04" fillId="7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60" fillId="19" borderId="0" xfId="0" applyFont="1" applyFill="1" applyAlignment="1">
      <alignment horizontal="left" vertical="center"/>
    </xf>
    <xf numFmtId="0" fontId="23" fillId="19" borderId="0" xfId="0" applyFont="1" applyFill="1" applyAlignment="1">
      <alignment horizontal="left" vertical="center"/>
    </xf>
    <xf numFmtId="0" fontId="23" fillId="19" borderId="0" xfId="0" quotePrefix="1" applyFont="1" applyFill="1" applyAlignment="1">
      <alignment horizontal="left" vertical="center"/>
    </xf>
    <xf numFmtId="0" fontId="23" fillId="19" borderId="11" xfId="0" applyFont="1" applyFill="1" applyBorder="1" applyAlignment="1">
      <alignment horizontal="left" vertical="center"/>
    </xf>
    <xf numFmtId="0" fontId="23" fillId="19" borderId="14" xfId="0" applyFont="1" applyFill="1" applyBorder="1" applyAlignment="1">
      <alignment horizontal="left" vertical="center"/>
    </xf>
    <xf numFmtId="0" fontId="23" fillId="19" borderId="11" xfId="0" quotePrefix="1" applyFont="1" applyFill="1" applyBorder="1" applyAlignment="1">
      <alignment horizontal="left" vertical="center"/>
    </xf>
    <xf numFmtId="0" fontId="23" fillId="19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38" fillId="0" borderId="0" xfId="7" applyFont="1" applyAlignment="1">
      <alignment horizontal="center" vertical="center"/>
    </xf>
    <xf numFmtId="176" fontId="106" fillId="2" borderId="0" xfId="6" applyNumberFormat="1" applyFont="1" applyFill="1" applyAlignment="1">
      <alignment horizontal="center" vertical="center"/>
    </xf>
    <xf numFmtId="176" fontId="107" fillId="2" borderId="0" xfId="6" applyNumberFormat="1" applyFont="1" applyFill="1" applyAlignment="1">
      <alignment horizontal="center" vertical="center"/>
    </xf>
    <xf numFmtId="176" fontId="108" fillId="3" borderId="0" xfId="6" applyNumberFormat="1" applyFont="1" applyFill="1" applyAlignment="1">
      <alignment horizontal="center" vertical="center"/>
    </xf>
    <xf numFmtId="176" fontId="109" fillId="4" borderId="0" xfId="6" applyNumberFormat="1" applyFont="1" applyFill="1" applyAlignment="1">
      <alignment horizontal="center" vertical="center"/>
    </xf>
    <xf numFmtId="0" fontId="110" fillId="0" borderId="0" xfId="7" applyFont="1" applyAlignment="1">
      <alignment horizontal="center" vertical="center"/>
    </xf>
    <xf numFmtId="0" fontId="110" fillId="0" borderId="0" xfId="6" applyFont="1" applyAlignment="1">
      <alignment horizontal="center" vertical="center"/>
    </xf>
    <xf numFmtId="0" fontId="106" fillId="0" borderId="0" xfId="6" applyFont="1" applyAlignment="1">
      <alignment horizontal="center" vertical="center"/>
    </xf>
    <xf numFmtId="176" fontId="111" fillId="4" borderId="0" xfId="6" applyNumberFormat="1" applyFont="1" applyFill="1" applyAlignment="1">
      <alignment horizontal="center" vertical="center"/>
    </xf>
    <xf numFmtId="176" fontId="111" fillId="0" borderId="0" xfId="7" applyNumberFormat="1" applyFont="1" applyAlignment="1">
      <alignment horizontal="center" vertical="center"/>
    </xf>
    <xf numFmtId="0" fontId="110" fillId="0" borderId="0" xfId="7" applyFont="1" applyAlignment="1">
      <alignment horizontal="left" vertical="center"/>
    </xf>
    <xf numFmtId="0" fontId="111" fillId="0" borderId="0" xfId="7" applyFont="1" applyAlignment="1">
      <alignment horizontal="center" vertical="center"/>
    </xf>
    <xf numFmtId="0" fontId="113" fillId="0" borderId="0" xfId="7" applyFont="1" applyAlignment="1">
      <alignment horizontal="left" vertical="center"/>
    </xf>
    <xf numFmtId="176" fontId="114" fillId="2" borderId="0" xfId="6" applyNumberFormat="1" applyFont="1" applyFill="1" applyAlignment="1">
      <alignment horizontal="center" vertical="center"/>
    </xf>
    <xf numFmtId="176" fontId="115" fillId="3" borderId="0" xfId="6" applyNumberFormat="1" applyFont="1" applyFill="1" applyAlignment="1">
      <alignment horizontal="center" vertical="center"/>
    </xf>
    <xf numFmtId="176" fontId="115" fillId="4" borderId="0" xfId="6" applyNumberFormat="1" applyFont="1" applyFill="1" applyAlignment="1">
      <alignment horizontal="center" vertical="center"/>
    </xf>
    <xf numFmtId="0" fontId="116" fillId="0" borderId="0" xfId="7" applyFont="1" applyAlignment="1">
      <alignment horizontal="center" vertical="center"/>
    </xf>
    <xf numFmtId="176" fontId="110" fillId="0" borderId="0" xfId="7" applyNumberFormat="1" applyFont="1" applyAlignment="1">
      <alignment horizontal="center" vertical="center"/>
    </xf>
    <xf numFmtId="0" fontId="117" fillId="0" borderId="0" xfId="7" applyFont="1" applyAlignment="1">
      <alignment horizontal="center" vertical="center"/>
    </xf>
    <xf numFmtId="0" fontId="83" fillId="0" borderId="0" xfId="7" applyFont="1" applyAlignment="1">
      <alignment horizontal="left" vertical="center"/>
    </xf>
    <xf numFmtId="0" fontId="118" fillId="0" borderId="0" xfId="7" applyFont="1" applyAlignment="1">
      <alignment vertical="center"/>
    </xf>
    <xf numFmtId="0" fontId="119" fillId="0" borderId="0" xfId="7" applyFont="1" applyAlignment="1">
      <alignment vertical="center"/>
    </xf>
    <xf numFmtId="0" fontId="120" fillId="0" borderId="0" xfId="7" applyFont="1" applyAlignment="1">
      <alignment vertical="center"/>
    </xf>
    <xf numFmtId="0" fontId="105" fillId="0" borderId="0" xfId="7" applyAlignment="1">
      <alignment vertical="center"/>
    </xf>
    <xf numFmtId="0" fontId="83" fillId="0" borderId="0" xfId="7" applyFont="1" applyAlignment="1">
      <alignment horizontal="left" vertical="center" indent="1"/>
    </xf>
    <xf numFmtId="0" fontId="120" fillId="0" borderId="0" xfId="7" quotePrefix="1" applyFont="1" applyAlignment="1">
      <alignment vertical="center"/>
    </xf>
    <xf numFmtId="0" fontId="105" fillId="0" borderId="0" xfId="7" applyAlignment="1">
      <alignment horizontal="left" vertical="center" indent="1"/>
    </xf>
    <xf numFmtId="0" fontId="18" fillId="0" borderId="0" xfId="7" applyFont="1" applyAlignment="1">
      <alignment horizontal="left" vertical="center"/>
    </xf>
    <xf numFmtId="0" fontId="122" fillId="0" borderId="0" xfId="7" applyFont="1" applyAlignment="1">
      <alignment horizontal="left" vertical="center" indent="1"/>
    </xf>
    <xf numFmtId="0" fontId="123" fillId="0" borderId="0" xfId="7" applyFont="1" applyAlignment="1">
      <alignment vertical="center"/>
    </xf>
    <xf numFmtId="0" fontId="124" fillId="0" borderId="0" xfId="7" applyFont="1" applyAlignment="1">
      <alignment vertical="center"/>
    </xf>
    <xf numFmtId="0" fontId="125" fillId="0" borderId="0" xfId="7" applyFont="1" applyAlignment="1">
      <alignment vertical="center"/>
    </xf>
    <xf numFmtId="0" fontId="126" fillId="0" borderId="0" xfId="7" applyFont="1" applyAlignment="1">
      <alignment vertical="center"/>
    </xf>
    <xf numFmtId="0" fontId="127" fillId="0" borderId="0" xfId="7" applyFont="1" applyAlignment="1">
      <alignment vertical="center"/>
    </xf>
    <xf numFmtId="0" fontId="116" fillId="0" borderId="0" xfId="7" applyFont="1" applyAlignment="1">
      <alignment vertical="center"/>
    </xf>
    <xf numFmtId="0" fontId="128" fillId="0" borderId="0" xfId="7" applyFont="1" applyAlignment="1">
      <alignment vertical="center"/>
    </xf>
    <xf numFmtId="0" fontId="129" fillId="0" borderId="0" xfId="7" applyFont="1" applyAlignment="1">
      <alignment vertical="center"/>
    </xf>
    <xf numFmtId="0" fontId="130" fillId="0" borderId="0" xfId="7" applyFont="1" applyAlignment="1">
      <alignment vertical="center"/>
    </xf>
    <xf numFmtId="0" fontId="131" fillId="0" borderId="0" xfId="7" applyFont="1" applyAlignment="1">
      <alignment horizontal="center" vertical="center"/>
    </xf>
    <xf numFmtId="0" fontId="132" fillId="0" borderId="10" xfId="0" applyFont="1" applyBorder="1" applyAlignment="1">
      <alignment horizontal="center" vertical="center"/>
    </xf>
    <xf numFmtId="0" fontId="135" fillId="0" borderId="10" xfId="0" applyFont="1" applyBorder="1" applyAlignment="1">
      <alignment horizontal="center" vertical="center"/>
    </xf>
    <xf numFmtId="0" fontId="135" fillId="20" borderId="10" xfId="0" applyFont="1" applyFill="1" applyBorder="1" applyAlignment="1">
      <alignment horizontal="center" vertical="center"/>
    </xf>
    <xf numFmtId="0" fontId="136" fillId="0" borderId="10" xfId="0" applyFont="1" applyBorder="1" applyAlignment="1">
      <alignment horizontal="center" vertical="center"/>
    </xf>
    <xf numFmtId="0" fontId="137" fillId="21" borderId="24" xfId="0" applyFont="1" applyFill="1" applyBorder="1" applyAlignment="1">
      <alignment horizontal="center" vertical="center"/>
    </xf>
    <xf numFmtId="0" fontId="137" fillId="21" borderId="10" xfId="0" applyFont="1" applyFill="1" applyBorder="1" applyAlignment="1">
      <alignment horizontal="center" vertical="center"/>
    </xf>
    <xf numFmtId="0" fontId="138" fillId="21" borderId="10" xfId="0" applyFont="1" applyFill="1" applyBorder="1" applyAlignment="1">
      <alignment horizontal="center" vertical="center"/>
    </xf>
    <xf numFmtId="0" fontId="139" fillId="21" borderId="10" xfId="0" applyFont="1" applyFill="1" applyBorder="1" applyAlignment="1">
      <alignment horizontal="center" vertical="center"/>
    </xf>
    <xf numFmtId="0" fontId="133" fillId="0" borderId="10" xfId="0" applyFont="1" applyBorder="1" applyAlignment="1">
      <alignment horizontal="center" vertical="center"/>
    </xf>
    <xf numFmtId="0" fontId="140" fillId="0" borderId="10" xfId="0" applyFont="1" applyBorder="1" applyAlignment="1">
      <alignment horizontal="center" vertical="center"/>
    </xf>
    <xf numFmtId="0" fontId="141" fillId="0" borderId="10" xfId="0" applyFont="1" applyBorder="1" applyAlignment="1">
      <alignment horizontal="center" vertical="center"/>
    </xf>
    <xf numFmtId="0" fontId="142" fillId="0" borderId="0" xfId="0" applyFont="1"/>
    <xf numFmtId="0" fontId="144" fillId="21" borderId="10" xfId="0" applyFont="1" applyFill="1" applyBorder="1" applyAlignment="1">
      <alignment horizontal="center" vertical="center"/>
    </xf>
    <xf numFmtId="0" fontId="145" fillId="0" borderId="10" xfId="0" applyFont="1" applyBorder="1" applyAlignment="1">
      <alignment horizontal="center" vertical="center"/>
    </xf>
    <xf numFmtId="0" fontId="146" fillId="0" borderId="10" xfId="0" applyFont="1" applyBorder="1" applyAlignment="1">
      <alignment horizontal="center" vertical="center"/>
    </xf>
    <xf numFmtId="0" fontId="146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48" fillId="0" borderId="10" xfId="0" applyFont="1" applyBorder="1" applyAlignment="1">
      <alignment horizontal="center" vertical="center"/>
    </xf>
    <xf numFmtId="0" fontId="149" fillId="0" borderId="10" xfId="0" applyFont="1" applyBorder="1" applyAlignment="1">
      <alignment horizontal="center" vertical="center"/>
    </xf>
    <xf numFmtId="0" fontId="151" fillId="0" borderId="10" xfId="0" applyFont="1" applyBorder="1" applyAlignment="1">
      <alignment horizontal="center" vertical="center"/>
    </xf>
    <xf numFmtId="0" fontId="153" fillId="20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154" fillId="0" borderId="0" xfId="0" applyFont="1" applyAlignment="1">
      <alignment horizontal="center" vertical="center"/>
    </xf>
    <xf numFmtId="0" fontId="154" fillId="18" borderId="0" xfId="0" applyFont="1" applyFill="1" applyAlignment="1">
      <alignment horizontal="center" vertical="center"/>
    </xf>
    <xf numFmtId="0" fontId="155" fillId="0" borderId="0" xfId="0" applyFont="1"/>
    <xf numFmtId="0" fontId="156" fillId="0" borderId="0" xfId="0" applyFont="1" applyAlignment="1">
      <alignment horizontal="center" vertical="center"/>
    </xf>
    <xf numFmtId="0" fontId="157" fillId="0" borderId="0" xfId="0" applyFont="1" applyAlignment="1">
      <alignment horizontal="center" vertical="center"/>
    </xf>
    <xf numFmtId="0" fontId="156" fillId="18" borderId="0" xfId="0" applyFont="1" applyFill="1" applyAlignment="1">
      <alignment horizontal="center" vertical="center"/>
    </xf>
    <xf numFmtId="0" fontId="158" fillId="0" borderId="0" xfId="0" applyFont="1"/>
    <xf numFmtId="0" fontId="159" fillId="0" borderId="0" xfId="0" applyFont="1" applyAlignment="1">
      <alignment horizontal="center" vertical="center"/>
    </xf>
    <xf numFmtId="0" fontId="143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160" fillId="12" borderId="13" xfId="3" applyFont="1" applyFill="1" applyBorder="1" applyAlignment="1">
      <alignment horizontal="center" vertical="center"/>
    </xf>
    <xf numFmtId="0" fontId="160" fillId="12" borderId="11" xfId="3" applyFont="1" applyFill="1" applyBorder="1" applyAlignment="1">
      <alignment horizontal="center" vertical="center"/>
    </xf>
    <xf numFmtId="0" fontId="160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161" fillId="12" borderId="0" xfId="7" applyFont="1" applyFill="1" applyAlignment="1">
      <alignment horizontal="center" vertical="center"/>
    </xf>
    <xf numFmtId="0" fontId="162" fillId="12" borderId="0" xfId="7" applyFont="1" applyFill="1" applyAlignment="1">
      <alignment horizontal="center" vertical="center"/>
    </xf>
    <xf numFmtId="0" fontId="160" fillId="12" borderId="24" xfId="3" applyFont="1" applyFill="1" applyBorder="1" applyAlignment="1">
      <alignment horizontal="center" vertical="center"/>
    </xf>
    <xf numFmtId="0" fontId="38" fillId="0" borderId="24" xfId="3" applyFont="1" applyBorder="1" applyAlignment="1">
      <alignment horizontal="center"/>
    </xf>
    <xf numFmtId="0" fontId="38" fillId="0" borderId="25" xfId="3" applyFont="1" applyBorder="1" applyAlignment="1">
      <alignment horizontal="center"/>
    </xf>
    <xf numFmtId="0" fontId="38" fillId="0" borderId="26" xfId="3" applyFont="1" applyBorder="1" applyAlignment="1">
      <alignment horizontal="center"/>
    </xf>
    <xf numFmtId="0" fontId="163" fillId="0" borderId="25" xfId="3" applyFont="1" applyBorder="1" applyAlignment="1">
      <alignment horizontal="center"/>
    </xf>
    <xf numFmtId="0" fontId="38" fillId="17" borderId="25" xfId="3" applyFont="1" applyFill="1" applyBorder="1" applyAlignment="1">
      <alignment horizontal="center"/>
    </xf>
    <xf numFmtId="0" fontId="164" fillId="0" borderId="0" xfId="3" applyFont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center" vertical="center"/>
    </xf>
    <xf numFmtId="0" fontId="42" fillId="9" borderId="0" xfId="0" applyFont="1" applyFill="1" applyAlignment="1">
      <alignment horizontal="center" vertical="center"/>
    </xf>
    <xf numFmtId="0" fontId="166" fillId="0" borderId="0" xfId="0" applyFont="1" applyAlignment="1">
      <alignment horizontal="center"/>
    </xf>
    <xf numFmtId="0" fontId="168" fillId="0" borderId="0" xfId="0" applyFont="1" applyAlignment="1">
      <alignment horizontal="center" vertical="center"/>
    </xf>
    <xf numFmtId="0" fontId="171" fillId="0" borderId="0" xfId="0" applyFont="1" applyAlignment="1">
      <alignment horizontal="center"/>
    </xf>
    <xf numFmtId="0" fontId="134" fillId="21" borderId="24" xfId="0" applyFont="1" applyFill="1" applyBorder="1" applyAlignment="1">
      <alignment horizontal="center" vertical="center"/>
    </xf>
    <xf numFmtId="0" fontId="134" fillId="21" borderId="25" xfId="0" applyFont="1" applyFill="1" applyBorder="1" applyAlignment="1">
      <alignment horizontal="center" vertical="center"/>
    </xf>
    <xf numFmtId="0" fontId="134" fillId="21" borderId="26" xfId="0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</cellXfs>
  <cellStyles count="8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6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7" xr:uid="{3ADA6F3B-37E4-4403-B1D3-48ADF599EFA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workbookViewId="0"/>
  </sheetViews>
  <sheetFormatPr defaultRowHeight="38.25"/>
  <cols>
    <col min="1" max="1" width="8.796875" style="284"/>
    <col min="2" max="12" width="8.59765625" style="284" customWidth="1"/>
    <col min="13" max="16384" width="8.796875" style="284"/>
  </cols>
  <sheetData>
    <row r="1" spans="2:12" s="279" customFormat="1" ht="48.75" customHeight="1">
      <c r="B1" s="279" t="s">
        <v>517</v>
      </c>
      <c r="C1" s="279" t="s">
        <v>518</v>
      </c>
      <c r="D1" s="279" t="s">
        <v>519</v>
      </c>
    </row>
    <row r="2" spans="2:12" ht="55.5" customHeight="1">
      <c r="B2" s="280" t="s">
        <v>290</v>
      </c>
      <c r="C2" s="280" t="s">
        <v>22</v>
      </c>
      <c r="D2" s="280" t="s">
        <v>296</v>
      </c>
      <c r="E2" s="280" t="s">
        <v>303</v>
      </c>
      <c r="F2" s="280" t="s">
        <v>520</v>
      </c>
      <c r="G2" s="281" t="s">
        <v>300</v>
      </c>
      <c r="H2" s="282" t="s">
        <v>306</v>
      </c>
      <c r="I2" s="283" t="s">
        <v>73</v>
      </c>
      <c r="J2" s="283" t="s">
        <v>316</v>
      </c>
      <c r="K2" s="283" t="s">
        <v>321</v>
      </c>
      <c r="L2" s="283" t="s">
        <v>521</v>
      </c>
    </row>
    <row r="3" spans="2:12" ht="55.5" customHeight="1">
      <c r="B3" s="280" t="s">
        <v>10</v>
      </c>
      <c r="C3" s="280" t="s">
        <v>25</v>
      </c>
      <c r="D3" s="280" t="s">
        <v>54</v>
      </c>
      <c r="E3" s="280" t="s">
        <v>304</v>
      </c>
      <c r="F3" s="280" t="s">
        <v>522</v>
      </c>
      <c r="G3" s="281" t="s">
        <v>41</v>
      </c>
      <c r="H3" s="282" t="s">
        <v>84</v>
      </c>
      <c r="I3" s="283" t="s">
        <v>311</v>
      </c>
      <c r="J3" s="283" t="s">
        <v>523</v>
      </c>
      <c r="K3" s="283" t="s">
        <v>115</v>
      </c>
      <c r="L3" s="285"/>
    </row>
    <row r="4" spans="2:12" ht="55.5" customHeight="1">
      <c r="B4" s="280" t="s">
        <v>18</v>
      </c>
      <c r="C4" s="280" t="s">
        <v>29</v>
      </c>
      <c r="D4" s="280" t="s">
        <v>299</v>
      </c>
      <c r="E4" s="280" t="s">
        <v>305</v>
      </c>
      <c r="F4" s="280" t="s">
        <v>524</v>
      </c>
      <c r="G4" s="281" t="s">
        <v>48</v>
      </c>
      <c r="H4" s="282" t="s">
        <v>525</v>
      </c>
      <c r="I4" s="283" t="s">
        <v>106</v>
      </c>
      <c r="J4" s="283" t="s">
        <v>319</v>
      </c>
      <c r="K4" s="283" t="s">
        <v>327</v>
      </c>
      <c r="L4" s="285"/>
    </row>
    <row r="5" spans="2:12" ht="55.5" customHeight="1">
      <c r="B5" s="280" t="s">
        <v>526</v>
      </c>
      <c r="C5" s="280" t="s">
        <v>33</v>
      </c>
      <c r="D5" s="286"/>
      <c r="E5" s="286"/>
      <c r="F5" s="280" t="s">
        <v>527</v>
      </c>
      <c r="G5" s="286"/>
      <c r="H5" s="285"/>
      <c r="I5" s="283" t="s">
        <v>528</v>
      </c>
      <c r="J5" s="287" t="s">
        <v>529</v>
      </c>
      <c r="K5" s="283" t="s">
        <v>367</v>
      </c>
      <c r="L5" s="28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topLeftCell="A18" workbookViewId="0">
      <selection activeCell="G13" sqref="G13"/>
    </sheetView>
  </sheetViews>
  <sheetFormatPr defaultRowHeight="38.25"/>
  <cols>
    <col min="1" max="1" width="8.796875" style="284"/>
    <col min="2" max="12" width="8.59765625" style="284" customWidth="1"/>
    <col min="13" max="14" width="8.796875" style="284"/>
    <col min="15" max="25" width="8.59765625" style="284" customWidth="1"/>
    <col min="26" max="16384" width="8.796875" style="284"/>
  </cols>
  <sheetData>
    <row r="1" spans="2:25" s="279" customFormat="1" ht="48.75" customHeight="1">
      <c r="B1" s="291" t="s">
        <v>565</v>
      </c>
      <c r="O1" s="291" t="s">
        <v>567</v>
      </c>
    </row>
    <row r="2" spans="2:25" s="279" customFormat="1" ht="9" customHeight="1"/>
    <row r="3" spans="2:25" ht="55.5" customHeight="1">
      <c r="B3" s="280" t="s">
        <v>290</v>
      </c>
      <c r="C3" s="280" t="s">
        <v>22</v>
      </c>
      <c r="D3" s="280" t="s">
        <v>296</v>
      </c>
      <c r="E3" s="280" t="s">
        <v>303</v>
      </c>
      <c r="F3" s="280" t="s">
        <v>520</v>
      </c>
      <c r="G3" s="281" t="s">
        <v>300</v>
      </c>
      <c r="H3" s="282" t="s">
        <v>306</v>
      </c>
      <c r="I3" s="283" t="s">
        <v>73</v>
      </c>
      <c r="J3" s="283" t="s">
        <v>316</v>
      </c>
      <c r="K3" s="283" t="s">
        <v>321</v>
      </c>
      <c r="L3" s="283" t="s">
        <v>521</v>
      </c>
      <c r="O3" s="280" t="s">
        <v>290</v>
      </c>
      <c r="P3" s="280" t="s">
        <v>22</v>
      </c>
      <c r="Q3" s="280" t="s">
        <v>296</v>
      </c>
      <c r="R3" s="292" t="s">
        <v>303</v>
      </c>
      <c r="S3" s="292" t="s">
        <v>520</v>
      </c>
      <c r="T3" s="281" t="s">
        <v>300</v>
      </c>
      <c r="U3" s="282" t="s">
        <v>306</v>
      </c>
      <c r="V3" s="283" t="s">
        <v>73</v>
      </c>
      <c r="W3" s="283" t="s">
        <v>316</v>
      </c>
      <c r="X3" s="283" t="s">
        <v>321</v>
      </c>
      <c r="Y3" s="283" t="s">
        <v>521</v>
      </c>
    </row>
    <row r="4" spans="2:25" ht="55.5" customHeight="1">
      <c r="B4" s="280" t="s">
        <v>10</v>
      </c>
      <c r="C4" s="280" t="s">
        <v>25</v>
      </c>
      <c r="D4" s="280" t="s">
        <v>54</v>
      </c>
      <c r="E4" s="280" t="s">
        <v>304</v>
      </c>
      <c r="F4" s="280" t="s">
        <v>522</v>
      </c>
      <c r="G4" s="281" t="s">
        <v>41</v>
      </c>
      <c r="H4" s="282" t="s">
        <v>84</v>
      </c>
      <c r="I4" s="283" t="s">
        <v>311</v>
      </c>
      <c r="J4" s="283" t="s">
        <v>523</v>
      </c>
      <c r="K4" s="283" t="s">
        <v>115</v>
      </c>
      <c r="L4" s="285"/>
      <c r="O4" s="280" t="s">
        <v>10</v>
      </c>
      <c r="P4" s="280" t="s">
        <v>25</v>
      </c>
      <c r="Q4" s="280" t="s">
        <v>54</v>
      </c>
      <c r="R4" s="292" t="s">
        <v>304</v>
      </c>
      <c r="S4" s="292" t="s">
        <v>522</v>
      </c>
      <c r="T4" s="281" t="s">
        <v>41</v>
      </c>
      <c r="U4" s="282" t="s">
        <v>84</v>
      </c>
      <c r="V4" s="283" t="s">
        <v>311</v>
      </c>
      <c r="W4" s="294" t="s">
        <v>523</v>
      </c>
      <c r="X4" s="283" t="s">
        <v>115</v>
      </c>
      <c r="Y4" s="285"/>
    </row>
    <row r="5" spans="2:25" ht="55.5" customHeight="1">
      <c r="B5" s="280" t="s">
        <v>18</v>
      </c>
      <c r="C5" s="280" t="s">
        <v>29</v>
      </c>
      <c r="D5" s="280" t="s">
        <v>299</v>
      </c>
      <c r="E5" s="280" t="s">
        <v>305</v>
      </c>
      <c r="F5" s="280" t="s">
        <v>524</v>
      </c>
      <c r="G5" s="281" t="s">
        <v>48</v>
      </c>
      <c r="H5" s="282" t="s">
        <v>525</v>
      </c>
      <c r="I5" s="283" t="s">
        <v>106</v>
      </c>
      <c r="J5" s="283" t="s">
        <v>319</v>
      </c>
      <c r="K5" s="283" t="s">
        <v>327</v>
      </c>
      <c r="L5" s="285"/>
      <c r="O5" s="280" t="s">
        <v>18</v>
      </c>
      <c r="P5" s="280" t="s">
        <v>29</v>
      </c>
      <c r="Q5" s="280" t="s">
        <v>299</v>
      </c>
      <c r="R5" s="292" t="s">
        <v>305</v>
      </c>
      <c r="S5" s="292" t="s">
        <v>524</v>
      </c>
      <c r="T5" s="281" t="s">
        <v>48</v>
      </c>
      <c r="U5" s="293" t="s">
        <v>525</v>
      </c>
      <c r="V5" s="283" t="s">
        <v>106</v>
      </c>
      <c r="W5" s="283" t="s">
        <v>319</v>
      </c>
      <c r="X5" s="283" t="s">
        <v>327</v>
      </c>
      <c r="Y5" s="285"/>
    </row>
    <row r="6" spans="2:25" ht="55.5" customHeight="1">
      <c r="B6" s="280" t="s">
        <v>526</v>
      </c>
      <c r="C6" s="280" t="s">
        <v>33</v>
      </c>
      <c r="D6" s="286"/>
      <c r="E6" s="286"/>
      <c r="F6" s="280" t="s">
        <v>527</v>
      </c>
      <c r="G6" s="286"/>
      <c r="H6" s="285"/>
      <c r="I6" s="283" t="s">
        <v>528</v>
      </c>
      <c r="J6" s="287" t="s">
        <v>529</v>
      </c>
      <c r="K6" s="283" t="s">
        <v>367</v>
      </c>
      <c r="L6" s="285"/>
      <c r="O6" s="280" t="s">
        <v>526</v>
      </c>
      <c r="P6" s="280" t="s">
        <v>33</v>
      </c>
      <c r="Q6" s="286"/>
      <c r="R6" s="286"/>
      <c r="S6" s="280" t="s">
        <v>527</v>
      </c>
      <c r="T6" s="286"/>
      <c r="U6" s="285"/>
      <c r="V6" s="283" t="s">
        <v>528</v>
      </c>
      <c r="W6" s="294" t="s">
        <v>529</v>
      </c>
      <c r="X6" s="283" t="s">
        <v>367</v>
      </c>
      <c r="Y6" s="285"/>
    </row>
    <row r="8" spans="2:25">
      <c r="B8" s="291" t="s">
        <v>566</v>
      </c>
    </row>
    <row r="9" spans="2:25" ht="9" customHeight="1"/>
    <row r="10" spans="2:25">
      <c r="B10" s="280" t="s">
        <v>290</v>
      </c>
      <c r="C10" s="280" t="s">
        <v>22</v>
      </c>
      <c r="D10" s="280" t="s">
        <v>296</v>
      </c>
      <c r="E10" s="281" t="s">
        <v>300</v>
      </c>
      <c r="F10" s="282" t="s">
        <v>306</v>
      </c>
      <c r="G10" s="283" t="s">
        <v>73</v>
      </c>
      <c r="H10" s="283" t="s">
        <v>316</v>
      </c>
      <c r="I10" s="283" t="s">
        <v>321</v>
      </c>
      <c r="J10" s="283" t="s">
        <v>521</v>
      </c>
    </row>
    <row r="11" spans="2:25">
      <c r="B11" s="280" t="s">
        <v>10</v>
      </c>
      <c r="C11" s="280" t="s">
        <v>25</v>
      </c>
      <c r="D11" s="280" t="s">
        <v>54</v>
      </c>
      <c r="E11" s="281" t="s">
        <v>41</v>
      </c>
      <c r="F11" s="282" t="s">
        <v>84</v>
      </c>
      <c r="G11" s="283" t="s">
        <v>311</v>
      </c>
      <c r="H11" s="283" t="s">
        <v>319</v>
      </c>
      <c r="I11" s="283" t="s">
        <v>115</v>
      </c>
    </row>
    <row r="12" spans="2:25">
      <c r="B12" s="280" t="s">
        <v>18</v>
      </c>
      <c r="C12" s="280" t="s">
        <v>29</v>
      </c>
      <c r="D12" s="280" t="s">
        <v>299</v>
      </c>
      <c r="E12" s="281" t="s">
        <v>48</v>
      </c>
      <c r="G12" s="283" t="s">
        <v>106</v>
      </c>
      <c r="I12" s="283" t="s">
        <v>327</v>
      </c>
    </row>
    <row r="13" spans="2:25">
      <c r="B13" s="280" t="s">
        <v>526</v>
      </c>
      <c r="C13" s="280" t="s">
        <v>33</v>
      </c>
      <c r="D13" s="286"/>
      <c r="E13" s="280" t="s">
        <v>527</v>
      </c>
      <c r="G13" s="283" t="s">
        <v>528</v>
      </c>
      <c r="I13" s="283" t="s">
        <v>367</v>
      </c>
    </row>
    <row r="18" spans="2:10">
      <c r="C18" s="295" t="s">
        <v>568</v>
      </c>
      <c r="F18" s="295" t="s">
        <v>570</v>
      </c>
      <c r="J18" s="295" t="s">
        <v>569</v>
      </c>
    </row>
    <row r="19" spans="2:10">
      <c r="C19" s="284" t="s">
        <v>290</v>
      </c>
      <c r="F19" s="284" t="str">
        <f>C19 &amp; $D$12</f>
        <v>ㄅㄏ</v>
      </c>
      <c r="J19" s="284" t="s">
        <v>292</v>
      </c>
    </row>
    <row r="20" spans="2:10">
      <c r="C20" s="284" t="s">
        <v>296</v>
      </c>
      <c r="F20" s="284" t="str">
        <f>C20 &amp; $D$12</f>
        <v>ㄍㄏ</v>
      </c>
      <c r="J20" s="284" t="s">
        <v>297</v>
      </c>
    </row>
    <row r="21" spans="2:10">
      <c r="C21" s="284" t="s">
        <v>300</v>
      </c>
      <c r="F21" s="296" t="str">
        <f>E13</f>
        <v>ㄖ</v>
      </c>
      <c r="J21" s="284" t="s">
        <v>301</v>
      </c>
    </row>
    <row r="25" spans="2:10">
      <c r="B25" s="284" t="s">
        <v>306</v>
      </c>
      <c r="C25" s="284" t="s">
        <v>571</v>
      </c>
      <c r="J25" s="288" t="s">
        <v>307</v>
      </c>
    </row>
    <row r="26" spans="2:10">
      <c r="B26" s="284" t="s">
        <v>84</v>
      </c>
      <c r="C26" s="284" t="s">
        <v>572</v>
      </c>
      <c r="J26" s="288" t="s">
        <v>308</v>
      </c>
    </row>
    <row r="27" spans="2:10">
      <c r="B27" s="284" t="s">
        <v>73</v>
      </c>
      <c r="C27" s="284" t="s">
        <v>573</v>
      </c>
      <c r="J27" s="288" t="s">
        <v>310</v>
      </c>
    </row>
    <row r="28" spans="2:10">
      <c r="B28" s="284" t="s">
        <v>311</v>
      </c>
      <c r="C28" s="284" t="s">
        <v>412</v>
      </c>
      <c r="J28" s="288" t="s">
        <v>312</v>
      </c>
    </row>
    <row r="29" spans="2:10">
      <c r="B29" s="284" t="s">
        <v>106</v>
      </c>
      <c r="C29" s="284" t="s">
        <v>108</v>
      </c>
    </row>
    <row r="30" spans="2:10">
      <c r="B30" s="284" t="s">
        <v>91</v>
      </c>
      <c r="C30" s="284" t="s">
        <v>93</v>
      </c>
      <c r="J30" s="288" t="s">
        <v>315</v>
      </c>
    </row>
    <row r="31" spans="2:10">
      <c r="B31" s="284" t="s">
        <v>316</v>
      </c>
      <c r="C31" s="284" t="s">
        <v>420</v>
      </c>
      <c r="J31" s="288" t="s">
        <v>318</v>
      </c>
    </row>
    <row r="32" spans="2:10">
      <c r="B32" s="284" t="s">
        <v>319</v>
      </c>
      <c r="C32" s="284" t="s">
        <v>426</v>
      </c>
      <c r="J32" s="288" t="s">
        <v>320</v>
      </c>
    </row>
    <row r="34" spans="2:18">
      <c r="B34" s="284" t="s">
        <v>325</v>
      </c>
      <c r="C34" s="284" t="s">
        <v>530</v>
      </c>
    </row>
    <row r="35" spans="2:18">
      <c r="B35" s="284" t="s">
        <v>322</v>
      </c>
      <c r="C35" s="284" t="s">
        <v>531</v>
      </c>
    </row>
    <row r="37" spans="2:18">
      <c r="B37" s="288" t="s">
        <v>326</v>
      </c>
      <c r="C37" s="284" t="s">
        <v>420</v>
      </c>
    </row>
    <row r="38" spans="2:18">
      <c r="B38" s="288" t="s">
        <v>329</v>
      </c>
      <c r="C38" s="284" t="s">
        <v>426</v>
      </c>
    </row>
    <row r="39" spans="2:18">
      <c r="B39" s="288" t="s">
        <v>328</v>
      </c>
    </row>
    <row r="44" spans="2:18">
      <c r="B44" s="279" t="s">
        <v>517</v>
      </c>
      <c r="H44" s="284" t="s">
        <v>290</v>
      </c>
      <c r="J44" s="284" t="s">
        <v>292</v>
      </c>
      <c r="L44" s="284" t="s">
        <v>306</v>
      </c>
      <c r="N44" s="288" t="s">
        <v>307</v>
      </c>
      <c r="P44" s="284" t="s">
        <v>325</v>
      </c>
      <c r="R44" s="288" t="s">
        <v>326</v>
      </c>
    </row>
    <row r="45" spans="2:18">
      <c r="B45" s="280" t="s">
        <v>290</v>
      </c>
      <c r="C45" s="284" t="s">
        <v>532</v>
      </c>
      <c r="E45" s="284" t="s">
        <v>533</v>
      </c>
      <c r="H45" s="284" t="s">
        <v>296</v>
      </c>
      <c r="J45" s="284" t="s">
        <v>297</v>
      </c>
      <c r="L45" s="284" t="s">
        <v>84</v>
      </c>
      <c r="N45" s="288" t="s">
        <v>308</v>
      </c>
      <c r="P45" s="284" t="s">
        <v>322</v>
      </c>
      <c r="R45" s="288" t="s">
        <v>329</v>
      </c>
    </row>
    <row r="46" spans="2:18">
      <c r="B46" s="280" t="s">
        <v>10</v>
      </c>
      <c r="C46" s="284" t="s">
        <v>534</v>
      </c>
      <c r="E46" s="284" t="s">
        <v>535</v>
      </c>
      <c r="H46" s="284" t="s">
        <v>300</v>
      </c>
      <c r="J46" s="284" t="s">
        <v>301</v>
      </c>
      <c r="L46" s="284" t="s">
        <v>73</v>
      </c>
      <c r="N46" s="288" t="s">
        <v>310</v>
      </c>
      <c r="R46" s="288" t="s">
        <v>328</v>
      </c>
    </row>
    <row r="47" spans="2:18">
      <c r="B47" s="280" t="s">
        <v>18</v>
      </c>
      <c r="C47" s="284" t="s">
        <v>536</v>
      </c>
      <c r="E47" s="284" t="s">
        <v>537</v>
      </c>
      <c r="L47" s="284" t="s">
        <v>311</v>
      </c>
      <c r="N47" s="288" t="s">
        <v>312</v>
      </c>
    </row>
    <row r="48" spans="2:18">
      <c r="B48" s="280" t="s">
        <v>526</v>
      </c>
      <c r="C48" s="284" t="s">
        <v>229</v>
      </c>
      <c r="E48" s="289" t="s">
        <v>538</v>
      </c>
      <c r="L48" s="284" t="s">
        <v>106</v>
      </c>
    </row>
    <row r="49" spans="2:14">
      <c r="L49" s="284" t="s">
        <v>91</v>
      </c>
      <c r="N49" s="288" t="s">
        <v>315</v>
      </c>
    </row>
    <row r="50" spans="2:14">
      <c r="B50" s="279" t="s">
        <v>518</v>
      </c>
      <c r="L50" s="284" t="s">
        <v>316</v>
      </c>
      <c r="N50" s="288" t="s">
        <v>318</v>
      </c>
    </row>
    <row r="51" spans="2:14">
      <c r="B51" s="280" t="s">
        <v>22</v>
      </c>
      <c r="C51" s="284" t="s">
        <v>539</v>
      </c>
      <c r="E51" s="284" t="s">
        <v>540</v>
      </c>
      <c r="L51" s="284" t="s">
        <v>319</v>
      </c>
      <c r="N51" s="288" t="s">
        <v>320</v>
      </c>
    </row>
    <row r="52" spans="2:14">
      <c r="B52" s="280" t="s">
        <v>25</v>
      </c>
      <c r="C52" s="284" t="s">
        <v>541</v>
      </c>
      <c r="E52" s="284" t="s">
        <v>542</v>
      </c>
    </row>
    <row r="53" spans="2:14">
      <c r="B53" s="280" t="s">
        <v>29</v>
      </c>
      <c r="C53" s="284" t="s">
        <v>543</v>
      </c>
      <c r="E53" s="284" t="s">
        <v>544</v>
      </c>
    </row>
    <row r="54" spans="2:14">
      <c r="B54" s="280" t="s">
        <v>33</v>
      </c>
      <c r="C54" s="284" t="s">
        <v>545</v>
      </c>
      <c r="E54" s="284" t="s">
        <v>546</v>
      </c>
    </row>
    <row r="56" spans="2:14">
      <c r="B56" s="279" t="s">
        <v>519</v>
      </c>
    </row>
    <row r="57" spans="2:14">
      <c r="B57" s="280" t="s">
        <v>296</v>
      </c>
      <c r="C57" s="284" t="s">
        <v>255</v>
      </c>
      <c r="E57" s="284" t="s">
        <v>547</v>
      </c>
    </row>
    <row r="58" spans="2:14">
      <c r="B58" s="280" t="s">
        <v>54</v>
      </c>
      <c r="C58" s="284" t="s">
        <v>548</v>
      </c>
      <c r="E58" s="284" t="s">
        <v>549</v>
      </c>
    </row>
    <row r="59" spans="2:14">
      <c r="B59" s="290" t="s">
        <v>297</v>
      </c>
      <c r="C59" s="284" t="s">
        <v>254</v>
      </c>
      <c r="E59" s="284" t="s">
        <v>550</v>
      </c>
    </row>
    <row r="60" spans="2:14">
      <c r="B60" s="290" t="s">
        <v>325</v>
      </c>
      <c r="C60" s="284" t="s">
        <v>551</v>
      </c>
      <c r="E60" s="284" t="s">
        <v>552</v>
      </c>
    </row>
    <row r="62" spans="2:14">
      <c r="B62" s="279" t="s">
        <v>553</v>
      </c>
    </row>
    <row r="63" spans="2:14">
      <c r="B63" s="284" t="s">
        <v>299</v>
      </c>
      <c r="C63" s="284" t="s">
        <v>554</v>
      </c>
      <c r="E63" s="284" t="s">
        <v>555</v>
      </c>
    </row>
    <row r="65" spans="2:5">
      <c r="B65" s="279" t="s">
        <v>556</v>
      </c>
    </row>
    <row r="66" spans="2:5">
      <c r="B66" s="284" t="s">
        <v>300</v>
      </c>
      <c r="C66" s="284" t="s">
        <v>557</v>
      </c>
      <c r="E66" s="284" t="s">
        <v>558</v>
      </c>
    </row>
    <row r="67" spans="2:5">
      <c r="B67" s="284" t="s">
        <v>41</v>
      </c>
      <c r="C67" s="284" t="s">
        <v>559</v>
      </c>
      <c r="E67" s="284" t="s">
        <v>560</v>
      </c>
    </row>
    <row r="68" spans="2:5">
      <c r="B68" s="284" t="s">
        <v>48</v>
      </c>
      <c r="C68" s="284" t="s">
        <v>561</v>
      </c>
      <c r="E68" s="284" t="s">
        <v>562</v>
      </c>
    </row>
    <row r="69" spans="2:5">
      <c r="B69" s="290" t="s">
        <v>301</v>
      </c>
      <c r="C69" s="284" t="s">
        <v>563</v>
      </c>
      <c r="E69" s="284" t="s">
        <v>564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374" t="s">
        <v>6</v>
      </c>
      <c r="C2" s="151"/>
      <c r="D2" s="151"/>
      <c r="E2" s="190" t="s">
        <v>0</v>
      </c>
      <c r="F2" s="151"/>
    </row>
    <row r="3" spans="2:7" s="191" customFormat="1">
      <c r="C3" s="361" t="s">
        <v>1</v>
      </c>
      <c r="D3" s="362" t="s">
        <v>4</v>
      </c>
      <c r="E3" s="362" t="s">
        <v>3</v>
      </c>
      <c r="F3" s="363" t="s">
        <v>2</v>
      </c>
      <c r="G3" s="368" t="s">
        <v>5</v>
      </c>
    </row>
    <row r="4" spans="2:7">
      <c r="C4" s="153" t="s">
        <v>7</v>
      </c>
      <c r="D4" s="155" t="s">
        <v>9</v>
      </c>
      <c r="E4" s="154" t="s">
        <v>8</v>
      </c>
      <c r="F4" s="357" t="s">
        <v>8</v>
      </c>
      <c r="G4" s="369" t="s">
        <v>502</v>
      </c>
    </row>
    <row r="5" spans="2:7">
      <c r="B5" s="151"/>
      <c r="C5" s="156" t="s">
        <v>10</v>
      </c>
      <c r="D5" s="157" t="s">
        <v>13</v>
      </c>
      <c r="E5" s="356" t="s">
        <v>12</v>
      </c>
      <c r="F5" s="358" t="s">
        <v>11</v>
      </c>
      <c r="G5" s="370" t="s">
        <v>503</v>
      </c>
    </row>
    <row r="6" spans="2:7">
      <c r="B6" s="151"/>
      <c r="C6" s="156" t="s">
        <v>14</v>
      </c>
      <c r="D6" s="157" t="s">
        <v>17</v>
      </c>
      <c r="E6" s="356" t="s">
        <v>16</v>
      </c>
      <c r="F6" s="358" t="s">
        <v>15</v>
      </c>
      <c r="G6" s="370" t="s">
        <v>507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359" t="s">
        <v>19</v>
      </c>
      <c r="G7" s="371" t="s">
        <v>504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357" t="s">
        <v>23</v>
      </c>
      <c r="G8" s="369" t="s">
        <v>505</v>
      </c>
    </row>
    <row r="9" spans="2:7">
      <c r="B9" s="151"/>
      <c r="C9" s="156" t="s">
        <v>25</v>
      </c>
      <c r="D9" s="157" t="s">
        <v>28</v>
      </c>
      <c r="E9" s="356" t="s">
        <v>27</v>
      </c>
      <c r="F9" s="358" t="s">
        <v>26</v>
      </c>
      <c r="G9" s="370" t="s">
        <v>506</v>
      </c>
    </row>
    <row r="10" spans="2:7">
      <c r="B10" s="151"/>
      <c r="C10" s="156" t="s">
        <v>29</v>
      </c>
      <c r="D10" s="157" t="s">
        <v>32</v>
      </c>
      <c r="E10" s="356" t="s">
        <v>31</v>
      </c>
      <c r="F10" s="358" t="s">
        <v>30</v>
      </c>
      <c r="G10" s="370" t="s">
        <v>508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360" t="s">
        <v>34</v>
      </c>
      <c r="G11" s="371" t="s">
        <v>509</v>
      </c>
    </row>
    <row r="12" spans="2:7">
      <c r="B12" s="151"/>
      <c r="C12" s="153" t="s">
        <v>37</v>
      </c>
      <c r="D12" s="155" t="s">
        <v>40</v>
      </c>
      <c r="E12" s="154" t="s">
        <v>500</v>
      </c>
      <c r="F12" s="357" t="s">
        <v>38</v>
      </c>
      <c r="G12" s="369" t="s">
        <v>510</v>
      </c>
    </row>
    <row r="13" spans="2:7">
      <c r="B13" s="151"/>
      <c r="C13" s="156" t="s">
        <v>41</v>
      </c>
      <c r="D13" s="157" t="s">
        <v>43</v>
      </c>
      <c r="E13" s="356" t="s">
        <v>501</v>
      </c>
      <c r="F13" s="358" t="s">
        <v>42</v>
      </c>
      <c r="G13" s="370" t="s">
        <v>511</v>
      </c>
    </row>
    <row r="14" spans="2:7">
      <c r="B14" s="151"/>
      <c r="C14" s="156" t="s">
        <v>44</v>
      </c>
      <c r="D14" s="157" t="s">
        <v>47</v>
      </c>
      <c r="E14" s="356" t="s">
        <v>46</v>
      </c>
      <c r="F14" s="358" t="s">
        <v>45</v>
      </c>
      <c r="G14" s="370" t="s">
        <v>132</v>
      </c>
    </row>
    <row r="15" spans="2:7">
      <c r="B15" s="151"/>
      <c r="C15" s="158" t="s">
        <v>48</v>
      </c>
      <c r="D15" s="160" t="s">
        <v>50</v>
      </c>
      <c r="E15" s="159" t="s">
        <v>49</v>
      </c>
      <c r="F15" s="360" t="s">
        <v>49</v>
      </c>
      <c r="G15" s="371" t="s">
        <v>512</v>
      </c>
    </row>
    <row r="16" spans="2:7">
      <c r="B16" s="151"/>
      <c r="C16" s="153" t="s">
        <v>51</v>
      </c>
      <c r="D16" s="155" t="s">
        <v>53</v>
      </c>
      <c r="E16" s="154" t="s">
        <v>52</v>
      </c>
      <c r="F16" s="357" t="s">
        <v>52</v>
      </c>
      <c r="G16" s="369" t="s">
        <v>513</v>
      </c>
    </row>
    <row r="17" spans="2:17">
      <c r="B17" s="151"/>
      <c r="C17" s="156" t="s">
        <v>54</v>
      </c>
      <c r="D17" s="157" t="s">
        <v>57</v>
      </c>
      <c r="E17" s="356" t="s">
        <v>56</v>
      </c>
      <c r="F17" s="358" t="s">
        <v>55</v>
      </c>
      <c r="G17" s="370" t="s">
        <v>131</v>
      </c>
    </row>
    <row r="18" spans="2:17">
      <c r="B18" s="151"/>
      <c r="C18" s="156" t="s">
        <v>58</v>
      </c>
      <c r="D18" s="157" t="s">
        <v>60</v>
      </c>
      <c r="E18" s="356" t="s">
        <v>59</v>
      </c>
      <c r="F18" s="358" t="s">
        <v>59</v>
      </c>
      <c r="G18" s="370" t="s">
        <v>514</v>
      </c>
    </row>
    <row r="19" spans="2:17">
      <c r="B19" s="151"/>
      <c r="C19" s="158" t="s">
        <v>61</v>
      </c>
      <c r="D19" s="160" t="s">
        <v>64</v>
      </c>
      <c r="E19" s="159" t="s">
        <v>63</v>
      </c>
      <c r="F19" s="359" t="s">
        <v>62</v>
      </c>
      <c r="G19" s="371" t="s">
        <v>515</v>
      </c>
    </row>
    <row r="20" spans="2:17">
      <c r="B20" s="151"/>
      <c r="C20" s="158" t="s">
        <v>65</v>
      </c>
      <c r="D20" s="160" t="s">
        <v>67</v>
      </c>
      <c r="E20" s="159" t="s">
        <v>66</v>
      </c>
      <c r="F20" s="360" t="s">
        <v>66</v>
      </c>
      <c r="G20" s="371" t="s">
        <v>516</v>
      </c>
    </row>
    <row r="24" spans="2:17" ht="30">
      <c r="B24" s="374" t="s">
        <v>68</v>
      </c>
      <c r="E24" s="190" t="s">
        <v>0</v>
      </c>
    </row>
    <row r="25" spans="2:17">
      <c r="C25" s="361" t="s">
        <v>1</v>
      </c>
      <c r="D25" s="362" t="s">
        <v>4</v>
      </c>
      <c r="E25" s="362" t="s">
        <v>3</v>
      </c>
      <c r="F25" s="363" t="s">
        <v>2</v>
      </c>
      <c r="G25" s="368" t="s">
        <v>5</v>
      </c>
      <c r="I25" s="189" t="s">
        <v>1</v>
      </c>
      <c r="J25" s="190" t="s">
        <v>2</v>
      </c>
      <c r="K25" s="152" t="s">
        <v>69</v>
      </c>
      <c r="L25" s="152" t="s">
        <v>4</v>
      </c>
      <c r="N25" s="189" t="s">
        <v>1</v>
      </c>
      <c r="O25" s="190" t="s">
        <v>2</v>
      </c>
      <c r="P25" s="152" t="s">
        <v>69</v>
      </c>
      <c r="Q25" s="152" t="s">
        <v>4</v>
      </c>
    </row>
    <row r="26" spans="2:17">
      <c r="B26" s="151"/>
      <c r="C26" s="153" t="s">
        <v>70</v>
      </c>
      <c r="D26" s="161" t="s">
        <v>72</v>
      </c>
      <c r="E26" s="350" t="s">
        <v>71</v>
      </c>
      <c r="F26" s="364" t="s">
        <v>71</v>
      </c>
      <c r="G26" s="369" t="s">
        <v>849</v>
      </c>
      <c r="I26" s="192" t="s">
        <v>73</v>
      </c>
      <c r="J26" s="193" t="s">
        <v>74</v>
      </c>
      <c r="K26" s="193" t="s">
        <v>74</v>
      </c>
      <c r="L26" s="193" t="s">
        <v>75</v>
      </c>
      <c r="N26" s="192" t="s">
        <v>76</v>
      </c>
      <c r="O26" s="193" t="s">
        <v>77</v>
      </c>
      <c r="P26" s="193" t="s">
        <v>78</v>
      </c>
      <c r="Q26" s="193" t="s">
        <v>79</v>
      </c>
    </row>
    <row r="27" spans="2:17">
      <c r="B27" s="151"/>
      <c r="C27" s="156" t="str">
        <f xml:space="preserve"> "ㄥ" &amp; C26</f>
        <v>ㄥㄧ</v>
      </c>
      <c r="D27" s="162" t="s">
        <v>82</v>
      </c>
      <c r="E27" s="351" t="s">
        <v>81</v>
      </c>
      <c r="F27" s="365" t="s">
        <v>80</v>
      </c>
      <c r="G27" s="370" t="s">
        <v>492</v>
      </c>
      <c r="I27" s="194" t="s">
        <v>70</v>
      </c>
      <c r="J27" s="195" t="s">
        <v>71</v>
      </c>
      <c r="K27" s="195" t="s">
        <v>71</v>
      </c>
      <c r="L27" s="196" t="s">
        <v>72</v>
      </c>
      <c r="N27" s="194" t="s">
        <v>83</v>
      </c>
      <c r="O27" s="195" t="s">
        <v>80</v>
      </c>
      <c r="P27" s="195" t="s">
        <v>81</v>
      </c>
      <c r="Q27" s="196" t="s">
        <v>82</v>
      </c>
    </row>
    <row r="28" spans="2:17">
      <c r="B28" s="151"/>
      <c r="C28" s="156" t="s">
        <v>84</v>
      </c>
      <c r="D28" s="162" t="s">
        <v>86</v>
      </c>
      <c r="E28" s="351" t="s">
        <v>85</v>
      </c>
      <c r="F28" s="365" t="s">
        <v>85</v>
      </c>
      <c r="G28" s="372" t="s">
        <v>850</v>
      </c>
      <c r="I28" s="192" t="s">
        <v>84</v>
      </c>
      <c r="J28" s="193" t="s">
        <v>85</v>
      </c>
      <c r="K28" s="193" t="s">
        <v>85</v>
      </c>
      <c r="L28" s="193" t="s">
        <v>86</v>
      </c>
      <c r="N28" s="192" t="s">
        <v>87</v>
      </c>
      <c r="O28" s="193" t="s">
        <v>88</v>
      </c>
      <c r="P28" s="193" t="s">
        <v>89</v>
      </c>
      <c r="Q28" s="193" t="s">
        <v>90</v>
      </c>
    </row>
    <row r="29" spans="2:17">
      <c r="B29" s="151"/>
      <c r="C29" s="156" t="str">
        <f xml:space="preserve"> "ㄥ" &amp; C28</f>
        <v>ㄥㄨ</v>
      </c>
      <c r="D29" s="163" t="s">
        <v>90</v>
      </c>
      <c r="E29" s="352" t="s">
        <v>89</v>
      </c>
      <c r="F29" s="359" t="s">
        <v>88</v>
      </c>
      <c r="G29" s="373"/>
      <c r="I29" s="192" t="s">
        <v>91</v>
      </c>
      <c r="J29" s="193" t="s">
        <v>92</v>
      </c>
      <c r="K29" s="193" t="s">
        <v>92</v>
      </c>
      <c r="L29" s="193" t="s">
        <v>93</v>
      </c>
      <c r="N29" s="192" t="s">
        <v>94</v>
      </c>
      <c r="O29" s="193" t="s">
        <v>95</v>
      </c>
      <c r="P29" s="193" t="s">
        <v>96</v>
      </c>
      <c r="Q29" s="193" t="s">
        <v>97</v>
      </c>
    </row>
    <row r="30" spans="2:17">
      <c r="B30" s="151"/>
      <c r="C30" s="153" t="s">
        <v>73</v>
      </c>
      <c r="D30" s="161" t="s">
        <v>75</v>
      </c>
      <c r="E30" s="350" t="s">
        <v>74</v>
      </c>
      <c r="F30" s="364" t="s">
        <v>74</v>
      </c>
      <c r="G30" s="369" t="s">
        <v>851</v>
      </c>
      <c r="I30" s="192" t="s">
        <v>98</v>
      </c>
      <c r="J30" s="193" t="s">
        <v>99</v>
      </c>
      <c r="K30" s="193" t="s">
        <v>100</v>
      </c>
      <c r="L30" s="193" t="s">
        <v>101</v>
      </c>
      <c r="N30" s="192" t="s">
        <v>102</v>
      </c>
      <c r="O30" s="193" t="s">
        <v>103</v>
      </c>
      <c r="P30" s="193" t="s">
        <v>104</v>
      </c>
      <c r="Q30" s="193" t="s">
        <v>105</v>
      </c>
    </row>
    <row r="31" spans="2:17">
      <c r="B31" s="151"/>
      <c r="C31" s="156" t="str">
        <f xml:space="preserve"> "ㄥ" &amp; C30</f>
        <v>ㄥㄚ</v>
      </c>
      <c r="D31" s="162" t="s">
        <v>79</v>
      </c>
      <c r="E31" s="351" t="s">
        <v>78</v>
      </c>
      <c r="F31" s="365" t="s">
        <v>77</v>
      </c>
      <c r="G31" s="370" t="s">
        <v>483</v>
      </c>
      <c r="I31" s="192" t="s">
        <v>106</v>
      </c>
      <c r="J31" s="193" t="s">
        <v>107</v>
      </c>
      <c r="K31" s="193" t="s">
        <v>99</v>
      </c>
      <c r="L31" s="193" t="s">
        <v>108</v>
      </c>
      <c r="N31" s="192"/>
      <c r="O31" s="193"/>
      <c r="P31" s="193"/>
      <c r="Q31" s="193"/>
    </row>
    <row r="32" spans="2:17">
      <c r="B32" s="151"/>
      <c r="C32" s="156" t="s">
        <v>98</v>
      </c>
      <c r="D32" s="162" t="s">
        <v>109</v>
      </c>
      <c r="E32" s="351" t="s">
        <v>100</v>
      </c>
      <c r="F32" s="365" t="s">
        <v>286</v>
      </c>
      <c r="G32" s="370" t="s">
        <v>852</v>
      </c>
    </row>
    <row r="33" spans="2:7">
      <c r="B33" s="151"/>
      <c r="C33" s="156" t="str">
        <f xml:space="preserve"> "ㄥ" &amp; C32</f>
        <v>ㄥㆦ</v>
      </c>
      <c r="D33" s="162" t="s">
        <v>110</v>
      </c>
      <c r="E33" s="351" t="s">
        <v>104</v>
      </c>
      <c r="F33" s="365" t="s">
        <v>103</v>
      </c>
      <c r="G33" s="370" t="s">
        <v>853</v>
      </c>
    </row>
    <row r="34" spans="2:7">
      <c r="B34" s="151"/>
      <c r="C34" s="156" t="s">
        <v>106</v>
      </c>
      <c r="D34" s="162" t="s">
        <v>108</v>
      </c>
      <c r="E34" s="351" t="s">
        <v>99</v>
      </c>
      <c r="F34" s="365" t="s">
        <v>621</v>
      </c>
      <c r="G34" s="370" t="s">
        <v>494</v>
      </c>
    </row>
    <row r="35" spans="2:7">
      <c r="B35" s="151"/>
      <c r="C35" s="156" t="s">
        <v>111</v>
      </c>
      <c r="D35" s="162" t="s">
        <v>93</v>
      </c>
      <c r="E35" s="351" t="s">
        <v>92</v>
      </c>
      <c r="F35" s="365" t="s">
        <v>92</v>
      </c>
      <c r="G35" s="370" t="s">
        <v>854</v>
      </c>
    </row>
    <row r="36" spans="2:7">
      <c r="B36" s="151"/>
      <c r="C36" s="156" t="str">
        <f xml:space="preserve"> "ㄥ" &amp; C35</f>
        <v>ㄥㄝ</v>
      </c>
      <c r="D36" s="163" t="s">
        <v>97</v>
      </c>
      <c r="E36" s="352" t="s">
        <v>96</v>
      </c>
      <c r="F36" s="359" t="s">
        <v>95</v>
      </c>
      <c r="G36" s="370" t="s">
        <v>491</v>
      </c>
    </row>
    <row r="37" spans="2:7">
      <c r="B37" s="151"/>
      <c r="C37" s="153" t="s">
        <v>18</v>
      </c>
      <c r="D37" s="161" t="s">
        <v>114</v>
      </c>
      <c r="E37" s="353" t="s">
        <v>113</v>
      </c>
      <c r="F37" s="364" t="s">
        <v>112</v>
      </c>
      <c r="G37" s="369" t="s">
        <v>493</v>
      </c>
    </row>
    <row r="38" spans="2:7">
      <c r="B38" s="151"/>
      <c r="C38" s="156" t="s">
        <v>115</v>
      </c>
      <c r="D38" s="162" t="s">
        <v>117</v>
      </c>
      <c r="E38" s="354" t="s">
        <v>116</v>
      </c>
      <c r="F38" s="365" t="s">
        <v>62</v>
      </c>
      <c r="G38" s="373"/>
    </row>
    <row r="39" spans="2:7">
      <c r="B39" s="151"/>
      <c r="C39" s="158" t="s">
        <v>118</v>
      </c>
      <c r="D39" s="163" t="s">
        <v>121</v>
      </c>
      <c r="E39" s="355" t="s">
        <v>120</v>
      </c>
      <c r="F39" s="359" t="s">
        <v>119</v>
      </c>
      <c r="G39" s="371" t="s">
        <v>855</v>
      </c>
    </row>
    <row r="40" spans="2:7">
      <c r="C40" s="153" t="s">
        <v>316</v>
      </c>
      <c r="D40" s="161" t="s">
        <v>420</v>
      </c>
      <c r="E40" s="350" t="s">
        <v>419</v>
      </c>
      <c r="F40" s="364"/>
      <c r="G40" s="369" t="s">
        <v>484</v>
      </c>
    </row>
    <row r="41" spans="2:7">
      <c r="C41" s="156" t="s">
        <v>839</v>
      </c>
      <c r="D41" s="162" t="s">
        <v>630</v>
      </c>
      <c r="E41" s="351" t="s">
        <v>840</v>
      </c>
      <c r="F41" s="365"/>
      <c r="G41" s="370" t="s">
        <v>856</v>
      </c>
    </row>
    <row r="42" spans="2:7">
      <c r="C42" s="156" t="s">
        <v>319</v>
      </c>
      <c r="D42" s="162" t="s">
        <v>844</v>
      </c>
      <c r="E42" s="351" t="s">
        <v>425</v>
      </c>
      <c r="F42" s="365"/>
      <c r="G42" s="370" t="s">
        <v>489</v>
      </c>
    </row>
    <row r="43" spans="2:7">
      <c r="C43" s="156" t="s">
        <v>841</v>
      </c>
      <c r="D43" s="162" t="s">
        <v>845</v>
      </c>
      <c r="E43" s="351" t="s">
        <v>842</v>
      </c>
      <c r="F43" s="365"/>
      <c r="G43" s="370" t="s">
        <v>490</v>
      </c>
    </row>
    <row r="44" spans="2:7">
      <c r="C44" s="156" t="s">
        <v>321</v>
      </c>
      <c r="D44" s="162" t="s">
        <v>435</v>
      </c>
      <c r="E44" s="351" t="s">
        <v>434</v>
      </c>
      <c r="F44" s="365"/>
      <c r="G44" s="370" t="s">
        <v>487</v>
      </c>
    </row>
    <row r="45" spans="2:7">
      <c r="C45" s="156" t="s">
        <v>846</v>
      </c>
      <c r="D45" s="162" t="s">
        <v>437</v>
      </c>
      <c r="E45" s="351" t="s">
        <v>436</v>
      </c>
      <c r="F45" s="365"/>
      <c r="G45" s="373"/>
    </row>
    <row r="46" spans="2:7">
      <c r="C46" s="156" t="s">
        <v>327</v>
      </c>
      <c r="D46" s="163" t="s">
        <v>441</v>
      </c>
      <c r="E46" s="352" t="s">
        <v>440</v>
      </c>
      <c r="F46" s="359"/>
      <c r="G46" s="370" t="s">
        <v>488</v>
      </c>
    </row>
    <row r="47" spans="2:7">
      <c r="C47" s="153" t="s">
        <v>843</v>
      </c>
      <c r="D47" s="161" t="s">
        <v>430</v>
      </c>
      <c r="E47" s="353" t="s">
        <v>496</v>
      </c>
      <c r="F47" s="364"/>
      <c r="G47" s="369" t="s">
        <v>497</v>
      </c>
    </row>
    <row r="48" spans="2:7">
      <c r="C48" s="156" t="s">
        <v>458</v>
      </c>
      <c r="D48" s="162" t="s">
        <v>847</v>
      </c>
      <c r="E48" s="354" t="s">
        <v>485</v>
      </c>
      <c r="F48" s="365"/>
      <c r="G48" s="370" t="s">
        <v>486</v>
      </c>
    </row>
    <row r="49" spans="3:7">
      <c r="C49" s="158" t="s">
        <v>848</v>
      </c>
      <c r="D49" s="163" t="s">
        <v>457</v>
      </c>
      <c r="E49" s="355" t="s">
        <v>495</v>
      </c>
      <c r="F49" s="359"/>
      <c r="G49" s="371" t="s">
        <v>857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workbookViewId="0">
      <selection activeCell="C14" sqref="C14"/>
    </sheetView>
  </sheetViews>
  <sheetFormatPr defaultColWidth="7.09765625" defaultRowHeight="30"/>
  <cols>
    <col min="1" max="1" width="7.09765625" style="302"/>
    <col min="2" max="2" width="13" style="305" customWidth="1"/>
    <col min="3" max="3" width="13" style="299" customWidth="1"/>
    <col min="4" max="4" width="13" style="300" customWidth="1"/>
    <col min="5" max="5" width="13" style="301" customWidth="1"/>
    <col min="6" max="6" width="13" style="299" customWidth="1"/>
    <col min="7" max="7" width="14.796875" style="301" bestFit="1" customWidth="1"/>
    <col min="8" max="8" width="18.09765625" style="313" bestFit="1" customWidth="1"/>
    <col min="9" max="9" width="12.796875" style="316" bestFit="1" customWidth="1"/>
    <col min="10" max="10" width="43.296875" style="316" hidden="1" customWidth="1"/>
    <col min="11" max="14" width="6.69921875" style="316" hidden="1" customWidth="1"/>
    <col min="15" max="15" width="13.796875" style="302" hidden="1" customWidth="1"/>
    <col min="16" max="16" width="20.59765625" style="302" hidden="1" customWidth="1"/>
    <col min="17" max="16384" width="7.09765625" style="302"/>
  </cols>
  <sheetData>
    <row r="1" spans="2:16">
      <c r="I1" s="316" t="s">
        <v>275</v>
      </c>
    </row>
    <row r="2" spans="2:16">
      <c r="B2" s="307" t="s">
        <v>687</v>
      </c>
    </row>
    <row r="4" spans="2:16" s="297" customFormat="1" ht="27" customHeight="1">
      <c r="B4" s="366" t="s">
        <v>663</v>
      </c>
      <c r="C4" s="366" t="s">
        <v>338</v>
      </c>
      <c r="D4" s="366" t="s">
        <v>4</v>
      </c>
      <c r="E4" s="366" t="s">
        <v>664</v>
      </c>
      <c r="F4" s="366" t="s">
        <v>575</v>
      </c>
      <c r="G4" s="366" t="s">
        <v>686</v>
      </c>
      <c r="H4" s="367" t="s">
        <v>711</v>
      </c>
      <c r="I4" s="317"/>
      <c r="J4" s="317"/>
      <c r="K4" s="317"/>
      <c r="L4" s="317"/>
      <c r="M4" s="317"/>
      <c r="N4" s="317"/>
    </row>
    <row r="5" spans="2:16" s="310" customFormat="1" ht="38.25" customHeight="1">
      <c r="B5" s="308" t="s">
        <v>290</v>
      </c>
      <c r="C5" s="308" t="s">
        <v>290</v>
      </c>
      <c r="D5" s="309" t="s">
        <v>9</v>
      </c>
      <c r="E5" s="308" t="s">
        <v>577</v>
      </c>
      <c r="F5" s="308" t="s">
        <v>578</v>
      </c>
      <c r="G5" s="308" t="s">
        <v>665</v>
      </c>
      <c r="H5" s="314" t="str">
        <f>P5</f>
        <v>ㄅㄥㄧˉ</v>
      </c>
      <c r="J5" s="314" t="s">
        <v>731</v>
      </c>
      <c r="K5" s="314">
        <f xml:space="preserve"> FIND( "〔", $J5)</f>
        <v>1</v>
      </c>
      <c r="L5" s="314">
        <f xml:space="preserve"> FIND( "〕", $J5)</f>
        <v>6</v>
      </c>
      <c r="M5" s="314">
        <f xml:space="preserve"> FIND( "【", $J5)</f>
        <v>7</v>
      </c>
      <c r="N5" s="314">
        <f xml:space="preserve"> FIND( "】", $J5)</f>
        <v>12</v>
      </c>
      <c r="O5" s="314" t="str">
        <f xml:space="preserve"> MID($J5,K5+1,L5-K5-1)</f>
        <v>piⁿ¹</v>
      </c>
      <c r="P5" s="314" t="str">
        <f xml:space="preserve"> MID($J5,M5+1,N5-M5-1)</f>
        <v>ㄅㄥㄧˉ</v>
      </c>
    </row>
    <row r="6" spans="2:16" s="310" customFormat="1" ht="38.25" customHeight="1">
      <c r="B6" s="311" t="str">
        <f xml:space="preserve"> B5 &amp; $C$17</f>
        <v>ㄅㄏ</v>
      </c>
      <c r="C6" s="312" t="s">
        <v>292</v>
      </c>
      <c r="D6" s="309" t="s">
        <v>17</v>
      </c>
      <c r="E6" s="308" t="s">
        <v>15</v>
      </c>
      <c r="F6" s="308" t="s">
        <v>579</v>
      </c>
      <c r="G6" s="308" t="s">
        <v>666</v>
      </c>
      <c r="H6" s="314" t="str">
        <f t="shared" ref="H6:H24" si="0">P6</f>
        <v>ㄅㄏㄨㄣˇ</v>
      </c>
      <c r="J6" s="314" t="s">
        <v>715</v>
      </c>
      <c r="K6" s="314">
        <f t="shared" ref="K6:K24" si="1" xml:space="preserve"> FIND( "〔", $J6)</f>
        <v>1</v>
      </c>
      <c r="L6" s="314">
        <f t="shared" ref="L6:L24" si="2" xml:space="preserve"> FIND( "〕", $J6)</f>
        <v>6</v>
      </c>
      <c r="M6" s="314">
        <f t="shared" ref="M6:M24" si="3" xml:space="preserve"> FIND( "【", $J6)</f>
        <v>7</v>
      </c>
      <c r="N6" s="314">
        <f t="shared" ref="N6:N24" si="4" xml:space="preserve"> FIND( "】", $J6)</f>
        <v>13</v>
      </c>
      <c r="O6" s="314" t="str">
        <f t="shared" ref="O6:O24" si="5" xml:space="preserve"> MID($J6,K6+1,L6-K6-1)</f>
        <v>bun⁵</v>
      </c>
      <c r="P6" s="314" t="str">
        <f t="shared" ref="P6:P24" si="6" xml:space="preserve"> MID($J6,M6+1,N6-M6-1)</f>
        <v>ㄅㄏㄨㄣˇ</v>
      </c>
    </row>
    <row r="7" spans="2:16" s="310" customFormat="1" ht="38.25" customHeight="1">
      <c r="B7" s="308" t="s">
        <v>10</v>
      </c>
      <c r="C7" s="308" t="s">
        <v>10</v>
      </c>
      <c r="D7" s="309" t="s">
        <v>13</v>
      </c>
      <c r="E7" s="308" t="s">
        <v>580</v>
      </c>
      <c r="F7" s="308" t="s">
        <v>581</v>
      </c>
      <c r="G7" s="311" t="s">
        <v>667</v>
      </c>
      <c r="H7" s="314" t="str">
        <f t="shared" si="0"/>
        <v>ㄆㄨㄝˇ</v>
      </c>
      <c r="J7" s="314" t="s">
        <v>761</v>
      </c>
      <c r="K7" s="314">
        <f t="shared" si="1"/>
        <v>1</v>
      </c>
      <c r="L7" s="314">
        <f t="shared" si="2"/>
        <v>6</v>
      </c>
      <c r="M7" s="314">
        <f t="shared" si="3"/>
        <v>7</v>
      </c>
      <c r="N7" s="314">
        <f t="shared" si="4"/>
        <v>12</v>
      </c>
      <c r="O7" s="314" t="str">
        <f t="shared" si="5"/>
        <v>bun⁵</v>
      </c>
      <c r="P7" s="314" t="str">
        <f t="shared" si="6"/>
        <v>ㄆㄨㄝˇ</v>
      </c>
    </row>
    <row r="8" spans="2:16" s="310" customFormat="1" ht="38.25" customHeight="1">
      <c r="B8" s="308" t="s">
        <v>18</v>
      </c>
      <c r="C8" s="308" t="s">
        <v>18</v>
      </c>
      <c r="D8" s="309" t="s">
        <v>21</v>
      </c>
      <c r="E8" s="308" t="s">
        <v>19</v>
      </c>
      <c r="F8" s="308" t="s">
        <v>582</v>
      </c>
      <c r="G8" s="308" t="s">
        <v>668</v>
      </c>
      <c r="H8" s="314" t="str">
        <f t="shared" si="0"/>
        <v>ㄇㄧˇ</v>
      </c>
      <c r="J8" s="314" t="s">
        <v>716</v>
      </c>
      <c r="K8" s="314">
        <f t="shared" si="1"/>
        <v>1</v>
      </c>
      <c r="L8" s="314">
        <f t="shared" si="2"/>
        <v>5</v>
      </c>
      <c r="M8" s="314">
        <f t="shared" si="3"/>
        <v>6</v>
      </c>
      <c r="N8" s="314">
        <f t="shared" si="4"/>
        <v>10</v>
      </c>
      <c r="O8" s="314" t="str">
        <f t="shared" si="5"/>
        <v>mi⁵</v>
      </c>
      <c r="P8" s="314" t="str">
        <f t="shared" si="6"/>
        <v>ㄇㄧˇ</v>
      </c>
    </row>
    <row r="9" spans="2:16" s="310" customFormat="1" ht="38.25" customHeight="1">
      <c r="B9" s="308" t="s">
        <v>22</v>
      </c>
      <c r="C9" s="308" t="s">
        <v>22</v>
      </c>
      <c r="D9" s="309" t="s">
        <v>24</v>
      </c>
      <c r="E9" s="308" t="s">
        <v>583</v>
      </c>
      <c r="F9" s="308" t="s">
        <v>584</v>
      </c>
      <c r="G9" s="308" t="s">
        <v>669</v>
      </c>
      <c r="H9" s="314" t="str">
        <f t="shared" si="0"/>
        <v>ㄉㄨㄚ"</v>
      </c>
      <c r="J9" s="314" t="s">
        <v>717</v>
      </c>
      <c r="K9" s="314">
        <f t="shared" si="1"/>
        <v>1</v>
      </c>
      <c r="L9" s="314">
        <f t="shared" si="2"/>
        <v>6</v>
      </c>
      <c r="M9" s="314">
        <f t="shared" si="3"/>
        <v>7</v>
      </c>
      <c r="N9" s="314">
        <f t="shared" si="4"/>
        <v>12</v>
      </c>
      <c r="O9" s="314" t="str">
        <f t="shared" si="5"/>
        <v>tua⁷</v>
      </c>
      <c r="P9" s="314" t="str">
        <f t="shared" si="6"/>
        <v>ㄉㄨㄚ"</v>
      </c>
    </row>
    <row r="10" spans="2:16" s="310" customFormat="1" ht="38.25" customHeight="1">
      <c r="B10" s="308" t="s">
        <v>25</v>
      </c>
      <c r="C10" s="308" t="s">
        <v>25</v>
      </c>
      <c r="D10" s="309" t="s">
        <v>28</v>
      </c>
      <c r="E10" s="308" t="s">
        <v>585</v>
      </c>
      <c r="F10" s="308" t="s">
        <v>586</v>
      </c>
      <c r="G10" s="308" t="s">
        <v>670</v>
      </c>
      <c r="H10" s="314" t="str">
        <f t="shared" si="0"/>
        <v>ㄊㄠ'</v>
      </c>
      <c r="J10" s="314" t="s">
        <v>713</v>
      </c>
      <c r="K10" s="314">
        <f t="shared" si="1"/>
        <v>1</v>
      </c>
      <c r="L10" s="314">
        <f t="shared" si="2"/>
        <v>7</v>
      </c>
      <c r="M10" s="314">
        <f t="shared" si="3"/>
        <v>8</v>
      </c>
      <c r="N10" s="314">
        <f t="shared" si="4"/>
        <v>12</v>
      </c>
      <c r="O10" s="314" t="str">
        <f t="shared" si="5"/>
        <v>thau³</v>
      </c>
      <c r="P10" s="314" t="str">
        <f t="shared" si="6"/>
        <v>ㄊㄠ'</v>
      </c>
    </row>
    <row r="11" spans="2:16" s="310" customFormat="1" ht="38.25" customHeight="1">
      <c r="B11" s="308" t="s">
        <v>29</v>
      </c>
      <c r="C11" s="308" t="s">
        <v>29</v>
      </c>
      <c r="D11" s="309" t="s">
        <v>32</v>
      </c>
      <c r="E11" s="308" t="s">
        <v>30</v>
      </c>
      <c r="F11" s="308" t="s">
        <v>587</v>
      </c>
      <c r="G11" s="308" t="s">
        <v>671</v>
      </c>
      <c r="H11" s="314" t="str">
        <f t="shared" si="0"/>
        <v>ㄋㄧˇ</v>
      </c>
      <c r="J11" s="314" t="s">
        <v>718</v>
      </c>
      <c r="K11" s="314">
        <f t="shared" si="1"/>
        <v>1</v>
      </c>
      <c r="L11" s="314">
        <f t="shared" si="2"/>
        <v>5</v>
      </c>
      <c r="M11" s="314">
        <f t="shared" si="3"/>
        <v>6</v>
      </c>
      <c r="N11" s="314">
        <f t="shared" si="4"/>
        <v>10</v>
      </c>
      <c r="O11" s="314" t="str">
        <f t="shared" si="5"/>
        <v>ni⁵</v>
      </c>
      <c r="P11" s="314" t="str">
        <f t="shared" si="6"/>
        <v>ㄋㄧˇ</v>
      </c>
    </row>
    <row r="12" spans="2:16" s="310" customFormat="1" ht="38.25" customHeight="1">
      <c r="B12" s="308" t="s">
        <v>33</v>
      </c>
      <c r="C12" s="308" t="s">
        <v>33</v>
      </c>
      <c r="D12" s="309" t="s">
        <v>36</v>
      </c>
      <c r="E12" s="308" t="s">
        <v>34</v>
      </c>
      <c r="F12" s="308" t="s">
        <v>588</v>
      </c>
      <c r="G12" s="308" t="s">
        <v>672</v>
      </c>
      <c r="H12" s="314" t="str">
        <f t="shared" si="0"/>
        <v>ㄌㄞˇ</v>
      </c>
      <c r="J12" s="314" t="s">
        <v>719</v>
      </c>
      <c r="K12" s="314">
        <f t="shared" si="1"/>
        <v>1</v>
      </c>
      <c r="L12" s="314">
        <f t="shared" si="2"/>
        <v>6</v>
      </c>
      <c r="M12" s="314">
        <f t="shared" si="3"/>
        <v>7</v>
      </c>
      <c r="N12" s="314">
        <f t="shared" si="4"/>
        <v>11</v>
      </c>
      <c r="O12" s="314" t="str">
        <f t="shared" si="5"/>
        <v>lai⁵</v>
      </c>
      <c r="P12" s="314" t="str">
        <f t="shared" si="6"/>
        <v>ㄌㄞˇ</v>
      </c>
    </row>
    <row r="13" spans="2:16" s="310" customFormat="1" ht="38.25" customHeight="1">
      <c r="B13" s="308" t="s">
        <v>296</v>
      </c>
      <c r="C13" s="308" t="s">
        <v>296</v>
      </c>
      <c r="D13" s="309" t="s">
        <v>53</v>
      </c>
      <c r="E13" s="308" t="s">
        <v>589</v>
      </c>
      <c r="F13" s="308" t="s">
        <v>590</v>
      </c>
      <c r="G13" s="308" t="s">
        <v>673</v>
      </c>
      <c r="H13" s="314" t="str">
        <f t="shared" si="0"/>
        <v>ㄍㄨㄚˉ</v>
      </c>
      <c r="J13" s="314" t="s">
        <v>714</v>
      </c>
      <c r="K13" s="314">
        <f t="shared" si="1"/>
        <v>1</v>
      </c>
      <c r="L13" s="314">
        <f t="shared" si="2"/>
        <v>6</v>
      </c>
      <c r="M13" s="314">
        <f t="shared" si="3"/>
        <v>7</v>
      </c>
      <c r="N13" s="314">
        <f t="shared" si="4"/>
        <v>12</v>
      </c>
      <c r="O13" s="314" t="str">
        <f t="shared" si="5"/>
        <v>kua¹</v>
      </c>
      <c r="P13" s="314" t="str">
        <f t="shared" si="6"/>
        <v>ㄍㄨㄚˉ</v>
      </c>
    </row>
    <row r="14" spans="2:16" s="310" customFormat="1" ht="38.25" customHeight="1">
      <c r="B14" s="311" t="str">
        <f xml:space="preserve"> B13 &amp; $C$17</f>
        <v>ㄍㄏ</v>
      </c>
      <c r="C14" s="312" t="s">
        <v>297</v>
      </c>
      <c r="D14" s="309" t="s">
        <v>60</v>
      </c>
      <c r="E14" s="308" t="s">
        <v>591</v>
      </c>
      <c r="F14" s="308" t="s">
        <v>592</v>
      </c>
      <c r="G14" s="308" t="s">
        <v>674</v>
      </c>
      <c r="H14" s="314" t="str">
        <f t="shared" si="0"/>
        <v>ㄍㄏㄧ"</v>
      </c>
      <c r="J14" s="314" t="s">
        <v>720</v>
      </c>
      <c r="K14" s="314">
        <f t="shared" si="1"/>
        <v>1</v>
      </c>
      <c r="L14" s="314">
        <f t="shared" si="2"/>
        <v>5</v>
      </c>
      <c r="M14" s="314">
        <f t="shared" si="3"/>
        <v>6</v>
      </c>
      <c r="N14" s="314">
        <f t="shared" si="4"/>
        <v>11</v>
      </c>
      <c r="O14" s="314" t="str">
        <f t="shared" si="5"/>
        <v>gi⁷</v>
      </c>
      <c r="P14" s="314" t="str">
        <f t="shared" si="6"/>
        <v>ㄍㄏㄧ"</v>
      </c>
    </row>
    <row r="15" spans="2:16" s="310" customFormat="1" ht="38.25" customHeight="1">
      <c r="B15" s="308" t="s">
        <v>54</v>
      </c>
      <c r="C15" s="308" t="s">
        <v>54</v>
      </c>
      <c r="D15" s="309" t="s">
        <v>57</v>
      </c>
      <c r="E15" s="308" t="s">
        <v>593</v>
      </c>
      <c r="F15" s="308" t="s">
        <v>594</v>
      </c>
      <c r="G15" s="308" t="s">
        <v>675</v>
      </c>
      <c r="H15" s="314" t="str">
        <f t="shared" si="0"/>
        <v>ㄎㄛˋ</v>
      </c>
      <c r="J15" s="314" t="s">
        <v>721</v>
      </c>
      <c r="K15" s="314">
        <f t="shared" si="1"/>
        <v>1</v>
      </c>
      <c r="L15" s="314">
        <f t="shared" si="2"/>
        <v>7</v>
      </c>
      <c r="M15" s="314">
        <f t="shared" si="3"/>
        <v>8</v>
      </c>
      <c r="N15" s="314">
        <f t="shared" si="4"/>
        <v>12</v>
      </c>
      <c r="O15" s="314" t="str">
        <f t="shared" si="5"/>
        <v>khoo²</v>
      </c>
      <c r="P15" s="314" t="str">
        <f t="shared" si="6"/>
        <v>ㄎㄛˋ</v>
      </c>
    </row>
    <row r="16" spans="2:16" s="310" customFormat="1" ht="38.25" customHeight="1">
      <c r="B16" s="311" t="s">
        <v>367</v>
      </c>
      <c r="C16" s="312" t="s">
        <v>325</v>
      </c>
      <c r="D16" s="309" t="s">
        <v>712</v>
      </c>
      <c r="E16" s="308" t="s">
        <v>595</v>
      </c>
      <c r="F16" s="308" t="s">
        <v>676</v>
      </c>
      <c r="G16" s="308" t="s">
        <v>677</v>
      </c>
      <c r="H16" s="314" t="str">
        <f t="shared" si="0"/>
        <v>ㄥㄚˋ</v>
      </c>
      <c r="J16" s="314" t="s">
        <v>722</v>
      </c>
      <c r="K16" s="314">
        <f t="shared" si="1"/>
        <v>1</v>
      </c>
      <c r="L16" s="314">
        <f t="shared" si="2"/>
        <v>6</v>
      </c>
      <c r="M16" s="314">
        <f t="shared" si="3"/>
        <v>7</v>
      </c>
      <c r="N16" s="314">
        <f t="shared" si="4"/>
        <v>11</v>
      </c>
      <c r="O16" s="314" t="str">
        <f t="shared" si="5"/>
        <v>nga²</v>
      </c>
      <c r="P16" s="314" t="str">
        <f t="shared" si="6"/>
        <v>ㄥㄚˋ</v>
      </c>
    </row>
    <row r="17" spans="2:16" s="310" customFormat="1" ht="38.25" customHeight="1">
      <c r="B17" s="308" t="s">
        <v>299</v>
      </c>
      <c r="C17" s="308" t="s">
        <v>299</v>
      </c>
      <c r="D17" s="309" t="s">
        <v>67</v>
      </c>
      <c r="E17" s="308" t="s">
        <v>596</v>
      </c>
      <c r="F17" s="308" t="s">
        <v>597</v>
      </c>
      <c r="G17" s="308" t="s">
        <v>678</v>
      </c>
      <c r="H17" s="314" t="str">
        <f t="shared" si="0"/>
        <v>ㄏㄧˋ</v>
      </c>
      <c r="J17" s="314" t="s">
        <v>723</v>
      </c>
      <c r="K17" s="314">
        <f t="shared" si="1"/>
        <v>1</v>
      </c>
      <c r="L17" s="314">
        <f t="shared" si="2"/>
        <v>5</v>
      </c>
      <c r="M17" s="314">
        <f t="shared" si="3"/>
        <v>6</v>
      </c>
      <c r="N17" s="314">
        <f t="shared" si="4"/>
        <v>10</v>
      </c>
      <c r="O17" s="314" t="str">
        <f t="shared" si="5"/>
        <v>hi²</v>
      </c>
      <c r="P17" s="314" t="str">
        <f t="shared" si="6"/>
        <v>ㄏㄧˋ</v>
      </c>
    </row>
    <row r="18" spans="2:16" s="310" customFormat="1" ht="38.25" customHeight="1">
      <c r="B18" s="308" t="s">
        <v>300</v>
      </c>
      <c r="C18" s="308" t="s">
        <v>300</v>
      </c>
      <c r="D18" s="309" t="s">
        <v>40</v>
      </c>
      <c r="E18" s="308" t="s">
        <v>605</v>
      </c>
      <c r="F18" s="308" t="s">
        <v>606</v>
      </c>
      <c r="G18" s="308" t="s">
        <v>679</v>
      </c>
      <c r="H18" s="314" t="str">
        <f t="shared" si="0"/>
        <v>ㄗㄨㄣˇ</v>
      </c>
      <c r="J18" s="314" t="s">
        <v>724</v>
      </c>
      <c r="K18" s="314">
        <f t="shared" si="1"/>
        <v>1</v>
      </c>
      <c r="L18" s="314">
        <f t="shared" si="2"/>
        <v>7</v>
      </c>
      <c r="M18" s="314">
        <f t="shared" si="3"/>
        <v>8</v>
      </c>
      <c r="N18" s="314">
        <f t="shared" si="4"/>
        <v>13</v>
      </c>
      <c r="O18" s="314" t="str">
        <f t="shared" si="5"/>
        <v>tsun⁵</v>
      </c>
      <c r="P18" s="314" t="str">
        <f t="shared" si="6"/>
        <v>ㄗㄨㄣˇ</v>
      </c>
    </row>
    <row r="19" spans="2:16" s="310" customFormat="1" ht="38.25" customHeight="1">
      <c r="B19" s="311" t="s">
        <v>527</v>
      </c>
      <c r="C19" s="312" t="s">
        <v>482</v>
      </c>
      <c r="D19" s="309" t="s">
        <v>388</v>
      </c>
      <c r="E19" s="308" t="s">
        <v>600</v>
      </c>
      <c r="F19" s="308" t="s">
        <v>607</v>
      </c>
      <c r="G19" s="308" t="s">
        <v>680</v>
      </c>
      <c r="H19" s="314" t="str">
        <f t="shared" si="0"/>
        <v>ㄖㄨㄚㄏˊ</v>
      </c>
      <c r="J19" s="314" t="s">
        <v>725</v>
      </c>
      <c r="K19" s="314">
        <f t="shared" si="1"/>
        <v>1</v>
      </c>
      <c r="L19" s="314">
        <f t="shared" si="2"/>
        <v>7</v>
      </c>
      <c r="M19" s="314">
        <f t="shared" si="3"/>
        <v>8</v>
      </c>
      <c r="N19" s="314">
        <f t="shared" si="4"/>
        <v>14</v>
      </c>
      <c r="O19" s="314" t="str">
        <f t="shared" si="5"/>
        <v>juah⁸</v>
      </c>
      <c r="P19" s="314" t="str">
        <f t="shared" si="6"/>
        <v>ㄖㄨㄚㄏˊ</v>
      </c>
    </row>
    <row r="20" spans="2:16" s="310" customFormat="1" ht="38.25" customHeight="1">
      <c r="B20" s="308" t="s">
        <v>41</v>
      </c>
      <c r="C20" s="308" t="s">
        <v>41</v>
      </c>
      <c r="D20" s="309" t="s">
        <v>43</v>
      </c>
      <c r="E20" s="308" t="s">
        <v>608</v>
      </c>
      <c r="F20" s="308" t="s">
        <v>609</v>
      </c>
      <c r="G20" s="308" t="s">
        <v>681</v>
      </c>
      <c r="H20" s="314" t="str">
        <f t="shared" si="0"/>
        <v>ㄘㄛ'</v>
      </c>
      <c r="J20" s="314" t="s">
        <v>726</v>
      </c>
      <c r="K20" s="314">
        <f t="shared" si="1"/>
        <v>1</v>
      </c>
      <c r="L20" s="314">
        <f t="shared" si="2"/>
        <v>8</v>
      </c>
      <c r="M20" s="314">
        <f t="shared" si="3"/>
        <v>9</v>
      </c>
      <c r="N20" s="314">
        <f t="shared" si="4"/>
        <v>13</v>
      </c>
      <c r="O20" s="314" t="str">
        <f t="shared" si="5"/>
        <v>tshoo³</v>
      </c>
      <c r="P20" s="314" t="str">
        <f t="shared" si="6"/>
        <v>ㄘㄛ'</v>
      </c>
    </row>
    <row r="21" spans="2:16" s="310" customFormat="1" ht="38.25" customHeight="1">
      <c r="B21" s="308" t="s">
        <v>48</v>
      </c>
      <c r="C21" s="308" t="s">
        <v>48</v>
      </c>
      <c r="D21" s="309" t="s">
        <v>50</v>
      </c>
      <c r="E21" s="308" t="s">
        <v>610</v>
      </c>
      <c r="F21" s="308" t="s">
        <v>611</v>
      </c>
      <c r="G21" s="308" t="s">
        <v>682</v>
      </c>
      <c r="H21" s="314" t="str">
        <f t="shared" si="0"/>
        <v>ㄙㄛˉ</v>
      </c>
      <c r="J21" s="314" t="s">
        <v>727</v>
      </c>
      <c r="K21" s="314">
        <f t="shared" si="1"/>
        <v>1</v>
      </c>
      <c r="L21" s="314">
        <f t="shared" si="2"/>
        <v>6</v>
      </c>
      <c r="M21" s="314">
        <f t="shared" si="3"/>
        <v>7</v>
      </c>
      <c r="N21" s="314">
        <f t="shared" si="4"/>
        <v>11</v>
      </c>
      <c r="O21" s="314" t="str">
        <f t="shared" si="5"/>
        <v>soo¹</v>
      </c>
      <c r="P21" s="314" t="str">
        <f t="shared" si="6"/>
        <v>ㄙㄛˉ</v>
      </c>
    </row>
    <row r="22" spans="2:16" s="310" customFormat="1" ht="38.25" customHeight="1">
      <c r="B22" s="308" t="s">
        <v>303</v>
      </c>
      <c r="C22" s="308" t="s">
        <v>303</v>
      </c>
      <c r="D22" s="309" t="s">
        <v>366</v>
      </c>
      <c r="E22" s="308" t="s">
        <v>598</v>
      </c>
      <c r="F22" s="308" t="s">
        <v>599</v>
      </c>
      <c r="G22" s="308" t="s">
        <v>683</v>
      </c>
      <c r="H22" s="314" t="str">
        <f t="shared" si="0"/>
        <v>ㄗㄥㄧˇ</v>
      </c>
      <c r="J22" s="314" t="s">
        <v>728</v>
      </c>
      <c r="K22" s="314">
        <f t="shared" si="1"/>
        <v>1</v>
      </c>
      <c r="L22" s="314">
        <f t="shared" si="2"/>
        <v>7</v>
      </c>
      <c r="M22" s="314">
        <f t="shared" si="3"/>
        <v>8</v>
      </c>
      <c r="N22" s="314">
        <f t="shared" si="4"/>
        <v>13</v>
      </c>
      <c r="O22" s="314" t="str">
        <f t="shared" si="5"/>
        <v>tsiⁿ⁵</v>
      </c>
      <c r="P22" s="314" t="str">
        <f t="shared" si="6"/>
        <v>ㄗㄥㄧˇ</v>
      </c>
    </row>
    <row r="23" spans="2:16" s="310" customFormat="1" ht="38.25" customHeight="1">
      <c r="B23" s="308" t="s">
        <v>304</v>
      </c>
      <c r="C23" s="308" t="s">
        <v>304</v>
      </c>
      <c r="D23" s="309" t="s">
        <v>370</v>
      </c>
      <c r="E23" s="308" t="s">
        <v>601</v>
      </c>
      <c r="F23" s="308" t="s">
        <v>602</v>
      </c>
      <c r="G23" s="311" t="s">
        <v>684</v>
      </c>
      <c r="H23" s="314" t="str">
        <f t="shared" si="0"/>
        <v>ㄑㄧㄥˉ</v>
      </c>
      <c r="J23" s="314" t="s">
        <v>729</v>
      </c>
      <c r="K23" s="314">
        <f t="shared" si="1"/>
        <v>1</v>
      </c>
      <c r="L23" s="314">
        <f t="shared" si="2"/>
        <v>9</v>
      </c>
      <c r="M23" s="314">
        <f t="shared" si="3"/>
        <v>10</v>
      </c>
      <c r="N23" s="314">
        <f t="shared" si="4"/>
        <v>15</v>
      </c>
      <c r="O23" s="314" t="str">
        <f t="shared" si="5"/>
        <v>tshing¹</v>
      </c>
      <c r="P23" s="314" t="str">
        <f t="shared" si="6"/>
        <v>ㄑㄧㄥˉ</v>
      </c>
    </row>
    <row r="24" spans="2:16" s="310" customFormat="1" ht="38.25" customHeight="1">
      <c r="B24" s="308" t="s">
        <v>305</v>
      </c>
      <c r="C24" s="308" t="s">
        <v>305</v>
      </c>
      <c r="D24" s="309" t="s">
        <v>374</v>
      </c>
      <c r="E24" s="308" t="s">
        <v>603</v>
      </c>
      <c r="F24" s="308" t="s">
        <v>604</v>
      </c>
      <c r="G24" s="308" t="s">
        <v>685</v>
      </c>
      <c r="H24" s="314" t="str">
        <f t="shared" si="0"/>
        <v>ㄒㄧㄠˉ</v>
      </c>
      <c r="J24" s="314" t="s">
        <v>730</v>
      </c>
      <c r="K24" s="314">
        <f t="shared" si="1"/>
        <v>1</v>
      </c>
      <c r="L24" s="314">
        <f t="shared" si="2"/>
        <v>7</v>
      </c>
      <c r="M24" s="314">
        <f t="shared" si="3"/>
        <v>8</v>
      </c>
      <c r="N24" s="314">
        <f t="shared" si="4"/>
        <v>13</v>
      </c>
      <c r="O24" s="314" t="str">
        <f t="shared" si="5"/>
        <v>siau¹</v>
      </c>
      <c r="P24" s="314" t="str">
        <f t="shared" si="6"/>
        <v>ㄒㄧㄠˉ</v>
      </c>
    </row>
    <row r="25" spans="2:16">
      <c r="B25" s="303"/>
      <c r="J25" s="313"/>
      <c r="O25" s="316"/>
      <c r="P25" s="316"/>
    </row>
    <row r="26" spans="2:16">
      <c r="B26" s="303"/>
      <c r="J26" s="313"/>
      <c r="O26" s="316"/>
      <c r="P26" s="316"/>
    </row>
    <row r="27" spans="2:16">
      <c r="B27" s="307" t="s">
        <v>688</v>
      </c>
      <c r="J27" s="313"/>
      <c r="O27" s="316"/>
      <c r="P27" s="316"/>
    </row>
    <row r="28" spans="2:16">
      <c r="J28" s="313"/>
      <c r="O28" s="316"/>
      <c r="P28" s="316"/>
    </row>
    <row r="29" spans="2:16" ht="21">
      <c r="B29" s="366" t="s">
        <v>574</v>
      </c>
      <c r="C29" s="366" t="s">
        <v>338</v>
      </c>
      <c r="D29" s="366" t="s">
        <v>4</v>
      </c>
      <c r="E29" s="366" t="s">
        <v>612</v>
      </c>
      <c r="F29" s="366" t="s">
        <v>575</v>
      </c>
      <c r="G29" s="366" t="s">
        <v>576</v>
      </c>
      <c r="H29" s="367" t="s">
        <v>711</v>
      </c>
      <c r="O29" s="316"/>
      <c r="P29" s="316"/>
    </row>
    <row r="30" spans="2:16" ht="36.75">
      <c r="B30" s="298" t="str">
        <f t="shared" ref="B30" si="7">C30</f>
        <v>ㄧ</v>
      </c>
      <c r="C30" s="299" t="s">
        <v>306</v>
      </c>
      <c r="D30" s="300" t="s">
        <v>72</v>
      </c>
      <c r="E30" s="301" t="s">
        <v>658</v>
      </c>
      <c r="F30" s="299" t="s">
        <v>733</v>
      </c>
      <c r="G30" s="301" t="s">
        <v>689</v>
      </c>
      <c r="H30" s="314" t="str">
        <f t="shared" ref="H30:H53" si="8">P30</f>
        <v>ㄒㄧㄎˊ</v>
      </c>
      <c r="J30" s="313" t="s">
        <v>732</v>
      </c>
      <c r="K30" s="314">
        <f t="shared" ref="K30:K53" si="9" xml:space="preserve"> FIND( "〔", $J30)</f>
        <v>1</v>
      </c>
      <c r="L30" s="314">
        <f t="shared" ref="L30:L53" si="10" xml:space="preserve"> FIND( "〕", $J30)</f>
        <v>6</v>
      </c>
      <c r="M30" s="314">
        <f t="shared" ref="M30:M53" si="11" xml:space="preserve"> FIND( "【", $J30)</f>
        <v>7</v>
      </c>
      <c r="N30" s="314">
        <f t="shared" ref="N30:N53" si="12" xml:space="preserve"> FIND( "】", $J30)</f>
        <v>12</v>
      </c>
      <c r="O30" s="314" t="str">
        <f t="shared" ref="O30" si="13" xml:space="preserve"> MID($J30,K30+1,L30-K30-1)</f>
        <v>sik⁸</v>
      </c>
      <c r="P30" s="314" t="str">
        <f t="shared" ref="P30" si="14" xml:space="preserve"> MID($J30,M30+1,N30-M30-1)</f>
        <v>ㄒㄧㄎˊ</v>
      </c>
    </row>
    <row r="31" spans="2:16" ht="36.75">
      <c r="B31" s="306" t="str">
        <f xml:space="preserve"> $B$52 &amp; C30</f>
        <v>ㄥㄧ</v>
      </c>
      <c r="C31" s="299" t="s">
        <v>307</v>
      </c>
      <c r="D31" s="300" t="s">
        <v>82</v>
      </c>
      <c r="E31" s="301" t="s">
        <v>627</v>
      </c>
      <c r="F31" s="299" t="s">
        <v>659</v>
      </c>
      <c r="G31" s="301" t="s">
        <v>690</v>
      </c>
      <c r="H31" s="314" t="str">
        <f t="shared" si="8"/>
        <v>ㄊㄥㄧˉ</v>
      </c>
      <c r="J31" s="313" t="s">
        <v>734</v>
      </c>
      <c r="K31" s="314">
        <f t="shared" si="9"/>
        <v>1</v>
      </c>
      <c r="L31" s="314">
        <f t="shared" si="10"/>
        <v>7</v>
      </c>
      <c r="M31" s="314">
        <f t="shared" si="11"/>
        <v>8</v>
      </c>
      <c r="N31" s="314">
        <f t="shared" si="12"/>
        <v>13</v>
      </c>
      <c r="O31" s="314" t="str">
        <f t="shared" ref="O31:O53" si="15" xml:space="preserve"> MID($J31,K31+1,L31-K31-1)</f>
        <v>thiⁿ¹</v>
      </c>
      <c r="P31" s="314" t="str">
        <f t="shared" ref="P31:P53" si="16" xml:space="preserve"> MID($J31,M31+1,N31-M31-1)</f>
        <v>ㄊㄥㄧˉ</v>
      </c>
    </row>
    <row r="32" spans="2:16" ht="36.75">
      <c r="B32" s="298" t="str">
        <f t="shared" ref="B32" si="17">C32</f>
        <v>ㄨ</v>
      </c>
      <c r="C32" s="299" t="s">
        <v>84</v>
      </c>
      <c r="D32" s="300" t="s">
        <v>86</v>
      </c>
      <c r="E32" s="301" t="s">
        <v>660</v>
      </c>
      <c r="F32" s="299" t="s">
        <v>736</v>
      </c>
      <c r="G32" s="301" t="s">
        <v>691</v>
      </c>
      <c r="H32" s="314" t="str">
        <f t="shared" si="8"/>
        <v>ㄅㄏㄨˋ</v>
      </c>
      <c r="J32" s="313" t="s">
        <v>735</v>
      </c>
      <c r="K32" s="314">
        <f t="shared" si="9"/>
        <v>1</v>
      </c>
      <c r="L32" s="314">
        <f t="shared" si="10"/>
        <v>5</v>
      </c>
      <c r="M32" s="314">
        <f t="shared" si="11"/>
        <v>6</v>
      </c>
      <c r="N32" s="314">
        <f t="shared" si="12"/>
        <v>11</v>
      </c>
      <c r="O32" s="314" t="str">
        <f t="shared" si="15"/>
        <v>bu²</v>
      </c>
      <c r="P32" s="314" t="str">
        <f t="shared" si="16"/>
        <v>ㄅㄏㄨˋ</v>
      </c>
    </row>
    <row r="33" spans="2:16" ht="36.75">
      <c r="B33" s="306" t="str">
        <f xml:space="preserve"> $B$52 &amp; C32</f>
        <v>ㄥㄨ</v>
      </c>
      <c r="C33" s="299" t="s">
        <v>308</v>
      </c>
      <c r="D33" s="300" t="s">
        <v>90</v>
      </c>
      <c r="E33" s="301" t="s">
        <v>661</v>
      </c>
      <c r="F33" s="299" t="s">
        <v>662</v>
      </c>
      <c r="G33" s="301" t="s">
        <v>692</v>
      </c>
      <c r="H33" s="314" t="str">
        <f t="shared" si="8"/>
        <v>ㄉㄥㄧㄨˉ</v>
      </c>
      <c r="J33" s="313" t="s">
        <v>737</v>
      </c>
      <c r="K33" s="314">
        <f t="shared" si="9"/>
        <v>1</v>
      </c>
      <c r="L33" s="314">
        <f t="shared" si="10"/>
        <v>7</v>
      </c>
      <c r="M33" s="314">
        <f t="shared" si="11"/>
        <v>8</v>
      </c>
      <c r="N33" s="314">
        <f t="shared" si="12"/>
        <v>14</v>
      </c>
      <c r="O33" s="314" t="str">
        <f t="shared" si="15"/>
        <v>tiuⁿ¹</v>
      </c>
      <c r="P33" s="314" t="str">
        <f t="shared" si="16"/>
        <v>ㄉㄥㄧㄨˉ</v>
      </c>
    </row>
    <row r="34" spans="2:16" ht="36.75">
      <c r="B34" s="298" t="str">
        <f>C34</f>
        <v>ㄚ</v>
      </c>
      <c r="C34" s="299" t="s">
        <v>73</v>
      </c>
      <c r="D34" s="300" t="s">
        <v>75</v>
      </c>
      <c r="E34" s="301" t="s">
        <v>613</v>
      </c>
      <c r="F34" s="299" t="s">
        <v>738</v>
      </c>
      <c r="G34" s="301" t="s">
        <v>693</v>
      </c>
      <c r="H34" s="314" t="str">
        <f t="shared" si="8"/>
        <v>ㄚˉ</v>
      </c>
      <c r="J34" s="313" t="s">
        <v>739</v>
      </c>
      <c r="K34" s="314">
        <f t="shared" si="9"/>
        <v>1</v>
      </c>
      <c r="L34" s="314">
        <f t="shared" si="10"/>
        <v>4</v>
      </c>
      <c r="M34" s="314">
        <f t="shared" si="11"/>
        <v>5</v>
      </c>
      <c r="N34" s="314">
        <f t="shared" si="12"/>
        <v>8</v>
      </c>
      <c r="O34" s="314" t="str">
        <f t="shared" si="15"/>
        <v>a¹</v>
      </c>
      <c r="P34" s="314" t="str">
        <f t="shared" si="16"/>
        <v>ㄚˉ</v>
      </c>
    </row>
    <row r="35" spans="2:16" ht="36.75">
      <c r="B35" s="306" t="str">
        <f xml:space="preserve"> $B$52 &amp; C34</f>
        <v>ㄥㄚ</v>
      </c>
      <c r="C35" s="299" t="s">
        <v>310</v>
      </c>
      <c r="D35" s="300" t="s">
        <v>79</v>
      </c>
      <c r="E35" s="301" t="s">
        <v>614</v>
      </c>
      <c r="F35" s="299" t="s">
        <v>615</v>
      </c>
      <c r="G35" s="301" t="s">
        <v>694</v>
      </c>
      <c r="H35" s="314" t="str">
        <f t="shared" si="8"/>
        <v>ㄙㄥㄚˉ</v>
      </c>
      <c r="J35" s="313" t="s">
        <v>740</v>
      </c>
      <c r="K35" s="314">
        <f t="shared" si="9"/>
        <v>1</v>
      </c>
      <c r="L35" s="314">
        <f t="shared" si="10"/>
        <v>6</v>
      </c>
      <c r="M35" s="314">
        <f t="shared" si="11"/>
        <v>7</v>
      </c>
      <c r="N35" s="314">
        <f t="shared" si="12"/>
        <v>12</v>
      </c>
      <c r="O35" s="314" t="str">
        <f t="shared" si="15"/>
        <v>saⁿ¹</v>
      </c>
      <c r="P35" s="314" t="str">
        <f t="shared" si="16"/>
        <v>ㄙㄥㄚˉ</v>
      </c>
    </row>
    <row r="36" spans="2:16" ht="36.75">
      <c r="B36" s="298" t="str">
        <f>C36</f>
        <v>ㆦ</v>
      </c>
      <c r="C36" s="299" t="s">
        <v>98</v>
      </c>
      <c r="D36" s="300" t="s">
        <v>616</v>
      </c>
      <c r="E36" s="301" t="s">
        <v>617</v>
      </c>
      <c r="F36" s="299" t="s">
        <v>594</v>
      </c>
      <c r="G36" s="301" t="s">
        <v>675</v>
      </c>
      <c r="H36" s="314" t="str">
        <f t="shared" si="8"/>
        <v>ㄎㄛˋ</v>
      </c>
      <c r="J36" s="313" t="s">
        <v>721</v>
      </c>
      <c r="K36" s="314">
        <f t="shared" si="9"/>
        <v>1</v>
      </c>
      <c r="L36" s="314">
        <f t="shared" si="10"/>
        <v>7</v>
      </c>
      <c r="M36" s="314">
        <f t="shared" si="11"/>
        <v>8</v>
      </c>
      <c r="N36" s="314">
        <f t="shared" si="12"/>
        <v>12</v>
      </c>
      <c r="O36" s="314" t="str">
        <f t="shared" si="15"/>
        <v>khoo²</v>
      </c>
      <c r="P36" s="314" t="str">
        <f t="shared" si="16"/>
        <v>ㄎㄛˋ</v>
      </c>
    </row>
    <row r="37" spans="2:16" ht="36.75">
      <c r="B37" s="298" t="str">
        <f xml:space="preserve"> $B$52 &amp; C36</f>
        <v>ㄥㆦ</v>
      </c>
      <c r="C37" s="299" t="s">
        <v>312</v>
      </c>
      <c r="D37" s="300" t="s">
        <v>618</v>
      </c>
      <c r="E37" s="301" t="s">
        <v>619</v>
      </c>
      <c r="F37" s="299" t="s">
        <v>620</v>
      </c>
      <c r="G37" s="301" t="s">
        <v>695</v>
      </c>
      <c r="H37" s="314" t="str">
        <f t="shared" si="8"/>
        <v>ㄏㄥㄜˋ</v>
      </c>
      <c r="J37" s="313" t="s">
        <v>741</v>
      </c>
      <c r="K37" s="314">
        <f t="shared" si="9"/>
        <v>1</v>
      </c>
      <c r="L37" s="314">
        <f t="shared" si="10"/>
        <v>6</v>
      </c>
      <c r="M37" s="314">
        <f t="shared" si="11"/>
        <v>7</v>
      </c>
      <c r="N37" s="314">
        <f t="shared" si="12"/>
        <v>12</v>
      </c>
      <c r="O37" s="314" t="str">
        <f t="shared" si="15"/>
        <v>hoⁿ²</v>
      </c>
      <c r="P37" s="314" t="str">
        <f t="shared" si="16"/>
        <v>ㄏㄥㄜˋ</v>
      </c>
    </row>
    <row r="38" spans="2:16" ht="36.75">
      <c r="B38" s="298" t="str">
        <f>C38</f>
        <v>ㄜ</v>
      </c>
      <c r="C38" s="299" t="s">
        <v>106</v>
      </c>
      <c r="D38" s="300" t="s">
        <v>108</v>
      </c>
      <c r="E38" s="301" t="s">
        <v>621</v>
      </c>
      <c r="F38" s="299" t="s">
        <v>622</v>
      </c>
      <c r="G38" s="301" t="s">
        <v>696</v>
      </c>
      <c r="H38" s="314" t="str">
        <f t="shared" si="8"/>
        <v>ㄏㄜˋ</v>
      </c>
      <c r="J38" s="313" t="s">
        <v>742</v>
      </c>
      <c r="K38" s="314">
        <f t="shared" si="9"/>
        <v>1</v>
      </c>
      <c r="L38" s="314">
        <f t="shared" si="10"/>
        <v>5</v>
      </c>
      <c r="M38" s="314">
        <f t="shared" si="11"/>
        <v>6</v>
      </c>
      <c r="N38" s="314">
        <f t="shared" si="12"/>
        <v>10</v>
      </c>
      <c r="O38" s="314" t="str">
        <f t="shared" si="15"/>
        <v>ho²</v>
      </c>
      <c r="P38" s="314" t="str">
        <f t="shared" si="16"/>
        <v>ㄏㄜˋ</v>
      </c>
    </row>
    <row r="39" spans="2:16" ht="36.75">
      <c r="B39" s="298" t="s">
        <v>91</v>
      </c>
      <c r="C39" s="299" t="s">
        <v>313</v>
      </c>
      <c r="D39" s="300" t="s">
        <v>93</v>
      </c>
      <c r="E39" s="301" t="s">
        <v>623</v>
      </c>
      <c r="F39" s="299" t="s">
        <v>624</v>
      </c>
      <c r="G39" s="301" t="s">
        <v>697</v>
      </c>
      <c r="H39" s="314" t="str">
        <f t="shared" si="8"/>
        <v>ㄝˋ</v>
      </c>
      <c r="J39" s="313" t="s">
        <v>743</v>
      </c>
      <c r="K39" s="314">
        <f t="shared" si="9"/>
        <v>1</v>
      </c>
      <c r="L39" s="314">
        <f t="shared" si="10"/>
        <v>4</v>
      </c>
      <c r="M39" s="314">
        <f t="shared" si="11"/>
        <v>5</v>
      </c>
      <c r="N39" s="314">
        <f t="shared" si="12"/>
        <v>8</v>
      </c>
      <c r="O39" s="314" t="str">
        <f t="shared" si="15"/>
        <v>e²</v>
      </c>
      <c r="P39" s="314" t="str">
        <f t="shared" si="16"/>
        <v>ㄝˋ</v>
      </c>
    </row>
    <row r="40" spans="2:16" ht="36.75">
      <c r="B40" s="298" t="str">
        <f xml:space="preserve"> $B$52 &amp; C39</f>
        <v>ㄥㆤ</v>
      </c>
      <c r="C40" s="299" t="s">
        <v>315</v>
      </c>
      <c r="D40" s="300" t="s">
        <v>97</v>
      </c>
      <c r="E40" s="301" t="s">
        <v>625</v>
      </c>
      <c r="F40" s="299" t="s">
        <v>626</v>
      </c>
      <c r="G40" s="315" t="s">
        <v>698</v>
      </c>
      <c r="H40" s="314" t="str">
        <f t="shared" si="8"/>
        <v>ㄥㄧˉ</v>
      </c>
      <c r="J40" s="313" t="s">
        <v>744</v>
      </c>
      <c r="K40" s="314">
        <f t="shared" si="9"/>
        <v>1</v>
      </c>
      <c r="L40" s="314">
        <f t="shared" si="10"/>
        <v>5</v>
      </c>
      <c r="M40" s="314">
        <f t="shared" si="11"/>
        <v>6</v>
      </c>
      <c r="N40" s="314">
        <f t="shared" si="12"/>
        <v>10</v>
      </c>
      <c r="O40" s="314" t="str">
        <f t="shared" si="15"/>
        <v>iⁿ¹</v>
      </c>
      <c r="P40" s="314" t="str">
        <f t="shared" si="16"/>
        <v>ㄥㄧˉ</v>
      </c>
    </row>
    <row r="41" spans="2:16" ht="36.75">
      <c r="B41" s="298" t="str">
        <f t="shared" ref="B41" si="18">C41</f>
        <v>ㄞ</v>
      </c>
      <c r="C41" s="299" t="s">
        <v>316</v>
      </c>
      <c r="D41" s="300" t="s">
        <v>420</v>
      </c>
      <c r="E41" s="301" t="s">
        <v>628</v>
      </c>
      <c r="F41" s="299" t="s">
        <v>629</v>
      </c>
      <c r="G41" s="301" t="s">
        <v>699</v>
      </c>
      <c r="H41" s="314" t="str">
        <f t="shared" si="8"/>
        <v>ㄞ'</v>
      </c>
      <c r="J41" s="313" t="s">
        <v>745</v>
      </c>
      <c r="K41" s="314">
        <f t="shared" si="9"/>
        <v>1</v>
      </c>
      <c r="L41" s="314">
        <f t="shared" si="10"/>
        <v>5</v>
      </c>
      <c r="M41" s="314">
        <f t="shared" si="11"/>
        <v>6</v>
      </c>
      <c r="N41" s="314">
        <f t="shared" si="12"/>
        <v>9</v>
      </c>
      <c r="O41" s="314" t="str">
        <f t="shared" si="15"/>
        <v>ai³</v>
      </c>
      <c r="P41" s="314" t="str">
        <f t="shared" si="16"/>
        <v>ㄞ'</v>
      </c>
    </row>
    <row r="42" spans="2:16" ht="36.75">
      <c r="B42" s="298" t="str">
        <f xml:space="preserve"> $B$52 &amp; C41</f>
        <v>ㄥㄞ</v>
      </c>
      <c r="C42" s="299" t="s">
        <v>318</v>
      </c>
      <c r="D42" s="300" t="s">
        <v>630</v>
      </c>
      <c r="E42" s="301" t="s">
        <v>631</v>
      </c>
      <c r="F42" s="299" t="s">
        <v>632</v>
      </c>
      <c r="G42" s="301" t="s">
        <v>700</v>
      </c>
      <c r="H42" s="314" t="str">
        <f t="shared" si="8"/>
        <v>ㄆㄥㄞˋ</v>
      </c>
      <c r="J42" s="313" t="s">
        <v>746</v>
      </c>
      <c r="K42" s="314">
        <f t="shared" si="9"/>
        <v>1</v>
      </c>
      <c r="L42" s="314">
        <f t="shared" si="10"/>
        <v>8</v>
      </c>
      <c r="M42" s="314">
        <f t="shared" si="11"/>
        <v>9</v>
      </c>
      <c r="N42" s="314">
        <f t="shared" si="12"/>
        <v>14</v>
      </c>
      <c r="O42" s="314" t="str">
        <f t="shared" si="15"/>
        <v>phaiⁿ²</v>
      </c>
      <c r="P42" s="314" t="str">
        <f t="shared" si="16"/>
        <v>ㄆㄥㄞˋ</v>
      </c>
    </row>
    <row r="43" spans="2:16" ht="36.75">
      <c r="B43" s="298" t="str">
        <f t="shared" ref="B43" si="19">C43</f>
        <v>ㄠ</v>
      </c>
      <c r="C43" s="299" t="s">
        <v>319</v>
      </c>
      <c r="D43" s="300" t="s">
        <v>426</v>
      </c>
      <c r="E43" s="301" t="s">
        <v>633</v>
      </c>
      <c r="F43" s="299" t="s">
        <v>634</v>
      </c>
      <c r="G43" s="301" t="s">
        <v>701</v>
      </c>
      <c r="H43" s="314" t="str">
        <f t="shared" si="8"/>
        <v>ㄊㄧㄠ'</v>
      </c>
      <c r="J43" s="313" t="s">
        <v>747</v>
      </c>
      <c r="K43" s="314">
        <f t="shared" si="9"/>
        <v>1</v>
      </c>
      <c r="L43" s="314">
        <f t="shared" si="10"/>
        <v>8</v>
      </c>
      <c r="M43" s="314">
        <f t="shared" si="11"/>
        <v>9</v>
      </c>
      <c r="N43" s="314">
        <f t="shared" si="12"/>
        <v>14</v>
      </c>
      <c r="O43" s="314" t="str">
        <f t="shared" si="15"/>
        <v>thiau³</v>
      </c>
      <c r="P43" s="314" t="str">
        <f t="shared" si="16"/>
        <v>ㄊㄧㄠ'</v>
      </c>
    </row>
    <row r="44" spans="2:16" ht="36.75">
      <c r="B44" s="298" t="str">
        <f xml:space="preserve"> $B$52 &amp; C43</f>
        <v>ㄥㄠ</v>
      </c>
      <c r="C44" s="299" t="s">
        <v>748</v>
      </c>
      <c r="D44" s="300" t="s">
        <v>635</v>
      </c>
      <c r="E44" s="301" t="s">
        <v>636</v>
      </c>
      <c r="F44" s="299" t="s">
        <v>637</v>
      </c>
      <c r="G44" s="315" t="s">
        <v>702</v>
      </c>
      <c r="H44" s="314" t="str">
        <f t="shared" si="8"/>
        <v>ㄧㄥㄠˉ</v>
      </c>
      <c r="J44" s="313" t="s">
        <v>749</v>
      </c>
      <c r="K44" s="314">
        <f t="shared" si="9"/>
        <v>1</v>
      </c>
      <c r="L44" s="314">
        <f t="shared" si="10"/>
        <v>6</v>
      </c>
      <c r="M44" s="314">
        <f t="shared" si="11"/>
        <v>7</v>
      </c>
      <c r="N44" s="314">
        <f t="shared" si="12"/>
        <v>12</v>
      </c>
      <c r="O44" s="314" t="str">
        <f t="shared" si="15"/>
        <v>iau¹</v>
      </c>
      <c r="P44" s="314" t="str">
        <f t="shared" si="16"/>
        <v>ㄧㄥㄠˉ</v>
      </c>
    </row>
    <row r="45" spans="2:16" ht="36.75">
      <c r="B45" s="298" t="str">
        <f>$C$34 &amp; $B$47</f>
        <v>ㄚㄇ</v>
      </c>
      <c r="C45" s="299" t="s">
        <v>328</v>
      </c>
      <c r="D45" s="300" t="s">
        <v>452</v>
      </c>
      <c r="E45" s="301" t="s">
        <v>638</v>
      </c>
      <c r="F45" s="299" t="s">
        <v>639</v>
      </c>
      <c r="G45" s="301" t="s">
        <v>703</v>
      </c>
      <c r="H45" s="314" t="str">
        <f t="shared" si="8"/>
        <v>ㄍㄚㄇˉ</v>
      </c>
      <c r="J45" s="313" t="s">
        <v>750</v>
      </c>
      <c r="K45" s="314">
        <f t="shared" si="9"/>
        <v>1</v>
      </c>
      <c r="L45" s="314">
        <f t="shared" si="10"/>
        <v>6</v>
      </c>
      <c r="M45" s="314">
        <f t="shared" si="11"/>
        <v>7</v>
      </c>
      <c r="N45" s="314">
        <f t="shared" si="12"/>
        <v>12</v>
      </c>
      <c r="O45" s="314" t="str">
        <f t="shared" si="15"/>
        <v>kam¹</v>
      </c>
      <c r="P45" s="314" t="str">
        <f t="shared" si="16"/>
        <v>ㄍㄚㄇˉ</v>
      </c>
    </row>
    <row r="46" spans="2:16" ht="36.75">
      <c r="B46" s="298" t="str">
        <f>$C$36 &amp; $B$47</f>
        <v>ㆦㄇ</v>
      </c>
      <c r="C46" s="299" t="s">
        <v>329</v>
      </c>
      <c r="D46" s="300" t="s">
        <v>640</v>
      </c>
      <c r="E46" s="301" t="s">
        <v>641</v>
      </c>
      <c r="F46" s="299" t="s">
        <v>642</v>
      </c>
      <c r="G46" s="301" t="s">
        <v>704</v>
      </c>
      <c r="H46" s="314" t="str">
        <f t="shared" si="8"/>
        <v>ㄙㄛㄇˉ</v>
      </c>
      <c r="J46" s="313" t="s">
        <v>751</v>
      </c>
      <c r="K46" s="314">
        <f t="shared" si="9"/>
        <v>1</v>
      </c>
      <c r="L46" s="314">
        <f t="shared" si="10"/>
        <v>6</v>
      </c>
      <c r="M46" s="314">
        <f t="shared" si="11"/>
        <v>7</v>
      </c>
      <c r="N46" s="314">
        <f t="shared" si="12"/>
        <v>12</v>
      </c>
      <c r="O46" s="314" t="str">
        <f t="shared" si="15"/>
        <v>som¹</v>
      </c>
      <c r="P46" s="314" t="str">
        <f t="shared" si="16"/>
        <v>ㄙㄛㄇˉ</v>
      </c>
    </row>
    <row r="47" spans="2:16" ht="36.75">
      <c r="B47" s="298" t="str">
        <f>$B$8</f>
        <v>ㄇ</v>
      </c>
      <c r="C47" s="299" t="s">
        <v>322</v>
      </c>
      <c r="D47" s="300" t="s">
        <v>114</v>
      </c>
      <c r="E47" s="301" t="s">
        <v>19</v>
      </c>
      <c r="F47" s="299" t="s">
        <v>643</v>
      </c>
      <c r="G47" s="301" t="s">
        <v>705</v>
      </c>
      <c r="H47" s="314" t="str">
        <f t="shared" si="8"/>
        <v>ㄧㄇˉ</v>
      </c>
      <c r="J47" s="313" t="s">
        <v>752</v>
      </c>
      <c r="K47" s="314">
        <f t="shared" si="9"/>
        <v>1</v>
      </c>
      <c r="L47" s="314">
        <f t="shared" si="10"/>
        <v>5</v>
      </c>
      <c r="M47" s="314">
        <f t="shared" si="11"/>
        <v>6</v>
      </c>
      <c r="N47" s="314">
        <f t="shared" si="12"/>
        <v>10</v>
      </c>
      <c r="O47" s="314" t="str">
        <f t="shared" si="15"/>
        <v>im¹</v>
      </c>
      <c r="P47" s="314" t="str">
        <f t="shared" si="16"/>
        <v>ㄧㄇˉ</v>
      </c>
    </row>
    <row r="48" spans="2:16" ht="36.75">
      <c r="B48" s="298" t="str">
        <f t="shared" ref="B48:B50" si="20">C48</f>
        <v>ㄢ</v>
      </c>
      <c r="C48" s="299" t="s">
        <v>321</v>
      </c>
      <c r="D48" s="300" t="s">
        <v>435</v>
      </c>
      <c r="E48" s="301" t="s">
        <v>644</v>
      </c>
      <c r="F48" s="299" t="s">
        <v>645</v>
      </c>
      <c r="G48" s="301" t="s">
        <v>706</v>
      </c>
      <c r="H48" s="314" t="str">
        <f t="shared" si="8"/>
        <v>ㄏㄢ"</v>
      </c>
      <c r="J48" s="313" t="s">
        <v>753</v>
      </c>
      <c r="K48" s="314">
        <f t="shared" si="9"/>
        <v>1</v>
      </c>
      <c r="L48" s="314">
        <f t="shared" si="10"/>
        <v>6</v>
      </c>
      <c r="M48" s="314">
        <f t="shared" si="11"/>
        <v>7</v>
      </c>
      <c r="N48" s="314">
        <f t="shared" si="12"/>
        <v>11</v>
      </c>
      <c r="O48" s="314" t="str">
        <f t="shared" si="15"/>
        <v>han⁷</v>
      </c>
      <c r="P48" s="314" t="str">
        <f t="shared" si="16"/>
        <v>ㄏㄢ"</v>
      </c>
    </row>
    <row r="49" spans="2:16" ht="36.75">
      <c r="B49" s="298" t="str">
        <f t="shared" si="20"/>
        <v>ㄣ</v>
      </c>
      <c r="C49" s="299" t="s">
        <v>115</v>
      </c>
      <c r="D49" s="300" t="s">
        <v>437</v>
      </c>
      <c r="E49" s="304" t="s">
        <v>646</v>
      </c>
      <c r="F49" s="299" t="s">
        <v>647</v>
      </c>
      <c r="G49" s="301" t="s">
        <v>707</v>
      </c>
      <c r="H49" s="314" t="str">
        <f t="shared" si="8"/>
        <v>ㄧㄣˉ</v>
      </c>
      <c r="J49" s="313" t="s">
        <v>754</v>
      </c>
      <c r="K49" s="314">
        <f t="shared" si="9"/>
        <v>1</v>
      </c>
      <c r="L49" s="314">
        <f t="shared" si="10"/>
        <v>5</v>
      </c>
      <c r="M49" s="314">
        <f t="shared" si="11"/>
        <v>6</v>
      </c>
      <c r="N49" s="314">
        <f t="shared" si="12"/>
        <v>10</v>
      </c>
      <c r="O49" s="314" t="str">
        <f t="shared" si="15"/>
        <v>in¹</v>
      </c>
      <c r="P49" s="314" t="str">
        <f t="shared" si="16"/>
        <v>ㄧㄣˉ</v>
      </c>
    </row>
    <row r="50" spans="2:16" ht="36.75">
      <c r="B50" s="298" t="str">
        <f t="shared" si="20"/>
        <v>ㄤ</v>
      </c>
      <c r="C50" s="299" t="s">
        <v>327</v>
      </c>
      <c r="D50" s="300" t="s">
        <v>648</v>
      </c>
      <c r="E50" s="301" t="s">
        <v>649</v>
      </c>
      <c r="F50" s="299" t="s">
        <v>650</v>
      </c>
      <c r="G50" s="301" t="s">
        <v>708</v>
      </c>
      <c r="H50" s="314" t="str">
        <f t="shared" si="8"/>
        <v>ㄍㄤˋ</v>
      </c>
      <c r="J50" s="313" t="s">
        <v>755</v>
      </c>
      <c r="K50" s="314">
        <f t="shared" si="9"/>
        <v>1</v>
      </c>
      <c r="L50" s="314">
        <f t="shared" si="10"/>
        <v>7</v>
      </c>
      <c r="M50" s="314">
        <f t="shared" si="11"/>
        <v>8</v>
      </c>
      <c r="N50" s="314">
        <f t="shared" si="12"/>
        <v>12</v>
      </c>
      <c r="O50" s="314" t="str">
        <f t="shared" si="15"/>
        <v>kang²</v>
      </c>
      <c r="P50" s="314" t="str">
        <f t="shared" si="16"/>
        <v>ㄍㄤˋ</v>
      </c>
    </row>
    <row r="51" spans="2:16" ht="36.75">
      <c r="B51" s="298" t="str">
        <f>$C$34 &amp; $B$52</f>
        <v>ㄚㄥ</v>
      </c>
      <c r="C51" s="299" t="s">
        <v>326</v>
      </c>
      <c r="D51" s="300" t="s">
        <v>651</v>
      </c>
      <c r="E51" s="301" t="s">
        <v>652</v>
      </c>
      <c r="F51" s="299" t="s">
        <v>653</v>
      </c>
      <c r="G51" s="301" t="s">
        <v>709</v>
      </c>
      <c r="H51" s="314" t="str">
        <f t="shared" si="8"/>
        <v>ㄛㄥˇ</v>
      </c>
      <c r="J51" s="313" t="s">
        <v>756</v>
      </c>
      <c r="K51" s="314">
        <f t="shared" si="9"/>
        <v>1</v>
      </c>
      <c r="L51" s="314">
        <f t="shared" si="10"/>
        <v>6</v>
      </c>
      <c r="M51" s="314">
        <f t="shared" si="11"/>
        <v>7</v>
      </c>
      <c r="N51" s="314">
        <f t="shared" si="12"/>
        <v>11</v>
      </c>
      <c r="O51" s="314" t="str">
        <f t="shared" si="15"/>
        <v>ong⁵</v>
      </c>
      <c r="P51" s="314" t="str">
        <f t="shared" si="16"/>
        <v>ㄛㄥˇ</v>
      </c>
    </row>
    <row r="52" spans="2:16" ht="36.75">
      <c r="B52" s="299" t="s">
        <v>367</v>
      </c>
      <c r="C52" s="299" t="s">
        <v>323</v>
      </c>
      <c r="D52" s="300" t="s">
        <v>654</v>
      </c>
      <c r="E52" s="304" t="s">
        <v>655</v>
      </c>
      <c r="F52" s="299" t="s">
        <v>656</v>
      </c>
      <c r="G52" s="301" t="s">
        <v>710</v>
      </c>
      <c r="H52" s="314" t="str">
        <f t="shared" si="8"/>
        <v>ㄧㄥˋ</v>
      </c>
      <c r="J52" s="313" t="s">
        <v>757</v>
      </c>
      <c r="K52" s="314">
        <f t="shared" si="9"/>
        <v>1</v>
      </c>
      <c r="L52" s="314">
        <f t="shared" si="10"/>
        <v>6</v>
      </c>
      <c r="M52" s="314">
        <f t="shared" si="11"/>
        <v>7</v>
      </c>
      <c r="N52" s="314">
        <f t="shared" si="12"/>
        <v>11</v>
      </c>
      <c r="O52" s="314" t="str">
        <f t="shared" si="15"/>
        <v>ing²</v>
      </c>
      <c r="P52" s="314" t="str">
        <f t="shared" si="16"/>
        <v>ㄧㄥˋ</v>
      </c>
    </row>
    <row r="53" spans="2:16" ht="36.75">
      <c r="B53" s="299" t="s">
        <v>367</v>
      </c>
      <c r="C53" s="299" t="s">
        <v>323</v>
      </c>
      <c r="D53" s="300" t="s">
        <v>657</v>
      </c>
      <c r="E53" s="301" t="s">
        <v>595</v>
      </c>
      <c r="F53" s="299" t="s">
        <v>760</v>
      </c>
      <c r="G53" s="301" t="s">
        <v>759</v>
      </c>
      <c r="H53" s="314" t="str">
        <f t="shared" si="8"/>
        <v>ㄥˉ</v>
      </c>
      <c r="J53" s="313" t="s">
        <v>758</v>
      </c>
      <c r="K53" s="314">
        <f t="shared" si="9"/>
        <v>1</v>
      </c>
      <c r="L53" s="314">
        <f t="shared" si="10"/>
        <v>5</v>
      </c>
      <c r="M53" s="314">
        <f t="shared" si="11"/>
        <v>6</v>
      </c>
      <c r="N53" s="314">
        <f t="shared" si="12"/>
        <v>9</v>
      </c>
      <c r="O53" s="314" t="str">
        <f t="shared" si="15"/>
        <v>ng¹</v>
      </c>
      <c r="P53" s="314" t="str">
        <f t="shared" si="16"/>
        <v>ㄥˉ</v>
      </c>
    </row>
    <row r="54" spans="2:16">
      <c r="B54" s="303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347"/>
    <col min="17" max="17" width="8.796875" style="343"/>
    <col min="18" max="18" width="14.59765625" customWidth="1"/>
  </cols>
  <sheetData>
    <row r="2" spans="2:18" ht="45.75">
      <c r="B2" s="329" t="s">
        <v>789</v>
      </c>
      <c r="I2" s="329" t="s">
        <v>788</v>
      </c>
    </row>
    <row r="4" spans="2:18" ht="36.75" customHeight="1">
      <c r="D4" s="322" t="s">
        <v>129</v>
      </c>
      <c r="E4" s="322" t="s">
        <v>130</v>
      </c>
      <c r="F4" s="322" t="s">
        <v>131</v>
      </c>
      <c r="G4" s="322" t="s">
        <v>132</v>
      </c>
      <c r="K4" s="322" t="s">
        <v>129</v>
      </c>
      <c r="L4" s="322" t="s">
        <v>130</v>
      </c>
      <c r="M4" s="322" t="s">
        <v>131</v>
      </c>
      <c r="N4" s="322" t="s">
        <v>132</v>
      </c>
    </row>
    <row r="5" spans="2:18" ht="36.75" customHeight="1">
      <c r="B5" s="381" t="s">
        <v>137</v>
      </c>
      <c r="C5" s="324" t="s">
        <v>173</v>
      </c>
      <c r="D5" s="318" t="s">
        <v>763</v>
      </c>
      <c r="E5" s="318" t="s">
        <v>764</v>
      </c>
      <c r="F5" s="318" t="s">
        <v>765</v>
      </c>
      <c r="G5" s="318" t="s">
        <v>766</v>
      </c>
      <c r="I5" s="381" t="s">
        <v>137</v>
      </c>
      <c r="J5" s="324" t="s">
        <v>173</v>
      </c>
      <c r="K5" s="318" t="s">
        <v>817</v>
      </c>
      <c r="L5" s="318" t="s">
        <v>818</v>
      </c>
      <c r="M5" s="318" t="s">
        <v>819</v>
      </c>
      <c r="N5" s="318" t="s">
        <v>820</v>
      </c>
      <c r="P5" s="348">
        <v>1</v>
      </c>
      <c r="Q5" s="344"/>
      <c r="R5" s="341"/>
    </row>
    <row r="6" spans="2:18" ht="36.75" customHeight="1">
      <c r="B6" s="382"/>
      <c r="C6" s="323" t="s">
        <v>178</v>
      </c>
      <c r="D6" s="321" t="str">
        <f>$B5 &amp; D$4</f>
        <v>陰平</v>
      </c>
      <c r="E6" s="321" t="str">
        <f>$B5 &amp; E$4</f>
        <v>陰上</v>
      </c>
      <c r="F6" s="321" t="str">
        <f>$B5 &amp; F$4</f>
        <v>陰去</v>
      </c>
      <c r="G6" s="321" t="str">
        <f>$B5 &amp; G$4</f>
        <v>陰入</v>
      </c>
      <c r="I6" s="382"/>
      <c r="J6" s="323" t="s">
        <v>830</v>
      </c>
      <c r="K6" s="321" t="s">
        <v>166</v>
      </c>
      <c r="L6" s="321" t="s">
        <v>167</v>
      </c>
      <c r="M6" s="335" t="s">
        <v>829</v>
      </c>
      <c r="N6" s="321" t="s">
        <v>793</v>
      </c>
      <c r="P6" s="348">
        <v>2</v>
      </c>
      <c r="Q6" s="345"/>
    </row>
    <row r="7" spans="2:18" ht="36.75" customHeight="1">
      <c r="B7" s="382"/>
      <c r="C7" s="325" t="s">
        <v>771</v>
      </c>
      <c r="D7" s="319" t="s">
        <v>138</v>
      </c>
      <c r="E7" s="319">
        <v>53</v>
      </c>
      <c r="F7" s="319">
        <v>31</v>
      </c>
      <c r="G7" s="319">
        <v>30</v>
      </c>
      <c r="I7" s="382"/>
      <c r="J7" s="325" t="s">
        <v>771</v>
      </c>
      <c r="K7" s="319" t="s">
        <v>138</v>
      </c>
      <c r="L7" s="319">
        <v>53</v>
      </c>
      <c r="M7" s="319">
        <v>31</v>
      </c>
      <c r="N7" s="319">
        <v>30</v>
      </c>
      <c r="P7" s="348">
        <v>3</v>
      </c>
      <c r="Q7" s="345"/>
    </row>
    <row r="8" spans="2:18" ht="36.75" customHeight="1">
      <c r="B8" s="382"/>
      <c r="C8" s="323" t="s">
        <v>780</v>
      </c>
      <c r="D8" s="328" t="s">
        <v>345</v>
      </c>
      <c r="E8" s="328" t="s">
        <v>796</v>
      </c>
      <c r="F8" s="328" t="s">
        <v>797</v>
      </c>
      <c r="G8" s="328" t="s">
        <v>798</v>
      </c>
      <c r="I8" s="382"/>
      <c r="J8" s="330" t="s">
        <v>780</v>
      </c>
      <c r="K8" s="331" t="s">
        <v>141</v>
      </c>
      <c r="L8" s="332" t="s">
        <v>790</v>
      </c>
      <c r="M8" s="333" t="s">
        <v>791</v>
      </c>
      <c r="N8" s="334" t="s">
        <v>804</v>
      </c>
      <c r="P8" s="348">
        <v>4</v>
      </c>
      <c r="Q8" s="345"/>
    </row>
    <row r="9" spans="2:18" ht="36.75" customHeight="1">
      <c r="B9" s="382"/>
      <c r="C9" s="323" t="s">
        <v>772</v>
      </c>
      <c r="D9" s="326" t="s">
        <v>773</v>
      </c>
      <c r="E9" s="326" t="s">
        <v>774</v>
      </c>
      <c r="F9" s="327" t="s">
        <v>775</v>
      </c>
      <c r="G9" s="326" t="s">
        <v>776</v>
      </c>
      <c r="I9" s="382"/>
      <c r="J9" s="323" t="s">
        <v>772</v>
      </c>
      <c r="K9" s="326" t="s">
        <v>773</v>
      </c>
      <c r="L9" s="326" t="s">
        <v>774</v>
      </c>
      <c r="M9" s="327" t="s">
        <v>775</v>
      </c>
      <c r="N9" s="326" t="s">
        <v>776</v>
      </c>
      <c r="P9" s="348">
        <v>5</v>
      </c>
      <c r="Q9" s="345"/>
    </row>
    <row r="10" spans="2:18" ht="36.75" customHeight="1">
      <c r="B10" s="383"/>
      <c r="C10" s="323" t="s">
        <v>809</v>
      </c>
      <c r="D10" s="328" t="s">
        <v>784</v>
      </c>
      <c r="E10" s="328" t="s">
        <v>781</v>
      </c>
      <c r="F10" s="328" t="s">
        <v>785</v>
      </c>
      <c r="G10" s="328" t="s">
        <v>782</v>
      </c>
      <c r="I10" s="383"/>
      <c r="J10" s="323" t="s">
        <v>231</v>
      </c>
      <c r="K10" s="337" t="s">
        <v>810</v>
      </c>
      <c r="L10" s="349" t="s">
        <v>811</v>
      </c>
      <c r="M10" s="328" t="s">
        <v>812</v>
      </c>
      <c r="N10" s="337" t="s">
        <v>813</v>
      </c>
      <c r="P10" s="348">
        <v>6</v>
      </c>
      <c r="Q10" s="346"/>
      <c r="R10" s="342"/>
    </row>
    <row r="11" spans="2:18" ht="36.75" customHeight="1">
      <c r="B11" s="381" t="s">
        <v>139</v>
      </c>
      <c r="C11" s="324" t="s">
        <v>173</v>
      </c>
      <c r="D11" s="318" t="s">
        <v>767</v>
      </c>
      <c r="E11" s="318" t="s">
        <v>768</v>
      </c>
      <c r="F11" s="318" t="s">
        <v>769</v>
      </c>
      <c r="G11" s="318" t="s">
        <v>770</v>
      </c>
      <c r="I11" s="381" t="s">
        <v>139</v>
      </c>
      <c r="J11" s="324" t="s">
        <v>173</v>
      </c>
      <c r="K11" s="318" t="s">
        <v>821</v>
      </c>
      <c r="L11" s="336" t="s">
        <v>822</v>
      </c>
      <c r="M11" s="318" t="s">
        <v>823</v>
      </c>
      <c r="N11" s="318" t="s">
        <v>824</v>
      </c>
      <c r="P11" s="348">
        <v>7</v>
      </c>
      <c r="Q11" s="345"/>
    </row>
    <row r="12" spans="2:18" ht="36.75" customHeight="1">
      <c r="B12" s="382"/>
      <c r="C12" s="323" t="s">
        <v>178</v>
      </c>
      <c r="D12" s="321" t="str">
        <f>$B11 &amp; D$4</f>
        <v>陽平</v>
      </c>
      <c r="E12" s="321" t="str">
        <f>$B11 &amp; E$4</f>
        <v>陽上</v>
      </c>
      <c r="F12" s="321" t="str">
        <f>$B11 &amp; F$4</f>
        <v>陽去</v>
      </c>
      <c r="G12" s="321" t="str">
        <f>$B11 &amp; G$4</f>
        <v>陽入</v>
      </c>
      <c r="I12" s="382"/>
      <c r="J12" s="323" t="s">
        <v>830</v>
      </c>
      <c r="K12" s="335" t="s">
        <v>794</v>
      </c>
      <c r="L12" s="320"/>
      <c r="M12" s="321" t="s">
        <v>170</v>
      </c>
      <c r="N12" s="321" t="s">
        <v>795</v>
      </c>
      <c r="P12" s="348">
        <v>8</v>
      </c>
      <c r="Q12" s="345"/>
    </row>
    <row r="13" spans="2:18" ht="36.75" customHeight="1">
      <c r="B13" s="382"/>
      <c r="C13" s="325" t="s">
        <v>771</v>
      </c>
      <c r="D13" s="319">
        <v>24</v>
      </c>
      <c r="E13" s="320"/>
      <c r="F13" s="319" t="s">
        <v>195</v>
      </c>
      <c r="G13" s="319">
        <v>50</v>
      </c>
      <c r="I13" s="382"/>
      <c r="J13" s="325" t="s">
        <v>771</v>
      </c>
      <c r="K13" s="319">
        <v>24</v>
      </c>
      <c r="L13" s="320"/>
      <c r="M13" s="319" t="s">
        <v>195</v>
      </c>
      <c r="N13" s="319">
        <v>50</v>
      </c>
      <c r="P13" s="348">
        <v>9</v>
      </c>
      <c r="Q13" s="345"/>
    </row>
    <row r="14" spans="2:18" ht="36.75" customHeight="1">
      <c r="B14" s="382"/>
      <c r="C14" s="323" t="s">
        <v>780</v>
      </c>
      <c r="D14" s="328" t="s">
        <v>799</v>
      </c>
      <c r="E14" s="320"/>
      <c r="F14" s="328" t="s">
        <v>800</v>
      </c>
      <c r="G14" s="328" t="s">
        <v>801</v>
      </c>
      <c r="I14" s="382"/>
      <c r="J14" s="323" t="s">
        <v>780</v>
      </c>
      <c r="K14" s="331" t="s">
        <v>210</v>
      </c>
      <c r="L14" s="320"/>
      <c r="M14" s="333" t="s">
        <v>792</v>
      </c>
      <c r="N14" s="334" t="s">
        <v>805</v>
      </c>
      <c r="P14" s="348">
        <v>10</v>
      </c>
      <c r="Q14" s="345"/>
    </row>
    <row r="15" spans="2:18" ht="36.75" customHeight="1">
      <c r="B15" s="382"/>
      <c r="C15" s="323" t="s">
        <v>772</v>
      </c>
      <c r="D15" s="326" t="s">
        <v>777</v>
      </c>
      <c r="E15" s="320"/>
      <c r="F15" s="326" t="s">
        <v>778</v>
      </c>
      <c r="G15" s="326" t="s">
        <v>779</v>
      </c>
      <c r="I15" s="382"/>
      <c r="J15" s="323" t="s">
        <v>772</v>
      </c>
      <c r="K15" s="326" t="s">
        <v>777</v>
      </c>
      <c r="L15" s="320"/>
      <c r="M15" s="326" t="s">
        <v>778</v>
      </c>
      <c r="N15" s="326" t="s">
        <v>779</v>
      </c>
      <c r="P15" s="348">
        <v>11</v>
      </c>
      <c r="Q15" s="345"/>
    </row>
    <row r="16" spans="2:18" ht="36.75" customHeight="1">
      <c r="B16" s="383"/>
      <c r="C16" s="323" t="s">
        <v>809</v>
      </c>
      <c r="D16" s="328" t="s">
        <v>783</v>
      </c>
      <c r="E16" s="320"/>
      <c r="F16" s="328" t="s">
        <v>786</v>
      </c>
      <c r="G16" s="328" t="s">
        <v>787</v>
      </c>
      <c r="I16" s="383"/>
      <c r="J16" s="323" t="s">
        <v>231</v>
      </c>
      <c r="K16" s="337" t="s">
        <v>814</v>
      </c>
      <c r="L16" s="338"/>
      <c r="M16" s="339" t="s">
        <v>815</v>
      </c>
      <c r="N16" s="337" t="s">
        <v>816</v>
      </c>
      <c r="P16" s="348">
        <v>12</v>
      </c>
      <c r="Q16" s="344"/>
      <c r="R16" s="341"/>
    </row>
    <row r="18" spans="3:14" ht="39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>
      <c r="C19" s="2"/>
      <c r="J19" s="2"/>
      <c r="K19" s="180"/>
      <c r="L19" s="180"/>
      <c r="M19" s="180"/>
      <c r="N19" s="180"/>
    </row>
    <row r="20" spans="3:14">
      <c r="C20" s="2"/>
      <c r="J20" s="2"/>
      <c r="K20" s="180"/>
      <c r="L20" s="180"/>
      <c r="M20" s="180"/>
      <c r="N20" s="180"/>
    </row>
    <row r="21" spans="3:14">
      <c r="C21" s="2"/>
      <c r="J21" s="2"/>
      <c r="K21" s="180"/>
      <c r="L21" s="180"/>
      <c r="M21" s="180"/>
      <c r="N21" s="180"/>
    </row>
    <row r="22" spans="3:14">
      <c r="C22" s="2"/>
      <c r="J22" s="2"/>
      <c r="K22" s="180"/>
      <c r="L22" s="180"/>
      <c r="M22" s="180"/>
      <c r="N22" s="180"/>
    </row>
    <row r="23" spans="3:14">
      <c r="C23" s="2"/>
      <c r="J23" s="2"/>
      <c r="K23" s="180"/>
      <c r="L23" s="180"/>
      <c r="M23" s="180"/>
      <c r="N23" s="180"/>
    </row>
    <row r="24" spans="3:14">
      <c r="C24" s="2"/>
      <c r="J24" s="2"/>
      <c r="K24" s="180"/>
      <c r="L24" s="180"/>
      <c r="M24" s="180"/>
      <c r="N24" s="180"/>
    </row>
    <row r="25" spans="3:14">
      <c r="C25" s="2"/>
      <c r="J25" s="2"/>
      <c r="K25" s="180"/>
      <c r="L25" s="180"/>
      <c r="M25" s="180"/>
      <c r="N25" s="180"/>
    </row>
    <row r="26" spans="3:14">
      <c r="C26" s="2"/>
      <c r="J26" s="2"/>
      <c r="K26" s="180"/>
      <c r="L26" s="180"/>
      <c r="M26" s="180"/>
      <c r="N26" s="180"/>
    </row>
    <row r="27" spans="3:14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>
      <c r="J29" s="2"/>
      <c r="K29" s="180"/>
      <c r="L29" s="180"/>
      <c r="M29" s="180"/>
      <c r="N29" s="180"/>
    </row>
    <row r="30" spans="3:14">
      <c r="J30" s="2"/>
      <c r="K30" s="180"/>
      <c r="L30" s="180"/>
      <c r="M30" s="180"/>
      <c r="N30" s="180"/>
    </row>
    <row r="31" spans="3:14">
      <c r="J31" s="2"/>
      <c r="K31" s="180"/>
      <c r="L31" s="180"/>
      <c r="M31" s="180"/>
      <c r="N31" s="180"/>
    </row>
    <row r="32" spans="3:14">
      <c r="J32" s="2"/>
      <c r="K32" s="180"/>
      <c r="L32" s="180"/>
      <c r="M32" s="180"/>
      <c r="N32" s="180"/>
    </row>
    <row r="33" spans="10:14">
      <c r="J33" s="2"/>
      <c r="K33" s="180"/>
      <c r="L33" s="180"/>
      <c r="M33" s="180"/>
      <c r="N33" s="180"/>
    </row>
    <row r="34" spans="10:14">
      <c r="J34" s="2"/>
      <c r="K34" s="180"/>
      <c r="L34" s="180"/>
      <c r="M34" s="180"/>
      <c r="N34" s="180"/>
    </row>
    <row r="35" spans="10:14">
      <c r="J35" s="2"/>
      <c r="K35" s="180"/>
      <c r="L35" s="180"/>
      <c r="M35" s="180"/>
      <c r="N35" s="180"/>
    </row>
    <row r="36" spans="10:14">
      <c r="J36" s="2"/>
      <c r="K36" s="180"/>
      <c r="L36" s="180"/>
      <c r="M36" s="180"/>
      <c r="N36" s="180"/>
    </row>
    <row r="37" spans="10:14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Q30"/>
  <sheetViews>
    <sheetView workbookViewId="0">
      <selection activeCell="B12" sqref="B12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31" customWidth="1"/>
    <col min="7" max="7" width="8.59765625" style="231" customWidth="1"/>
    <col min="8" max="8" width="9.19921875" style="231" customWidth="1"/>
    <col min="9" max="9" width="8.796875" style="1"/>
    <col min="10" max="10" width="10.5" style="375" customWidth="1"/>
    <col min="11" max="11" width="14.09765625" style="375" customWidth="1"/>
    <col min="12" max="12" width="8.796875" style="375"/>
    <col min="13" max="13" width="17.5" style="376" customWidth="1"/>
    <col min="14" max="14" width="5.796875" style="376" customWidth="1"/>
    <col min="15" max="16" width="17.5" style="376" customWidth="1"/>
    <col min="17" max="17" width="17.5" style="226" customWidth="1"/>
    <col min="18" max="16384" width="8.796875" style="1"/>
  </cols>
  <sheetData>
    <row r="2" spans="2:16">
      <c r="D2" s="1" t="s">
        <v>172</v>
      </c>
      <c r="O2" s="377" t="s">
        <v>477</v>
      </c>
    </row>
    <row r="3" spans="2:16" ht="31.5" customHeight="1">
      <c r="M3" s="376" t="s">
        <v>864</v>
      </c>
      <c r="O3" s="376" t="s">
        <v>871</v>
      </c>
      <c r="P3" s="376" t="s">
        <v>868</v>
      </c>
    </row>
    <row r="4" spans="2:16" ht="31.5" customHeight="1">
      <c r="D4" s="1">
        <v>1</v>
      </c>
      <c r="E4" s="1" t="s">
        <v>174</v>
      </c>
      <c r="F4" s="233" t="str">
        <f>'135拼音-聲調符號 (2)'!D12</f>
        <v>ㄚˋ</v>
      </c>
      <c r="G4" s="232" t="s">
        <v>175</v>
      </c>
      <c r="H4" s="233" t="str">
        <f>'135拼音-聲調符號 (2)'!C12</f>
        <v>ㄚ</v>
      </c>
      <c r="J4" s="375" t="s">
        <v>176</v>
      </c>
      <c r="K4" s="375" t="s">
        <v>177</v>
      </c>
      <c r="M4" s="376" t="s">
        <v>866</v>
      </c>
      <c r="O4" s="376" t="s">
        <v>866</v>
      </c>
      <c r="P4" s="376" t="s">
        <v>867</v>
      </c>
    </row>
    <row r="5" spans="2:16" ht="31.5" customHeight="1">
      <c r="F5" s="231">
        <v>53</v>
      </c>
      <c r="H5" s="231" t="s">
        <v>138</v>
      </c>
      <c r="J5" s="378">
        <v>2</v>
      </c>
      <c r="K5" s="378">
        <v>1</v>
      </c>
      <c r="M5" s="376" t="s">
        <v>865</v>
      </c>
      <c r="O5" s="376" t="s">
        <v>869</v>
      </c>
      <c r="P5" s="376" t="s">
        <v>870</v>
      </c>
    </row>
    <row r="6" spans="2:16" ht="31.5" customHeight="1">
      <c r="J6" s="378"/>
      <c r="K6" s="378"/>
    </row>
    <row r="7" spans="2:16" ht="31.5" customHeight="1">
      <c r="M7" s="376" t="s">
        <v>877</v>
      </c>
      <c r="O7" s="376" t="s">
        <v>879</v>
      </c>
      <c r="P7" s="376" t="s">
        <v>875</v>
      </c>
    </row>
    <row r="8" spans="2:16" ht="31.5" customHeight="1">
      <c r="D8" s="1">
        <v>2</v>
      </c>
      <c r="E8" s="1" t="s">
        <v>189</v>
      </c>
      <c r="F8" s="233" t="str">
        <f>'135拼音-聲調符號 (2)'!C19</f>
        <v>ㄚˇ</v>
      </c>
      <c r="G8" s="232" t="s">
        <v>175</v>
      </c>
      <c r="H8" s="233" t="str">
        <f>'135拼音-聲調符號 (2)'!E19</f>
        <v>ㄚ+</v>
      </c>
      <c r="J8" s="375" t="s">
        <v>190</v>
      </c>
      <c r="K8" s="375" t="s">
        <v>191</v>
      </c>
      <c r="M8" s="376" t="s">
        <v>872</v>
      </c>
      <c r="O8" s="376" t="s">
        <v>872</v>
      </c>
      <c r="P8" s="376" t="s">
        <v>873</v>
      </c>
    </row>
    <row r="9" spans="2:16" ht="31.5" customHeight="1">
      <c r="F9" s="231">
        <v>13</v>
      </c>
      <c r="H9" s="231" t="s">
        <v>195</v>
      </c>
      <c r="J9" s="378">
        <v>5</v>
      </c>
      <c r="K9" s="378">
        <v>7</v>
      </c>
      <c r="M9" s="376" t="s">
        <v>876</v>
      </c>
      <c r="O9" s="376" t="s">
        <v>878</v>
      </c>
      <c r="P9" s="376" t="s">
        <v>874</v>
      </c>
    </row>
    <row r="10" spans="2:16" ht="31.5" customHeight="1"/>
    <row r="11" spans="2:16" ht="31.5" customHeight="1">
      <c r="M11" s="376" t="s">
        <v>882</v>
      </c>
      <c r="O11" s="376" t="s">
        <v>887</v>
      </c>
      <c r="P11" s="376" t="s">
        <v>885</v>
      </c>
    </row>
    <row r="12" spans="2:16" ht="31.5" customHeight="1">
      <c r="B12" t="s">
        <v>927</v>
      </c>
      <c r="D12" s="1">
        <v>3</v>
      </c>
      <c r="E12" s="1" t="s">
        <v>198</v>
      </c>
      <c r="F12" s="233" t="str">
        <f>'135拼音-聲調符號 (2)'!C12</f>
        <v>ㄚ</v>
      </c>
      <c r="G12" s="232" t="s">
        <v>175</v>
      </c>
      <c r="H12" s="233" t="str">
        <f>'135拼音-聲調符號 (2)'!E19</f>
        <v>ㄚ+</v>
      </c>
      <c r="J12" s="375" t="s">
        <v>199</v>
      </c>
      <c r="K12" s="375" t="s">
        <v>200</v>
      </c>
      <c r="M12" s="376" t="s">
        <v>880</v>
      </c>
      <c r="O12" s="376" t="s">
        <v>880</v>
      </c>
      <c r="P12" s="376" t="s">
        <v>883</v>
      </c>
    </row>
    <row r="13" spans="2:16" ht="31.5" customHeight="1">
      <c r="B13" t="s">
        <v>926</v>
      </c>
      <c r="F13" s="231" t="s">
        <v>138</v>
      </c>
      <c r="H13" s="231" t="s">
        <v>195</v>
      </c>
      <c r="J13" s="378">
        <v>1</v>
      </c>
      <c r="K13" s="378">
        <v>7</v>
      </c>
      <c r="M13" s="376" t="s">
        <v>881</v>
      </c>
      <c r="O13" s="376" t="s">
        <v>886</v>
      </c>
      <c r="P13" s="376" t="s">
        <v>884</v>
      </c>
    </row>
    <row r="14" spans="2:16" ht="31.5" customHeight="1"/>
    <row r="15" spans="2:16" ht="31.5" customHeight="1">
      <c r="M15" s="376" t="s">
        <v>890</v>
      </c>
      <c r="O15" s="376" t="s">
        <v>896</v>
      </c>
      <c r="P15" s="376" t="s">
        <v>893</v>
      </c>
    </row>
    <row r="16" spans="2:16" ht="31.5" customHeight="1">
      <c r="D16" s="1">
        <v>4</v>
      </c>
      <c r="E16" s="1" t="s">
        <v>207</v>
      </c>
      <c r="F16" s="233" t="str">
        <f>'135拼音-聲調符號 (2)'!E19</f>
        <v>ㄚ+</v>
      </c>
      <c r="G16" s="232" t="s">
        <v>175</v>
      </c>
      <c r="H16" s="233" t="str">
        <f>'135拼音-聲調符號 (2)'!E12</f>
        <v>ㄚ_</v>
      </c>
      <c r="J16" s="375" t="s">
        <v>208</v>
      </c>
      <c r="K16" s="375" t="s">
        <v>209</v>
      </c>
      <c r="M16" s="376" t="s">
        <v>888</v>
      </c>
      <c r="O16" s="376" t="s">
        <v>888</v>
      </c>
      <c r="P16" s="376" t="s">
        <v>891</v>
      </c>
    </row>
    <row r="17" spans="4:16" ht="31.5" customHeight="1">
      <c r="F17" s="231" t="s">
        <v>195</v>
      </c>
      <c r="H17" s="231" t="s">
        <v>197</v>
      </c>
      <c r="J17" s="378">
        <v>7</v>
      </c>
      <c r="K17" s="378">
        <v>3</v>
      </c>
      <c r="M17" s="376" t="s">
        <v>889</v>
      </c>
      <c r="O17" s="376" t="s">
        <v>895</v>
      </c>
      <c r="P17" s="376" t="s">
        <v>892</v>
      </c>
    </row>
    <row r="18" spans="4:16" ht="31.5" customHeight="1"/>
    <row r="19" spans="4:16" ht="31.5" customHeight="1">
      <c r="M19" s="376" t="s">
        <v>898</v>
      </c>
      <c r="O19" s="376" t="s">
        <v>903</v>
      </c>
      <c r="P19" s="376" t="s">
        <v>900</v>
      </c>
    </row>
    <row r="20" spans="4:16" ht="31.5" customHeight="1">
      <c r="D20" s="1">
        <v>5</v>
      </c>
      <c r="E20" s="1" t="s">
        <v>214</v>
      </c>
      <c r="F20" s="233" t="str">
        <f>'135拼音-聲調符號 (2)'!E12</f>
        <v>ㄚ_</v>
      </c>
      <c r="G20" s="232" t="s">
        <v>175</v>
      </c>
      <c r="H20" s="233" t="str">
        <f>'135拼音-聲調符號 (2)'!D12</f>
        <v>ㄚˋ</v>
      </c>
      <c r="J20" s="375" t="s">
        <v>215</v>
      </c>
      <c r="K20" s="375" t="s">
        <v>216</v>
      </c>
      <c r="M20" s="376" t="s">
        <v>894</v>
      </c>
      <c r="O20" s="376" t="s">
        <v>894</v>
      </c>
      <c r="P20" s="376" t="s">
        <v>899</v>
      </c>
    </row>
    <row r="21" spans="4:16" ht="31.5" customHeight="1">
      <c r="F21" s="231" t="s">
        <v>197</v>
      </c>
      <c r="H21" s="231">
        <v>53</v>
      </c>
      <c r="J21" s="378">
        <v>3</v>
      </c>
      <c r="K21" s="378">
        <v>2</v>
      </c>
      <c r="M21" s="376" t="s">
        <v>897</v>
      </c>
      <c r="O21" s="376" t="s">
        <v>902</v>
      </c>
      <c r="P21" s="379" t="s">
        <v>901</v>
      </c>
    </row>
    <row r="22" spans="4:16">
      <c r="P22" s="1"/>
    </row>
    <row r="23" spans="4:16">
      <c r="M23" s="376" t="s">
        <v>905</v>
      </c>
      <c r="O23" s="376" t="s">
        <v>909</v>
      </c>
      <c r="P23" s="376" t="s">
        <v>908</v>
      </c>
    </row>
    <row r="24" spans="4:16" ht="30">
      <c r="D24" s="1">
        <v>6</v>
      </c>
      <c r="E24" s="1" t="s">
        <v>924</v>
      </c>
      <c r="F24" s="380" t="s">
        <v>918</v>
      </c>
      <c r="G24" s="232" t="s">
        <v>175</v>
      </c>
      <c r="H24" s="380" t="s">
        <v>919</v>
      </c>
      <c r="J24" s="376" t="s">
        <v>920</v>
      </c>
      <c r="K24" s="376" t="s">
        <v>921</v>
      </c>
      <c r="M24" s="376" t="s">
        <v>499</v>
      </c>
      <c r="O24" s="376" t="s">
        <v>499</v>
      </c>
      <c r="P24" s="376" t="s">
        <v>906</v>
      </c>
    </row>
    <row r="25" spans="4:16">
      <c r="F25" s="231">
        <v>30</v>
      </c>
      <c r="H25" s="231">
        <v>50</v>
      </c>
      <c r="J25" s="378">
        <v>4</v>
      </c>
      <c r="K25" s="378">
        <v>8</v>
      </c>
      <c r="M25" s="379" t="s">
        <v>904</v>
      </c>
      <c r="O25" s="376" t="s">
        <v>910</v>
      </c>
      <c r="P25" s="376" t="s">
        <v>907</v>
      </c>
    </row>
    <row r="28" spans="4:16">
      <c r="M28" s="376" t="s">
        <v>912</v>
      </c>
      <c r="O28" s="376" t="s">
        <v>917</v>
      </c>
      <c r="P28" s="376" t="s">
        <v>915</v>
      </c>
    </row>
    <row r="29" spans="4:16" ht="30">
      <c r="D29" s="1">
        <v>7</v>
      </c>
      <c r="E29" s="1" t="s">
        <v>925</v>
      </c>
      <c r="F29" s="380" t="s">
        <v>919</v>
      </c>
      <c r="G29" s="232" t="s">
        <v>175</v>
      </c>
      <c r="H29" s="380" t="s">
        <v>918</v>
      </c>
      <c r="J29" s="376" t="s">
        <v>922</v>
      </c>
      <c r="K29" s="376" t="s">
        <v>923</v>
      </c>
      <c r="M29" s="376" t="s">
        <v>498</v>
      </c>
      <c r="O29" s="376" t="s">
        <v>498</v>
      </c>
      <c r="P29" s="376" t="s">
        <v>913</v>
      </c>
    </row>
    <row r="30" spans="4:16">
      <c r="F30" s="231">
        <v>50</v>
      </c>
      <c r="G30" s="1"/>
      <c r="H30" s="231">
        <v>30</v>
      </c>
      <c r="J30" s="378">
        <v>8</v>
      </c>
      <c r="K30" s="378">
        <v>4</v>
      </c>
      <c r="M30" s="379" t="s">
        <v>911</v>
      </c>
      <c r="O30" s="376" t="s">
        <v>916</v>
      </c>
      <c r="P30" s="376" t="s">
        <v>914</v>
      </c>
    </row>
  </sheetData>
  <phoneticPr fontId="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347" customWidth="1"/>
    <col min="10" max="10" width="8.796875" style="343"/>
    <col min="11" max="11" width="4.796875" style="1" customWidth="1"/>
    <col min="12" max="12" width="19.296875" style="1" customWidth="1"/>
    <col min="13" max="16" width="8.796875" style="226"/>
  </cols>
  <sheetData>
    <row r="2" spans="2:6">
      <c r="B2" t="s">
        <v>831</v>
      </c>
    </row>
    <row r="3" spans="2:6">
      <c r="B3" t="s">
        <v>832</v>
      </c>
    </row>
    <row r="4" spans="2:6">
      <c r="B4" t="s">
        <v>834</v>
      </c>
    </row>
    <row r="5" spans="2:6">
      <c r="B5" t="s">
        <v>833</v>
      </c>
    </row>
    <row r="7" spans="2:6">
      <c r="B7" s="227" t="s">
        <v>171</v>
      </c>
      <c r="C7" s="228" t="s">
        <v>129</v>
      </c>
      <c r="D7" s="228" t="s">
        <v>130</v>
      </c>
      <c r="E7" s="228" t="s">
        <v>131</v>
      </c>
      <c r="F7" s="228" t="s">
        <v>132</v>
      </c>
    </row>
    <row r="8" spans="2:6">
      <c r="B8" s="1"/>
      <c r="C8" s="226"/>
      <c r="D8" s="226"/>
      <c r="E8" s="226"/>
      <c r="F8" s="226"/>
    </row>
    <row r="9" spans="2:6">
      <c r="B9" s="234" t="s">
        <v>173</v>
      </c>
      <c r="C9" s="235">
        <v>1</v>
      </c>
      <c r="D9" s="235">
        <v>2</v>
      </c>
      <c r="E9" s="235">
        <v>3</v>
      </c>
      <c r="F9" s="235">
        <v>4</v>
      </c>
    </row>
    <row r="10" spans="2:6">
      <c r="B10" s="234" t="s">
        <v>178</v>
      </c>
      <c r="C10" s="235" t="s">
        <v>179</v>
      </c>
      <c r="D10" s="235" t="s">
        <v>180</v>
      </c>
      <c r="E10" s="235" t="s">
        <v>181</v>
      </c>
      <c r="F10" s="235" t="s">
        <v>182</v>
      </c>
    </row>
    <row r="11" spans="2:6">
      <c r="B11" s="236" t="s">
        <v>183</v>
      </c>
      <c r="C11" s="237" t="s">
        <v>184</v>
      </c>
      <c r="D11" s="237" t="s">
        <v>185</v>
      </c>
      <c r="E11" s="237"/>
      <c r="F11" s="237"/>
    </row>
    <row r="12" spans="2:6">
      <c r="B12" s="227" t="s">
        <v>186</v>
      </c>
      <c r="C12" s="229" t="s">
        <v>141</v>
      </c>
      <c r="D12" s="187" t="s">
        <v>187</v>
      </c>
      <c r="E12" s="187" t="s">
        <v>188</v>
      </c>
      <c r="F12" s="187" t="s">
        <v>142</v>
      </c>
    </row>
    <row r="13" spans="2:6">
      <c r="B13" s="227" t="s">
        <v>192</v>
      </c>
      <c r="C13" s="230" t="s">
        <v>166</v>
      </c>
      <c r="D13" s="230" t="s">
        <v>167</v>
      </c>
      <c r="E13" s="230" t="s">
        <v>193</v>
      </c>
      <c r="F13" s="230" t="s">
        <v>194</v>
      </c>
    </row>
    <row r="14" spans="2:6">
      <c r="B14" s="227" t="s">
        <v>196</v>
      </c>
      <c r="C14" s="230" t="s">
        <v>138</v>
      </c>
      <c r="D14" s="230">
        <v>53</v>
      </c>
      <c r="E14" s="230" t="s">
        <v>197</v>
      </c>
      <c r="F14" s="230"/>
    </row>
    <row r="15" spans="2:6">
      <c r="B15" s="1"/>
      <c r="C15" s="226"/>
      <c r="D15" s="226"/>
      <c r="E15" s="226"/>
      <c r="F15" s="226"/>
    </row>
    <row r="16" spans="2:6">
      <c r="B16" s="234" t="s">
        <v>173</v>
      </c>
      <c r="C16" s="235">
        <v>5</v>
      </c>
      <c r="D16" s="235">
        <v>6</v>
      </c>
      <c r="E16" s="235">
        <v>7</v>
      </c>
      <c r="F16" s="235">
        <v>8</v>
      </c>
    </row>
    <row r="17" spans="2:16">
      <c r="B17" s="234" t="s">
        <v>178</v>
      </c>
      <c r="C17" s="235" t="s">
        <v>201</v>
      </c>
      <c r="D17" s="235" t="s">
        <v>202</v>
      </c>
      <c r="E17" s="235" t="s">
        <v>203</v>
      </c>
      <c r="F17" s="235" t="s">
        <v>204</v>
      </c>
    </row>
    <row r="18" spans="2:16">
      <c r="B18" s="236" t="s">
        <v>183</v>
      </c>
      <c r="C18" s="237" t="s">
        <v>205</v>
      </c>
      <c r="D18" s="237"/>
      <c r="E18" s="237"/>
      <c r="F18" s="237" t="s">
        <v>206</v>
      </c>
    </row>
    <row r="19" spans="2:16">
      <c r="B19" s="227" t="s">
        <v>186</v>
      </c>
      <c r="C19" s="187" t="s">
        <v>210</v>
      </c>
      <c r="D19" s="228"/>
      <c r="E19" s="187" t="s">
        <v>211</v>
      </c>
      <c r="F19" s="187" t="s">
        <v>143</v>
      </c>
    </row>
    <row r="20" spans="2:16">
      <c r="B20" s="227" t="s">
        <v>192</v>
      </c>
      <c r="C20" s="230" t="s">
        <v>212</v>
      </c>
      <c r="D20" s="230"/>
      <c r="E20" s="230" t="s">
        <v>170</v>
      </c>
      <c r="F20" s="230" t="s">
        <v>213</v>
      </c>
    </row>
    <row r="21" spans="2:16">
      <c r="B21" s="227" t="s">
        <v>196</v>
      </c>
      <c r="C21" s="230">
        <v>13</v>
      </c>
      <c r="D21" s="230"/>
      <c r="E21" s="230" t="s">
        <v>195</v>
      </c>
      <c r="F21" s="230"/>
    </row>
    <row r="22" spans="2:16">
      <c r="B22" s="1"/>
      <c r="C22" s="226"/>
      <c r="D22" s="226"/>
      <c r="E22" s="226"/>
      <c r="F22" s="226"/>
    </row>
    <row r="24" spans="2:16" s="343" customFormat="1">
      <c r="C24" s="180" t="s">
        <v>166</v>
      </c>
      <c r="D24" s="180" t="s">
        <v>167</v>
      </c>
      <c r="E24" s="180" t="s">
        <v>168</v>
      </c>
      <c r="F24" s="180" t="s">
        <v>169</v>
      </c>
      <c r="G24" s="180" t="s">
        <v>170</v>
      </c>
      <c r="H24" s="180" t="s">
        <v>793</v>
      </c>
      <c r="I24" s="180" t="s">
        <v>795</v>
      </c>
      <c r="K24" s="1"/>
      <c r="L24" s="1"/>
      <c r="M24" s="226"/>
      <c r="N24" s="226"/>
      <c r="O24" s="226"/>
      <c r="P24" s="226"/>
    </row>
    <row r="25" spans="2:16" s="343" customFormat="1">
      <c r="C25" s="184" t="s">
        <v>141</v>
      </c>
      <c r="D25" s="184" t="s">
        <v>187</v>
      </c>
      <c r="E25" s="184" t="s">
        <v>210</v>
      </c>
      <c r="F25" s="184" t="s">
        <v>825</v>
      </c>
      <c r="G25" s="184" t="s">
        <v>826</v>
      </c>
      <c r="H25" s="184" t="s">
        <v>827</v>
      </c>
      <c r="I25" s="184" t="s">
        <v>828</v>
      </c>
      <c r="K25" s="1"/>
    </row>
    <row r="26" spans="2:16" s="343" customFormat="1" ht="32.25">
      <c r="C26" s="18" t="s">
        <v>144</v>
      </c>
      <c r="D26" s="18" t="s">
        <v>145</v>
      </c>
      <c r="E26" s="18" t="s">
        <v>146</v>
      </c>
      <c r="F26" s="18" t="s">
        <v>147</v>
      </c>
      <c r="G26" s="18" t="s">
        <v>148</v>
      </c>
      <c r="H26" s="18" t="s">
        <v>149</v>
      </c>
      <c r="I26" s="18" t="s">
        <v>150</v>
      </c>
      <c r="K26" s="1"/>
    </row>
    <row r="27" spans="2:16" s="343" customFormat="1">
      <c r="C27" s="185" t="s">
        <v>151</v>
      </c>
      <c r="D27" s="185" t="s">
        <v>152</v>
      </c>
      <c r="E27" s="185" t="s">
        <v>153</v>
      </c>
      <c r="F27" s="185" t="s">
        <v>154</v>
      </c>
      <c r="G27" s="185" t="s">
        <v>155</v>
      </c>
      <c r="H27" t="s">
        <v>156</v>
      </c>
      <c r="I27" t="s">
        <v>157</v>
      </c>
      <c r="K27" s="1"/>
    </row>
    <row r="28" spans="2:16" s="343" customFormat="1" ht="32.25">
      <c r="C28" s="12"/>
      <c r="D28" s="18"/>
      <c r="E28" s="17"/>
      <c r="F28" s="12"/>
      <c r="G28" s="2"/>
      <c r="H28"/>
      <c r="I28"/>
      <c r="K28" s="1"/>
    </row>
    <row r="29" spans="2:16" s="343" customFormat="1" ht="32.25">
      <c r="C29" s="18" t="s">
        <v>158</v>
      </c>
      <c r="D29" s="18" t="s">
        <v>159</v>
      </c>
      <c r="E29" s="18" t="s">
        <v>160</v>
      </c>
      <c r="F29" s="18" t="s">
        <v>161</v>
      </c>
      <c r="G29" s="18" t="s">
        <v>162</v>
      </c>
      <c r="H29" s="18" t="s">
        <v>802</v>
      </c>
      <c r="I29"/>
      <c r="K29" s="1"/>
    </row>
    <row r="30" spans="2:16" s="343" customFormat="1" ht="27.75">
      <c r="C30" s="183" t="s">
        <v>163</v>
      </c>
      <c r="D30" s="183" t="s">
        <v>164</v>
      </c>
      <c r="E30" s="183" t="s">
        <v>165</v>
      </c>
      <c r="F30" s="183" t="s">
        <v>807</v>
      </c>
      <c r="G30" s="183" t="s">
        <v>808</v>
      </c>
      <c r="H30" s="183" t="s">
        <v>803</v>
      </c>
      <c r="I30" s="183" t="s">
        <v>806</v>
      </c>
      <c r="K30" s="1"/>
    </row>
    <row r="31" spans="2:16" s="343" customFormat="1" ht="27.75">
      <c r="C31"/>
      <c r="D31"/>
      <c r="E31"/>
      <c r="F31" s="340" t="s">
        <v>154</v>
      </c>
      <c r="G31" s="340" t="s">
        <v>155</v>
      </c>
      <c r="H31"/>
      <c r="I31"/>
      <c r="K31" s="1"/>
    </row>
    <row r="33" spans="2:11" s="343" customFormat="1" ht="29.25" customHeight="1">
      <c r="B33"/>
      <c r="C33"/>
      <c r="D33"/>
      <c r="E33"/>
      <c r="F33"/>
      <c r="G33"/>
      <c r="H33"/>
      <c r="I33" s="347"/>
      <c r="K33" s="1"/>
    </row>
    <row r="34" spans="2:11">
      <c r="C34" s="187" t="s">
        <v>122</v>
      </c>
      <c r="D34" s="187" t="s">
        <v>123</v>
      </c>
      <c r="E34" s="187" t="s">
        <v>124</v>
      </c>
      <c r="F34" s="187" t="s">
        <v>125</v>
      </c>
    </row>
    <row r="35" spans="2:11" s="343" customFormat="1">
      <c r="B35"/>
      <c r="C35" s="187" t="s">
        <v>126</v>
      </c>
      <c r="D35" s="187" t="s">
        <v>762</v>
      </c>
      <c r="E35" s="187" t="s">
        <v>127</v>
      </c>
      <c r="F35" s="187" t="s">
        <v>128</v>
      </c>
      <c r="H35"/>
      <c r="I35" s="347"/>
      <c r="K35" s="1"/>
    </row>
    <row r="36" spans="2:11" ht="32.25">
      <c r="C36" s="188" t="s">
        <v>129</v>
      </c>
      <c r="D36" s="188" t="s">
        <v>130</v>
      </c>
      <c r="E36" s="188" t="s">
        <v>131</v>
      </c>
      <c r="F36" s="188" t="s">
        <v>132</v>
      </c>
    </row>
    <row r="37" spans="2:11" ht="32.25">
      <c r="C37" s="188" t="s">
        <v>133</v>
      </c>
      <c r="D37" s="188" t="s">
        <v>134</v>
      </c>
      <c r="E37" s="188" t="s">
        <v>135</v>
      </c>
      <c r="F37" s="188" t="s">
        <v>136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tabSelected="1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02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197"/>
    <col min="73" max="73" width="23.796875" style="212" bestFit="1" customWidth="1"/>
    <col min="75" max="75" width="23.796875" style="212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387" t="s">
        <v>217</v>
      </c>
      <c r="C2" s="388"/>
      <c r="D2" s="389"/>
      <c r="E2" s="387" t="s">
        <v>218</v>
      </c>
      <c r="F2" s="388"/>
      <c r="G2" s="389"/>
      <c r="H2" s="384" t="s">
        <v>219</v>
      </c>
      <c r="I2" s="385"/>
      <c r="J2" s="386"/>
      <c r="K2" s="384" t="s">
        <v>220</v>
      </c>
      <c r="L2" s="385"/>
      <c r="M2" s="386"/>
      <c r="N2" s="390">
        <v>0.05</v>
      </c>
      <c r="O2" s="391"/>
      <c r="P2" s="392"/>
      <c r="Q2" s="384" t="s">
        <v>221</v>
      </c>
      <c r="R2" s="385"/>
      <c r="S2" s="386"/>
      <c r="T2" s="384" t="s">
        <v>222</v>
      </c>
      <c r="U2" s="385"/>
      <c r="V2" s="386"/>
      <c r="W2" s="395" t="s">
        <v>223</v>
      </c>
      <c r="X2" s="396"/>
      <c r="Y2" s="397"/>
      <c r="Z2" s="395" t="s">
        <v>224</v>
      </c>
      <c r="AA2" s="396"/>
      <c r="AB2" s="397"/>
      <c r="AC2" s="395" t="s">
        <v>225</v>
      </c>
      <c r="AD2" s="396"/>
      <c r="AE2" s="397"/>
      <c r="AF2" s="398" t="s">
        <v>226</v>
      </c>
      <c r="AG2" s="399"/>
      <c r="AH2" s="400"/>
      <c r="AI2" s="398" t="s">
        <v>227</v>
      </c>
      <c r="AJ2" s="399"/>
      <c r="AK2" s="400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228</v>
      </c>
      <c r="BK2" s="33"/>
      <c r="BL2" s="201"/>
      <c r="BM2" s="201"/>
      <c r="BN2" s="75"/>
      <c r="BO2" s="33"/>
      <c r="BP2" s="33"/>
      <c r="BR2" s="76"/>
      <c r="BT2" s="209"/>
      <c r="BU2" s="211"/>
      <c r="BW2" s="211"/>
    </row>
    <row r="3" spans="1:75" s="79" customFormat="1" ht="45" customHeight="1">
      <c r="A3" s="77"/>
      <c r="B3" s="164" t="str">
        <f ca="1">E18</f>
        <v>ㄅㄏ</v>
      </c>
      <c r="C3" s="81"/>
      <c r="D3" s="168" t="s">
        <v>229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45" t="s">
        <v>230</v>
      </c>
      <c r="BL3" s="246" t="s">
        <v>231</v>
      </c>
      <c r="BM3" s="246" t="s">
        <v>232</v>
      </c>
      <c r="BN3" s="248" t="s">
        <v>233</v>
      </c>
      <c r="BO3" s="247" t="s">
        <v>69</v>
      </c>
      <c r="BP3" s="249"/>
      <c r="BR3" s="76"/>
      <c r="BT3" s="209"/>
      <c r="BU3" s="211"/>
      <c r="BW3" s="211"/>
    </row>
    <row r="4" spans="1:75" ht="45" customHeight="1" thickBot="1">
      <c r="A4" s="96"/>
      <c r="B4" s="166" t="str">
        <f ca="1">D19</f>
        <v>ㄅ</v>
      </c>
      <c r="C4" s="98"/>
      <c r="D4" s="170" t="s">
        <v>234</v>
      </c>
      <c r="E4" s="166" t="str">
        <f ca="1">H19</f>
        <v>ㄉ</v>
      </c>
      <c r="F4" s="98"/>
      <c r="G4" s="171" t="s">
        <v>23</v>
      </c>
      <c r="H4" s="401" t="s">
        <v>235</v>
      </c>
      <c r="I4" s="402"/>
      <c r="J4" s="100" t="s">
        <v>236</v>
      </c>
      <c r="K4" s="403" t="s">
        <v>237</v>
      </c>
      <c r="L4" s="404"/>
      <c r="M4" s="100" t="s">
        <v>238</v>
      </c>
      <c r="N4" s="401" t="s">
        <v>239</v>
      </c>
      <c r="O4" s="402"/>
      <c r="P4" s="100" t="s">
        <v>203</v>
      </c>
      <c r="Q4" s="403" t="s">
        <v>240</v>
      </c>
      <c r="R4" s="404"/>
      <c r="S4" s="100" t="s">
        <v>201</v>
      </c>
      <c r="T4" s="401" t="s">
        <v>241</v>
      </c>
      <c r="U4" s="402"/>
      <c r="V4" s="100" t="s">
        <v>242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393"/>
      <c r="AJ4" s="394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05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17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09">
        <f t="shared" ref="BT4:BT35" si="2">BJ4</f>
        <v>1</v>
      </c>
      <c r="BU4" s="250" t="str">
        <f xml:space="preserve"> "- xform/" &amp; BN4 &amp; "/" &amp; BK4 &amp; "/"</f>
        <v>- xform/p/1/</v>
      </c>
      <c r="BW4" s="250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387" t="s">
        <v>243</v>
      </c>
      <c r="D5" s="388"/>
      <c r="E5" s="389"/>
      <c r="F5" s="387" t="s">
        <v>244</v>
      </c>
      <c r="G5" s="388"/>
      <c r="H5" s="389"/>
      <c r="I5" s="387" t="s">
        <v>245</v>
      </c>
      <c r="J5" s="388"/>
      <c r="K5" s="389"/>
      <c r="L5" s="387" t="s">
        <v>246</v>
      </c>
      <c r="M5" s="388"/>
      <c r="N5" s="389"/>
      <c r="O5" s="387" t="s">
        <v>26</v>
      </c>
      <c r="P5" s="388"/>
      <c r="Q5" s="389"/>
      <c r="R5" s="387" t="s">
        <v>247</v>
      </c>
      <c r="S5" s="388"/>
      <c r="T5" s="389"/>
      <c r="U5" s="395" t="s">
        <v>248</v>
      </c>
      <c r="V5" s="396"/>
      <c r="W5" s="397"/>
      <c r="X5" s="395" t="s">
        <v>249</v>
      </c>
      <c r="Y5" s="396"/>
      <c r="Z5" s="397"/>
      <c r="AA5" s="395" t="s">
        <v>250</v>
      </c>
      <c r="AB5" s="396"/>
      <c r="AC5" s="397"/>
      <c r="AD5" s="395" t="s">
        <v>11</v>
      </c>
      <c r="AE5" s="396"/>
      <c r="AF5" s="397"/>
      <c r="AG5" s="395" t="s">
        <v>251</v>
      </c>
      <c r="AH5" s="396"/>
      <c r="AI5" s="397"/>
      <c r="AJ5" s="395" t="s">
        <v>252</v>
      </c>
      <c r="AK5" s="396"/>
      <c r="AL5" s="397"/>
      <c r="AM5" s="398" t="s">
        <v>253</v>
      </c>
      <c r="AN5" s="399"/>
      <c r="AO5" s="400"/>
      <c r="AP5" s="77"/>
      <c r="AQ5" s="77"/>
      <c r="AR5" s="78"/>
      <c r="AS5" s="78"/>
      <c r="AT5" s="77"/>
      <c r="AU5" s="77"/>
      <c r="AV5" s="77"/>
      <c r="BJ5" s="205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17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09">
        <f t="shared" si="2"/>
        <v>2</v>
      </c>
      <c r="BU5" s="250" t="str">
        <f t="shared" ref="BU5:BU53" si="3" xml:space="preserve"> "- xform/" &amp; BN5 &amp; "/" &amp; BK5 &amp; "/"</f>
        <v>- xform/b/!/</v>
      </c>
      <c r="BW5" s="250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254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05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17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09">
        <f t="shared" si="2"/>
        <v>3</v>
      </c>
      <c r="BU6" s="250" t="str">
        <f t="shared" si="3"/>
        <v>- xform/P/q/</v>
      </c>
      <c r="BW6" s="250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255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393"/>
      <c r="AH7" s="394"/>
      <c r="AI7" s="104"/>
      <c r="AJ7" s="393"/>
      <c r="AK7" s="394"/>
      <c r="AL7" s="104"/>
      <c r="AM7" s="393"/>
      <c r="AN7" s="394"/>
      <c r="AO7" s="104"/>
      <c r="AP7" s="96"/>
      <c r="AQ7" s="96"/>
      <c r="AR7" s="74"/>
      <c r="AS7" s="74"/>
      <c r="AT7" s="96"/>
      <c r="AU7" s="96"/>
      <c r="AV7" s="96"/>
      <c r="BJ7" s="205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17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197">
        <f t="shared" si="2"/>
        <v>4</v>
      </c>
      <c r="BU7" s="250" t="str">
        <f t="shared" si="3"/>
        <v>- xform/m/a/</v>
      </c>
      <c r="BW7" s="250" t="str">
        <f t="shared" si="4"/>
        <v>- xform/a/ㄇ/</v>
      </c>
    </row>
    <row r="8" spans="1:75" s="79" customFormat="1" ht="45" customHeight="1">
      <c r="A8" s="77"/>
      <c r="B8" s="77"/>
      <c r="C8" s="110"/>
      <c r="D8" s="387" t="s">
        <v>256</v>
      </c>
      <c r="E8" s="388"/>
      <c r="F8" s="389"/>
      <c r="G8" s="387" t="s">
        <v>257</v>
      </c>
      <c r="H8" s="388"/>
      <c r="I8" s="389"/>
      <c r="J8" s="387" t="s">
        <v>258</v>
      </c>
      <c r="K8" s="388"/>
      <c r="L8" s="389"/>
      <c r="M8" s="387" t="s">
        <v>259</v>
      </c>
      <c r="N8" s="388"/>
      <c r="O8" s="389"/>
      <c r="P8" s="387" t="s">
        <v>260</v>
      </c>
      <c r="Q8" s="388"/>
      <c r="R8" s="389"/>
      <c r="S8" s="387" t="s">
        <v>261</v>
      </c>
      <c r="T8" s="388"/>
      <c r="U8" s="389"/>
      <c r="V8" s="395" t="s">
        <v>262</v>
      </c>
      <c r="W8" s="396"/>
      <c r="X8" s="397"/>
      <c r="Y8" s="395" t="s">
        <v>55</v>
      </c>
      <c r="Z8" s="396"/>
      <c r="AA8" s="397"/>
      <c r="AB8" s="395" t="s">
        <v>263</v>
      </c>
      <c r="AC8" s="396"/>
      <c r="AD8" s="397"/>
      <c r="AE8" s="395" t="s">
        <v>264</v>
      </c>
      <c r="AF8" s="396"/>
      <c r="AG8" s="397"/>
      <c r="AH8" s="398" t="s">
        <v>265</v>
      </c>
      <c r="AI8" s="399"/>
      <c r="AJ8" s="400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05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17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09">
        <f t="shared" si="2"/>
        <v>5</v>
      </c>
      <c r="BU8" s="250" t="str">
        <f t="shared" si="3"/>
        <v>- xform/t/2/</v>
      </c>
      <c r="BW8" s="250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05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17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09">
        <f t="shared" si="2"/>
        <v>6</v>
      </c>
      <c r="BU9" s="250" t="str">
        <f t="shared" si="3"/>
        <v>- xform/T/w/</v>
      </c>
      <c r="BW9" s="250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56</v>
      </c>
      <c r="M10" s="97"/>
      <c r="N10" s="98"/>
      <c r="O10" s="111"/>
      <c r="P10" s="204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393"/>
      <c r="AI10" s="394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05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17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197">
        <f t="shared" si="2"/>
        <v>7</v>
      </c>
      <c r="BU10" s="250" t="str">
        <f t="shared" si="3"/>
        <v>- xform/n/s/</v>
      </c>
      <c r="BW10" s="250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387" t="s">
        <v>266</v>
      </c>
      <c r="F11" s="388"/>
      <c r="G11" s="389"/>
      <c r="H11" s="387" t="s">
        <v>267</v>
      </c>
      <c r="I11" s="388"/>
      <c r="J11" s="389"/>
      <c r="K11" s="387" t="s">
        <v>42</v>
      </c>
      <c r="L11" s="388"/>
      <c r="M11" s="389"/>
      <c r="N11" s="387" t="s">
        <v>268</v>
      </c>
      <c r="O11" s="388"/>
      <c r="P11" s="389"/>
      <c r="Q11" s="387" t="s">
        <v>269</v>
      </c>
      <c r="R11" s="388"/>
      <c r="S11" s="389"/>
      <c r="T11" s="387" t="s">
        <v>270</v>
      </c>
      <c r="U11" s="388"/>
      <c r="V11" s="389"/>
      <c r="W11" s="395" t="s">
        <v>271</v>
      </c>
      <c r="X11" s="396"/>
      <c r="Y11" s="397"/>
      <c r="Z11" s="395" t="s">
        <v>272</v>
      </c>
      <c r="AA11" s="396"/>
      <c r="AB11" s="397"/>
      <c r="AC11" s="395" t="s">
        <v>273</v>
      </c>
      <c r="AD11" s="396"/>
      <c r="AE11" s="397"/>
      <c r="AF11" s="398" t="s">
        <v>274</v>
      </c>
      <c r="AG11" s="399"/>
      <c r="AH11" s="400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05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17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09">
        <f t="shared" si="2"/>
        <v>8</v>
      </c>
      <c r="BU11" s="250" t="str">
        <f t="shared" si="3"/>
        <v>- xform/l/x/</v>
      </c>
      <c r="BW11" s="250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266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275</v>
      </c>
      <c r="AR12" s="78"/>
      <c r="AS12" s="78"/>
      <c r="AT12" s="77"/>
      <c r="AU12" s="77"/>
      <c r="AV12" s="77"/>
      <c r="BJ12" s="205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17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09">
        <f t="shared" si="2"/>
        <v>9</v>
      </c>
      <c r="BU12" s="250" t="str">
        <f t="shared" si="3"/>
        <v>- xform/k/e/</v>
      </c>
      <c r="BW12" s="250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05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17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197">
        <f t="shared" si="2"/>
        <v>10</v>
      </c>
      <c r="BU13" s="250" t="str">
        <f t="shared" si="3"/>
        <v>- xform/g/E/</v>
      </c>
      <c r="BW13" s="250" t="str">
        <f t="shared" si="4"/>
        <v>- xform/E/ㄍㄏ/</v>
      </c>
    </row>
    <row r="14" spans="1:75" ht="45" customHeight="1">
      <c r="BG14" s="79"/>
      <c r="BJ14" s="205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17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197">
        <f t="shared" si="2"/>
        <v>11</v>
      </c>
      <c r="BU14" s="250" t="str">
        <f t="shared" si="3"/>
        <v>- xform/K/d/</v>
      </c>
      <c r="BW14" s="250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05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17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10">
        <f t="shared" si="2"/>
        <v>12</v>
      </c>
      <c r="BU15" s="250" t="str">
        <f t="shared" si="3"/>
        <v>- xform/w/?/</v>
      </c>
      <c r="BW15" s="250" t="str">
        <f t="shared" si="4"/>
        <v>- xform/?/ㄥ/</v>
      </c>
    </row>
    <row r="16" spans="1:75" s="122" customFormat="1" ht="45" customHeight="1">
      <c r="A16" s="113"/>
      <c r="B16" s="114" t="s">
        <v>276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16" cm="1">
        <f t="array" ref="AW16" xml:space="preserve"> COLUMN() - COLUMN($C:$C)</f>
        <v>46</v>
      </c>
      <c r="AX16" s="216" cm="1">
        <f t="array" ref="AX16" xml:space="preserve"> COLUMN() - COLUMN($C:$C)</f>
        <v>47</v>
      </c>
      <c r="AY16" s="216" cm="1">
        <f t="array" ref="AY16" xml:space="preserve"> COLUMN() - COLUMN($C:$C)</f>
        <v>48</v>
      </c>
      <c r="AZ16" s="216" cm="1">
        <f t="array" ref="AZ16" xml:space="preserve"> COLUMN() - COLUMN($C:$C)</f>
        <v>49</v>
      </c>
      <c r="BA16" s="216" cm="1">
        <f t="array" ref="BA16" xml:space="preserve"> COLUMN() - COLUMN($C:$C)</f>
        <v>50</v>
      </c>
      <c r="BB16" s="216" cm="1">
        <f t="array" ref="BB16" xml:space="preserve"> COLUMN() - COLUMN($C:$C)</f>
        <v>51</v>
      </c>
      <c r="BC16" s="79"/>
      <c r="BD16" s="79"/>
      <c r="BE16" s="79"/>
      <c r="BF16" s="79"/>
      <c r="BG16" s="79"/>
      <c r="BJ16" s="205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17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50" t="str">
        <f t="shared" si="3"/>
        <v>- xform/z/y/</v>
      </c>
      <c r="BW16" s="250" t="str">
        <f t="shared" si="4"/>
        <v>- xform/y/ㄗ/</v>
      </c>
    </row>
    <row r="17" spans="1:75" s="122" customFormat="1" ht="45" customHeight="1">
      <c r="A17" s="119"/>
      <c r="B17" s="120" t="s">
        <v>230</v>
      </c>
      <c r="C17" s="121"/>
      <c r="D17" s="203" cm="1">
        <f t="array" aca="1" ref="D17" ca="1">INDIRECT(ADDRESS(ROW($BK$4)+D$16-1, COLUMN($BK$4)))</f>
        <v>1</v>
      </c>
      <c r="E17" s="203" t="str" cm="1">
        <f t="array" aca="1" ref="E17" ca="1">INDIRECT(ADDRESS(ROW($BK$4)+E$16-1, COLUMN($BK$4)))</f>
        <v>!</v>
      </c>
      <c r="F17" s="203" t="str" cm="1">
        <f t="array" aca="1" ref="F17" ca="1">INDIRECT(ADDRESS(ROW($BK$4)+F$16-1, COLUMN($BK$4)))</f>
        <v>q</v>
      </c>
      <c r="G17" s="203" t="str" cm="1">
        <f t="array" aca="1" ref="G17" ca="1">INDIRECT(ADDRESS(ROW($BK$4)+G$16-1, COLUMN($BK$4)))</f>
        <v>a</v>
      </c>
      <c r="H17" s="203" cm="1">
        <f t="array" aca="1" ref="H17" ca="1">INDIRECT(ADDRESS(ROW($BK$4)+H$16-1, COLUMN($BK$4)))</f>
        <v>2</v>
      </c>
      <c r="I17" s="203" t="str" cm="1">
        <f t="array" aca="1" ref="I17" ca="1">INDIRECT(ADDRESS(ROW($BK$4)+I$16-1, COLUMN($BK$4)))</f>
        <v>w</v>
      </c>
      <c r="J17" s="203" t="str" cm="1">
        <f t="array" aca="1" ref="J17" ca="1">INDIRECT(ADDRESS(ROW($BK$4)+J$16-1, COLUMN($BK$4)))</f>
        <v>s</v>
      </c>
      <c r="K17" s="203" t="str" cm="1">
        <f t="array" aca="1" ref="K17" ca="1">INDIRECT(ADDRESS(ROW($BK$4)+K$16-1, COLUMN($BK$4)))</f>
        <v>x</v>
      </c>
      <c r="L17" s="203" t="str" cm="1">
        <f t="array" aca="1" ref="L17" ca="1">INDIRECT(ADDRESS(ROW($BK$4)+L$16-1, COLUMN($BK$4)))</f>
        <v>e</v>
      </c>
      <c r="M17" s="203" t="str" cm="1">
        <f t="array" aca="1" ref="M17" ca="1">INDIRECT(ADDRESS(ROW($BK$4)+M$16-1, COLUMN($BK$4)))</f>
        <v>E</v>
      </c>
      <c r="N17" s="203" t="str" cm="1">
        <f t="array" aca="1" ref="N17" ca="1">INDIRECT(ADDRESS(ROW($BK$4)+N$16-1, COLUMN($BK$4)))</f>
        <v>d</v>
      </c>
      <c r="O17" s="203" t="str" cm="1">
        <f t="array" aca="1" ref="O17" ca="1">INDIRECT(ADDRESS(ROW($BK$4)+O$16-1, COLUMN($BK$4)))</f>
        <v>?</v>
      </c>
      <c r="P17" s="203" t="str" cm="1">
        <f t="array" aca="1" ref="P17" ca="1">INDIRECT(ADDRESS(ROW($BK$4)+P$16-1, COLUMN($BK$4)))</f>
        <v>y</v>
      </c>
      <c r="Q17" s="203" t="str" cm="1">
        <f t="array" aca="1" ref="Q17" ca="1">INDIRECT(ADDRESS(ROW($BK$4)+Q$16-1, COLUMN($BK$4)))</f>
        <v>h</v>
      </c>
      <c r="R17" s="203" t="str" cm="1">
        <f t="array" aca="1" ref="R17" ca="1">INDIRECT(ADDRESS(ROW($BK$4)+R$16-1, COLUMN($BK$4)))</f>
        <v>n</v>
      </c>
      <c r="S17" s="203" t="str" cm="1">
        <f t="array" aca="1" ref="S17" ca="1">INDIRECT(ADDRESS(ROW($BK$4)+S$16-1, COLUMN($BK$4)))</f>
        <v>b</v>
      </c>
      <c r="T17" s="203" t="str" cm="1">
        <f t="array" aca="1" ref="T17" ca="1">INDIRECT(ADDRESS(ROW($BK$4)+T$16-1, COLUMN($BK$4)))</f>
        <v>Y</v>
      </c>
      <c r="U17" s="203" t="str" cm="1">
        <f t="array" aca="1" ref="U17" ca="1">INDIRECT(ADDRESS(ROW($BK$4)+U$16-1, COLUMN($BK$4)))</f>
        <v>H</v>
      </c>
      <c r="V17" s="203" t="str" cm="1">
        <f t="array" aca="1" ref="V17" ca="1">INDIRECT(ADDRESS(ROW($BK$4)+V$16-1, COLUMN($BK$4)))</f>
        <v>N</v>
      </c>
      <c r="W17" s="203" t="str" cm="1">
        <f t="array" aca="1" ref="W17" ca="1">INDIRECT(ADDRESS(ROW($BK$4)+W$16-1, COLUMN($BK$4)))</f>
        <v>c</v>
      </c>
      <c r="X17" s="203" t="str" cm="1">
        <f t="array" aca="1" ref="X17" ca="1">INDIRECT(ADDRESS(ROW($BK$4)+X$16-1, COLUMN($BK$4)))</f>
        <v>u</v>
      </c>
      <c r="Y17" s="203" t="str" cm="1">
        <f t="array" aca="1" ref="Y17" ca="1">INDIRECT(ADDRESS(ROW($BK$4)+Y$16-1, COLUMN($BK$4)))</f>
        <v>U</v>
      </c>
      <c r="Z17" s="203" t="str" cm="1">
        <f t="array" aca="1" ref="Z17" ca="1">INDIRECT(ADDRESS(ROW($BK$4)+Z$16-1, COLUMN($BK$4)))</f>
        <v>j</v>
      </c>
      <c r="AA17" s="203" t="str" cm="1">
        <f t="array" aca="1" ref="AA17" ca="1">INDIRECT(ADDRESS(ROW($BK$4)+AA$16-1, COLUMN($BK$4)))</f>
        <v>J</v>
      </c>
      <c r="AB17" s="203" cm="1">
        <f t="array" aca="1" ref="AB17" ca="1">INDIRECT(ADDRESS(ROW($BK$4)+AB$16-1, COLUMN($BK$4)))</f>
        <v>8</v>
      </c>
      <c r="AC17" s="203" t="str" cm="1">
        <f t="array" aca="1" ref="AC17" ca="1">INDIRECT(ADDRESS(ROW($BK$4)+AC$16-1, COLUMN($BK$4)))</f>
        <v>*</v>
      </c>
      <c r="AD17" s="203" t="str" cm="1">
        <f t="array" aca="1" ref="AD17" ca="1">INDIRECT(ADDRESS(ROW($BK$4)+AD$16-1, COLUMN($BK$4)))</f>
        <v>,</v>
      </c>
      <c r="AE17" s="203" t="str" cm="1">
        <f t="array" aca="1" ref="AE17" ca="1">INDIRECT(ADDRESS(ROW($BK$4)+AE$16-1, COLUMN($BK$4)))</f>
        <v>&lt;</v>
      </c>
      <c r="AF17" s="203" t="str" cm="1">
        <f t="array" aca="1" ref="AF17" ca="1">INDIRECT(ADDRESS(ROW($BK$4)+AF$16-1, COLUMN($BK$4)))</f>
        <v>i</v>
      </c>
      <c r="AG17" s="203" t="str" cm="1">
        <f t="array" aca="1" ref="AG17" ca="1">INDIRECT(ADDRESS(ROW($BK$4)+AG$16-1, COLUMN($BK$4)))</f>
        <v>I</v>
      </c>
      <c r="AH17" s="203" t="str" cm="1">
        <f t="array" aca="1" ref="AH17" ca="1">INDIRECT(ADDRESS(ROW($BK$4)+AH$16-1, COLUMN($BK$4)))</f>
        <v>k</v>
      </c>
      <c r="AI17" s="203" cm="1">
        <f t="array" aca="1" ref="AI17" ca="1">INDIRECT(ADDRESS(ROW($BK$4)+AI$16-1, COLUMN($BK$4)))</f>
        <v>0</v>
      </c>
      <c r="AJ17" s="203" cm="1">
        <f t="array" aca="1" ref="AJ17" ca="1">INDIRECT(ADDRESS(ROW($BK$4)+AJ$16-1, COLUMN($BK$4)))</f>
        <v>9</v>
      </c>
      <c r="AK17" s="203" t="str" cm="1">
        <f t="array" aca="1" ref="AK17" ca="1">INDIRECT(ADDRESS(ROW($BK$4)+AK$16-1, COLUMN($BK$4)))</f>
        <v>(</v>
      </c>
      <c r="AL17" s="203" t="str" cm="1">
        <f t="array" aca="1" ref="AL17" ca="1">INDIRECT(ADDRESS(ROW($BK$4)+AL$16-1, COLUMN($BK$4)))</f>
        <v>l</v>
      </c>
      <c r="AM17" s="203" t="str" cm="1">
        <f t="array" aca="1" ref="AM17" ca="1">INDIRECT(ADDRESS(ROW($BK$4)+AM$16-1, COLUMN($BK$4)))</f>
        <v>L</v>
      </c>
      <c r="AN17" s="203" t="str" cm="1">
        <f t="array" aca="1" ref="AN17" ca="1">INDIRECT(ADDRESS(ROW($BK$4)+AN$16-1, COLUMN($BK$4)))</f>
        <v>O</v>
      </c>
      <c r="AO17" s="203" t="str" cm="1">
        <f t="array" aca="1" ref="AO17" ca="1">INDIRECT(ADDRESS(ROW($BK$4)+AO$16-1, COLUMN($BK$4)))</f>
        <v>A</v>
      </c>
      <c r="AP17" s="203" t="str" cm="1">
        <f t="array" aca="1" ref="AP17" ca="1">INDIRECT(ADDRESS(ROW($BK$4)+AP$16-1, COLUMN($BK$4)))</f>
        <v>:</v>
      </c>
      <c r="AQ17" s="203" t="str" cm="1">
        <f t="array" aca="1" ref="AQ17" ca="1">INDIRECT(ADDRESS(ROW($BK$4)+AQ$16-1, COLUMN($BK$4)))</f>
        <v>;</v>
      </c>
      <c r="AR17" s="203" t="str" cm="1">
        <f t="array" aca="1" ref="AR17" ca="1">INDIRECT(ADDRESS(ROW($BK$4)+AR$16-1, COLUMN($BK$4)))</f>
        <v>o</v>
      </c>
      <c r="AS17" s="203" t="str" cm="1">
        <f t="array" aca="1" ref="AS17" ca="1">INDIRECT(ADDRESS(ROW($BK$4)+AS$16-1, COLUMN($BK$4)))</f>
        <v>/</v>
      </c>
      <c r="AT17" s="203" t="str" cm="1">
        <f t="array" aca="1" ref="AT17" ca="1">INDIRECT(ADDRESS(ROW($BK$4)+AT$16-1, COLUMN($BK$4)))</f>
        <v>m</v>
      </c>
      <c r="AU17" s="203" t="str" cm="1">
        <f t="array" aca="1" ref="AU17" ca="1">INDIRECT(ADDRESS(ROW($BK$4)+AU$16-1, COLUMN($BK$4)))</f>
        <v>p</v>
      </c>
      <c r="AV17" s="203" t="str" cm="1">
        <f t="array" aca="1" ref="AV17" ca="1">INDIRECT(ADDRESS(ROW($BK$4)+AV$16-1, COLUMN($BK$4)))</f>
        <v>-</v>
      </c>
      <c r="AW17" s="203" t="str" cm="1">
        <f t="array" aca="1" ref="AW17" ca="1">INDIRECT(ADDRESS(ROW($BK$4)+AW$16-1, COLUMN($BK$4)))</f>
        <v xml:space="preserve"> </v>
      </c>
      <c r="AX17" s="203" cm="1">
        <f t="array" aca="1" ref="AX17" ca="1">INDIRECT(ADDRESS(ROW($BK$4)+AX$16-1, COLUMN($BK$4)))</f>
        <v>4</v>
      </c>
      <c r="AY17" s="203" cm="1">
        <f t="array" aca="1" ref="AY17" ca="1">INDIRECT(ADDRESS(ROW($BK$4)+AY$16-1, COLUMN($BK$4)))</f>
        <v>3</v>
      </c>
      <c r="AZ17" s="203" cm="1">
        <f t="array" aca="1" ref="AZ17" ca="1">INDIRECT(ADDRESS(ROW($BK$4)+AZ$16-1, COLUMN($BK$4)))</f>
        <v>6</v>
      </c>
      <c r="BA17" s="203" cm="1">
        <f t="array" aca="1" ref="BA17" ca="1">INDIRECT(ADDRESS(ROW($BK$4)+BA$16-1, COLUMN($BK$4)))</f>
        <v>5</v>
      </c>
      <c r="BB17" s="203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05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17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50" t="str">
        <f t="shared" si="3"/>
        <v>- xform/c/h/</v>
      </c>
      <c r="BW17" s="250" t="str">
        <f t="shared" si="4"/>
        <v>- xform/h/ㄘ/</v>
      </c>
    </row>
    <row r="18" spans="1:75" s="122" customFormat="1" ht="45" customHeight="1">
      <c r="A18" s="119"/>
      <c r="B18" s="242" t="s">
        <v>277</v>
      </c>
      <c r="C18" s="124"/>
      <c r="D18" s="244" t="str" cm="1">
        <f t="array" aca="1" ref="D18" ca="1" xml:space="preserve"> INDEX($BL$4:$BL$54, MATCH(TRUE, EXACT(D$17, $BK$4:$BK$54), 0))</f>
        <v>ㄅ</v>
      </c>
      <c r="E18" s="244" t="str" cm="1">
        <f t="array" aca="1" ref="E18" ca="1" xml:space="preserve"> INDEX($BL$4:$BL$54, MATCH(TRUE, EXACT(E$17, $BK$4:$BK$54), 0))</f>
        <v>ㄅㄏ</v>
      </c>
      <c r="F18" s="244" t="str" cm="1">
        <f t="array" aca="1" ref="F18" ca="1" xml:space="preserve"> INDEX($BL$4:$BL$54, MATCH(TRUE, EXACT(F$17, $BK$4:$BK$54), 0))</f>
        <v>ㄆ</v>
      </c>
      <c r="G18" s="244" t="str" cm="1">
        <f t="array" aca="1" ref="G18" ca="1" xml:space="preserve"> INDEX($BL$4:$BL$54, MATCH(TRUE, EXACT(G$17, $BK$4:$BK$54), 0))</f>
        <v>ㄇ</v>
      </c>
      <c r="H18" s="244" t="str" cm="1">
        <f t="array" aca="1" ref="H18" ca="1" xml:space="preserve"> INDEX($BL$4:$BL$54, MATCH(TRUE, EXACT(H$17, $BK$4:$BK$54), 0))</f>
        <v>ㄉ</v>
      </c>
      <c r="I18" s="244" t="str" cm="1">
        <f t="array" aca="1" ref="I18" ca="1" xml:space="preserve"> INDEX($BL$4:$BL$54, MATCH(TRUE, EXACT(I$17, $BK$4:$BK$54), 0))</f>
        <v>ㄊ</v>
      </c>
      <c r="J18" s="244" t="str" cm="1">
        <f t="array" aca="1" ref="J18" ca="1" xml:space="preserve"> INDEX($BL$4:$BL$54, MATCH(TRUE, EXACT(J$17, $BK$4:$BK$54), 0))</f>
        <v>ㄋ</v>
      </c>
      <c r="K18" s="244" t="str" cm="1">
        <f t="array" aca="1" ref="K18" ca="1" xml:space="preserve"> INDEX($BL$4:$BL$54, MATCH(TRUE, EXACT(K$17, $BK$4:$BK$54), 0))</f>
        <v>ㄌ</v>
      </c>
      <c r="L18" s="244" t="str" cm="1">
        <f t="array" aca="1" ref="L18" ca="1" xml:space="preserve"> INDEX($BL$4:$BL$54, MATCH(TRUE, EXACT(L$17, $BK$4:$BK$54), 0))</f>
        <v>ㄍ</v>
      </c>
      <c r="M18" s="244" t="str" cm="1">
        <f t="array" aca="1" ref="M18" ca="1" xml:space="preserve"> INDEX($BL$4:$BL$54, MATCH(TRUE, EXACT(M$17, $BK$4:$BK$54), 0))</f>
        <v>ㄍㄏ</v>
      </c>
      <c r="N18" s="244" t="str" cm="1">
        <f t="array" aca="1" ref="N18" ca="1" xml:space="preserve"> INDEX($BL$4:$BL$54, MATCH(TRUE, EXACT(N$17, $BK$4:$BK$54), 0))</f>
        <v>ㄎ</v>
      </c>
      <c r="O18" s="244" t="str" cm="1">
        <f t="array" aca="1" ref="O18" ca="1" xml:space="preserve"> INDEX($BL$4:$BL$54, MATCH(TRUE, EXACT(O$17, $BK$4:$BK$54), 0))</f>
        <v>ㄥ</v>
      </c>
      <c r="P18" s="244" t="str" cm="1">
        <f t="array" aca="1" ref="P18" ca="1" xml:space="preserve"> INDEX($BL$4:$BL$54, MATCH(TRUE, EXACT(P$17, $BK$4:$BK$54), 0))</f>
        <v>ㄗ</v>
      </c>
      <c r="Q18" s="244" t="str" cm="1">
        <f t="array" aca="1" ref="Q18" ca="1" xml:space="preserve"> INDEX($BL$4:$BL$54, MATCH(TRUE, EXACT(Q$17, $BK$4:$BK$54), 0))</f>
        <v>ㄘ</v>
      </c>
      <c r="R18" s="244" t="str" cm="1">
        <f t="array" aca="1" ref="R18" ca="1" xml:space="preserve"> INDEX($BL$4:$BL$54, MATCH(TRUE, EXACT(R$17, $BK$4:$BK$54), 0))</f>
        <v>ㄙ</v>
      </c>
      <c r="S18" s="244" t="str" cm="1">
        <f t="array" aca="1" ref="S18" ca="1" xml:space="preserve"> INDEX($BL$4:$BL$54, MATCH(TRUE, EXACT(S$17, $BK$4:$BK$54), 0))</f>
        <v>ㄖ</v>
      </c>
      <c r="T18" s="244" t="str" cm="1">
        <f t="array" aca="1" ref="T18" ca="1" xml:space="preserve"> INDEX($BL$4:$BL$54, MATCH(TRUE, EXACT(T$17, $BK$4:$BK$54), 0))</f>
        <v>ㄐ</v>
      </c>
      <c r="U18" s="244" t="str" cm="1">
        <f t="array" aca="1" ref="U18" ca="1" xml:space="preserve"> INDEX($BL$4:$BL$54, MATCH(TRUE, EXACT(U$17, $BK$4:$BK$54), 0))</f>
        <v>ㄑ</v>
      </c>
      <c r="V18" s="244" t="str" cm="1">
        <f t="array" aca="1" ref="V18" ca="1" xml:space="preserve"> INDEX($BL$4:$BL$54, MATCH(TRUE, EXACT(V$17, $BK$4:$BK$54), 0))</f>
        <v>ㄒ</v>
      </c>
      <c r="W18" s="244" t="str" cm="1">
        <f t="array" aca="1" ref="W18" ca="1" xml:space="preserve"> INDEX($BL$4:$BL$54, MATCH(TRUE, EXACT(W$17, $BK$4:$BK$54), 0))</f>
        <v>ㄏ</v>
      </c>
      <c r="X18" s="244" t="str" cm="1">
        <f t="array" aca="1" ref="X18" ca="1" xml:space="preserve"> INDEX($BL$4:$BL$54, MATCH(TRUE, EXACT(X$17, $BK$4:$BK$54), 0))</f>
        <v>ㄧ</v>
      </c>
      <c r="Y18" s="244" t="str" cm="1">
        <f t="array" aca="1" ref="Y18" ca="1" xml:space="preserve"> INDEX($BL$4:$BL$54, MATCH(TRUE, EXACT(Y$17, $BK$4:$BK$54), 0))</f>
        <v>ㄥㄧ</v>
      </c>
      <c r="Z18" s="244" t="str" cm="1">
        <f t="array" aca="1" ref="Z18" ca="1" xml:space="preserve"> INDEX($BL$4:$BL$54, MATCH(TRUE, EXACT(Z$17, $BK$4:$BK$54), 0))</f>
        <v>ㄨ</v>
      </c>
      <c r="AA18" s="244" t="str" cm="1">
        <f t="array" aca="1" ref="AA18" ca="1" xml:space="preserve"> INDEX($BL$4:$BL$54, MATCH(TRUE, EXACT(AA$17, $BK$4:$BK$54), 0))</f>
        <v>ㄥㄨ</v>
      </c>
      <c r="AB18" s="244" t="str" cm="1">
        <f t="array" aca="1" ref="AB18" ca="1" xml:space="preserve"> INDEX($BL$4:$BL$54, MATCH(TRUE, EXACT(AB$17, $BK$4:$BK$54), 0))</f>
        <v>ㄚ</v>
      </c>
      <c r="AC18" s="244" t="str" cm="1">
        <f t="array" aca="1" ref="AC18" ca="1" xml:space="preserve"> INDEX($BL$4:$BL$54, MATCH(TRUE, EXACT(AC$17, $BK$4:$BK$54), 0))</f>
        <v>ㄥㄚ</v>
      </c>
      <c r="AD18" s="244" t="str" cm="1">
        <f t="array" aca="1" ref="AD18" ca="1" xml:space="preserve"> INDEX($BL$4:$BL$54, MATCH(TRUE, EXACT(AD$17, $BK$4:$BK$54), 0))</f>
        <v>ㄝ</v>
      </c>
      <c r="AE18" s="244" t="str" cm="1">
        <f t="array" aca="1" ref="AE18" ca="1" xml:space="preserve"> INDEX($BL$4:$BL$54, MATCH(TRUE, EXACT(AE$17, $BK$4:$BK$54), 0))</f>
        <v>ㄥㄝ</v>
      </c>
      <c r="AF18" s="244" t="str" cm="1">
        <f t="array" aca="1" ref="AF18" ca="1" xml:space="preserve"> INDEX($BL$4:$BL$54, MATCH(TRUE, EXACT(AF$17, $BK$4:$BK$54), 0))</f>
        <v>ㄛ</v>
      </c>
      <c r="AG18" s="244" t="str" cm="1">
        <f t="array" aca="1" ref="AG18" ca="1" xml:space="preserve"> INDEX($BL$4:$BL$54, MATCH(TRUE, EXACT(AG$17, $BK$4:$BK$54), 0))</f>
        <v>ㄥㆦ</v>
      </c>
      <c r="AH18" s="244" t="str" cm="1">
        <f t="array" aca="1" ref="AH18" ca="1" xml:space="preserve"> INDEX($BL$4:$BL$54, MATCH(TRUE, EXACT(AH$17, $BK$4:$BK$54), 0))</f>
        <v>ㄜ</v>
      </c>
      <c r="AI18" s="244" t="str" cm="1">
        <f t="array" aca="1" ref="AI18" ca="1" xml:space="preserve"> INDEX($BL$4:$BL$54, MATCH(TRUE, EXACT(AI$17, $BK$4:$BK$54), 0))</f>
        <v>ㄢ</v>
      </c>
      <c r="AJ18" s="244" t="str" cm="1">
        <f t="array" aca="1" ref="AJ18" ca="1" xml:space="preserve"> INDEX($BL$4:$BL$54, MATCH(TRUE, EXACT(AJ$17, $BK$4:$BK$54), 0))</f>
        <v>ㄞ</v>
      </c>
      <c r="AK18" s="244" t="str" cm="1">
        <f t="array" aca="1" ref="AK18" ca="1" xml:space="preserve"> INDEX($BL$4:$BL$54, MATCH(TRUE, EXACT(AK$17, $BK$4:$BK$54), 0))</f>
        <v>ㄥㄞ</v>
      </c>
      <c r="AL18" s="244" t="str" cm="1">
        <f t="array" aca="1" ref="AL18" ca="1" xml:space="preserve"> INDEX($BL$4:$BL$54, MATCH(TRUE, EXACT(AL$17, $BK$4:$BK$54), 0))</f>
        <v>ㄠ</v>
      </c>
      <c r="AM18" s="244" t="str" cm="1">
        <f t="array" aca="1" ref="AM18" ca="1" xml:space="preserve"> INDEX($BL$4:$BL$54, MATCH(TRUE, EXACT(AM$17, $BK$4:$BK$54), 0))</f>
        <v>ㄥㄠ</v>
      </c>
      <c r="AN18" s="244" t="str" cm="1">
        <f t="array" aca="1" ref="AN18" ca="1" xml:space="preserve"> INDEX($BL$4:$BL$54, MATCH(TRUE, EXACT(AN$17, $BK$4:$BK$54), 0))</f>
        <v>ㄛㄇ</v>
      </c>
      <c r="AO18" s="244" t="str" cm="1">
        <f t="array" aca="1" ref="AO18" ca="1" xml:space="preserve"> INDEX($BL$4:$BL$54, MATCH(TRUE, EXACT(AO$17, $BK$4:$BK$54), 0))</f>
        <v>ㄚㄇ</v>
      </c>
      <c r="AP18" s="244" t="str" cm="1">
        <f t="array" aca="1" ref="AP18" ca="1" xml:space="preserve"> INDEX($BL$4:$BL$54, MATCH(TRUE, EXACT(AP$17, $BK$4:$BK$54), 0))</f>
        <v>ㄛㄥ</v>
      </c>
      <c r="AQ18" s="244" t="str" cm="1">
        <f t="array" aca="1" ref="AQ18" ca="1" xml:space="preserve"> INDEX($BL$4:$BL$54, MATCH(TRUE, EXACT(AQ$17, $BK$4:$BK$54), 0))</f>
        <v>ㄤ</v>
      </c>
      <c r="AR18" s="244" t="str" cm="1">
        <f t="array" aca="1" ref="AR18" ca="1" xml:space="preserve"> INDEX($BL$4:$BL$54, MATCH(TRUE, EXACT(AR$17, $BK$4:$BK$54), 0))</f>
        <v>ㄦ</v>
      </c>
      <c r="AS18" s="244" t="str" cm="1">
        <f t="array" aca="1" ref="AS18" ca="1" xml:space="preserve"> INDEX($BL$4:$BL$54, MATCH(TRUE, EXACT(AS$17, $BK$4:$BK$54), 0))</f>
        <v>ㄥ</v>
      </c>
      <c r="AT18" s="244" t="str" cm="1">
        <f t="array" aca="1" ref="AT18" ca="1" xml:space="preserve"> INDEX($BL$4:$BL$54, MATCH(TRUE, EXACT(AT$17, $BK$4:$BK$54), 0))</f>
        <v>ㄇ</v>
      </c>
      <c r="AU18" s="244" t="str" cm="1">
        <f t="array" aca="1" ref="AU18" ca="1" xml:space="preserve"> INDEX($BL$4:$BL$54, MATCH(TRUE, EXACT(AU$17, $BK$4:$BK$54), 0))</f>
        <v>ㄣ</v>
      </c>
      <c r="AV18" s="244" t="str" cm="1">
        <f t="array" aca="1" ref="AV18" ca="1" xml:space="preserve"> INDEX($BL$4:$BL$54, MATCH(TRUE, EXACT(AV$17, $BK$4:$BK$54), 0))</f>
        <v>鼻</v>
      </c>
      <c r="AW18" s="244" t="str" cm="1">
        <f t="array" aca="1" ref="AW18" ca="1" xml:space="preserve"> INDEX($BL$4:$BL$54, MATCH(TRUE, EXACT(AW$17, $BK$4:$BK$54), 0))</f>
        <v>ˉ</v>
      </c>
      <c r="AX18" s="244" t="str" cm="1">
        <f t="array" aca="1" ref="AX18" ca="1" xml:space="preserve"> INDEX($BL$4:$BL$54, MATCH(TRUE, EXACT(AX$17, $BK$4:$BK$54), 0))</f>
        <v>ˋ</v>
      </c>
      <c r="AY18" s="244" t="str" cm="1">
        <f t="array" aca="1" ref="AY18" ca="1" xml:space="preserve"> INDEX($BL$4:$BL$54, MATCH(TRUE, EXACT(AY$17, $BK$4:$BK$54), 0))</f>
        <v>'</v>
      </c>
      <c r="AZ18" s="244" t="str" cm="1">
        <f t="array" aca="1" ref="AZ18" ca="1" xml:space="preserve"> INDEX($BL$4:$BL$54, MATCH(TRUE, EXACT(AZ$17, $BK$4:$BK$54), 0))</f>
        <v>ˇ</v>
      </c>
      <c r="BA18" s="244" t="str" cm="1">
        <f t="array" aca="1" ref="BA18" ca="1" xml:space="preserve"> INDEX($BL$4:$BL$54, MATCH(TRUE, EXACT(BA$17, $BK$4:$BK$54), 0))</f>
        <v>"</v>
      </c>
      <c r="BB18" s="244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05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17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50" t="str">
        <f t="shared" si="3"/>
        <v>- xform/s/n/</v>
      </c>
      <c r="BW18" s="250" t="str">
        <f t="shared" si="4"/>
        <v>- xform/n/ㄙ/</v>
      </c>
    </row>
    <row r="19" spans="1:75" s="122" customFormat="1" ht="45" customHeight="1">
      <c r="A19" s="119"/>
      <c r="B19" s="123" t="s">
        <v>232</v>
      </c>
      <c r="C19" s="243"/>
      <c r="D19" s="206" t="str" cm="1">
        <f t="array" aca="1" ref="D19" ca="1" xml:space="preserve"> INDEX($BM$4:$BM$54, MATCH(TRUE, EXACT(D$17, $BK$4:$BK$54), 0))</f>
        <v>ㄅ</v>
      </c>
      <c r="E19" s="206" t="str" cm="1">
        <f t="array" aca="1" ref="E19" ca="1" xml:space="preserve"> INDEX($BM$4:$BM$54, MATCH(TRUE, EXACT(E$17, $BK$4:$BK$54), 0))</f>
        <v>ㆠ</v>
      </c>
      <c r="F19" s="206" t="str" cm="1">
        <f t="array" aca="1" ref="F19" ca="1" xml:space="preserve"> INDEX($BM$4:$BM$54, MATCH(TRUE, EXACT(F$17, $BK$4:$BK$54), 0))</f>
        <v>ㄆ</v>
      </c>
      <c r="G19" s="206" t="str" cm="1">
        <f t="array" aca="1" ref="G19" ca="1" xml:space="preserve"> INDEX($BM$4:$BM$54, MATCH(TRUE, EXACT(G$17, $BK$4:$BK$54), 0))</f>
        <v>ㄇ</v>
      </c>
      <c r="H19" s="206" t="str" cm="1">
        <f t="array" aca="1" ref="H19" ca="1" xml:space="preserve"> INDEX($BM$4:$BM$54, MATCH(TRUE, EXACT(H$17, $BK$4:$BK$54), 0))</f>
        <v>ㄉ</v>
      </c>
      <c r="I19" s="206" t="str" cm="1">
        <f t="array" aca="1" ref="I19" ca="1" xml:space="preserve"> INDEX($BM$4:$BM$54, MATCH(TRUE, EXACT(I$17, $BK$4:$BK$54), 0))</f>
        <v>ㄊ</v>
      </c>
      <c r="J19" s="206" t="str" cm="1">
        <f t="array" aca="1" ref="J19" ca="1" xml:space="preserve"> INDEX($BM$4:$BM$54, MATCH(TRUE, EXACT(J$17, $BK$4:$BK$54), 0))</f>
        <v>ㄋ</v>
      </c>
      <c r="K19" s="206" t="str" cm="1">
        <f t="array" aca="1" ref="K19" ca="1" xml:space="preserve"> INDEX($BM$4:$BM$54, MATCH(TRUE, EXACT(K$17, $BK$4:$BK$54), 0))</f>
        <v>ㄌ</v>
      </c>
      <c r="L19" s="206" t="str" cm="1">
        <f t="array" aca="1" ref="L19" ca="1" xml:space="preserve"> INDEX($BM$4:$BM$54, MATCH(TRUE, EXACT(L$17, $BK$4:$BK$54), 0))</f>
        <v>ㄍ</v>
      </c>
      <c r="M19" s="206" t="str" cm="1">
        <f t="array" aca="1" ref="M19" ca="1" xml:space="preserve"> INDEX($BM$4:$BM$54, MATCH(TRUE, EXACT(M$17, $BK$4:$BK$54), 0))</f>
        <v>ㆣ</v>
      </c>
      <c r="N19" s="206" t="str" cm="1">
        <f t="array" aca="1" ref="N19" ca="1" xml:space="preserve"> INDEX($BM$4:$BM$54, MATCH(TRUE, EXACT(N$17, $BK$4:$BK$54), 0))</f>
        <v>ㄎ</v>
      </c>
      <c r="O19" s="206" t="str" cm="1">
        <f t="array" aca="1" ref="O19" ca="1" xml:space="preserve"> INDEX($BM$4:$BM$54, MATCH(TRUE, EXACT(O$17, $BK$4:$BK$54), 0))</f>
        <v>ㄫ</v>
      </c>
      <c r="P19" s="206" t="str" cm="1">
        <f t="array" aca="1" ref="P19" ca="1" xml:space="preserve"> INDEX($BM$4:$BM$54, MATCH(TRUE, EXACT(P$17, $BK$4:$BK$54), 0))</f>
        <v>ㄗ</v>
      </c>
      <c r="Q19" s="206" t="str" cm="1">
        <f t="array" aca="1" ref="Q19" ca="1" xml:space="preserve"> INDEX($BM$4:$BM$54, MATCH(TRUE, EXACT(Q$17, $BK$4:$BK$54), 0))</f>
        <v>ㄘ</v>
      </c>
      <c r="R19" s="206" t="str" cm="1">
        <f t="array" aca="1" ref="R19" ca="1" xml:space="preserve"> INDEX($BM$4:$BM$54, MATCH(TRUE, EXACT(R$17, $BK$4:$BK$54), 0))</f>
        <v>ㄙ</v>
      </c>
      <c r="S19" s="206" t="str" cm="1">
        <f t="array" aca="1" ref="S19" ca="1" xml:space="preserve"> INDEX($BM$4:$BM$54, MATCH(TRUE, EXACT(S$17, $BK$4:$BK$54), 0))</f>
        <v>ㆡ</v>
      </c>
      <c r="T19" s="206" t="str" cm="1">
        <f t="array" aca="1" ref="T19" ca="1" xml:space="preserve"> INDEX($BM$4:$BM$54, MATCH(TRUE, EXACT(T$17, $BK$4:$BK$54), 0))</f>
        <v>ㄐ</v>
      </c>
      <c r="U19" s="206" t="str" cm="1">
        <f t="array" aca="1" ref="U19" ca="1" xml:space="preserve"> INDEX($BM$4:$BM$54, MATCH(TRUE, EXACT(U$17, $BK$4:$BK$54), 0))</f>
        <v>ㄑ</v>
      </c>
      <c r="V19" s="206" t="str" cm="1">
        <f t="array" aca="1" ref="V19" ca="1" xml:space="preserve"> INDEX($BM$4:$BM$54, MATCH(TRUE, EXACT(V$17, $BK$4:$BK$54), 0))</f>
        <v>ㄒ</v>
      </c>
      <c r="W19" s="206" t="str" cm="1">
        <f t="array" aca="1" ref="W19" ca="1" xml:space="preserve"> INDEX($BM$4:$BM$54, MATCH(TRUE, EXACT(W$17, $BK$4:$BK$54), 0))</f>
        <v>ㄏ</v>
      </c>
      <c r="X19" s="206" t="str" cm="1">
        <f t="array" aca="1" ref="X19" ca="1" xml:space="preserve"> INDEX($BM$4:$BM$54, MATCH(TRUE, EXACT(X$17, $BK$4:$BK$54), 0))</f>
        <v>ㄧ</v>
      </c>
      <c r="Y19" s="206" t="str" cm="1">
        <f t="array" aca="1" ref="Y19" ca="1" xml:space="preserve"> INDEX($BM$4:$BM$54, MATCH(TRUE, EXACT(Y$17, $BK$4:$BK$54), 0))</f>
        <v>ㆪ</v>
      </c>
      <c r="Z19" s="206" t="str" cm="1">
        <f t="array" aca="1" ref="Z19" ca="1" xml:space="preserve"> INDEX($BM$4:$BM$54, MATCH(TRUE, EXACT(Z$17, $BK$4:$BK$54), 0))</f>
        <v>ㄨ</v>
      </c>
      <c r="AA19" s="206" t="str" cm="1">
        <f t="array" aca="1" ref="AA19" ca="1" xml:space="preserve"> INDEX($BM$4:$BM$54, MATCH(TRUE, EXACT(AA$17, $BK$4:$BK$54), 0))</f>
        <v>ㆫ</v>
      </c>
      <c r="AB19" s="206" t="str" cm="1">
        <f t="array" aca="1" ref="AB19" ca="1" xml:space="preserve"> INDEX($BM$4:$BM$54, MATCH(TRUE, EXACT(AB$17, $BK$4:$BK$54), 0))</f>
        <v>ㄚ</v>
      </c>
      <c r="AC19" s="206" t="str" cm="1">
        <f t="array" aca="1" ref="AC19" ca="1" xml:space="preserve"> INDEX($BM$4:$BM$54, MATCH(TRUE, EXACT(AC$17, $BK$4:$BK$54), 0))</f>
        <v>ㆩ</v>
      </c>
      <c r="AD19" s="206" t="str" cm="1">
        <f t="array" aca="1" ref="AD19" ca="1" xml:space="preserve"> INDEX($BM$4:$BM$54, MATCH(TRUE, EXACT(AD$17, $BK$4:$BK$54), 0))</f>
        <v>ㆤ</v>
      </c>
      <c r="AE19" s="206" t="str" cm="1">
        <f t="array" aca="1" ref="AE19" ca="1" xml:space="preserve"> INDEX($BM$4:$BM$54, MATCH(TRUE, EXACT(AE$17, $BK$4:$BK$54), 0))</f>
        <v>ㆥ</v>
      </c>
      <c r="AF19" s="206" t="str" cm="1">
        <f t="array" aca="1" ref="AF19" ca="1" xml:space="preserve"> INDEX($BM$4:$BM$54, MATCH(TRUE, EXACT(AF$17, $BK$4:$BK$54), 0))</f>
        <v>ㆦ</v>
      </c>
      <c r="AG19" s="206" t="str" cm="1">
        <f t="array" aca="1" ref="AG19" ca="1" xml:space="preserve"> INDEX($BM$4:$BM$54, MATCH(TRUE, EXACT(AG$17, $BK$4:$BK$54), 0))</f>
        <v>ㆧ</v>
      </c>
      <c r="AH19" s="206" t="str" cm="1">
        <f t="array" aca="1" ref="AH19" ca="1" xml:space="preserve"> INDEX($BM$4:$BM$54, MATCH(TRUE, EXACT(AH$17, $BK$4:$BK$54), 0))</f>
        <v>ㄜ</v>
      </c>
      <c r="AI19" s="206" t="str" cm="1">
        <f t="array" aca="1" ref="AI19" ca="1" xml:space="preserve"> INDEX($BM$4:$BM$54, MATCH(TRUE, EXACT(AI$17, $BK$4:$BK$54), 0))</f>
        <v>ㄢ</v>
      </c>
      <c r="AJ19" s="206" t="str" cm="1">
        <f t="array" aca="1" ref="AJ19" ca="1" xml:space="preserve"> INDEX($BM$4:$BM$54, MATCH(TRUE, EXACT(AJ$17, $BK$4:$BK$54), 0))</f>
        <v>ㄞ</v>
      </c>
      <c r="AK19" s="206" t="str" cm="1">
        <f t="array" aca="1" ref="AK19" ca="1" xml:space="preserve"> INDEX($BM$4:$BM$54, MATCH(TRUE, EXACT(AK$17, $BK$4:$BK$54), 0))</f>
        <v>ㆮ</v>
      </c>
      <c r="AL19" s="206" t="str" cm="1">
        <f t="array" aca="1" ref="AL19" ca="1" xml:space="preserve"> INDEX($BM$4:$BM$54, MATCH(TRUE, EXACT(AL$17, $BK$4:$BK$54), 0))</f>
        <v>ㄠ</v>
      </c>
      <c r="AM19" s="206" t="str" cm="1">
        <f t="array" aca="1" ref="AM19" ca="1" xml:space="preserve"> INDEX($BM$4:$BM$54, MATCH(TRUE, EXACT(AM$17, $BK$4:$BK$54), 0))</f>
        <v>ㆯ</v>
      </c>
      <c r="AN19" s="206" t="str" cm="1">
        <f t="array" aca="1" ref="AN19" ca="1" xml:space="preserve"> INDEX($BM$4:$BM$54, MATCH(TRUE, EXACT(AN$17, $BK$4:$BK$54), 0))</f>
        <v>ㆱ</v>
      </c>
      <c r="AO19" s="206" t="str" cm="1">
        <f t="array" aca="1" ref="AO19" ca="1" xml:space="preserve"> INDEX($BM$4:$BM$54, MATCH(TRUE, EXACT(AO$17, $BK$4:$BK$54), 0))</f>
        <v>ㆰ</v>
      </c>
      <c r="AP19" s="206" t="str" cm="1">
        <f t="array" aca="1" ref="AP19" ca="1" xml:space="preserve"> INDEX($BM$4:$BM$54, MATCH(TRUE, EXACT(AP$17, $BK$4:$BK$54), 0))</f>
        <v>ㆲ</v>
      </c>
      <c r="AQ19" s="206" t="str" cm="1">
        <f t="array" aca="1" ref="AQ19" ca="1" xml:space="preserve"> INDEX($BM$4:$BM$54, MATCH(TRUE, EXACT(AQ$17, $BK$4:$BK$54), 0))</f>
        <v>ㄤ</v>
      </c>
      <c r="AR19" s="206" t="str" cm="1">
        <f t="array" aca="1" ref="AR19" ca="1" xml:space="preserve"> INDEX($BM$4:$BM$54, MATCH(TRUE, EXACT(AR$17, $BK$4:$BK$54), 0))</f>
        <v>ㆨ</v>
      </c>
      <c r="AS19" s="206" t="str" cm="1">
        <f t="array" aca="1" ref="AS19" ca="1" xml:space="preserve"> INDEX($BM$4:$BM$54, MATCH(TRUE, EXACT(AS$17, $BK$4:$BK$54), 0))</f>
        <v>ㆭ</v>
      </c>
      <c r="AT19" s="206" t="str" cm="1">
        <f t="array" aca="1" ref="AT19" ca="1" xml:space="preserve"> INDEX($BM$4:$BM$54, MATCH(TRUE, EXACT(AT$17, $BK$4:$BK$54), 0))</f>
        <v>ㆬ</v>
      </c>
      <c r="AU19" s="206" t="str" cm="1">
        <f t="array" aca="1" ref="AU19" ca="1" xml:space="preserve"> INDEX($BM$4:$BM$54, MATCH(TRUE, EXACT(AU$17, $BK$4:$BK$54), 0))</f>
        <v>ㄣ</v>
      </c>
      <c r="AV19" s="206" t="str" cm="1">
        <f t="array" aca="1" ref="AV19" ca="1" xml:space="preserve"> INDEX($BM$4:$BM$54, MATCH(TRUE, EXACT(AV$17, $BK$4:$BK$54), 0))</f>
        <v>鼻</v>
      </c>
      <c r="AW19" s="206" t="str" cm="1">
        <f t="array" aca="1" ref="AW19" ca="1" xml:space="preserve"> INDEX($BM$4:$BM$54, MATCH(TRUE, EXACT(AW$17, $BK$4:$BK$54), 0))</f>
        <v>ˉ</v>
      </c>
      <c r="AX19" s="206" t="str" cm="1">
        <f t="array" aca="1" ref="AX19" ca="1" xml:space="preserve"> INDEX($BM$4:$BM$54, MATCH(TRUE, EXACT(AX$17, $BK$4:$BK$54), 0))</f>
        <v>ˋ</v>
      </c>
      <c r="AY19" s="206" t="str" cm="1">
        <f t="array" aca="1" ref="AY19" ca="1" xml:space="preserve"> INDEX($BM$4:$BM$54, MATCH(TRUE, EXACT(AY$17, $BK$4:$BK$54), 0))</f>
        <v>˪</v>
      </c>
      <c r="AZ19" s="206" t="str" cm="1">
        <f t="array" aca="1" ref="AZ19" ca="1" xml:space="preserve"> INDEX($BM$4:$BM$54, MATCH(TRUE, EXACT(AZ$17, $BK$4:$BK$54), 0))</f>
        <v>ˊ</v>
      </c>
      <c r="BA19" s="206" t="str" cm="1">
        <f t="array" aca="1" ref="BA19" ca="1" xml:space="preserve"> INDEX($BM$4:$BM$54, MATCH(TRUE, EXACT(BA$17, $BK$4:$BK$54), 0))</f>
        <v>˫</v>
      </c>
      <c r="BB19" s="206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05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17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50" t="str">
        <f t="shared" si="3"/>
        <v>- xform/j/b/</v>
      </c>
      <c r="BW19" s="250" t="str">
        <f t="shared" si="4"/>
        <v>- xform/b/ㄖ/</v>
      </c>
    </row>
    <row r="20" spans="1:75" ht="45" customHeight="1">
      <c r="A20" s="119"/>
      <c r="B20" s="125" t="s">
        <v>69</v>
      </c>
      <c r="C20" s="126"/>
      <c r="D20" s="207" t="str" cm="1">
        <f t="array" aca="1" ref="D20" ca="1" xml:space="preserve"> INDEX($BO$4:$BO$54, MATCH(TRUE, EXACT(D$17, $BK$4:$BK$54), 0))</f>
        <v>p</v>
      </c>
      <c r="E20" s="207" t="str" cm="1">
        <f t="array" aca="1" ref="E20" ca="1" xml:space="preserve"> INDEX($BO$4:$BO$54, MATCH(TRUE, EXACT(E$17, $BK$4:$BK$54), 0))</f>
        <v>b</v>
      </c>
      <c r="F20" s="207" t="str" cm="1">
        <f t="array" aca="1" ref="F20" ca="1" xml:space="preserve"> INDEX($BO$4:$BO$54, MATCH(TRUE, EXACT(F$17, $BK$4:$BK$54), 0))</f>
        <v>ph</v>
      </c>
      <c r="G20" s="207" t="str" cm="1">
        <f t="array" aca="1" ref="G20" ca="1" xml:space="preserve"> INDEX($BO$4:$BO$54, MATCH(TRUE, EXACT(G$17, $BK$4:$BK$54), 0))</f>
        <v>m</v>
      </c>
      <c r="H20" s="207" t="str" cm="1">
        <f t="array" aca="1" ref="H20" ca="1" xml:space="preserve"> INDEX($BO$4:$BO$54, MATCH(TRUE, EXACT(H$17, $BK$4:$BK$54), 0))</f>
        <v>t</v>
      </c>
      <c r="I20" s="207" t="str" cm="1">
        <f t="array" aca="1" ref="I20" ca="1" xml:space="preserve"> INDEX($BO$4:$BO$54, MATCH(TRUE, EXACT(I$17, $BK$4:$BK$54), 0))</f>
        <v>th</v>
      </c>
      <c r="J20" s="207" t="str" cm="1">
        <f t="array" aca="1" ref="J20" ca="1" xml:space="preserve"> INDEX($BO$4:$BO$54, MATCH(TRUE, EXACT(J$17, $BK$4:$BK$54), 0))</f>
        <v>n</v>
      </c>
      <c r="K20" s="207" t="str" cm="1">
        <f t="array" aca="1" ref="K20" ca="1" xml:space="preserve"> INDEX($BO$4:$BO$54, MATCH(TRUE, EXACT(K$17, $BK$4:$BK$54), 0))</f>
        <v>l</v>
      </c>
      <c r="L20" s="207" t="str" cm="1">
        <f t="array" aca="1" ref="L20" ca="1" xml:space="preserve"> INDEX($BO$4:$BO$54, MATCH(TRUE, EXACT(L$17, $BK$4:$BK$54), 0))</f>
        <v>k</v>
      </c>
      <c r="M20" s="207" t="str" cm="1">
        <f t="array" aca="1" ref="M20" ca="1" xml:space="preserve"> INDEX($BO$4:$BO$54, MATCH(TRUE, EXACT(M$17, $BK$4:$BK$54), 0))</f>
        <v>g</v>
      </c>
      <c r="N20" s="207" t="str" cm="1">
        <f t="array" aca="1" ref="N20" ca="1" xml:space="preserve"> INDEX($BO$4:$BO$54, MATCH(TRUE, EXACT(N$17, $BK$4:$BK$54), 0))</f>
        <v>kh</v>
      </c>
      <c r="O20" s="207" t="str" cm="1">
        <f t="array" aca="1" ref="O20" ca="1" xml:space="preserve"> INDEX($BO$4:$BO$54, MATCH(TRUE, EXACT(O$17, $BK$4:$BK$54), 0))</f>
        <v>ng</v>
      </c>
      <c r="P20" s="207" t="str" cm="1">
        <f t="array" aca="1" ref="P20" ca="1" xml:space="preserve"> INDEX($BO$4:$BO$54, MATCH(TRUE, EXACT(P$17, $BK$4:$BK$54), 0))</f>
        <v>z</v>
      </c>
      <c r="Q20" s="207" t="str" cm="1">
        <f t="array" aca="1" ref="Q20" ca="1" xml:space="preserve"> INDEX($BO$4:$BO$54, MATCH(TRUE, EXACT(Q$17, $BK$4:$BK$54), 0))</f>
        <v>c</v>
      </c>
      <c r="R20" s="207" t="str" cm="1">
        <f t="array" aca="1" ref="R20" ca="1" xml:space="preserve"> INDEX($BO$4:$BO$54, MATCH(TRUE, EXACT(R$17, $BK$4:$BK$54), 0))</f>
        <v>s</v>
      </c>
      <c r="S20" s="207" t="str" cm="1">
        <f t="array" aca="1" ref="S20" ca="1" xml:space="preserve"> INDEX($BO$4:$BO$54, MATCH(TRUE, EXACT(S$17, $BK$4:$BK$54), 0))</f>
        <v>j</v>
      </c>
      <c r="T20" s="207" t="str" cm="1">
        <f t="array" aca="1" ref="T20" ca="1" xml:space="preserve"> INDEX($BO$4:$BO$54, MATCH(TRUE, EXACT(T$17, $BK$4:$BK$54), 0))</f>
        <v>zi-</v>
      </c>
      <c r="U20" s="207" t="str" cm="1">
        <f t="array" aca="1" ref="U20" ca="1" xml:space="preserve"> INDEX($BO$4:$BO$54, MATCH(TRUE, EXACT(U$17, $BK$4:$BK$54), 0))</f>
        <v>ci-</v>
      </c>
      <c r="V20" s="207" t="str" cm="1">
        <f t="array" aca="1" ref="V20" ca="1" xml:space="preserve"> INDEX($BO$4:$BO$54, MATCH(TRUE, EXACT(V$17, $BK$4:$BK$54), 0))</f>
        <v>si-</v>
      </c>
      <c r="W20" s="207" t="str" cm="1">
        <f t="array" aca="1" ref="W20" ca="1" xml:space="preserve"> INDEX($BO$4:$BO$54, MATCH(TRUE, EXACT(W$17, $BK$4:$BK$54), 0))</f>
        <v>h</v>
      </c>
      <c r="X20" s="207" t="str" cm="1">
        <f t="array" aca="1" ref="X20" ca="1" xml:space="preserve"> INDEX($BO$4:$BO$54, MATCH(TRUE, EXACT(X$17, $BK$4:$BK$54), 0))</f>
        <v>i</v>
      </c>
      <c r="Y20" s="207" t="str" cm="1">
        <f t="array" aca="1" ref="Y20" ca="1" xml:space="preserve"> INDEX($BO$4:$BO$54, MATCH(TRUE, EXACT(Y$17, $BK$4:$BK$54), 0))</f>
        <v>Ni</v>
      </c>
      <c r="Z20" s="207" t="str" cm="1">
        <f t="array" aca="1" ref="Z20" ca="1" xml:space="preserve"> INDEX($BO$4:$BO$54, MATCH(TRUE, EXACT(Z$17, $BK$4:$BK$54), 0))</f>
        <v>u</v>
      </c>
      <c r="AA20" s="207" t="str" cm="1">
        <f t="array" aca="1" ref="AA20" ca="1" xml:space="preserve"> INDEX($BO$4:$BO$54, MATCH(TRUE, EXACT(AA$17, $BK$4:$BK$54), 0))</f>
        <v>Nu</v>
      </c>
      <c r="AB20" s="207" t="str" cm="1">
        <f t="array" aca="1" ref="AB20" ca="1" xml:space="preserve"> INDEX($BO$4:$BO$54, MATCH(TRUE, EXACT(AB$17, $BK$4:$BK$54), 0))</f>
        <v>a</v>
      </c>
      <c r="AC20" s="207" t="str" cm="1">
        <f t="array" aca="1" ref="AC20" ca="1" xml:space="preserve"> INDEX($BO$4:$BO$54, MATCH(TRUE, EXACT(AC$17, $BK$4:$BK$54), 0))</f>
        <v>Na</v>
      </c>
      <c r="AD20" s="207" t="str" cm="1">
        <f t="array" aca="1" ref="AD20" ca="1" xml:space="preserve"> INDEX($BO$4:$BO$54, MATCH(TRUE, EXACT(AD$17, $BK$4:$BK$54), 0))</f>
        <v>e</v>
      </c>
      <c r="AE20" s="207" t="str" cm="1">
        <f t="array" aca="1" ref="AE20" ca="1" xml:space="preserve"> INDEX($BO$4:$BO$54, MATCH(TRUE, EXACT(AE$17, $BK$4:$BK$54), 0))</f>
        <v>Ne</v>
      </c>
      <c r="AF20" s="207" t="str" cm="1">
        <f t="array" aca="1" ref="AF20" ca="1" xml:space="preserve"> INDEX($BO$4:$BO$54, MATCH(TRUE, EXACT(AF$17, $BK$4:$BK$54), 0))</f>
        <v>oo</v>
      </c>
      <c r="AG20" s="207" t="str" cm="1">
        <f t="array" aca="1" ref="AG20" ca="1" xml:space="preserve"> INDEX($BO$4:$BO$54, MATCH(TRUE, EXACT(AG$17, $BK$4:$BK$54), 0))</f>
        <v>Noo</v>
      </c>
      <c r="AH20" s="207" t="str" cm="1">
        <f t="array" aca="1" ref="AH20" ca="1" xml:space="preserve"> INDEX($BO$4:$BO$54, MATCH(TRUE, EXACT(AH$17, $BK$4:$BK$54), 0))</f>
        <v>o</v>
      </c>
      <c r="AI20" s="207" t="str" cm="1">
        <f t="array" aca="1" ref="AI20" ca="1" xml:space="preserve"> INDEX($BO$4:$BO$54, MATCH(TRUE, EXACT(AI$17, $BK$4:$BK$54), 0))</f>
        <v>an</v>
      </c>
      <c r="AJ20" s="207" t="str" cm="1">
        <f t="array" aca="1" ref="AJ20" ca="1" xml:space="preserve"> INDEX($BO$4:$BO$54, MATCH(TRUE, EXACT(AJ$17, $BK$4:$BK$54), 0))</f>
        <v>ai</v>
      </c>
      <c r="AK20" s="207" t="str" cm="1">
        <f t="array" aca="1" ref="AK20" ca="1" xml:space="preserve"> INDEX($BO$4:$BO$54, MATCH(TRUE, EXACT(AK$17, $BK$4:$BK$54), 0))</f>
        <v>Nai</v>
      </c>
      <c r="AL20" s="207" t="str" cm="1">
        <f t="array" aca="1" ref="AL20" ca="1" xml:space="preserve"> INDEX($BO$4:$BO$54, MATCH(TRUE, EXACT(AL$17, $BK$4:$BK$54), 0))</f>
        <v>au</v>
      </c>
      <c r="AM20" s="207" t="str" cm="1">
        <f t="array" aca="1" ref="AM20" ca="1" xml:space="preserve"> INDEX($BO$4:$BO$54, MATCH(TRUE, EXACT(AM$17, $BK$4:$BK$54), 0))</f>
        <v>Nau</v>
      </c>
      <c r="AN20" s="207" t="str" cm="1">
        <f t="array" aca="1" ref="AN20" ca="1" xml:space="preserve"> INDEX($BO$4:$BO$54, MATCH(TRUE, EXACT(AN$17, $BK$4:$BK$54), 0))</f>
        <v>om</v>
      </c>
      <c r="AO20" s="207" t="str" cm="1">
        <f t="array" aca="1" ref="AO20" ca="1" xml:space="preserve"> INDEX($BO$4:$BO$54, MATCH(TRUE, EXACT(AO$17, $BK$4:$BK$54), 0))</f>
        <v>am</v>
      </c>
      <c r="AP20" s="207" t="str" cm="1">
        <f t="array" aca="1" ref="AP20" ca="1" xml:space="preserve"> INDEX($BO$4:$BO$54, MATCH(TRUE, EXACT(AP$17, $BK$4:$BK$54), 0))</f>
        <v>ong</v>
      </c>
      <c r="AQ20" s="207" t="str" cm="1">
        <f t="array" aca="1" ref="AQ20" ca="1" xml:space="preserve"> INDEX($BO$4:$BO$54, MATCH(TRUE, EXACT(AQ$17, $BK$4:$BK$54), 0))</f>
        <v>ang</v>
      </c>
      <c r="AR20" s="207" t="str" cm="1">
        <f t="array" aca="1" ref="AR20" ca="1" xml:space="preserve"> INDEX($BO$4:$BO$54, MATCH(TRUE, EXACT(AR$17, $BK$4:$BK$54), 0))</f>
        <v>ir</v>
      </c>
      <c r="AS20" s="207" t="str" cm="1">
        <f t="array" aca="1" ref="AS20" ca="1" xml:space="preserve"> INDEX($BO$4:$BO$54, MATCH(TRUE, EXACT(AS$17, $BK$4:$BK$54), 0))</f>
        <v>ng</v>
      </c>
      <c r="AT20" s="207" t="str" cm="1">
        <f t="array" aca="1" ref="AT20" ca="1" xml:space="preserve"> INDEX($BO$4:$BO$54, MATCH(TRUE, EXACT(AT$17, $BK$4:$BK$54), 0))</f>
        <v>m</v>
      </c>
      <c r="AU20" s="207" t="str" cm="1">
        <f t="array" aca="1" ref="AU20" ca="1" xml:space="preserve"> INDEX($BO$4:$BO$54, MATCH(TRUE, EXACT(AU$17, $BK$4:$BK$54), 0))</f>
        <v>n</v>
      </c>
      <c r="AV20" s="207" t="str" cm="1">
        <f t="array" aca="1" ref="AV20" ca="1" xml:space="preserve"> INDEX($BO$4:$BO$54, MATCH(TRUE, EXACT(AV$17, $BK$4:$BK$54), 0))</f>
        <v>N</v>
      </c>
      <c r="AW20" s="207" cm="1">
        <f t="array" aca="1" ref="AW20" ca="1" xml:space="preserve"> INDEX($BO$4:$BO$54, MATCH(TRUE, EXACT(AW$17, $BK$4:$BK$54), 0))</f>
        <v>1</v>
      </c>
      <c r="AX20" s="207" cm="1">
        <f t="array" aca="1" ref="AX20" ca="1" xml:space="preserve"> INDEX($BO$4:$BO$54, MATCH(TRUE, EXACT(AX$17, $BK$4:$BK$54), 0))</f>
        <v>2</v>
      </c>
      <c r="AY20" s="207" cm="1">
        <f t="array" aca="1" ref="AY20" ca="1" xml:space="preserve"> INDEX($BO$4:$BO$54, MATCH(TRUE, EXACT(AY$17, $BK$4:$BK$54), 0))</f>
        <v>3</v>
      </c>
      <c r="AZ20" s="207" cm="1">
        <f t="array" aca="1" ref="AZ20" ca="1" xml:space="preserve"> INDEX($BO$4:$BO$54, MATCH(TRUE, EXACT(AZ$17, $BK$4:$BK$54), 0))</f>
        <v>5</v>
      </c>
      <c r="BA20" s="207" cm="1">
        <f t="array" aca="1" ref="BA20" ca="1" xml:space="preserve"> INDEX($BO$4:$BO$54, MATCH(TRUE, EXACT(BA$17, $BK$4:$BK$54), 0))</f>
        <v>7</v>
      </c>
      <c r="BB20" s="207" cm="1">
        <f t="array" aca="1" ref="BB20" ca="1" xml:space="preserve"> INDEX($BO$4:$BO$54, MATCH(TRUE, EXACT(BB$17, $BK$4:$BK$54), 0))</f>
        <v>0</v>
      </c>
      <c r="BJ20" s="205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17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197">
        <f t="shared" si="2"/>
        <v>17</v>
      </c>
      <c r="BU20" s="250" t="str">
        <f t="shared" si="3"/>
        <v>- xform/Z/Y/</v>
      </c>
      <c r="BW20" s="250" t="str">
        <f t="shared" si="4"/>
        <v>- xform/Y/ㄐ/</v>
      </c>
    </row>
    <row r="21" spans="1:75" s="129" customFormat="1" ht="45" customHeight="1">
      <c r="A21" s="96"/>
      <c r="B21" s="127" t="s">
        <v>233</v>
      </c>
      <c r="C21" s="128"/>
      <c r="D21" s="208" t="str" cm="1">
        <f t="array" aca="1" ref="D21" ca="1" xml:space="preserve"> INDEX($BN$4:$BN$54, MATCH(TRUE, EXACT(D$17, $BK$4:$BK$54), 0))</f>
        <v>p</v>
      </c>
      <c r="E21" s="208" t="str" cm="1">
        <f t="array" aca="1" ref="E21" ca="1" xml:space="preserve"> INDEX($BN$4:$BN$54, MATCH(TRUE, EXACT(E$17, $BK$4:$BK$54), 0))</f>
        <v>b</v>
      </c>
      <c r="F21" s="208" t="str" cm="1">
        <f t="array" aca="1" ref="F21" ca="1" xml:space="preserve"> INDEX($BN$4:$BN$54, MATCH(TRUE, EXACT(F$17, $BK$4:$BK$54), 0))</f>
        <v>P</v>
      </c>
      <c r="G21" s="208" t="str" cm="1">
        <f t="array" aca="1" ref="G21" ca="1" xml:space="preserve"> INDEX($BN$4:$BN$54, MATCH(TRUE, EXACT(G$17, $BK$4:$BK$54), 0))</f>
        <v>m</v>
      </c>
      <c r="H21" s="208" t="str" cm="1">
        <f t="array" aca="1" ref="H21" ca="1" xml:space="preserve"> INDEX($BN$4:$BN$54, MATCH(TRUE, EXACT(H$17, $BK$4:$BK$54), 0))</f>
        <v>t</v>
      </c>
      <c r="I21" s="208" t="str" cm="1">
        <f t="array" aca="1" ref="I21" ca="1" xml:space="preserve"> INDEX($BN$4:$BN$54, MATCH(TRUE, EXACT(I$17, $BK$4:$BK$54), 0))</f>
        <v>T</v>
      </c>
      <c r="J21" s="208" t="str" cm="1">
        <f t="array" aca="1" ref="J21" ca="1" xml:space="preserve"> INDEX($BN$4:$BN$54, MATCH(TRUE, EXACT(J$17, $BK$4:$BK$54), 0))</f>
        <v>n</v>
      </c>
      <c r="K21" s="208" t="str" cm="1">
        <f t="array" aca="1" ref="K21" ca="1" xml:space="preserve"> INDEX($BN$4:$BN$54, MATCH(TRUE, EXACT(K$17, $BK$4:$BK$54), 0))</f>
        <v>l</v>
      </c>
      <c r="L21" s="208" t="str" cm="1">
        <f t="array" aca="1" ref="L21" ca="1" xml:space="preserve"> INDEX($BN$4:$BN$54, MATCH(TRUE, EXACT(L$17, $BK$4:$BK$54), 0))</f>
        <v>k</v>
      </c>
      <c r="M21" s="208" t="str" cm="1">
        <f t="array" aca="1" ref="M21" ca="1" xml:space="preserve"> INDEX($BN$4:$BN$54, MATCH(TRUE, EXACT(M$17, $BK$4:$BK$54), 0))</f>
        <v>g</v>
      </c>
      <c r="N21" s="208" t="str" cm="1">
        <f t="array" aca="1" ref="N21" ca="1" xml:space="preserve"> INDEX($BN$4:$BN$54, MATCH(TRUE, EXACT(N$17, $BK$4:$BK$54), 0))</f>
        <v>K</v>
      </c>
      <c r="O21" s="208" t="str" cm="1">
        <f t="array" aca="1" ref="O21" ca="1" xml:space="preserve"> INDEX($BN$4:$BN$54, MATCH(TRUE, EXACT(O$17, $BK$4:$BK$54), 0))</f>
        <v>w</v>
      </c>
      <c r="P21" s="208" t="str" cm="1">
        <f t="array" aca="1" ref="P21" ca="1" xml:space="preserve"> INDEX($BN$4:$BN$54, MATCH(TRUE, EXACT(P$17, $BK$4:$BK$54), 0))</f>
        <v>z</v>
      </c>
      <c r="Q21" s="208" t="str" cm="1">
        <f t="array" aca="1" ref="Q21" ca="1" xml:space="preserve"> INDEX($BN$4:$BN$54, MATCH(TRUE, EXACT(Q$17, $BK$4:$BK$54), 0))</f>
        <v>c</v>
      </c>
      <c r="R21" s="208" t="str" cm="1">
        <f t="array" aca="1" ref="R21" ca="1" xml:space="preserve"> INDEX($BN$4:$BN$54, MATCH(TRUE, EXACT(R$17, $BK$4:$BK$54), 0))</f>
        <v>s</v>
      </c>
      <c r="S21" s="208" t="str" cm="1">
        <f t="array" aca="1" ref="S21" ca="1" xml:space="preserve"> INDEX($BN$4:$BN$54, MATCH(TRUE, EXACT(S$17, $BK$4:$BK$54), 0))</f>
        <v>j</v>
      </c>
      <c r="T21" s="208" t="str" cm="1">
        <f t="array" aca="1" ref="T21" ca="1" xml:space="preserve"> INDEX($BN$4:$BN$54, MATCH(TRUE, EXACT(T$17, $BK$4:$BK$54), 0))</f>
        <v>Z</v>
      </c>
      <c r="U21" s="208" t="str" cm="1">
        <f t="array" aca="1" ref="U21" ca="1" xml:space="preserve"> INDEX($BN$4:$BN$54, MATCH(TRUE, EXACT(U$17, $BK$4:$BK$54), 0))</f>
        <v>C</v>
      </c>
      <c r="V21" s="208" t="str" cm="1">
        <f t="array" aca="1" ref="V21" ca="1" xml:space="preserve"> INDEX($BN$4:$BN$54, MATCH(TRUE, EXACT(V$17, $BK$4:$BK$54), 0))</f>
        <v>S</v>
      </c>
      <c r="W21" s="208" t="str" cm="1">
        <f t="array" aca="1" ref="W21" ca="1" xml:space="preserve"> INDEX($BN$4:$BN$54, MATCH(TRUE, EXACT(W$17, $BK$4:$BK$54), 0))</f>
        <v>h</v>
      </c>
      <c r="X21" s="208" t="str" cm="1">
        <f t="array" aca="1" ref="X21" ca="1" xml:space="preserve"> INDEX($BN$4:$BN$54, MATCH(TRUE, EXACT(X$17, $BK$4:$BK$54), 0))</f>
        <v>i</v>
      </c>
      <c r="Y21" s="208" t="str" cm="1">
        <f t="array" aca="1" ref="Y21" ca="1" xml:space="preserve"> INDEX($BN$4:$BN$54, MATCH(TRUE, EXACT(Y$17, $BK$4:$BK$54), 0))</f>
        <v>I</v>
      </c>
      <c r="Z21" s="208" t="str" cm="1">
        <f t="array" aca="1" ref="Z21" ca="1" xml:space="preserve"> INDEX($BN$4:$BN$54, MATCH(TRUE, EXACT(Z$17, $BK$4:$BK$54), 0))</f>
        <v>u</v>
      </c>
      <c r="AA21" s="208" t="str" cm="1">
        <f t="array" aca="1" ref="AA21" ca="1" xml:space="preserve"> INDEX($BN$4:$BN$54, MATCH(TRUE, EXACT(AA$17, $BK$4:$BK$54), 0))</f>
        <v>U</v>
      </c>
      <c r="AB21" s="208" t="str" cm="1">
        <f t="array" aca="1" ref="AB21" ca="1" xml:space="preserve"> INDEX($BN$4:$BN$54, MATCH(TRUE, EXACT(AB$17, $BK$4:$BK$54), 0))</f>
        <v>a</v>
      </c>
      <c r="AC21" s="208" t="str" cm="1">
        <f t="array" aca="1" ref="AC21" ca="1" xml:space="preserve"> INDEX($BN$4:$BN$54, MATCH(TRUE, EXACT(AC$17, $BK$4:$BK$54), 0))</f>
        <v>A</v>
      </c>
      <c r="AD21" s="208" t="str" cm="1">
        <f t="array" aca="1" ref="AD21" ca="1" xml:space="preserve"> INDEX($BN$4:$BN$54, MATCH(TRUE, EXACT(AD$17, $BK$4:$BK$54), 0))</f>
        <v>e</v>
      </c>
      <c r="AE21" s="208" t="str" cm="1">
        <f t="array" aca="1" ref="AE21" ca="1" xml:space="preserve"> INDEX($BN$4:$BN$54, MATCH(TRUE, EXACT(AE$17, $BK$4:$BK$54), 0))</f>
        <v>E</v>
      </c>
      <c r="AF21" s="208" t="str" cm="1">
        <f t="array" aca="1" ref="AF21" ca="1" xml:space="preserve"> INDEX($BN$4:$BN$54, MATCH(TRUE, EXACT(AF$17, $BK$4:$BK$54), 0))</f>
        <v>O</v>
      </c>
      <c r="AG21" s="208" t="str" cm="1">
        <f t="array" aca="1" ref="AG21" ca="1" xml:space="preserve"> INDEX($BN$4:$BN$54, MATCH(TRUE, EXACT(AG$17, $BK$4:$BK$54), 0))</f>
        <v>Q</v>
      </c>
      <c r="AH21" s="208" t="str" cm="1">
        <f t="array" aca="1" ref="AH21" ca="1" xml:space="preserve"> INDEX($BN$4:$BN$54, MATCH(TRUE, EXACT(AH$17, $BK$4:$BK$54), 0))</f>
        <v>o</v>
      </c>
      <c r="AI21" s="208" t="str" cm="1">
        <f t="array" aca="1" ref="AI21" ca="1" xml:space="preserve"> INDEX($BN$4:$BN$54, MATCH(TRUE, EXACT(AI$17, $BK$4:$BK$54), 0))</f>
        <v>@</v>
      </c>
      <c r="AJ21" s="208" t="str" cm="1">
        <f t="array" aca="1" ref="AJ21" ca="1" xml:space="preserve"> INDEX($BN$4:$BN$54, MATCH(TRUE, EXACT(AJ$17, $BK$4:$BK$54), 0))</f>
        <v>y</v>
      </c>
      <c r="AK21" s="208" t="str" cm="1">
        <f t="array" aca="1" ref="AK21" ca="1" xml:space="preserve"> INDEX($BN$4:$BN$54, MATCH(TRUE, EXACT(AK$17, $BK$4:$BK$54), 0))</f>
        <v>Y</v>
      </c>
      <c r="AL21" s="208" t="str" cm="1">
        <f t="array" aca="1" ref="AL21" ca="1" xml:space="preserve"> INDEX($BN$4:$BN$54, MATCH(TRUE, EXACT(AL$17, $BK$4:$BK$54), 0))</f>
        <v>x</v>
      </c>
      <c r="AM21" s="208" t="str" cm="1">
        <f t="array" aca="1" ref="AM21" ca="1" xml:space="preserve"> INDEX($BN$4:$BN$54, MATCH(TRUE, EXACT(AM$17, $BK$4:$BK$54), 0))</f>
        <v>X</v>
      </c>
      <c r="AN21" s="208" t="str" cm="1">
        <f t="array" aca="1" ref="AN21" ca="1" xml:space="preserve"> INDEX($BN$4:$BN$54, MATCH(TRUE, EXACT(AN$17, $BK$4:$BK$54), 0))</f>
        <v>}</v>
      </c>
      <c r="AO21" s="208" t="str" cm="1">
        <f t="array" aca="1" ref="AO21" ca="1" xml:space="preserve"> INDEX($BN$4:$BN$54, MATCH(TRUE, EXACT(AO$17, $BK$4:$BK$54), 0))</f>
        <v>{</v>
      </c>
      <c r="AP21" s="208" t="str" cm="1">
        <f t="array" aca="1" ref="AP21" ca="1" xml:space="preserve"> INDEX($BN$4:$BN$54, MATCH(TRUE, EXACT(AP$17, $BK$4:$BK$54), 0))</f>
        <v>]</v>
      </c>
      <c r="AQ21" s="208" t="str" cm="1">
        <f t="array" aca="1" ref="AQ21" ca="1" xml:space="preserve"> INDEX($BN$4:$BN$54, MATCH(TRUE, EXACT(AQ$17, $BK$4:$BK$54), 0))</f>
        <v>[</v>
      </c>
      <c r="AR21" s="208" t="str" cm="1">
        <f t="array" aca="1" ref="AR21" ca="1" xml:space="preserve"> INDEX($BN$4:$BN$54, MATCH(TRUE, EXACT(AR$17, $BK$4:$BK$54), 0))</f>
        <v>R</v>
      </c>
      <c r="AS21" s="208" t="str" cm="1">
        <f t="array" aca="1" ref="AS21" ca="1" xml:space="preserve"> INDEX($BN$4:$BN$54, MATCH(TRUE, EXACT(AS$17, $BK$4:$BK$54), 0))</f>
        <v>W</v>
      </c>
      <c r="AT21" s="208" t="str" cm="1">
        <f t="array" aca="1" ref="AT21" ca="1" xml:space="preserve"> INDEX($BN$4:$BN$54, MATCH(TRUE, EXACT(AT$17, $BK$4:$BK$54), 0))</f>
        <v>M</v>
      </c>
      <c r="AU21" s="208" t="str" cm="1">
        <f t="array" aca="1" ref="AU21" ca="1" xml:space="preserve"> INDEX($BN$4:$BN$54, MATCH(TRUE, EXACT(AU$17, $BK$4:$BK$54), 0))</f>
        <v>N</v>
      </c>
      <c r="AV21" s="208" t="str" cm="1">
        <f t="array" aca="1" ref="AV21" ca="1" xml:space="preserve"> INDEX($BN$4:$BN$54, MATCH(TRUE, EXACT(AV$17, $BK$4:$BK$54), 0))</f>
        <v>B</v>
      </c>
      <c r="AW21" s="208" cm="1">
        <f t="array" aca="1" ref="AW21" ca="1" xml:space="preserve"> INDEX($BN$4:$BN$54, MATCH(TRUE, EXACT(AW$17, $BK$4:$BK$54), 0))</f>
        <v>1</v>
      </c>
      <c r="AX21" s="208" cm="1">
        <f t="array" aca="1" ref="AX21" ca="1" xml:space="preserve"> INDEX($BN$4:$BN$54, MATCH(TRUE, EXACT(AX$17, $BK$4:$BK$54), 0))</f>
        <v>2</v>
      </c>
      <c r="AY21" s="208" cm="1">
        <f t="array" aca="1" ref="AY21" ca="1" xml:space="preserve"> INDEX($BN$4:$BN$54, MATCH(TRUE, EXACT(AY$17, $BK$4:$BK$54), 0))</f>
        <v>3</v>
      </c>
      <c r="AZ21" s="208" cm="1">
        <f t="array" aca="1" ref="AZ21" ca="1" xml:space="preserve"> INDEX($BN$4:$BN$54, MATCH(TRUE, EXACT(AZ$17, $BK$4:$BK$54), 0))</f>
        <v>5</v>
      </c>
      <c r="BA21" s="208" cm="1">
        <f t="array" aca="1" ref="BA21" ca="1" xml:space="preserve"> INDEX($BN$4:$BN$54, MATCH(TRUE, EXACT(BA$17, $BK$4:$BK$54), 0))</f>
        <v>7</v>
      </c>
      <c r="BB21" s="208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05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17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50" t="str">
        <f t="shared" si="3"/>
        <v>- xform/C/H/</v>
      </c>
      <c r="BW21" s="250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05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17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50" t="str">
        <f t="shared" si="3"/>
        <v>- xform/S/N/</v>
      </c>
      <c r="BW22" s="250" t="str">
        <f t="shared" si="4"/>
        <v>- xform/N/ㄒ/</v>
      </c>
    </row>
    <row r="23" spans="1:75" s="129" customFormat="1" ht="45" customHeight="1">
      <c r="B23" s="130" t="s">
        <v>278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25" t="str">
        <f ca="1" xml:space="preserve"> _xlfn.CONCAT(D21:X21)</f>
        <v>pbPmtTnlkgKwzcsjZCShi</v>
      </c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05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20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50" t="str">
        <f t="shared" si="3"/>
        <v>- xform/h/c/</v>
      </c>
      <c r="BW23" s="250" t="str">
        <f t="shared" si="4"/>
        <v>- xform/c/ㄏ/</v>
      </c>
    </row>
    <row r="24" spans="1:75" s="129" customFormat="1" ht="45" customHeight="1">
      <c r="B24" s="132" t="s">
        <v>279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280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05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17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50" t="str">
        <f t="shared" si="3"/>
        <v>- xform/i/u/</v>
      </c>
      <c r="BW24" s="250" t="str">
        <f t="shared" si="4"/>
        <v>- xform/u/ㄧ/</v>
      </c>
    </row>
    <row r="25" spans="1:75" s="129" customFormat="1" ht="45" customHeight="1">
      <c r="B25" s="135" t="s">
        <v>233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05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17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50" t="str">
        <f t="shared" si="3"/>
        <v>- xform/I/U/</v>
      </c>
      <c r="BW25" s="250" t="str">
        <f t="shared" si="4"/>
        <v>- xform/U/ㄥㄧ/</v>
      </c>
    </row>
    <row r="26" spans="1:75" s="238" customFormat="1" ht="45" customHeight="1">
      <c r="A26" s="129"/>
      <c r="B26" s="138" t="s">
        <v>281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41"/>
      <c r="BH26" s="241"/>
      <c r="BJ26" s="205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17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38">
        <f t="shared" si="2"/>
        <v>23</v>
      </c>
      <c r="BU26" s="250" t="str">
        <f t="shared" si="3"/>
        <v>- xform/u/j/</v>
      </c>
      <c r="BW26" s="250" t="str">
        <f t="shared" si="4"/>
        <v>- xform/j/ㄨ/</v>
      </c>
    </row>
    <row r="27" spans="1:75" s="129" customFormat="1" ht="45" customHeight="1">
      <c r="A27" s="238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41"/>
      <c r="BD27" s="241"/>
      <c r="BE27" s="241"/>
      <c r="BF27" s="241"/>
      <c r="BG27" s="134"/>
      <c r="BH27" s="134"/>
      <c r="BJ27" s="205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17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50" t="str">
        <f t="shared" si="3"/>
        <v>- xform/U/J/</v>
      </c>
      <c r="BW27" s="250" t="str">
        <f t="shared" si="4"/>
        <v>- xform/J/ㄥㄨ/</v>
      </c>
    </row>
    <row r="28" spans="1:75" s="129" customFormat="1" ht="45" customHeight="1">
      <c r="B28" s="239"/>
      <c r="C28" s="240"/>
      <c r="D28" s="240"/>
      <c r="E28" s="240"/>
      <c r="F28" s="240"/>
      <c r="G28" s="240"/>
      <c r="H28" s="240"/>
      <c r="I28" s="240"/>
      <c r="J28" s="240"/>
      <c r="K28" s="240"/>
      <c r="L28" s="240"/>
      <c r="M28" s="240"/>
      <c r="N28" s="240"/>
      <c r="O28" s="240"/>
      <c r="P28" s="240"/>
      <c r="Q28" s="240"/>
      <c r="R28" s="240"/>
      <c r="S28" s="240"/>
      <c r="T28" s="240"/>
      <c r="U28" s="240"/>
      <c r="V28" s="240"/>
      <c r="W28" s="240"/>
      <c r="X28" s="240"/>
      <c r="Y28" s="240"/>
      <c r="Z28" s="240"/>
      <c r="AA28" s="240"/>
      <c r="AB28" s="240"/>
      <c r="AC28" s="240"/>
      <c r="AD28" s="240"/>
      <c r="AE28" s="240"/>
      <c r="AF28" s="240"/>
      <c r="AG28" s="240"/>
      <c r="AH28" s="240"/>
      <c r="AI28" s="240"/>
      <c r="AJ28" s="240"/>
      <c r="AK28" s="241"/>
      <c r="AL28" s="241"/>
      <c r="AN28" s="134"/>
      <c r="AO28" s="134"/>
      <c r="AP28" s="134"/>
      <c r="AQ28" s="134"/>
      <c r="AR28" s="134"/>
      <c r="AS28" s="134"/>
      <c r="AT28" s="241"/>
      <c r="AU28" s="241"/>
      <c r="AV28" s="241"/>
      <c r="AW28" s="241"/>
      <c r="AX28" s="241"/>
      <c r="AY28" s="241"/>
      <c r="AZ28" s="241"/>
      <c r="BA28" s="241"/>
      <c r="BB28" s="241"/>
      <c r="BC28" s="134"/>
      <c r="BD28" s="134"/>
      <c r="BE28" s="134"/>
      <c r="BF28" s="134"/>
      <c r="BG28" s="134"/>
      <c r="BH28" s="134"/>
      <c r="BJ28" s="205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17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50" t="str">
        <f t="shared" si="3"/>
        <v>- xform/a/8/</v>
      </c>
      <c r="BW28" s="250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05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17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50" t="str">
        <f t="shared" si="3"/>
        <v>- xform/A/*/</v>
      </c>
      <c r="BW29" s="250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05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17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50" t="str">
        <f t="shared" si="3"/>
        <v>- xform/e/,/</v>
      </c>
      <c r="BW30" s="250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05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17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50" t="str">
        <f t="shared" si="3"/>
        <v>- xform/E/&lt;/</v>
      </c>
      <c r="BW31" s="250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05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17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50" t="str">
        <f t="shared" si="3"/>
        <v>- xform/O/i/</v>
      </c>
      <c r="BW32" s="250" t="str">
        <f t="shared" si="4"/>
        <v>- xform/i/ㄛ/</v>
      </c>
    </row>
    <row r="33" spans="1:75" s="129" customFormat="1" ht="45" customHeight="1">
      <c r="B33" s="143" t="s">
        <v>282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05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17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50" t="str">
        <f t="shared" si="3"/>
        <v>- xform/Q/I/</v>
      </c>
      <c r="BW33" s="250" t="str">
        <f t="shared" si="4"/>
        <v>- xform/I/ㄥㆦ/</v>
      </c>
    </row>
    <row r="34" spans="1:75" s="129" customFormat="1" ht="45" customHeight="1">
      <c r="B34" s="132" t="s">
        <v>283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05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17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50" t="str">
        <f t="shared" si="3"/>
        <v>- xform/o/k/</v>
      </c>
      <c r="BW34" s="250" t="str">
        <f t="shared" si="4"/>
        <v>- xform/k/ㄜ/</v>
      </c>
    </row>
    <row r="35" spans="1:75" s="129" customFormat="1" ht="45" customHeight="1">
      <c r="B35" s="144" t="s">
        <v>230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05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17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50" t="str">
        <f t="shared" si="3"/>
        <v>- xform/@/0/</v>
      </c>
      <c r="BW35" s="250" t="str">
        <f t="shared" si="4"/>
        <v>- xform/0/ㄢ/</v>
      </c>
    </row>
    <row r="36" spans="1:75" s="129" customFormat="1" ht="45" customHeight="1">
      <c r="B36" s="147" t="s">
        <v>277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255" t="s">
        <v>284</v>
      </c>
      <c r="AN36" s="255" t="s">
        <v>285</v>
      </c>
      <c r="AO36" s="255" t="s">
        <v>280</v>
      </c>
      <c r="AP36" s="255" t="s">
        <v>256</v>
      </c>
      <c r="AQ36" s="255" t="s">
        <v>286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05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17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50" t="str">
        <f t="shared" si="3"/>
        <v>- xform/y/9/</v>
      </c>
      <c r="BW36" s="250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255">
        <f ca="1" xml:space="preserve"> FIND(AM36, $E$35)</f>
        <v>2</v>
      </c>
      <c r="AN37" s="255">
        <f ca="1" xml:space="preserve"> FIND(AN36, $E$35)</f>
        <v>10</v>
      </c>
      <c r="AO37" s="255">
        <f ca="1" xml:space="preserve"> FIND(AO36, $E$35)</f>
        <v>39</v>
      </c>
      <c r="AP37" s="255">
        <f ca="1" xml:space="preserve"> FIND(AP36, $E$35)</f>
        <v>38</v>
      </c>
      <c r="AQ37" s="255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05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17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50" t="str">
        <f t="shared" si="3"/>
        <v>- xform/Y/(/</v>
      </c>
      <c r="BW37" s="250" t="str">
        <f t="shared" si="4"/>
        <v>- xform/(/ㄥㄞ/</v>
      </c>
    </row>
    <row r="38" spans="1:75" s="129" customFormat="1" ht="45" customHeight="1">
      <c r="B38" s="239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134"/>
      <c r="AL38" s="134"/>
      <c r="AM38" s="255" t="str">
        <f ca="1" xml:space="preserve"> MID($E$36,AM37,1)</f>
        <v>ㆠ</v>
      </c>
      <c r="AN38" s="255" t="str">
        <f ca="1" xml:space="preserve"> MID($E$36,AN37,1)</f>
        <v>ㆣ</v>
      </c>
      <c r="AO38" s="255" t="str">
        <f ca="1" xml:space="preserve"> MID($E$36,AO37,1)</f>
        <v>ㆲ</v>
      </c>
      <c r="AP38" s="255" t="str">
        <f ca="1" xml:space="preserve"> MID($E$36,AP37,1)</f>
        <v>ㆰ</v>
      </c>
      <c r="AQ38" s="255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05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17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50" t="str">
        <f t="shared" si="3"/>
        <v>- xform/x/l/</v>
      </c>
      <c r="BW38" s="250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265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05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17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50" t="str">
        <f t="shared" si="3"/>
        <v>- xform/X/L/</v>
      </c>
      <c r="BW39" s="250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265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05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17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50" t="str">
        <f t="shared" si="3"/>
        <v>- xform/}/O/</v>
      </c>
      <c r="BW40" s="250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05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17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50" t="str">
        <f t="shared" si="3"/>
        <v>- xform/{/A/</v>
      </c>
      <c r="BW41" s="250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05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17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50" t="str">
        <f t="shared" si="3"/>
        <v>- xform/]/:/</v>
      </c>
      <c r="BW42" s="250" t="str">
        <f t="shared" si="4"/>
        <v>- xform/:/ㄛㄥ/</v>
      </c>
    </row>
    <row r="43" spans="1:75" ht="45" customHeight="1">
      <c r="A43" s="129"/>
      <c r="B43" s="143" t="s">
        <v>287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05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17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197">
        <f t="shared" si="6"/>
        <v>40</v>
      </c>
      <c r="BU43" s="250" t="str">
        <f t="shared" si="3"/>
        <v>- xform/[/;/</v>
      </c>
      <c r="BW43" s="250" t="str">
        <f t="shared" si="4"/>
        <v>- xform/;/ㄤ/</v>
      </c>
    </row>
    <row r="44" spans="1:75" ht="45" customHeight="1">
      <c r="B44" s="132" t="s">
        <v>288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05">
        <f t="shared" si="0"/>
        <v>41</v>
      </c>
      <c r="BK44" s="40" t="str">
        <f>'135拼音-注音符號、電腦鍵盤與音標編碼'!C45</f>
        <v>o</v>
      </c>
      <c r="BL44" s="200" t="str">
        <f>'135拼音-注音符號、電腦鍵盤與音標編碼'!D45</f>
        <v>ㄦ</v>
      </c>
      <c r="BM44" s="221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197">
        <f t="shared" si="6"/>
        <v>41</v>
      </c>
      <c r="BU44" s="250" t="str">
        <f t="shared" si="3"/>
        <v>- xform/R/o/</v>
      </c>
      <c r="BW44" s="250" t="str">
        <f t="shared" si="4"/>
        <v>- xform/o/ㄦ/</v>
      </c>
    </row>
    <row r="45" spans="1:75" ht="45" customHeight="1">
      <c r="B45" s="144" t="s">
        <v>289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05">
        <f t="shared" si="0"/>
        <v>42</v>
      </c>
      <c r="BK45" s="40" t="str">
        <f>'135拼音-注音符號、電腦鍵盤與音標編碼'!C46</f>
        <v>/</v>
      </c>
      <c r="BL45" s="200" t="str">
        <f>'135拼音-注音符號、電腦鍵盤與音標編碼'!D46</f>
        <v>ㄥ</v>
      </c>
      <c r="BM45" s="221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197">
        <f t="shared" si="6"/>
        <v>42</v>
      </c>
      <c r="BU45" s="250" t="str">
        <f t="shared" si="3"/>
        <v>- xform/W///</v>
      </c>
      <c r="BW45" s="250" t="str">
        <f t="shared" si="4"/>
        <v>- xform///ㄥ/</v>
      </c>
    </row>
    <row r="46" spans="1:75" ht="45" customHeight="1">
      <c r="B46" s="147" t="s">
        <v>277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05">
        <f t="shared" si="0"/>
        <v>43</v>
      </c>
      <c r="BK46" s="40" t="str">
        <f>'135拼音-注音符號、電腦鍵盤與音標編碼'!C47</f>
        <v>m</v>
      </c>
      <c r="BL46" s="200" t="str">
        <f>'135拼音-注音符號、電腦鍵盤與音標編碼'!D47</f>
        <v>ㄇ</v>
      </c>
      <c r="BM46" s="221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197">
        <f t="shared" si="6"/>
        <v>43</v>
      </c>
      <c r="BU46" s="250" t="str">
        <f t="shared" si="3"/>
        <v>- xform/M/m/</v>
      </c>
      <c r="BW46" s="250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05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17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197">
        <f t="shared" si="6"/>
        <v>44</v>
      </c>
      <c r="BU47" s="250" t="str">
        <f t="shared" si="3"/>
        <v>- xform/N/p/</v>
      </c>
      <c r="BW47" s="250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05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17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197">
        <f t="shared" si="6"/>
        <v>45</v>
      </c>
      <c r="BU48" s="212" t="str">
        <f t="shared" si="3"/>
        <v>- xform/B/-/</v>
      </c>
      <c r="BW48" s="212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05">
        <f t="shared" si="0"/>
        <v>46</v>
      </c>
      <c r="BK49" s="40" t="str">
        <f>'135拼音-注音符號、電腦鍵盤與音標編碼'!C50</f>
        <v xml:space="preserve"> </v>
      </c>
      <c r="BL49" s="214" t="str">
        <f>'135拼音-注音符號、電腦鍵盤與音標編碼'!D50</f>
        <v>ˉ</v>
      </c>
      <c r="BM49" s="223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197">
        <f t="shared" si="6"/>
        <v>46</v>
      </c>
      <c r="BU49" s="212" t="str">
        <f t="shared" si="3"/>
        <v>- xform/1/ /</v>
      </c>
      <c r="BW49" s="212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05">
        <f t="shared" si="0"/>
        <v>47</v>
      </c>
      <c r="BK50" s="6">
        <f>'135拼音-注音符號、電腦鍵盤與音標編碼'!C51</f>
        <v>4</v>
      </c>
      <c r="BL50" s="214" t="str">
        <f>'135拼音-注音符號、電腦鍵盤與音標編碼'!D51</f>
        <v>ˋ</v>
      </c>
      <c r="BM50" s="223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197">
        <f t="shared" si="6"/>
        <v>47</v>
      </c>
      <c r="BU50" s="212" t="str">
        <f t="shared" si="3"/>
        <v>- xform/2/4/</v>
      </c>
      <c r="BW50" s="212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05">
        <f t="shared" si="0"/>
        <v>48</v>
      </c>
      <c r="BK51" s="6">
        <f>'135拼音-注音符號、電腦鍵盤與音標編碼'!C52</f>
        <v>3</v>
      </c>
      <c r="BL51" s="214" t="str">
        <f>'135拼音-注音符號、電腦鍵盤與音標編碼'!D52</f>
        <v>'</v>
      </c>
      <c r="BM51" s="223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197">
        <f t="shared" si="6"/>
        <v>48</v>
      </c>
      <c r="BU51" s="212" t="str">
        <f t="shared" si="3"/>
        <v>- xform/3/3/</v>
      </c>
      <c r="BW51" s="212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05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17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197">
        <f t="shared" si="6"/>
        <v>49</v>
      </c>
      <c r="BU52" s="212" t="str">
        <f t="shared" si="3"/>
        <v>- xform/5/6/</v>
      </c>
      <c r="BW52" s="212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05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17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197">
        <f t="shared" si="6"/>
        <v>50</v>
      </c>
      <c r="BU53" s="212" t="str">
        <f t="shared" si="3"/>
        <v>- xform/7/5/</v>
      </c>
      <c r="BW53" s="212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05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17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197">
        <f t="shared" si="6"/>
        <v>51</v>
      </c>
      <c r="BU54" s="212" t="str">
        <f t="shared" ref="BU54" si="9" xml:space="preserve"> "- xform/" &amp; BN54 &amp; "/" &amp; BK54 &amp; "/"</f>
        <v>- xform/0/7/</v>
      </c>
      <c r="BW54" s="212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05">
        <f t="shared" si="0"/>
        <v>52</v>
      </c>
      <c r="BT55" s="197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05">
        <f t="shared" si="0"/>
        <v>53</v>
      </c>
      <c r="BT56" s="197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05">
        <f t="shared" si="0"/>
        <v>54</v>
      </c>
      <c r="BT57" s="197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05">
        <f t="shared" si="0"/>
        <v>55</v>
      </c>
      <c r="BT58" s="197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05">
        <f t="shared" si="0"/>
        <v>56</v>
      </c>
      <c r="BT59" s="197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05">
        <f t="shared" si="0"/>
        <v>57</v>
      </c>
      <c r="BT60" s="197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05">
        <f t="shared" si="0"/>
        <v>58</v>
      </c>
      <c r="BT61" s="197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05">
        <f t="shared" si="0"/>
        <v>59</v>
      </c>
      <c r="BT62" s="197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D8:F8"/>
    <mergeCell ref="G8:I8"/>
    <mergeCell ref="J8:L8"/>
    <mergeCell ref="M8:O8"/>
    <mergeCell ref="P8:R8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C5:E5"/>
    <mergeCell ref="F5:H5"/>
    <mergeCell ref="I5:K5"/>
    <mergeCell ref="L5:N5"/>
    <mergeCell ref="O5:Q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5"/>
  <sheetViews>
    <sheetView topLeftCell="A67" workbookViewId="0">
      <selection activeCell="D65" sqref="D65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270" customWidth="1"/>
    <col min="14" max="14" width="42.19921875" style="270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332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333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334</v>
      </c>
      <c r="V2" s="51" t="s">
        <v>335</v>
      </c>
      <c r="AB2" s="51" t="s">
        <v>336</v>
      </c>
      <c r="AI2" s="62" t="s">
        <v>337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338</v>
      </c>
      <c r="AT3" s="25" t="s">
        <v>339</v>
      </c>
      <c r="AU3" s="26" t="s">
        <v>4</v>
      </c>
      <c r="AV3" s="79"/>
    </row>
    <row r="4" spans="2:48" s="4" customFormat="1" ht="30">
      <c r="B4" s="256" t="s">
        <v>276</v>
      </c>
      <c r="C4" s="267" t="s">
        <v>230</v>
      </c>
      <c r="D4" s="269" t="s">
        <v>231</v>
      </c>
      <c r="E4" s="269" t="s">
        <v>232</v>
      </c>
      <c r="F4" s="268" t="s">
        <v>233</v>
      </c>
      <c r="G4" s="249" t="s">
        <v>69</v>
      </c>
      <c r="H4" s="251"/>
      <c r="I4" s="45" t="s">
        <v>233</v>
      </c>
      <c r="J4" s="46" t="s">
        <v>230</v>
      </c>
      <c r="K4" s="249"/>
      <c r="L4" s="271"/>
      <c r="M4" s="271"/>
      <c r="N4" s="271"/>
      <c r="P4" s="41" t="s">
        <v>276</v>
      </c>
      <c r="Q4" s="42" t="s">
        <v>230</v>
      </c>
      <c r="R4" s="43" t="s">
        <v>277</v>
      </c>
      <c r="S4" s="44" t="s">
        <v>69</v>
      </c>
      <c r="T4" s="45" t="s">
        <v>233</v>
      </c>
      <c r="V4" s="41" t="s">
        <v>276</v>
      </c>
      <c r="W4" s="42" t="s">
        <v>230</v>
      </c>
      <c r="X4" s="43" t="s">
        <v>277</v>
      </c>
      <c r="Y4" s="44" t="s">
        <v>69</v>
      </c>
      <c r="Z4" s="45" t="s">
        <v>233</v>
      </c>
      <c r="AB4" s="57" t="s">
        <v>276</v>
      </c>
      <c r="AC4" s="58" t="s">
        <v>230</v>
      </c>
      <c r="AD4" s="59" t="s">
        <v>277</v>
      </c>
      <c r="AE4" s="44" t="s">
        <v>69</v>
      </c>
      <c r="AF4" s="45" t="s">
        <v>233</v>
      </c>
      <c r="AI4" s="61"/>
      <c r="AQ4" s="75"/>
      <c r="AR4" s="106">
        <f t="shared" ref="AR4:AR45" si="0" xml:space="preserve"> ROW() - 3</f>
        <v>1</v>
      </c>
      <c r="AS4" s="107" t="s">
        <v>290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18" t="s">
        <v>290</v>
      </c>
      <c r="E5" s="20" t="s">
        <v>290</v>
      </c>
      <c r="F5" s="8" t="s">
        <v>8</v>
      </c>
      <c r="G5" s="14" t="s">
        <v>8</v>
      </c>
      <c r="H5" s="252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272"/>
      <c r="M5" s="272"/>
      <c r="N5" s="272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284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340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292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291</v>
      </c>
      <c r="D6" s="217" t="s">
        <v>341</v>
      </c>
      <c r="E6" s="19" t="s">
        <v>292</v>
      </c>
      <c r="F6" s="7" t="s">
        <v>16</v>
      </c>
      <c r="G6" s="13" t="s">
        <v>16</v>
      </c>
      <c r="H6" s="252"/>
      <c r="I6" s="7"/>
      <c r="J6" s="6"/>
      <c r="K6" s="13" t="str">
        <f t="shared" ref="K6:K15" si="2">"["""&amp;D6&amp;"""] = """&amp;G6&amp;""","</f>
        <v>["ㄅㄏ"] = "b",</v>
      </c>
      <c r="L6" s="272"/>
      <c r="M6" s="272"/>
      <c r="N6" s="272"/>
      <c r="P6" s="31">
        <f>P5+1</f>
        <v>2</v>
      </c>
      <c r="Q6" s="6" t="s">
        <v>342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343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293</v>
      </c>
      <c r="D7" s="217" t="str">
        <f>E7</f>
        <v>ㄆ</v>
      </c>
      <c r="E7" s="19" t="s">
        <v>344</v>
      </c>
      <c r="F7" s="5" t="s">
        <v>11</v>
      </c>
      <c r="G7" s="13" t="s">
        <v>12</v>
      </c>
      <c r="H7" s="252"/>
      <c r="I7" s="5"/>
      <c r="J7" s="6"/>
      <c r="K7" s="13" t="str">
        <f t="shared" si="2"/>
        <v>["ㄆ"] = "ph",</v>
      </c>
      <c r="L7" s="272"/>
      <c r="M7" s="272"/>
      <c r="N7" s="272"/>
      <c r="P7" s="31">
        <f t="shared" ref="P7:P59" si="4">P6+1</f>
        <v>3</v>
      </c>
      <c r="Q7" s="6" t="s">
        <v>345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256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74</v>
      </c>
      <c r="D8" s="219" t="str">
        <f>E8</f>
        <v>ㄇ</v>
      </c>
      <c r="E8" s="21" t="s">
        <v>18</v>
      </c>
      <c r="F8" s="10" t="s">
        <v>20</v>
      </c>
      <c r="G8" s="178" t="s">
        <v>346</v>
      </c>
      <c r="H8" s="253"/>
      <c r="I8" s="5"/>
      <c r="J8" s="6"/>
      <c r="K8" s="13" t="str">
        <f t="shared" si="2"/>
        <v>["ㄇ"] = "m",</v>
      </c>
      <c r="L8" s="273"/>
      <c r="M8" s="273"/>
      <c r="N8" s="273"/>
      <c r="P8" s="32">
        <f t="shared" si="4"/>
        <v>4</v>
      </c>
      <c r="Q8" s="11" t="s">
        <v>347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348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18" t="str">
        <f t="shared" ref="E9:E12" si="6">D9</f>
        <v>ㄉ</v>
      </c>
      <c r="F9" s="8" t="s">
        <v>23</v>
      </c>
      <c r="G9" s="14" t="s">
        <v>23</v>
      </c>
      <c r="H9" s="252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272"/>
      <c r="M9" s="272"/>
      <c r="N9" s="272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349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350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294</v>
      </c>
      <c r="D10" s="19" t="s">
        <v>351</v>
      </c>
      <c r="E10" s="217" t="str">
        <f t="shared" si="6"/>
        <v>ㄊ</v>
      </c>
      <c r="F10" s="5" t="s">
        <v>26</v>
      </c>
      <c r="G10" s="13" t="s">
        <v>27</v>
      </c>
      <c r="H10" s="252"/>
      <c r="I10" s="5"/>
      <c r="J10" s="6"/>
      <c r="K10" s="13" t="str">
        <f t="shared" si="2"/>
        <v>["ㄊ"] = "th",</v>
      </c>
      <c r="L10" s="272"/>
      <c r="M10" s="272"/>
      <c r="N10" s="272"/>
      <c r="P10" s="31">
        <f t="shared" si="4"/>
        <v>6</v>
      </c>
      <c r="Q10" s="6" t="s">
        <v>352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353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49</v>
      </c>
      <c r="D11" s="19" t="s">
        <v>29</v>
      </c>
      <c r="E11" s="217" t="str">
        <f t="shared" si="6"/>
        <v>ㄋ</v>
      </c>
      <c r="F11" s="5" t="s">
        <v>31</v>
      </c>
      <c r="G11" s="13" t="s">
        <v>31</v>
      </c>
      <c r="H11" s="252"/>
      <c r="I11" s="5"/>
      <c r="J11" s="6"/>
      <c r="K11" s="13" t="str">
        <f t="shared" si="2"/>
        <v>["ㄋ"] = "n",</v>
      </c>
      <c r="L11" s="272"/>
      <c r="M11" s="272"/>
      <c r="N11" s="272"/>
      <c r="P11" s="31">
        <f t="shared" si="4"/>
        <v>7</v>
      </c>
      <c r="Q11" s="6" t="s">
        <v>354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355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295</v>
      </c>
      <c r="D12" s="21" t="s">
        <v>33</v>
      </c>
      <c r="E12" s="219" t="str">
        <f t="shared" si="6"/>
        <v>ㄌ</v>
      </c>
      <c r="F12" s="10" t="s">
        <v>35</v>
      </c>
      <c r="G12" s="15" t="s">
        <v>35</v>
      </c>
      <c r="H12" s="252"/>
      <c r="I12" s="5"/>
      <c r="J12" s="6"/>
      <c r="K12" s="13" t="str">
        <f t="shared" si="2"/>
        <v>["ㄌ"] = "l",</v>
      </c>
      <c r="L12" s="272"/>
      <c r="M12" s="272"/>
      <c r="N12" s="272"/>
      <c r="P12" s="32">
        <f t="shared" si="4"/>
        <v>8</v>
      </c>
      <c r="Q12" s="11" t="s">
        <v>356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357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296</v>
      </c>
      <c r="AT12" s="27" t="s">
        <v>52</v>
      </c>
      <c r="AU12" s="28" t="s">
        <v>53</v>
      </c>
      <c r="AV12" s="79"/>
    </row>
    <row r="13" spans="2:48">
      <c r="B13" s="48">
        <f t="shared" si="1"/>
        <v>9</v>
      </c>
      <c r="C13" s="9" t="s">
        <v>92</v>
      </c>
      <c r="D13" s="218" t="str">
        <f>E13</f>
        <v>ㄍ</v>
      </c>
      <c r="E13" s="20" t="s">
        <v>296</v>
      </c>
      <c r="F13" s="8" t="s">
        <v>52</v>
      </c>
      <c r="G13" s="14" t="s">
        <v>52</v>
      </c>
      <c r="H13" s="252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272"/>
      <c r="M13" s="272"/>
      <c r="N13" s="272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358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359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296</v>
      </c>
      <c r="AT13" s="27" t="s">
        <v>56</v>
      </c>
      <c r="AU13" s="28" t="s">
        <v>57</v>
      </c>
    </row>
    <row r="14" spans="2:48">
      <c r="B14" s="47">
        <f t="shared" si="1"/>
        <v>10</v>
      </c>
      <c r="C14" s="6" t="s">
        <v>245</v>
      </c>
      <c r="D14" s="217" t="s">
        <v>360</v>
      </c>
      <c r="E14" s="19" t="s">
        <v>297</v>
      </c>
      <c r="F14" s="5" t="s">
        <v>59</v>
      </c>
      <c r="G14" s="13" t="s">
        <v>59</v>
      </c>
      <c r="H14" s="252"/>
      <c r="I14" s="5"/>
      <c r="J14" s="6"/>
      <c r="K14" s="13" t="str">
        <f t="shared" si="2"/>
        <v>["ㄍㄏ"] = "g",</v>
      </c>
      <c r="L14" s="272"/>
      <c r="M14" s="272"/>
      <c r="N14" s="272"/>
      <c r="O14" s="2" t="s">
        <v>275</v>
      </c>
      <c r="P14" s="31">
        <f t="shared" si="4"/>
        <v>10</v>
      </c>
      <c r="Q14" s="6" t="s">
        <v>361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285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54</v>
      </c>
      <c r="AT14" s="27" t="s">
        <v>66</v>
      </c>
      <c r="AU14" s="28" t="s">
        <v>67</v>
      </c>
    </row>
    <row r="15" spans="2:48">
      <c r="B15" s="47">
        <f t="shared" si="1"/>
        <v>11</v>
      </c>
      <c r="C15" s="6" t="s">
        <v>298</v>
      </c>
      <c r="D15" s="217" t="str">
        <f>E15</f>
        <v>ㄎ</v>
      </c>
      <c r="E15" s="19" t="s">
        <v>362</v>
      </c>
      <c r="F15" s="5" t="s">
        <v>55</v>
      </c>
      <c r="G15" s="13" t="s">
        <v>56</v>
      </c>
      <c r="H15" s="252"/>
      <c r="I15" s="5"/>
      <c r="J15" s="6"/>
      <c r="K15" s="13" t="str">
        <f t="shared" si="2"/>
        <v>["ㄎ"] = "kh",</v>
      </c>
      <c r="L15" s="272"/>
      <c r="M15" s="272"/>
      <c r="N15" s="272"/>
      <c r="P15" s="31">
        <f t="shared" si="4"/>
        <v>11</v>
      </c>
      <c r="Q15" s="6" t="s">
        <v>363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364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54</v>
      </c>
      <c r="AT15" s="27" t="s">
        <v>365</v>
      </c>
      <c r="AU15" s="28" t="s">
        <v>366</v>
      </c>
      <c r="AV15" s="118"/>
    </row>
    <row r="16" spans="2:48">
      <c r="B16" s="49">
        <f t="shared" si="1"/>
        <v>12</v>
      </c>
      <c r="C16" s="11" t="s">
        <v>324</v>
      </c>
      <c r="D16" s="257" t="s">
        <v>367</v>
      </c>
      <c r="E16" s="258" t="s">
        <v>325</v>
      </c>
      <c r="F16" s="10" t="s">
        <v>294</v>
      </c>
      <c r="G16" s="15" t="s">
        <v>63</v>
      </c>
      <c r="H16" s="252"/>
      <c r="I16" s="10"/>
      <c r="J16" s="11"/>
      <c r="K16" s="13" t="e">
        <f>"["""&amp;#REF!&amp;"""] = """&amp;#REF!&amp;""","</f>
        <v>#REF!</v>
      </c>
      <c r="L16" s="272"/>
      <c r="M16" s="272"/>
      <c r="N16" s="272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368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299</v>
      </c>
      <c r="AT16" s="27" t="s">
        <v>369</v>
      </c>
      <c r="AU16" s="28" t="s">
        <v>370</v>
      </c>
      <c r="AV16" s="122"/>
    </row>
    <row r="17" spans="2:48">
      <c r="B17" s="48">
        <f t="shared" si="1"/>
        <v>13</v>
      </c>
      <c r="C17" s="9" t="s">
        <v>371</v>
      </c>
      <c r="D17" s="20" t="s">
        <v>300</v>
      </c>
      <c r="E17" s="218" t="str">
        <f t="shared" ref="E17:E19" si="7">D17</f>
        <v>ㄗ</v>
      </c>
      <c r="F17" s="8" t="s">
        <v>347</v>
      </c>
      <c r="G17" s="14" t="s">
        <v>347</v>
      </c>
      <c r="H17" s="252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272"/>
      <c r="M17" s="272"/>
      <c r="N17" s="272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372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303</v>
      </c>
      <c r="AT17" s="27" t="s">
        <v>373</v>
      </c>
      <c r="AU17" s="28" t="s">
        <v>374</v>
      </c>
      <c r="AV17" s="122"/>
    </row>
    <row r="18" spans="2:48">
      <c r="B18" s="47">
        <f t="shared" si="1"/>
        <v>14</v>
      </c>
      <c r="C18" s="6" t="s">
        <v>375</v>
      </c>
      <c r="D18" s="19" t="s">
        <v>41</v>
      </c>
      <c r="E18" s="217" t="str">
        <f t="shared" si="7"/>
        <v>ㄘ</v>
      </c>
      <c r="F18" s="5" t="s">
        <v>39</v>
      </c>
      <c r="G18" s="13" t="s">
        <v>39</v>
      </c>
      <c r="H18" s="252"/>
      <c r="I18" s="5"/>
      <c r="J18" s="6"/>
      <c r="K18" s="13" t="str">
        <f t="shared" si="8"/>
        <v>["ㄘ"] = "c",</v>
      </c>
      <c r="L18" s="272"/>
      <c r="M18" s="272"/>
      <c r="N18" s="272"/>
      <c r="P18" s="31">
        <f t="shared" si="4"/>
        <v>14</v>
      </c>
      <c r="Q18" s="6" t="s">
        <v>377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378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303</v>
      </c>
      <c r="AT18" s="27" t="s">
        <v>59</v>
      </c>
      <c r="AU18" s="28" t="s">
        <v>60</v>
      </c>
      <c r="AV18" s="122"/>
    </row>
    <row r="19" spans="2:48">
      <c r="B19" s="47">
        <f t="shared" si="1"/>
        <v>15</v>
      </c>
      <c r="C19" s="6" t="s">
        <v>31</v>
      </c>
      <c r="D19" s="19" t="s">
        <v>48</v>
      </c>
      <c r="E19" s="217" t="str">
        <f t="shared" si="7"/>
        <v>ㄙ</v>
      </c>
      <c r="F19" s="5" t="s">
        <v>49</v>
      </c>
      <c r="G19" s="13" t="s">
        <v>49</v>
      </c>
      <c r="H19" s="252"/>
      <c r="I19" s="5"/>
      <c r="J19" s="6"/>
      <c r="K19" s="13" t="str">
        <f t="shared" si="8"/>
        <v>["ㄙ"] = "s",</v>
      </c>
      <c r="L19" s="272"/>
      <c r="M19" s="272"/>
      <c r="N19" s="272"/>
      <c r="P19" s="31">
        <f t="shared" si="4"/>
        <v>15</v>
      </c>
      <c r="Q19" s="6" t="s">
        <v>379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380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304</v>
      </c>
      <c r="AT19" s="27" t="s">
        <v>63</v>
      </c>
      <c r="AU19" s="28" t="s">
        <v>381</v>
      </c>
      <c r="AV19" s="122"/>
    </row>
    <row r="20" spans="2:48">
      <c r="B20" s="49">
        <f t="shared" si="1"/>
        <v>16</v>
      </c>
      <c r="C20" s="11" t="s">
        <v>382</v>
      </c>
      <c r="D20" s="257" t="s">
        <v>383</v>
      </c>
      <c r="E20" s="258" t="s">
        <v>384</v>
      </c>
      <c r="F20" s="10" t="s">
        <v>385</v>
      </c>
      <c r="G20" s="15" t="s">
        <v>302</v>
      </c>
      <c r="H20" s="252"/>
      <c r="I20" s="5"/>
      <c r="J20" s="6"/>
      <c r="K20" s="13" t="str">
        <f t="shared" si="8"/>
        <v>["ㄖ"] = "j",</v>
      </c>
      <c r="L20" s="272"/>
      <c r="M20" s="272"/>
      <c r="N20" s="272"/>
      <c r="P20" s="32">
        <f t="shared" si="4"/>
        <v>16</v>
      </c>
      <c r="Q20" s="11" t="s">
        <v>386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387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305</v>
      </c>
      <c r="AT20" s="27" t="s">
        <v>46</v>
      </c>
      <c r="AU20" s="28" t="s">
        <v>388</v>
      </c>
    </row>
    <row r="21" spans="2:48">
      <c r="B21" s="48">
        <f t="shared" si="1"/>
        <v>17</v>
      </c>
      <c r="C21" s="9" t="s">
        <v>247</v>
      </c>
      <c r="D21" s="218" t="s">
        <v>389</v>
      </c>
      <c r="E21" s="20" t="s">
        <v>303</v>
      </c>
      <c r="F21" s="8" t="s">
        <v>266</v>
      </c>
      <c r="G21" s="14" t="s">
        <v>836</v>
      </c>
      <c r="H21" s="252" t="s">
        <v>390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274"/>
      <c r="M21" s="274"/>
      <c r="N21" s="272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391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300</v>
      </c>
      <c r="AT21" s="27" t="s">
        <v>46</v>
      </c>
      <c r="AU21" s="28" t="s">
        <v>47</v>
      </c>
      <c r="AV21" s="129"/>
    </row>
    <row r="22" spans="2:48">
      <c r="B22" s="47">
        <f t="shared" si="1"/>
        <v>18</v>
      </c>
      <c r="C22" s="6" t="s">
        <v>261</v>
      </c>
      <c r="D22" s="217" t="s">
        <v>392</v>
      </c>
      <c r="E22" s="19" t="s">
        <v>304</v>
      </c>
      <c r="F22" s="5" t="s">
        <v>42</v>
      </c>
      <c r="G22" s="13" t="s">
        <v>837</v>
      </c>
      <c r="H22" s="252" t="s">
        <v>393</v>
      </c>
      <c r="I22" s="5"/>
      <c r="J22" s="6"/>
      <c r="K22" s="13" t="str">
        <f t="shared" si="8"/>
        <v>["ㄑ"] = "ci-",</v>
      </c>
      <c r="L22" s="272"/>
      <c r="M22" s="272"/>
      <c r="N22" s="272"/>
      <c r="P22" s="31">
        <f t="shared" si="4"/>
        <v>18</v>
      </c>
      <c r="Q22" s="6" t="s">
        <v>394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395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300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396</v>
      </c>
      <c r="D23" s="219" t="s">
        <v>397</v>
      </c>
      <c r="E23" s="21" t="s">
        <v>305</v>
      </c>
      <c r="F23" s="10" t="s">
        <v>257</v>
      </c>
      <c r="G23" s="15" t="s">
        <v>398</v>
      </c>
      <c r="H23" s="252" t="s">
        <v>399</v>
      </c>
      <c r="I23" s="10"/>
      <c r="J23" s="11"/>
      <c r="K23" s="15" t="str">
        <f t="shared" si="8"/>
        <v>["ㄒ"] = "si-",</v>
      </c>
      <c r="L23" s="275"/>
      <c r="M23" s="275"/>
      <c r="N23" s="272"/>
      <c r="P23" s="31">
        <f t="shared" si="4"/>
        <v>19</v>
      </c>
      <c r="Q23" s="6" t="s">
        <v>400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401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376</v>
      </c>
      <c r="AU23" s="28" t="s">
        <v>43</v>
      </c>
      <c r="AV23" s="129"/>
    </row>
    <row r="24" spans="2:48">
      <c r="B24" s="259">
        <f t="shared" si="1"/>
        <v>20</v>
      </c>
      <c r="C24" s="260" t="s">
        <v>38</v>
      </c>
      <c r="D24" s="261" t="s">
        <v>299</v>
      </c>
      <c r="E24" s="262" t="s">
        <v>299</v>
      </c>
      <c r="F24" s="263" t="s">
        <v>66</v>
      </c>
      <c r="G24" s="264" t="s">
        <v>66</v>
      </c>
      <c r="H24" s="253"/>
      <c r="I24" s="215"/>
      <c r="J24" s="9"/>
      <c r="K24" s="14" t="str">
        <f t="shared" si="8"/>
        <v>["ㄏ"] = "h",</v>
      </c>
      <c r="L24" s="276"/>
      <c r="M24" s="276"/>
      <c r="N24" s="272" t="str">
        <f xml:space="preserve"> "# " &amp; _xlfn.CONCAT(E25:E35)</f>
        <v># ㄧㆪㄨㆫㄚㆩㆤㆥㆦㆧㄜ</v>
      </c>
      <c r="P24" s="32">
        <f>P23+1</f>
        <v>20</v>
      </c>
      <c r="Q24" s="11" t="s">
        <v>382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402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48</v>
      </c>
      <c r="AT24" s="27" t="s">
        <v>49</v>
      </c>
      <c r="AU24" s="28" t="s">
        <v>50</v>
      </c>
      <c r="AV24" s="129"/>
    </row>
    <row r="25" spans="2:48">
      <c r="B25" s="48">
        <f t="shared" si="1"/>
        <v>21</v>
      </c>
      <c r="C25" s="9" t="s">
        <v>85</v>
      </c>
      <c r="D25" s="218" t="str">
        <f>E25</f>
        <v>ㄧ</v>
      </c>
      <c r="E25" s="20" t="s">
        <v>70</v>
      </c>
      <c r="F25" s="8" t="s">
        <v>71</v>
      </c>
      <c r="G25" s="14" t="s">
        <v>71</v>
      </c>
      <c r="H25" s="252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274" t="str">
        <f>_xlfn.CONCAT(F25:F35)</f>
        <v>iIuUaAeEOQo</v>
      </c>
      <c r="M25" s="274" t="str">
        <f>_xlfn.CONCAT(C25:C35)</f>
        <v>uUjJ8*,&lt;iIk</v>
      </c>
      <c r="N25" s="274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403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73</v>
      </c>
      <c r="AT25" s="29" t="s">
        <v>71</v>
      </c>
      <c r="AU25" s="28" t="s">
        <v>72</v>
      </c>
      <c r="AV25" s="129"/>
    </row>
    <row r="26" spans="2:48">
      <c r="B26" s="22">
        <f t="shared" si="1"/>
        <v>22</v>
      </c>
      <c r="C26" s="6" t="s">
        <v>248</v>
      </c>
      <c r="D26" s="217" t="str">
        <f xml:space="preserve"> "ㄥ" &amp; E25</f>
        <v>ㄥㄧ</v>
      </c>
      <c r="E26" s="19" t="s">
        <v>307</v>
      </c>
      <c r="F26" s="5" t="s">
        <v>404</v>
      </c>
      <c r="G26" s="13" t="s">
        <v>405</v>
      </c>
      <c r="H26" s="252"/>
      <c r="I26" s="5"/>
      <c r="J26" s="6"/>
      <c r="K26" s="13" t="str">
        <f t="shared" si="8"/>
        <v>["ㄥㄧ"] = "Ni",</v>
      </c>
      <c r="L26" s="272"/>
      <c r="M26" s="272"/>
      <c r="N26" s="272"/>
      <c r="P26" s="31">
        <f t="shared" si="4"/>
        <v>22</v>
      </c>
      <c r="Q26" s="6" t="s">
        <v>371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406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290</v>
      </c>
      <c r="AT26" s="29" t="s">
        <v>85</v>
      </c>
      <c r="AU26" s="28" t="s">
        <v>86</v>
      </c>
      <c r="AV26" s="129"/>
    </row>
    <row r="27" spans="2:48">
      <c r="B27" s="22">
        <f t="shared" si="1"/>
        <v>23</v>
      </c>
      <c r="C27" s="6" t="s">
        <v>302</v>
      </c>
      <c r="D27" s="217" t="str">
        <f>E27</f>
        <v>ㄨ</v>
      </c>
      <c r="E27" s="19" t="s">
        <v>84</v>
      </c>
      <c r="F27" s="5" t="s">
        <v>85</v>
      </c>
      <c r="G27" s="13" t="s">
        <v>85</v>
      </c>
      <c r="H27" s="252"/>
      <c r="I27" s="5"/>
      <c r="J27" s="6"/>
      <c r="K27" s="13" t="str">
        <f t="shared" si="8"/>
        <v>["ㄨ"] = "u",</v>
      </c>
      <c r="L27" s="272"/>
      <c r="M27" s="272"/>
      <c r="N27" s="272"/>
      <c r="P27" s="31">
        <f t="shared" si="4"/>
        <v>23</v>
      </c>
      <c r="Q27" s="6" t="s">
        <v>375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407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98</v>
      </c>
      <c r="AT27" s="29" t="s">
        <v>20</v>
      </c>
      <c r="AU27" s="28" t="s">
        <v>114</v>
      </c>
      <c r="AV27" s="129"/>
    </row>
    <row r="28" spans="2:48">
      <c r="B28" s="22">
        <f t="shared" si="1"/>
        <v>24</v>
      </c>
      <c r="C28" s="6" t="s">
        <v>262</v>
      </c>
      <c r="D28" s="217" t="str">
        <f xml:space="preserve"> "ㄥ" &amp; E27</f>
        <v>ㄥㄨ</v>
      </c>
      <c r="E28" s="19" t="s">
        <v>308</v>
      </c>
      <c r="F28" s="5" t="s">
        <v>408</v>
      </c>
      <c r="G28" s="13" t="s">
        <v>409</v>
      </c>
      <c r="H28" s="252"/>
      <c r="I28" s="5"/>
      <c r="J28" s="6"/>
      <c r="K28" s="13" t="str">
        <f t="shared" si="8"/>
        <v>["ㄥㄨ"] = "Nu",</v>
      </c>
      <c r="L28" s="272"/>
      <c r="M28" s="272"/>
      <c r="N28" s="272"/>
      <c r="P28" s="32">
        <f t="shared" si="4"/>
        <v>24</v>
      </c>
      <c r="Q28" s="11" t="s">
        <v>410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396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98</v>
      </c>
      <c r="AT28" s="29" t="s">
        <v>74</v>
      </c>
      <c r="AU28" s="28" t="s">
        <v>75</v>
      </c>
      <c r="AV28" s="129"/>
    </row>
    <row r="29" spans="2:48">
      <c r="B29" s="22">
        <f t="shared" si="1"/>
        <v>25</v>
      </c>
      <c r="C29" s="6">
        <v>8</v>
      </c>
      <c r="D29" s="217" t="str">
        <f>E29</f>
        <v>ㄚ</v>
      </c>
      <c r="E29" s="19" t="s">
        <v>141</v>
      </c>
      <c r="F29" s="5" t="s">
        <v>74</v>
      </c>
      <c r="G29" s="13" t="s">
        <v>74</v>
      </c>
      <c r="H29" s="252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272"/>
      <c r="M29" s="272"/>
      <c r="N29" s="272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411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106</v>
      </c>
      <c r="AT29" s="29" t="s">
        <v>100</v>
      </c>
      <c r="AU29" s="28" t="s">
        <v>412</v>
      </c>
      <c r="AV29" s="129"/>
    </row>
    <row r="30" spans="2:48">
      <c r="B30" s="22">
        <f t="shared" si="1"/>
        <v>26</v>
      </c>
      <c r="C30" s="6" t="s">
        <v>309</v>
      </c>
      <c r="D30" s="217" t="str">
        <f xml:space="preserve"> "ㄥ" &amp; E29</f>
        <v>ㄥㄚ</v>
      </c>
      <c r="E30" s="19" t="s">
        <v>310</v>
      </c>
      <c r="F30" s="5" t="s">
        <v>256</v>
      </c>
      <c r="G30" s="13" t="s">
        <v>413</v>
      </c>
      <c r="H30" s="252"/>
      <c r="I30" s="5"/>
      <c r="J30" s="6"/>
      <c r="K30" s="13" t="str">
        <f t="shared" si="8"/>
        <v>["ㄥㄚ"] = "Na",</v>
      </c>
      <c r="L30" s="272"/>
      <c r="M30" s="272"/>
      <c r="N30" s="272"/>
      <c r="P30" s="31">
        <f t="shared" si="4"/>
        <v>26</v>
      </c>
      <c r="Q30" s="6" t="s">
        <v>414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408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313</v>
      </c>
      <c r="AT30" s="29" t="s">
        <v>99</v>
      </c>
      <c r="AU30" s="28" t="s">
        <v>108</v>
      </c>
      <c r="AV30" s="129"/>
    </row>
    <row r="31" spans="2:48">
      <c r="B31" s="22">
        <f t="shared" si="1"/>
        <v>27</v>
      </c>
      <c r="C31" s="40" t="s">
        <v>415</v>
      </c>
      <c r="D31" s="217" t="s">
        <v>416</v>
      </c>
      <c r="E31" s="19" t="s">
        <v>417</v>
      </c>
      <c r="F31" s="5" t="s">
        <v>92</v>
      </c>
      <c r="G31" s="13" t="s">
        <v>92</v>
      </c>
      <c r="H31" s="252"/>
      <c r="I31" s="5"/>
      <c r="J31" s="40"/>
      <c r="K31" s="13" t="str">
        <f t="shared" si="8"/>
        <v>["ㄝ"] = "e",</v>
      </c>
      <c r="L31" s="272"/>
      <c r="M31" s="272"/>
      <c r="N31" s="272"/>
      <c r="P31" s="31">
        <f t="shared" si="4"/>
        <v>27</v>
      </c>
      <c r="Q31" s="6" t="s">
        <v>385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418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313</v>
      </c>
      <c r="AT31" s="29" t="s">
        <v>419</v>
      </c>
      <c r="AU31" s="28" t="s">
        <v>420</v>
      </c>
      <c r="AV31" s="129"/>
    </row>
    <row r="32" spans="2:48">
      <c r="B32" s="22">
        <f t="shared" si="1"/>
        <v>28</v>
      </c>
      <c r="C32" s="40" t="s">
        <v>314</v>
      </c>
      <c r="D32" s="217" t="s">
        <v>421</v>
      </c>
      <c r="E32" s="19" t="s">
        <v>315</v>
      </c>
      <c r="F32" s="5" t="s">
        <v>245</v>
      </c>
      <c r="G32" s="13" t="s">
        <v>422</v>
      </c>
      <c r="H32" s="252"/>
      <c r="I32" s="5"/>
      <c r="J32" s="40"/>
      <c r="K32" s="13" t="str">
        <f t="shared" si="8"/>
        <v>["ㄥㄝ"] = "Ne",</v>
      </c>
      <c r="L32" s="272"/>
      <c r="M32" s="272"/>
      <c r="N32" s="272"/>
      <c r="P32" s="32">
        <f t="shared" si="4"/>
        <v>28</v>
      </c>
      <c r="Q32" s="11" t="s">
        <v>346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423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316</v>
      </c>
      <c r="AT32" s="29" t="s">
        <v>92</v>
      </c>
      <c r="AU32" s="28" t="s">
        <v>93</v>
      </c>
      <c r="AV32" s="129"/>
    </row>
    <row r="33" spans="2:48">
      <c r="B33" s="22">
        <f t="shared" si="1"/>
        <v>29</v>
      </c>
      <c r="C33" s="6" t="s">
        <v>71</v>
      </c>
      <c r="D33" s="217" t="s">
        <v>311</v>
      </c>
      <c r="E33" s="19" t="s">
        <v>858</v>
      </c>
      <c r="F33" s="5" t="s">
        <v>250</v>
      </c>
      <c r="G33" s="13" t="s">
        <v>100</v>
      </c>
      <c r="H33" s="252"/>
      <c r="I33" s="5"/>
      <c r="J33" s="6"/>
      <c r="K33" s="13" t="str">
        <f t="shared" si="8"/>
        <v>["ㄛ"] = "oo",</v>
      </c>
      <c r="L33" s="272"/>
      <c r="M33" s="272"/>
      <c r="N33" s="272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424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318</v>
      </c>
      <c r="AT33" s="29" t="s">
        <v>425</v>
      </c>
      <c r="AU33" s="28" t="s">
        <v>426</v>
      </c>
      <c r="AV33" s="129"/>
    </row>
    <row r="34" spans="2:48">
      <c r="B34" s="22">
        <f t="shared" si="1"/>
        <v>30</v>
      </c>
      <c r="C34" s="6" t="s">
        <v>249</v>
      </c>
      <c r="D34" s="217" t="str">
        <f xml:space="preserve"> "ㄥ" &amp; E33</f>
        <v>ㄥㆦ</v>
      </c>
      <c r="E34" s="19" t="s">
        <v>312</v>
      </c>
      <c r="F34" s="5" t="s">
        <v>343</v>
      </c>
      <c r="G34" s="13" t="s">
        <v>427</v>
      </c>
      <c r="H34" s="252"/>
      <c r="I34" s="5"/>
      <c r="J34" s="6"/>
      <c r="K34" s="13" t="str">
        <f t="shared" si="8"/>
        <v>["ㄥㆦ"] = "Noo",</v>
      </c>
      <c r="L34" s="272"/>
      <c r="M34" s="272"/>
      <c r="N34" s="272"/>
      <c r="P34" s="31">
        <f t="shared" si="4"/>
        <v>30</v>
      </c>
      <c r="Q34" s="6" t="s">
        <v>428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404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319</v>
      </c>
      <c r="AT34" s="29" t="s">
        <v>429</v>
      </c>
      <c r="AU34" s="28" t="s">
        <v>430</v>
      </c>
      <c r="AV34" s="129"/>
    </row>
    <row r="35" spans="2:48">
      <c r="B35" s="177">
        <f t="shared" si="1"/>
        <v>31</v>
      </c>
      <c r="C35" s="11" t="s">
        <v>52</v>
      </c>
      <c r="D35" s="219" t="str">
        <f>E35</f>
        <v>ㄜ</v>
      </c>
      <c r="E35" s="21" t="s">
        <v>431</v>
      </c>
      <c r="F35" s="10" t="s">
        <v>99</v>
      </c>
      <c r="G35" s="15" t="s">
        <v>99</v>
      </c>
      <c r="H35" s="252"/>
      <c r="I35" s="10"/>
      <c r="J35" s="11"/>
      <c r="K35" s="15" t="str">
        <f t="shared" si="8"/>
        <v>["ㄜ"] = "o",</v>
      </c>
      <c r="L35" s="275"/>
      <c r="M35" s="275"/>
      <c r="N35" s="272" t="str">
        <f xml:space="preserve"> "# " &amp; _xlfn.CONCAT(E36:E40)</f>
        <v># ㄢㄞㆮㄠㆯ</v>
      </c>
      <c r="P35" s="31">
        <f t="shared" si="4"/>
        <v>31</v>
      </c>
      <c r="Q35" s="6" t="s">
        <v>432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433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319</v>
      </c>
      <c r="AT35" s="29" t="s">
        <v>434</v>
      </c>
      <c r="AU35" s="28" t="s">
        <v>435</v>
      </c>
      <c r="AV35" s="129"/>
    </row>
    <row r="36" spans="2:48">
      <c r="B36" s="22">
        <f t="shared" si="1"/>
        <v>32</v>
      </c>
      <c r="C36" s="6">
        <v>0</v>
      </c>
      <c r="D36" s="217" t="str">
        <f>E36</f>
        <v>ㄢ</v>
      </c>
      <c r="E36" s="19" t="s">
        <v>321</v>
      </c>
      <c r="F36" s="5" t="s">
        <v>349</v>
      </c>
      <c r="G36" s="13" t="s">
        <v>434</v>
      </c>
      <c r="H36" s="252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272" t="str">
        <f xml:space="preserve"> _xlfn.CONCAT(F36:F40)</f>
        <v>@yYxX</v>
      </c>
      <c r="M36" s="272" t="str">
        <f xml:space="preserve"> _xlfn.CONCAT(C36:C40)</f>
        <v>09(lL</v>
      </c>
      <c r="N36" s="274" t="str">
        <f xml:space="preserve"> "- xlit|" &amp; L36 &amp; "|" &amp; M36 &amp; "|"</f>
        <v>- xlit|@yYxX|09(lL|</v>
      </c>
      <c r="P36" s="32">
        <f>P35+1</f>
        <v>32</v>
      </c>
      <c r="Q36" s="11" t="s">
        <v>415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415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328</v>
      </c>
      <c r="AT36" s="29" t="s">
        <v>436</v>
      </c>
      <c r="AU36" s="28" t="s">
        <v>437</v>
      </c>
      <c r="AV36" s="129"/>
    </row>
    <row r="37" spans="2:48">
      <c r="B37" s="22">
        <f xml:space="preserve"> ROW() -4</f>
        <v>33</v>
      </c>
      <c r="C37" s="6">
        <v>9</v>
      </c>
      <c r="D37" s="217" t="str">
        <f>E37</f>
        <v>ㄞ</v>
      </c>
      <c r="E37" s="19" t="s">
        <v>316</v>
      </c>
      <c r="F37" s="5" t="s">
        <v>371</v>
      </c>
      <c r="G37" s="13" t="s">
        <v>438</v>
      </c>
      <c r="H37" s="252"/>
      <c r="I37" s="5"/>
      <c r="J37" s="6"/>
      <c r="K37" s="13" t="str">
        <f t="shared" si="8"/>
        <v>["ㄞ"] = "ai",</v>
      </c>
      <c r="L37" s="272"/>
      <c r="M37" s="272"/>
      <c r="N37" s="272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439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329</v>
      </c>
      <c r="AT37" s="29" t="s">
        <v>440</v>
      </c>
      <c r="AU37" s="28" t="s">
        <v>441</v>
      </c>
      <c r="AV37" s="129"/>
    </row>
    <row r="38" spans="2:48">
      <c r="B38" s="22">
        <f t="shared" ref="B38:B51" si="9" xml:space="preserve"> ROW() -4</f>
        <v>34</v>
      </c>
      <c r="C38" s="6" t="s">
        <v>317</v>
      </c>
      <c r="D38" s="217" t="str">
        <f xml:space="preserve"> "ㄥ" &amp; E37</f>
        <v>ㄥㄞ</v>
      </c>
      <c r="E38" s="19" t="s">
        <v>318</v>
      </c>
      <c r="F38" s="5" t="s">
        <v>406</v>
      </c>
      <c r="G38" s="13" t="s">
        <v>442</v>
      </c>
      <c r="H38" s="252"/>
      <c r="I38" s="5"/>
      <c r="J38" s="6"/>
      <c r="K38" s="13" t="str">
        <f t="shared" si="8"/>
        <v>["ㄥㄞ"] = "Nai",</v>
      </c>
      <c r="L38" s="272"/>
      <c r="M38" s="272"/>
      <c r="N38" s="272"/>
      <c r="P38" s="31">
        <f t="shared" si="4"/>
        <v>34</v>
      </c>
      <c r="Q38" s="6" t="s">
        <v>443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286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322</v>
      </c>
      <c r="AT38" s="29" t="s">
        <v>444</v>
      </c>
      <c r="AU38" s="28" t="s">
        <v>445</v>
      </c>
      <c r="AV38" s="129"/>
    </row>
    <row r="39" spans="2:48">
      <c r="B39" s="22">
        <f t="shared" si="9"/>
        <v>35</v>
      </c>
      <c r="C39" s="6" t="s">
        <v>35</v>
      </c>
      <c r="D39" s="217" t="str">
        <f>E39</f>
        <v>ㄠ</v>
      </c>
      <c r="E39" s="19" t="s">
        <v>319</v>
      </c>
      <c r="F39" s="5" t="s">
        <v>356</v>
      </c>
      <c r="G39" s="13" t="s">
        <v>425</v>
      </c>
      <c r="H39" s="252"/>
      <c r="I39" s="5"/>
      <c r="J39" s="6"/>
      <c r="K39" s="13" t="str">
        <f t="shared" si="8"/>
        <v>["ㄠ"] = "au",</v>
      </c>
      <c r="L39" s="272"/>
      <c r="M39" s="272"/>
      <c r="N39" s="272"/>
      <c r="P39" s="31">
        <f t="shared" si="4"/>
        <v>35</v>
      </c>
      <c r="Q39" s="6" t="s">
        <v>446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447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321</v>
      </c>
      <c r="AT39" s="29" t="s">
        <v>63</v>
      </c>
      <c r="AU39" s="28" t="s">
        <v>448</v>
      </c>
    </row>
    <row r="40" spans="2:48">
      <c r="B40" s="177">
        <f t="shared" si="9"/>
        <v>36</v>
      </c>
      <c r="C40" s="11" t="s">
        <v>263</v>
      </c>
      <c r="D40" s="219" t="str">
        <f xml:space="preserve"> "ㄥ" &amp; E39</f>
        <v>ㄥㄠ</v>
      </c>
      <c r="E40" s="21" t="s">
        <v>320</v>
      </c>
      <c r="F40" s="10" t="s">
        <v>357</v>
      </c>
      <c r="G40" s="15" t="s">
        <v>449</v>
      </c>
      <c r="H40" s="252"/>
      <c r="I40" s="5"/>
      <c r="J40" s="6"/>
      <c r="K40" s="13" t="str">
        <f t="shared" si="8"/>
        <v>["ㄥㄠ"] = "Nau",</v>
      </c>
      <c r="L40" s="272"/>
      <c r="M40" s="272"/>
      <c r="N40" s="272" t="str">
        <f xml:space="preserve"> "# " &amp; _xlfn.CONCAT(E41:E45)</f>
        <v># ㆱㆰㆲㄤㆨ</v>
      </c>
      <c r="P40" s="32">
        <f t="shared" si="4"/>
        <v>36</v>
      </c>
      <c r="Q40" s="11" t="s">
        <v>450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450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115</v>
      </c>
      <c r="AT40" s="29" t="s">
        <v>451</v>
      </c>
      <c r="AU40" s="28" t="s">
        <v>452</v>
      </c>
    </row>
    <row r="41" spans="2:48">
      <c r="B41" s="22">
        <f t="shared" si="9"/>
        <v>37</v>
      </c>
      <c r="C41" s="40" t="s">
        <v>286</v>
      </c>
      <c r="D41" s="221" t="s">
        <v>453</v>
      </c>
      <c r="E41" s="200" t="s">
        <v>329</v>
      </c>
      <c r="F41" s="5" t="s">
        <v>454</v>
      </c>
      <c r="G41" s="13" t="s">
        <v>455</v>
      </c>
      <c r="H41" s="252"/>
      <c r="I41" s="8"/>
      <c r="J41" s="39"/>
      <c r="K41" s="14" t="str">
        <f t="shared" si="8"/>
        <v>["ㄛㄇ"] = "om",</v>
      </c>
      <c r="L41" s="274" t="str">
        <f xml:space="preserve"> _xlfn.CONCAT(F41:F45)</f>
        <v>}{][R</v>
      </c>
      <c r="M41" s="274" t="str">
        <f xml:space="preserve"> _xlfn.CONCAT(C41:C45)</f>
        <v>OA:;o</v>
      </c>
      <c r="N41" s="274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456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327</v>
      </c>
      <c r="AT41" s="29" t="s">
        <v>455</v>
      </c>
      <c r="AU41" s="28" t="s">
        <v>457</v>
      </c>
    </row>
    <row r="42" spans="2:48">
      <c r="B42" s="22">
        <f t="shared" si="9"/>
        <v>38</v>
      </c>
      <c r="C42" s="40" t="s">
        <v>256</v>
      </c>
      <c r="D42" s="221" t="s">
        <v>458</v>
      </c>
      <c r="E42" s="200" t="s">
        <v>328</v>
      </c>
      <c r="F42" s="5" t="s">
        <v>459</v>
      </c>
      <c r="G42" s="13" t="s">
        <v>451</v>
      </c>
      <c r="H42" s="252"/>
      <c r="I42" s="5"/>
      <c r="J42" s="40"/>
      <c r="K42" s="13" t="str">
        <f t="shared" si="8"/>
        <v>["ㄚㄇ"] = "am",</v>
      </c>
      <c r="L42" s="272"/>
      <c r="M42" s="272"/>
      <c r="N42" s="272"/>
      <c r="P42" s="31">
        <f t="shared" si="4"/>
        <v>38</v>
      </c>
      <c r="Q42" s="6" t="s">
        <v>234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460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326</v>
      </c>
      <c r="AT42" s="29" t="s">
        <v>78</v>
      </c>
      <c r="AU42" s="28" t="s">
        <v>79</v>
      </c>
    </row>
    <row r="43" spans="2:48">
      <c r="B43" s="22">
        <f t="shared" ref="B43:B55" si="10" xml:space="preserve"> ROW() - 4</f>
        <v>39</v>
      </c>
      <c r="C43" s="40" t="s">
        <v>280</v>
      </c>
      <c r="D43" s="221" t="s">
        <v>461</v>
      </c>
      <c r="E43" s="200" t="s">
        <v>326</v>
      </c>
      <c r="F43" s="5" t="s">
        <v>462</v>
      </c>
      <c r="G43" s="13" t="s">
        <v>429</v>
      </c>
      <c r="H43" s="252"/>
      <c r="I43" s="5"/>
      <c r="J43" s="40"/>
      <c r="K43" s="13" t="str">
        <f t="shared" si="8"/>
        <v>["ㄛㄥ"] = "ong",</v>
      </c>
      <c r="L43" s="272"/>
      <c r="M43" s="272"/>
      <c r="N43" s="272"/>
      <c r="P43" s="31">
        <f t="shared" si="4"/>
        <v>39</v>
      </c>
      <c r="Q43" s="6" t="s">
        <v>463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280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275</v>
      </c>
      <c r="AD43" s="65" t="s">
        <v>275</v>
      </c>
      <c r="AE43" s="66">
        <v>1</v>
      </c>
      <c r="AF43" s="67">
        <v>1</v>
      </c>
      <c r="AR43" s="106">
        <f t="shared" si="0"/>
        <v>40</v>
      </c>
      <c r="AS43" s="107" t="s">
        <v>367</v>
      </c>
      <c r="AT43" s="29" t="s">
        <v>81</v>
      </c>
      <c r="AU43" s="28" t="s">
        <v>82</v>
      </c>
    </row>
    <row r="44" spans="2:48">
      <c r="B44" s="22">
        <f t="shared" si="10"/>
        <v>40</v>
      </c>
      <c r="C44" s="40" t="s">
        <v>463</v>
      </c>
      <c r="D44" s="217" t="str">
        <f>E44</f>
        <v>ㄤ</v>
      </c>
      <c r="E44" s="19" t="s">
        <v>327</v>
      </c>
      <c r="F44" s="5" t="s">
        <v>464</v>
      </c>
      <c r="G44" s="13" t="s">
        <v>440</v>
      </c>
      <c r="H44" s="252"/>
      <c r="I44" s="10"/>
      <c r="J44" s="38"/>
      <c r="K44" s="15" t="str">
        <f t="shared" si="8"/>
        <v>["ㄤ"] = "ang",</v>
      </c>
      <c r="L44" s="275"/>
      <c r="M44" s="275"/>
      <c r="N44" s="275"/>
      <c r="P44" s="32">
        <f t="shared" si="4"/>
        <v>40</v>
      </c>
      <c r="Q44" s="38" t="s">
        <v>465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466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235</v>
      </c>
      <c r="AE44" s="66">
        <v>3</v>
      </c>
      <c r="AF44" s="67">
        <v>3</v>
      </c>
      <c r="AR44" s="106">
        <f t="shared" si="0"/>
        <v>41</v>
      </c>
      <c r="AS44" s="107" t="s">
        <v>323</v>
      </c>
      <c r="AT44" s="29" t="s">
        <v>89</v>
      </c>
      <c r="AU44" s="28" t="s">
        <v>90</v>
      </c>
    </row>
    <row r="45" spans="2:48">
      <c r="B45" s="22">
        <f t="shared" si="10"/>
        <v>41</v>
      </c>
      <c r="C45" s="40" t="s">
        <v>443</v>
      </c>
      <c r="D45" s="19" t="s">
        <v>835</v>
      </c>
      <c r="E45" s="217" t="s">
        <v>838</v>
      </c>
      <c r="F45" s="5" t="s">
        <v>378</v>
      </c>
      <c r="G45" s="13" t="s">
        <v>467</v>
      </c>
      <c r="H45" s="252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275"/>
      <c r="M45" s="275"/>
      <c r="N45" s="272" t="str">
        <f xml:space="preserve"> "# " &amp; _xlfn.CONCAT(E46:E48)</f>
        <v># ㆭㆬㄣ</v>
      </c>
      <c r="P45" s="31">
        <f>P44+1</f>
        <v>41</v>
      </c>
      <c r="Q45" s="40" t="s">
        <v>347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124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237</v>
      </c>
      <c r="AE45" s="66">
        <v>2</v>
      </c>
      <c r="AF45" s="67">
        <v>2</v>
      </c>
      <c r="AR45" s="106">
        <f t="shared" si="0"/>
        <v>42</v>
      </c>
      <c r="AS45" s="107" t="s">
        <v>306</v>
      </c>
      <c r="AT45" s="29" t="s">
        <v>96</v>
      </c>
      <c r="AU45" s="28" t="s">
        <v>97</v>
      </c>
    </row>
    <row r="46" spans="2:48">
      <c r="B46" s="50">
        <f t="shared" si="1"/>
        <v>42</v>
      </c>
      <c r="C46" s="39" t="s">
        <v>465</v>
      </c>
      <c r="D46" s="222" t="s">
        <v>367</v>
      </c>
      <c r="E46" s="198" t="s">
        <v>468</v>
      </c>
      <c r="F46" s="215" t="s">
        <v>353</v>
      </c>
      <c r="G46" s="176" t="s">
        <v>469</v>
      </c>
      <c r="H46" s="253"/>
      <c r="I46" s="215"/>
      <c r="J46" s="39"/>
      <c r="K46" s="14" t="str">
        <f t="shared" si="8"/>
        <v>["ㄥ"] = "ng",</v>
      </c>
      <c r="L46" s="276" t="str">
        <f>_xlfn.CONCAT(F46:F48)</f>
        <v>WMN</v>
      </c>
      <c r="M46" s="276" t="str">
        <f>_xlfn.CONCAT(C46:C48)</f>
        <v>/mp</v>
      </c>
      <c r="N46" s="274" t="str">
        <f xml:space="preserve"> "- xlit|" &amp; L46 &amp; "|" &amp; M46 &amp; "|"</f>
        <v>- xlit|WMN|/mp|</v>
      </c>
      <c r="P46" s="31">
        <f>P45+1</f>
        <v>42</v>
      </c>
      <c r="Q46" s="6" t="s">
        <v>464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459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239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346</v>
      </c>
      <c r="D47" s="223" t="s">
        <v>18</v>
      </c>
      <c r="E47" s="214" t="s">
        <v>470</v>
      </c>
      <c r="F47" s="5" t="s">
        <v>271</v>
      </c>
      <c r="G47" s="16" t="s">
        <v>346</v>
      </c>
      <c r="H47" s="253"/>
      <c r="I47" s="5"/>
      <c r="J47" s="6"/>
      <c r="K47" s="13" t="str">
        <f t="shared" si="8"/>
        <v>["ㄇ"] = "m",</v>
      </c>
      <c r="L47" s="273"/>
      <c r="M47" s="273"/>
      <c r="N47" s="273"/>
      <c r="P47" s="31">
        <f t="shared" si="4"/>
        <v>43</v>
      </c>
      <c r="Q47" s="40" t="s">
        <v>471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472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240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24" t="str">
        <f>E48</f>
        <v>ㄣ</v>
      </c>
      <c r="E48" s="199" t="s">
        <v>115</v>
      </c>
      <c r="F48" s="10" t="s">
        <v>396</v>
      </c>
      <c r="G48" s="178" t="s">
        <v>410</v>
      </c>
      <c r="H48" s="253"/>
      <c r="I48" s="10"/>
      <c r="J48" s="11"/>
      <c r="K48" s="15" t="str">
        <f t="shared" si="8"/>
        <v>["ㄣ"] = "n",</v>
      </c>
      <c r="L48" s="277"/>
      <c r="M48" s="277"/>
      <c r="N48" s="273"/>
      <c r="P48" s="31">
        <f t="shared" si="4"/>
        <v>44</v>
      </c>
      <c r="Q48" s="40" t="s">
        <v>473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140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474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475</v>
      </c>
      <c r="D49" s="219" t="s">
        <v>476</v>
      </c>
      <c r="E49" s="219" t="s">
        <v>476</v>
      </c>
      <c r="F49" s="10" t="s">
        <v>402</v>
      </c>
      <c r="G49" s="15" t="s">
        <v>396</v>
      </c>
      <c r="H49" s="252"/>
      <c r="I49" s="5"/>
      <c r="J49" s="6"/>
      <c r="K49" s="13"/>
      <c r="L49" s="273"/>
      <c r="M49" s="273"/>
      <c r="N49" s="273"/>
      <c r="P49" s="31">
        <f>P48+1</f>
        <v>45</v>
      </c>
      <c r="Q49" s="40" t="s">
        <v>462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454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477</v>
      </c>
      <c r="E50" s="217" t="s">
        <v>330</v>
      </c>
      <c r="F50" s="5">
        <v>1</v>
      </c>
      <c r="G50" s="13">
        <v>1</v>
      </c>
      <c r="H50" s="252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274"/>
      <c r="M50" s="274"/>
      <c r="N50" s="272"/>
      <c r="P50" s="32">
        <f t="shared" si="4"/>
        <v>46</v>
      </c>
      <c r="Q50" s="38" t="s">
        <v>478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479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237</v>
      </c>
      <c r="E51" s="217" t="s">
        <v>237</v>
      </c>
      <c r="F51" s="5">
        <v>2</v>
      </c>
      <c r="G51" s="13">
        <v>2</v>
      </c>
      <c r="H51" s="252"/>
      <c r="I51" s="5"/>
      <c r="J51" s="6"/>
      <c r="K51" s="13" t="str">
        <f t="shared" si="11"/>
        <v>["ˋ"] = "2",</v>
      </c>
      <c r="L51" s="272"/>
      <c r="M51" s="272"/>
      <c r="N51" s="272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13" t="s">
        <v>471</v>
      </c>
      <c r="E52" s="217" t="s">
        <v>235</v>
      </c>
      <c r="F52" s="5">
        <v>3</v>
      </c>
      <c r="G52" s="13">
        <v>3</v>
      </c>
      <c r="H52" s="252"/>
      <c r="I52" s="5"/>
      <c r="J52" s="6"/>
      <c r="K52" s="13" t="str">
        <f t="shared" si="11"/>
        <v>["'"] = "3",</v>
      </c>
      <c r="L52" s="272"/>
      <c r="M52" s="272"/>
      <c r="N52" s="272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122</v>
      </c>
      <c r="E53" s="217" t="s">
        <v>240</v>
      </c>
      <c r="F53" s="5">
        <v>5</v>
      </c>
      <c r="G53" s="13">
        <v>5</v>
      </c>
      <c r="H53" s="252"/>
      <c r="I53" s="5"/>
      <c r="J53" s="6"/>
      <c r="K53" s="13" t="str">
        <f t="shared" si="11"/>
        <v>["ˇ"] = "5",</v>
      </c>
      <c r="L53" s="272"/>
      <c r="M53" s="272"/>
      <c r="N53" s="272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13" t="s">
        <v>472</v>
      </c>
      <c r="E54" s="217" t="s">
        <v>239</v>
      </c>
      <c r="F54" s="5">
        <v>7</v>
      </c>
      <c r="G54" s="13">
        <v>7</v>
      </c>
      <c r="H54" s="252"/>
      <c r="I54" s="5"/>
      <c r="J54" s="6"/>
      <c r="K54" s="13" t="str">
        <f t="shared" si="11"/>
        <v>["""] = "7",</v>
      </c>
      <c r="L54" s="272"/>
      <c r="M54" s="272"/>
      <c r="N54" s="272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481</v>
      </c>
      <c r="E55" s="217" t="s">
        <v>331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275"/>
      <c r="M55" s="275"/>
      <c r="N55" s="272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254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303</v>
      </c>
      <c r="E57" s="20"/>
      <c r="F57" s="8"/>
      <c r="G57" s="14"/>
      <c r="H57" s="254"/>
      <c r="I57" s="5"/>
      <c r="J57" s="5"/>
      <c r="K57" s="5"/>
      <c r="L57" s="278"/>
      <c r="M57" s="278"/>
      <c r="N57" s="278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304</v>
      </c>
      <c r="E58" s="19"/>
      <c r="F58" s="5"/>
      <c r="G58" s="13"/>
      <c r="H58" s="254"/>
      <c r="I58" s="5"/>
      <c r="J58" s="5"/>
      <c r="K58" s="5"/>
      <c r="L58" s="278"/>
      <c r="M58" s="278"/>
      <c r="N58" s="278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482</v>
      </c>
      <c r="E59" s="19"/>
      <c r="F59" s="5"/>
      <c r="G59" s="13"/>
      <c r="H59" s="254"/>
      <c r="I59" s="5"/>
      <c r="J59" s="5"/>
      <c r="K59" s="5"/>
      <c r="L59" s="278"/>
      <c r="M59" s="278"/>
      <c r="N59" s="278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305</v>
      </c>
      <c r="E60" s="21"/>
      <c r="F60" s="10"/>
      <c r="G60" s="15"/>
      <c r="H60" s="254"/>
      <c r="I60" s="5"/>
      <c r="J60" s="5"/>
      <c r="K60" s="5"/>
      <c r="L60" s="278"/>
      <c r="M60" s="278"/>
      <c r="N60" s="278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344</v>
      </c>
      <c r="E61" s="186"/>
      <c r="F61" s="5"/>
      <c r="G61" s="13" t="s">
        <v>234</v>
      </c>
      <c r="H61" s="254"/>
      <c r="I61" s="5"/>
      <c r="J61" s="5"/>
      <c r="K61" s="5"/>
      <c r="L61" s="278"/>
      <c r="M61" s="278"/>
      <c r="N61" s="278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351</v>
      </c>
      <c r="E62" s="186"/>
      <c r="F62" s="5"/>
      <c r="G62" s="13" t="s">
        <v>394</v>
      </c>
      <c r="H62" s="254"/>
      <c r="I62" s="5"/>
      <c r="J62" s="5"/>
      <c r="K62" s="5"/>
      <c r="L62" s="278"/>
      <c r="M62" s="278"/>
      <c r="N62" s="278"/>
      <c r="AI62" s="182"/>
      <c r="AJ62" s="182"/>
      <c r="AK62" s="182"/>
      <c r="AL62" s="182"/>
      <c r="AM62" s="2" t="s">
        <v>275</v>
      </c>
    </row>
    <row r="63" spans="2:39">
      <c r="B63" s="22">
        <v>55</v>
      </c>
      <c r="C63" s="6"/>
      <c r="D63" s="186" t="s">
        <v>362</v>
      </c>
      <c r="E63" s="186"/>
      <c r="F63" s="5"/>
      <c r="G63" s="13" t="s">
        <v>432</v>
      </c>
      <c r="H63" s="254"/>
      <c r="I63" s="5"/>
      <c r="J63" s="5"/>
      <c r="K63" s="5"/>
      <c r="L63" s="278"/>
      <c r="M63" s="278"/>
      <c r="N63" s="278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299</v>
      </c>
      <c r="E64" s="186"/>
      <c r="F64" s="5"/>
      <c r="G64" s="13" t="s">
        <v>375</v>
      </c>
      <c r="I64" s="5"/>
      <c r="J64" s="5"/>
      <c r="K64" s="5"/>
      <c r="L64" s="278"/>
      <c r="M64" s="278"/>
      <c r="N64" s="278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477</v>
      </c>
      <c r="E65" s="217" t="s">
        <v>330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237</v>
      </c>
      <c r="E66" s="217" t="s">
        <v>237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124</v>
      </c>
      <c r="E67" s="217" t="s">
        <v>235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480</v>
      </c>
      <c r="E68" s="217" t="s">
        <v>240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13" t="s">
        <v>140</v>
      </c>
      <c r="E69" s="217" t="s">
        <v>239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481</v>
      </c>
      <c r="E70" s="219" t="s">
        <v>331</v>
      </c>
      <c r="F70" s="10">
        <v>0</v>
      </c>
      <c r="G70" s="15">
        <v>8</v>
      </c>
    </row>
    <row r="72" spans="2:7">
      <c r="D72" s="18" t="s">
        <v>860</v>
      </c>
      <c r="E72" s="18" t="s">
        <v>859</v>
      </c>
    </row>
    <row r="73" spans="2:7">
      <c r="D73" s="18" t="s">
        <v>861</v>
      </c>
    </row>
    <row r="74" spans="2:7">
      <c r="D74" s="18" t="s">
        <v>862</v>
      </c>
    </row>
    <row r="75" spans="2:7">
      <c r="D75" s="18" t="s">
        <v>863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國語注音符號</vt:lpstr>
      <vt:lpstr>台語注音符號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2025-10-21T07:38:26Z</dcterms:modified>
  <cp:category/>
  <cp:contentStatus/>
</cp:coreProperties>
</file>