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13_ncr:1_{C977E876-9773-4298-9FF0-D6E14F70DE56}" xr6:coauthVersionLast="47" xr6:coauthVersionMax="47" xr10:uidLastSave="{00000000-0000-0000-0000-000000000000}"/>
  <bookViews>
    <workbookView xWindow="9210" yWindow="3465" windowWidth="19050" windowHeight="11325" xr2:uid="{D47B65B7-3C49-4717-B51E-C73DB83DB001}"/>
  </bookViews>
  <sheets>
    <sheet name="用例" sheetId="3" r:id="rId1"/>
    <sheet name="台語注音 IPA 常用附加符號表" sheetId="4" r:id="rId2"/>
    <sheet name="字母" sheetId="1" r:id="rId3"/>
    <sheet name="Spacing diacritics and supraseg" sheetId="2" r:id="rId4"/>
  </sheets>
  <externalReferences>
    <externalReference r:id="rId5"/>
    <externalReference r:id="rId6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3" l="1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D47" i="3"/>
  <c r="F47" i="3" s="1"/>
  <c r="D46" i="3"/>
  <c r="F46" i="3" s="1"/>
  <c r="D45" i="3"/>
  <c r="F45" i="3" s="1"/>
  <c r="H7" i="3"/>
  <c r="H23" i="3"/>
  <c r="I23" i="3" s="1"/>
  <c r="F11" i="3"/>
  <c r="G11" i="3" s="1"/>
  <c r="F9" i="3"/>
  <c r="F7" i="3"/>
  <c r="F5" i="3"/>
  <c r="G5" i="3" s="1"/>
  <c r="F4" i="3"/>
  <c r="G4" i="3" s="1"/>
  <c r="G7" i="3"/>
  <c r="G9" i="3"/>
  <c r="F22" i="3"/>
  <c r="G22" i="3" s="1"/>
  <c r="F21" i="3"/>
  <c r="G21" i="3" s="1"/>
  <c r="F24" i="3"/>
  <c r="G24" i="3" s="1"/>
  <c r="F20" i="3"/>
  <c r="G20" i="3" s="1"/>
  <c r="F18" i="3"/>
  <c r="G18" i="3" s="1"/>
  <c r="F13" i="3"/>
  <c r="G13" i="3" s="1"/>
  <c r="D8" i="3"/>
  <c r="H19" i="3" s="1"/>
  <c r="H21" i="3"/>
  <c r="I21" i="3" s="1"/>
  <c r="H15" i="3"/>
  <c r="I15" i="3" s="1"/>
  <c r="F15" i="3"/>
  <c r="G15" i="3" s="1"/>
  <c r="H13" i="3"/>
  <c r="D6" i="3"/>
  <c r="F6" i="3" s="1"/>
  <c r="G6" i="3" s="1"/>
  <c r="D20" i="3"/>
  <c r="D19" i="3"/>
  <c r="C24" i="3" s="1"/>
  <c r="D24" i="3" s="1"/>
  <c r="F16" i="3"/>
  <c r="H16" i="3"/>
  <c r="I16" i="3" s="1"/>
  <c r="H14" i="3" l="1"/>
  <c r="F23" i="3"/>
  <c r="G23" i="3" s="1"/>
  <c r="F14" i="3"/>
  <c r="G14" i="3" s="1"/>
  <c r="F19" i="3"/>
  <c r="G19" i="3" s="1"/>
  <c r="D21" i="3"/>
  <c r="D22" i="3" s="1"/>
  <c r="D27" i="3"/>
  <c r="D29" i="3" s="1"/>
  <c r="D12" i="3"/>
  <c r="D10" i="3"/>
  <c r="D28" i="3"/>
  <c r="D9" i="3"/>
  <c r="F36" i="3" l="1"/>
  <c r="D5" i="3"/>
  <c r="H9" i="3"/>
  <c r="I9" i="3" s="1"/>
  <c r="D3" i="3"/>
  <c r="G32" i="3" l="1"/>
  <c r="F10" i="3"/>
  <c r="G10" i="3" s="1"/>
  <c r="H18" i="3"/>
  <c r="I18" i="3" s="1"/>
  <c r="I14" i="3"/>
  <c r="D4" i="3"/>
  <c r="I19" i="3"/>
  <c r="H41" i="3"/>
  <c r="I41" i="3" s="1"/>
  <c r="H24" i="3"/>
  <c r="I24" i="3" s="1"/>
  <c r="G39" i="3"/>
  <c r="G36" i="3"/>
  <c r="I13" i="3"/>
  <c r="I7" i="3"/>
  <c r="D7" i="3"/>
  <c r="F12" i="3" s="1"/>
  <c r="G12" i="3" s="1"/>
  <c r="H20" i="3"/>
  <c r="I20" i="3" s="1"/>
  <c r="G16" i="3"/>
  <c r="H4" i="3"/>
  <c r="I4" i="3" s="1"/>
  <c r="F17" i="3"/>
  <c r="G17" i="3" s="1"/>
  <c r="H17" i="3"/>
  <c r="I17" i="3" s="1"/>
  <c r="H22" i="3"/>
  <c r="I22" i="3" s="1"/>
  <c r="H6" i="3"/>
  <c r="I6" i="3" s="1"/>
  <c r="F3" i="3"/>
  <c r="G3" i="3" s="1"/>
  <c r="H5" i="3"/>
  <c r="I5" i="3" s="1"/>
  <c r="H3" i="3"/>
  <c r="I3" i="3" s="1"/>
  <c r="D11" i="3"/>
  <c r="H9" i="1"/>
  <c r="I9" i="1"/>
  <c r="I8" i="1"/>
  <c r="H8" i="1"/>
  <c r="I6" i="1"/>
  <c r="I4" i="1"/>
  <c r="I3" i="1"/>
  <c r="H6" i="1"/>
  <c r="H18" i="1"/>
  <c r="H4" i="1"/>
  <c r="H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G15" i="1"/>
  <c r="G16" i="1"/>
  <c r="G17" i="1"/>
  <c r="G18" i="1"/>
  <c r="G3" i="1"/>
  <c r="G4" i="1"/>
  <c r="G5" i="1"/>
  <c r="G6" i="1"/>
  <c r="G7" i="1"/>
  <c r="G8" i="1"/>
  <c r="G9" i="1"/>
  <c r="G10" i="1"/>
  <c r="G11" i="1"/>
  <c r="G12" i="1"/>
  <c r="G13" i="1"/>
  <c r="F8" i="3" l="1"/>
  <c r="G8" i="3" s="1"/>
  <c r="F48" i="3"/>
  <c r="F32" i="3"/>
  <c r="F27" i="3"/>
  <c r="G27" i="3" s="1"/>
  <c r="G34" i="3"/>
  <c r="F34" i="3"/>
  <c r="F39" i="3"/>
  <c r="F33" i="3"/>
  <c r="G33" i="3" s="1"/>
  <c r="G29" i="3"/>
  <c r="G30" i="3"/>
  <c r="F30" i="3"/>
  <c r="H8" i="3"/>
  <c r="I8" i="3" s="1"/>
  <c r="F29" i="3"/>
</calcChain>
</file>

<file path=xl/sharedStrings.xml><?xml version="1.0" encoding="utf-8"?>
<sst xmlns="http://schemas.openxmlformats.org/spreadsheetml/2006/main" count="338" uniqueCount="333">
  <si>
    <t>retroflex click</t>
  </si>
  <si>
    <t>01C3</t>
  </si>
  <si>
    <t>ǃ</t>
  </si>
  <si>
    <t>alveolar click</t>
  </si>
  <si>
    <t>01C2</t>
  </si>
  <si>
    <t>ǂ</t>
  </si>
  <si>
    <t>alveolar lateral click</t>
  </si>
  <si>
    <t>01C1</t>
  </si>
  <si>
    <t>ǁ</t>
  </si>
  <si>
    <t>dental click</t>
  </si>
  <si>
    <t>01C0</t>
  </si>
  <si>
    <t>ǀ</t>
  </si>
  <si>
    <t>vd epiglottal fricative</t>
  </si>
  <si>
    <t>02A2</t>
  </si>
  <si>
    <t>ʢ</t>
  </si>
  <si>
    <t>vd pharyngeal fricative</t>
  </si>
  <si>
    <t>ʕ</t>
  </si>
  <si>
    <t>vd epiglottal plosive</t>
  </si>
  <si>
    <t>02A1</t>
  </si>
  <si>
    <t>ʡ</t>
  </si>
  <si>
    <t>glottal plosive</t>
  </si>
  <si>
    <t>ʔ</t>
  </si>
  <si>
    <t>vd postalveolar fricative</t>
  </si>
  <si>
    <t>ʒ</t>
  </si>
  <si>
    <t>vd retroflex fricative</t>
  </si>
  <si>
    <t>ʐ</t>
  </si>
  <si>
    <t>vd alveolopalatal fricative</t>
  </si>
  <si>
    <t>ʑ</t>
  </si>
  <si>
    <t>lax close front rounded</t>
  </si>
  <si>
    <t>028F</t>
  </si>
  <si>
    <t>ʏ</t>
  </si>
  <si>
    <t>vd palatal lateral</t>
  </si>
  <si>
    <t>028E</t>
  </si>
  <si>
    <t>ʎ</t>
  </si>
  <si>
    <t>vl uvular fricative</t>
  </si>
  <si>
    <t>03C7</t>
  </si>
  <si>
    <t>χ</t>
  </si>
  <si>
    <t>vl labial-velar fricative</t>
  </si>
  <si>
    <t>028D</t>
  </si>
  <si>
    <t>ʍ</t>
  </si>
  <si>
    <t>close-mid back unrounded</t>
  </si>
  <si>
    <t>ɤ</t>
  </si>
  <si>
    <t>vd velar fricative</t>
  </si>
  <si>
    <t>ɣ</t>
  </si>
  <si>
    <t>open-mid back unrounded</t>
  </si>
  <si>
    <t>028C</t>
  </si>
  <si>
    <t>ʌ</t>
  </si>
  <si>
    <t>voiced labiodental flap</t>
  </si>
  <si>
    <t>2C71</t>
  </si>
  <si>
    <t>ⱱ</t>
  </si>
  <si>
    <t>vd labiodental approximant</t>
  </si>
  <si>
    <t>028B</t>
  </si>
  <si>
    <t>ʋ</t>
  </si>
  <si>
    <t>lax close back rounded</t>
  </si>
  <si>
    <t>028A</t>
  </si>
  <si>
    <t>ʊ</t>
  </si>
  <si>
    <t>close central rounded</t>
  </si>
  <si>
    <t>ʉ</t>
  </si>
  <si>
    <t>vl postalveolar affricate</t>
  </si>
  <si>
    <t>02A7</t>
  </si>
  <si>
    <t>ʧ</t>
  </si>
  <si>
    <t>vl retroflex plosive</t>
  </si>
  <si>
    <t>ʈ</t>
  </si>
  <si>
    <t>vl postalveolar fricative</t>
  </si>
  <si>
    <t>ʃ</t>
  </si>
  <si>
    <t>vl retroflex fricative</t>
  </si>
  <si>
    <t>ʂ</t>
  </si>
  <si>
    <t>vd retroflex flap</t>
  </si>
  <si>
    <t>027D</t>
  </si>
  <si>
    <t>ɽ</t>
  </si>
  <si>
    <t>vd uvular fricative</t>
  </si>
  <si>
    <t>ʁ</t>
  </si>
  <si>
    <t>vd uvular trill</t>
  </si>
  <si>
    <t>ʀ</t>
  </si>
  <si>
    <t>vd retroflex approximant</t>
  </si>
  <si>
    <t>027B</t>
  </si>
  <si>
    <t>ɻ</t>
  </si>
  <si>
    <t>vd alveolar tap</t>
  </si>
  <si>
    <t>027E</t>
  </si>
  <si>
    <t>ɾ</t>
  </si>
  <si>
    <t>vd alveolar lateral flap</t>
  </si>
  <si>
    <t>027A</t>
  </si>
  <si>
    <t>ɺ</t>
  </si>
  <si>
    <t>vd (post)alveolar approximant</t>
  </si>
  <si>
    <t>ɹ</t>
  </si>
  <si>
    <t>bilabial click</t>
  </si>
  <si>
    <t>ʘ</t>
  </si>
  <si>
    <t>front open rounded</t>
  </si>
  <si>
    <t>ɶ</t>
  </si>
  <si>
    <t>front open-mid rounded</t>
  </si>
  <si>
    <t>œ</t>
  </si>
  <si>
    <t>vl dental fricative</t>
  </si>
  <si>
    <t>03B8</t>
  </si>
  <si>
    <t>θ</t>
  </si>
  <si>
    <t>vl bilabial fricative</t>
  </si>
  <si>
    <t>ɸ</t>
  </si>
  <si>
    <t>rounded schwa</t>
  </si>
  <si>
    <t>ɵ</t>
  </si>
  <si>
    <t>front close-mid rounded</t>
  </si>
  <si>
    <t>00F8</t>
  </si>
  <si>
    <t>ø</t>
  </si>
  <si>
    <t>vd uvular nasal</t>
  </si>
  <si>
    <t>ɴ</t>
  </si>
  <si>
    <t>vd palatal nasal</t>
  </si>
  <si>
    <t>ɲ</t>
  </si>
  <si>
    <t>vd retroflex nasal</t>
  </si>
  <si>
    <t>ɳ</t>
  </si>
  <si>
    <t>vd velar nasal</t>
  </si>
  <si>
    <t>014B</t>
  </si>
  <si>
    <t>ŋ</t>
  </si>
  <si>
    <t>velar approximant</t>
  </si>
  <si>
    <t>ɰ</t>
  </si>
  <si>
    <t>close back unrounded</t>
  </si>
  <si>
    <t>026F</t>
  </si>
  <si>
    <t>ɯ</t>
  </si>
  <si>
    <t>vd labiodental nasal</t>
  </si>
  <si>
    <t>ɱ</t>
  </si>
  <si>
    <t>vd velar lateral</t>
  </si>
  <si>
    <t>029F</t>
  </si>
  <si>
    <t>ʟ</t>
  </si>
  <si>
    <t>vd alveolar lateral fricative</t>
  </si>
  <si>
    <t>026E</t>
  </si>
  <si>
    <t>ɮ</t>
  </si>
  <si>
    <t>velarized vd alveolar lateral</t>
  </si>
  <si>
    <t>026B</t>
  </si>
  <si>
    <t>ɫ</t>
  </si>
  <si>
    <t>vl alveolar lateral fricative</t>
  </si>
  <si>
    <t>026C</t>
  </si>
  <si>
    <t>ɬ</t>
  </si>
  <si>
    <t>vd retroflex lateral</t>
  </si>
  <si>
    <t>026D</t>
  </si>
  <si>
    <t>ɭ</t>
  </si>
  <si>
    <t>vd palatal fricative</t>
  </si>
  <si>
    <t>029D</t>
  </si>
  <si>
    <t>ʝ</t>
  </si>
  <si>
    <t>lax close front unrounded</t>
  </si>
  <si>
    <t>026A</t>
  </si>
  <si>
    <t>ɪ</t>
  </si>
  <si>
    <t>close central unrounded</t>
  </si>
  <si>
    <t>ɨ</t>
  </si>
  <si>
    <t>vl epiglottal fricative</t>
  </si>
  <si>
    <t>029C</t>
  </si>
  <si>
    <t>ʜ</t>
  </si>
  <si>
    <t>labial-palatal approximant</t>
  </si>
  <si>
    <t>ɥ</t>
  </si>
  <si>
    <t>vl pharyngeal fricative</t>
  </si>
  <si>
    <t>ħ</t>
  </si>
  <si>
    <t>vl multiple-place fricative</t>
  </si>
  <si>
    <t>ɧ</t>
  </si>
  <si>
    <t>vd glottal fricative</t>
  </si>
  <si>
    <t>ɦ</t>
  </si>
  <si>
    <t>vd uvular implosive</t>
  </si>
  <si>
    <t>029B</t>
  </si>
  <si>
    <t>ʛ</t>
  </si>
  <si>
    <t>vd uvular plosive</t>
  </si>
  <si>
    <t>ɢ</t>
  </si>
  <si>
    <t>vd velar implosive</t>
  </si>
  <si>
    <t>ɠ</t>
  </si>
  <si>
    <t>vd velar plosive</t>
  </si>
  <si>
    <t>ɡ</t>
  </si>
  <si>
    <t>vd palatal implosive</t>
  </si>
  <si>
    <t>ʄ</t>
  </si>
  <si>
    <t>vd palatal plosive</t>
  </si>
  <si>
    <t>025F</t>
  </si>
  <si>
    <t>ɟ</t>
  </si>
  <si>
    <t>open-mid central rounded</t>
  </si>
  <si>
    <t>025E</t>
  </si>
  <si>
    <t>ɞ</t>
  </si>
  <si>
    <t>rhotacized open-mid central</t>
  </si>
  <si>
    <t>025D</t>
  </si>
  <si>
    <t>ɝ</t>
  </si>
  <si>
    <t>open-mid central</t>
  </si>
  <si>
    <t>025C</t>
  </si>
  <si>
    <t>ɜ</t>
  </si>
  <si>
    <t>open-mid front unrounded</t>
  </si>
  <si>
    <t>025B</t>
  </si>
  <si>
    <t>ɛ</t>
  </si>
  <si>
    <t>rhotacized schwa</t>
  </si>
  <si>
    <t>025A</t>
  </si>
  <si>
    <t>ɚ</t>
  </si>
  <si>
    <t>close-mid schwa</t>
  </si>
  <si>
    <t>ɘ</t>
  </si>
  <si>
    <t>schwa</t>
  </si>
  <si>
    <t>ə</t>
  </si>
  <si>
    <t>vd postalveolar affricate</t>
  </si>
  <si>
    <t>02A4</t>
  </si>
  <si>
    <t>ʤ</t>
  </si>
  <si>
    <t>vd dental fricative</t>
  </si>
  <si>
    <t>00F0</t>
  </si>
  <si>
    <t>ð</t>
  </si>
  <si>
    <t>vd retroflex plosive</t>
  </si>
  <si>
    <t>ɖ</t>
  </si>
  <si>
    <t>vd alveolar implosive</t>
  </si>
  <si>
    <t>ɗ</t>
  </si>
  <si>
    <t>vl palatal fricative</t>
  </si>
  <si>
    <t>ç</t>
  </si>
  <si>
    <t>vl alveolopalatal fricative</t>
  </si>
  <si>
    <t>ɕ</t>
  </si>
  <si>
    <t>open-mid back rounded</t>
  </si>
  <si>
    <t>ɔ</t>
  </si>
  <si>
    <t>vd bilabial fricative</t>
  </si>
  <si>
    <t>03B2</t>
  </si>
  <si>
    <t>β</t>
  </si>
  <si>
    <t>vd bilabial trill</t>
  </si>
  <si>
    <t>ʙ</t>
  </si>
  <si>
    <t>vd bilabial implosive</t>
  </si>
  <si>
    <t>ɓ</t>
  </si>
  <si>
    <t>raised open front unrounded</t>
  </si>
  <si>
    <t>æ</t>
  </si>
  <si>
    <t>open back rounded</t>
  </si>
  <si>
    <t>ɒ</t>
  </si>
  <si>
    <t>open-mid schwa</t>
  </si>
  <si>
    <t>ɐ</t>
  </si>
  <si>
    <t>open back unrounded</t>
  </si>
  <si>
    <t>ɑ</t>
  </si>
  <si>
    <t>value</t>
  </si>
  <si>
    <t>hex</t>
  </si>
  <si>
    <t>decimal</t>
  </si>
  <si>
    <t>Symbol</t>
  </si>
  <si>
    <t>ˈ</t>
  </si>
  <si>
    <t>02C8</t>
  </si>
  <si>
    <t>(primary) stress mark</t>
  </si>
  <si>
    <t>ˌ</t>
  </si>
  <si>
    <t>02CC</t>
  </si>
  <si>
    <t>secondary stress</t>
  </si>
  <si>
    <t>ː</t>
  </si>
  <si>
    <t>02D0</t>
  </si>
  <si>
    <r>
      <t>length mark </t>
    </r>
    <r>
      <rPr>
        <sz val="12"/>
        <color rgb="FFFF0000"/>
        <rFont val="Arial"/>
        <family val="2"/>
      </rPr>
      <t>NB: Some versions of Internet Explorer have a problem that cause this character not to display correctly or at all. A colon can be used instead.</t>
    </r>
  </si>
  <si>
    <t>ˑ</t>
  </si>
  <si>
    <t>02D1</t>
  </si>
  <si>
    <t>half-length</t>
  </si>
  <si>
    <t>ʼ</t>
  </si>
  <si>
    <t>02BC</t>
  </si>
  <si>
    <t>ejective</t>
  </si>
  <si>
    <t>ʴ</t>
  </si>
  <si>
    <t>02B4</t>
  </si>
  <si>
    <t>rhotacized</t>
  </si>
  <si>
    <t>ʰ</t>
  </si>
  <si>
    <t>02B0</t>
  </si>
  <si>
    <t>aspirated</t>
  </si>
  <si>
    <t>ʱ</t>
  </si>
  <si>
    <t>02B1</t>
  </si>
  <si>
    <t>breathy-voice-aspirated</t>
  </si>
  <si>
    <t>ʲ</t>
  </si>
  <si>
    <t>02B2</t>
  </si>
  <si>
    <t>palatalized</t>
  </si>
  <si>
    <t>ʷ</t>
  </si>
  <si>
    <t>02B7</t>
  </si>
  <si>
    <t>labialized</t>
  </si>
  <si>
    <t>ˠ</t>
  </si>
  <si>
    <t>velarized</t>
  </si>
  <si>
    <t>ˤ</t>
  </si>
  <si>
    <t>pharyngealized</t>
  </si>
  <si>
    <t>˞</t>
  </si>
  <si>
    <t>02DE</t>
  </si>
  <si>
    <t>Hex</t>
    <phoneticPr fontId="1" type="noConversion"/>
  </si>
  <si>
    <t>Dec</t>
    <phoneticPr fontId="1" type="noConversion"/>
  </si>
  <si>
    <t>unicode</t>
    <phoneticPr fontId="1" type="noConversion"/>
  </si>
  <si>
    <t>◌</t>
  </si>
  <si>
    <t>符號</t>
  </si>
  <si>
    <t>名稱 (Unicode Name)</t>
  </si>
  <si>
    <t>編碼 (Hex)</t>
  </si>
  <si>
    <t>十進位 (Dec)</t>
  </si>
  <si>
    <t>說明</t>
  </si>
  <si>
    <t>◌́</t>
  </si>
  <si>
    <t>Combining Acute Accent</t>
  </si>
  <si>
    <t>U+0301</t>
  </si>
  <si>
    <t>陽平調，台語標音「á」</t>
  </si>
  <si>
    <t>◌̀</t>
  </si>
  <si>
    <t>Combining Grave Accent</t>
  </si>
  <si>
    <t>U+0300</t>
  </si>
  <si>
    <t>陰去調，台語標音「à」</t>
  </si>
  <si>
    <t>◌̂</t>
  </si>
  <si>
    <t>Combining Circumflex Accent</t>
  </si>
  <si>
    <t>U+0302</t>
  </si>
  <si>
    <t>表長音或特殊調類</t>
  </si>
  <si>
    <t>◌̌</t>
  </si>
  <si>
    <t>U+030C</t>
  </si>
  <si>
    <t>升調，例「ǎ」</t>
  </si>
  <si>
    <t>◌̍</t>
  </si>
  <si>
    <t>Combining Vertical Line Above</t>
  </si>
  <si>
    <t>U+030D</t>
  </si>
  <si>
    <t>台語「入聲」註記，例「a̍」</t>
  </si>
  <si>
    <t>◌̈</t>
  </si>
  <si>
    <t>Combining Diaeresis</t>
  </si>
  <si>
    <t>U+0308</t>
  </si>
  <si>
    <t>表區分母音，例「ä」</t>
  </si>
  <si>
    <t>◌̄</t>
  </si>
  <si>
    <t>Combining Macron</t>
  </si>
  <si>
    <t>U+0304</t>
  </si>
  <si>
    <t>陰平調，例「ā」</t>
  </si>
  <si>
    <t>◌̃</t>
  </si>
  <si>
    <t>Combining Tilde</t>
  </si>
  <si>
    <t>U+0303</t>
  </si>
  <si>
    <t>鼻化母音，例「ã」</t>
  </si>
  <si>
    <t>◌̇</t>
  </si>
  <si>
    <t>Combining Dot Above</t>
  </si>
  <si>
    <t>U+0307</t>
  </si>
  <si>
    <t>台語拼音「o͘」的「點」，例「ȯ」</t>
  </si>
  <si>
    <t>◌̤</t>
  </si>
  <si>
    <t>Combining Diaeresis Below</t>
  </si>
  <si>
    <t>U+0324</t>
  </si>
  <si>
    <t>有時用於特殊變音</t>
  </si>
  <si>
    <t>ⁿ</t>
  </si>
  <si>
    <t>Modifier Letter Small N</t>
  </si>
  <si>
    <t>U+207F</t>
  </si>
  <si>
    <t>ˊ</t>
  </si>
  <si>
    <t>Modifier Letter Acute Accent</t>
  </si>
  <si>
    <t>U+02CA</t>
  </si>
  <si>
    <t>注音聲調二聲「ˊ」</t>
  </si>
  <si>
    <t>ˇ</t>
  </si>
  <si>
    <t>Caron (單獨字元)</t>
  </si>
  <si>
    <t>U+02C7</t>
  </si>
  <si>
    <t>注音聲調三聲「ˇ」</t>
  </si>
  <si>
    <t>ˋ</t>
  </si>
  <si>
    <t>Modifier Letter Grave Accent</t>
  </si>
  <si>
    <t>U+02CB</t>
  </si>
  <si>
    <t>注音聲調四聲「ˋ」</t>
  </si>
  <si>
    <t>˙</t>
  </si>
  <si>
    <t>Modifier Letter Dot Above</t>
  </si>
  <si>
    <t>U+02D9</t>
  </si>
  <si>
    <t>注音輕聲符號「˙」</t>
  </si>
  <si>
    <r>
      <t>Combining Caron (Háč</t>
    </r>
    <r>
      <rPr>
        <sz val="24"/>
        <color theme="1"/>
        <rFont val="新細明體"/>
        <family val="1"/>
        <scheme val="minor"/>
      </rPr>
      <t>ek)</t>
    </r>
  </si>
  <si>
    <r>
      <t>鼻化標記 (台語拼音「ⁿ</t>
    </r>
    <r>
      <rPr>
        <sz val="24"/>
        <color theme="1"/>
        <rFont val="新細明體"/>
        <family val="1"/>
        <scheme val="minor"/>
      </rPr>
      <t>」)</t>
    </r>
  </si>
  <si>
    <t>ㄚ</t>
  </si>
  <si>
    <r>
      <t>a</t>
    </r>
    <r>
      <rPr>
        <sz val="24"/>
        <color theme="1"/>
        <rFont val="吳守禮標楷台語注音"/>
        <family val="2"/>
        <charset val="136"/>
      </rPr>
      <t>m</t>
    </r>
    <phoneticPr fontId="1" type="noConversion"/>
  </si>
  <si>
    <r>
      <t>a</t>
    </r>
    <r>
      <rPr>
        <sz val="24"/>
        <color theme="1"/>
        <rFont val="吳守禮標楷台語注音"/>
        <family val="2"/>
        <charset val="136"/>
      </rPr>
      <t>t</t>
    </r>
    <phoneticPr fontId="1" type="noConversion"/>
  </si>
  <si>
    <t>ir</t>
    <phoneticPr fontId="1" type="noConversion"/>
  </si>
  <si>
    <t>i</t>
    <phoneticPr fontId="1" type="noConversion"/>
  </si>
  <si>
    <t>ia</t>
    <phoneticPr fontId="1" type="noConversion"/>
  </si>
  <si>
    <t>iu</t>
    <phoneticPr fontId="1" type="noConversion"/>
  </si>
  <si>
    <r>
      <rPr>
        <sz val="24"/>
        <color theme="1"/>
        <rFont val="吳守禮標楷台語注音"/>
        <family val="2"/>
        <charset val="136"/>
      </rPr>
      <t>i</t>
    </r>
    <r>
      <rPr>
        <sz val="24"/>
        <color theme="1"/>
        <rFont val="Arial"/>
        <family val="2"/>
      </rPr>
      <t>ɔ</t>
    </r>
    <phoneticPr fontId="1" type="noConversion"/>
  </si>
  <si>
    <t>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</si>
</sst>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4"/>
      <color rgb="FF111111"/>
      <name val="Arial"/>
      <family val="2"/>
    </font>
    <font>
      <sz val="12"/>
      <color rgb="FF111111"/>
      <name val="Arial"/>
      <family val="2"/>
    </font>
    <font>
      <sz val="24"/>
      <color rgb="FFFF0000"/>
      <name val="Arial"/>
      <family val="2"/>
    </font>
    <font>
      <b/>
      <sz val="12"/>
      <color rgb="FF111111"/>
      <name val="Arial"/>
      <family val="2"/>
    </font>
    <font>
      <sz val="12"/>
      <color rgb="FFFF0000"/>
      <name val="Arial"/>
      <family val="2"/>
    </font>
    <font>
      <sz val="24"/>
      <color theme="1"/>
      <name val="Arial"/>
      <family val="2"/>
    </font>
    <font>
      <sz val="24"/>
      <color theme="1"/>
      <name val="新細明體"/>
      <family val="1"/>
      <scheme val="minor"/>
    </font>
    <font>
      <sz val="24"/>
      <color theme="1"/>
      <name val="吳守禮標楷台語注音"/>
      <family val="2"/>
      <charset val="136"/>
    </font>
    <font>
      <sz val="24"/>
      <color theme="1"/>
      <name val="Arial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1" fontId="4" fillId="2" borderId="0" xfId="0" applyNumberFormat="1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top" wrapText="1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1" fontId="4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11" fillId="0" borderId="0" xfId="0" applyFont="1">
      <alignment vertical="center"/>
    </xf>
    <xf numFmtId="0" fontId="5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1A04-BF28-4C0C-BD4A-CC62054AA1F8}">
  <dimension ref="B2:I67"/>
  <sheetViews>
    <sheetView tabSelected="1" topLeftCell="A13" workbookViewId="0">
      <selection activeCell="F14" sqref="F14"/>
    </sheetView>
  </sheetViews>
  <sheetFormatPr defaultRowHeight="30" x14ac:dyDescent="0.25"/>
  <cols>
    <col min="1" max="1" width="2.5" style="7" customWidth="1"/>
    <col min="2" max="4" width="19.875" style="7" customWidth="1"/>
    <col min="5" max="5" width="9.125" style="7" customWidth="1"/>
    <col min="6" max="9" width="11.625" style="7" customWidth="1"/>
    <col min="10" max="16384" width="9" style="7"/>
  </cols>
  <sheetData>
    <row r="2" spans="2:9" x14ac:dyDescent="0.25">
      <c r="B2" s="7" t="s">
        <v>255</v>
      </c>
      <c r="C2" s="7" t="s">
        <v>256</v>
      </c>
      <c r="D2" s="7" t="s">
        <v>257</v>
      </c>
    </row>
    <row r="3" spans="2:9" x14ac:dyDescent="0.25">
      <c r="C3" s="7">
        <v>660</v>
      </c>
      <c r="D3" s="7" t="str">
        <f t="shared" ref="D3:D8" si="0">_xlfn.UNICHAR(C3)</f>
        <v>ʔ</v>
      </c>
      <c r="F3" s="7" t="str">
        <f xml:space="preserve"> _xlfn.CONCAT("a")</f>
        <v>a</v>
      </c>
      <c r="G3" s="7" t="str">
        <f xml:space="preserve"> _xlfn.CONCAT(F3, _xlfn.UNICHAR(660))</f>
        <v>aʔ</v>
      </c>
      <c r="H3" s="7" t="str">
        <f xml:space="preserve"> _xlfn.CONCAT("a", _xlfn.UNICHAR(HEX2DEC("0303")))</f>
        <v>ã</v>
      </c>
      <c r="I3" s="7" t="str">
        <f t="shared" ref="I3" si="1" xml:space="preserve"> _xlfn.CONCAT(H3, _xlfn.UNICHAR(660))</f>
        <v>ãʔ</v>
      </c>
    </row>
    <row r="4" spans="2:9" x14ac:dyDescent="0.25">
      <c r="C4" s="7">
        <v>596</v>
      </c>
      <c r="D4" s="7" t="str">
        <f t="shared" si="0"/>
        <v>ɔ</v>
      </c>
      <c r="F4" s="7" t="str">
        <f xml:space="preserve"> _xlfn.CONCAT("i")</f>
        <v>i</v>
      </c>
      <c r="G4" s="7" t="str">
        <f t="shared" ref="G4:G12" si="2" xml:space="preserve"> _xlfn.CONCAT(F4, _xlfn.UNICHAR(660))</f>
        <v>iʔ</v>
      </c>
      <c r="H4" s="7" t="str">
        <f xml:space="preserve"> _xlfn.CONCAT("i", _xlfn.UNICHAR(HEX2DEC("0303")))</f>
        <v>ĩ</v>
      </c>
      <c r="I4" s="7" t="str">
        <f t="shared" ref="I4:I9" si="3" xml:space="preserve"> _xlfn.CONCAT(H4, _xlfn.UNICHAR(660))</f>
        <v>ĩʔ</v>
      </c>
    </row>
    <row r="5" spans="2:9" x14ac:dyDescent="0.25">
      <c r="C5" s="7">
        <v>601</v>
      </c>
      <c r="D5" s="7" t="str">
        <f t="shared" si="0"/>
        <v>ə</v>
      </c>
      <c r="F5" s="7" t="str">
        <f xml:space="preserve"> _xlfn.CONCAT("u")</f>
        <v>u</v>
      </c>
      <c r="G5" s="7" t="str">
        <f t="shared" si="2"/>
        <v>uʔ</v>
      </c>
      <c r="H5" s="7" t="str">
        <f xml:space="preserve"> _xlfn.CONCAT("u", _xlfn.UNICHAR(HEX2DEC("0303")))</f>
        <v>ũ</v>
      </c>
      <c r="I5" s="7" t="str">
        <f t="shared" si="3"/>
        <v>ũʔ</v>
      </c>
    </row>
    <row r="6" spans="2:9" x14ac:dyDescent="0.25">
      <c r="C6" s="7">
        <v>603</v>
      </c>
      <c r="D6" s="7" t="str">
        <f t="shared" si="0"/>
        <v>ɛ</v>
      </c>
      <c r="F6" s="7" t="str">
        <f xml:space="preserve"> _xlfn.CONCAT($D$6)</f>
        <v>ɛ</v>
      </c>
      <c r="G6" s="7" t="str">
        <f t="shared" si="2"/>
        <v>ɛʔ</v>
      </c>
      <c r="H6" s="7" t="str">
        <f xml:space="preserve"> _xlfn.CONCAT(_xlfn.UNICHAR(603), _xlfn.UNICHAR(HEX2DEC("0303")))</f>
        <v>ɛ̃</v>
      </c>
      <c r="I6" s="7" t="str">
        <f t="shared" si="3"/>
        <v>ɛ̃ʔ</v>
      </c>
    </row>
    <row r="7" spans="2:9" x14ac:dyDescent="0.25">
      <c r="C7" s="7">
        <v>331</v>
      </c>
      <c r="D7" s="7" t="str">
        <f t="shared" si="0"/>
        <v>ŋ</v>
      </c>
      <c r="F7" s="7" t="str">
        <f xml:space="preserve"> _xlfn.CONCAT("e")</f>
        <v>e</v>
      </c>
      <c r="G7" s="7" t="str">
        <f t="shared" si="2"/>
        <v>eʔ</v>
      </c>
      <c r="H7" s="7" t="str">
        <f xml:space="preserve"> _xlfn.CONCAT("e", _xlfn.UNICHAR(HEX2DEC("0303")))</f>
        <v>ẽ</v>
      </c>
      <c r="I7" s="7" t="str">
        <f t="shared" si="3"/>
        <v>ẽʔ</v>
      </c>
    </row>
    <row r="8" spans="2:9" x14ac:dyDescent="0.25">
      <c r="C8" s="7">
        <v>650</v>
      </c>
      <c r="D8" s="7" t="str">
        <f t="shared" si="0"/>
        <v>ʊ</v>
      </c>
      <c r="F8" s="7" t="str">
        <f xml:space="preserve"> _xlfn.CONCAT($D$4)</f>
        <v>ɔ</v>
      </c>
      <c r="G8" s="7" t="str">
        <f t="shared" si="2"/>
        <v>ɔʔ</v>
      </c>
      <c r="H8" s="7" t="str">
        <f xml:space="preserve"> _xlfn.CONCAT($D$4, _xlfn.UNICHAR(HEX2DEC("0303")))</f>
        <v>ɔ̃</v>
      </c>
      <c r="I8" s="7" t="str">
        <f t="shared" si="3"/>
        <v>ɔ̃ʔ</v>
      </c>
    </row>
    <row r="9" spans="2:9" x14ac:dyDescent="0.25">
      <c r="D9" s="7" t="str">
        <f>_xlfn.UNICHAR(C10)</f>
        <v>̍</v>
      </c>
      <c r="F9" s="7" t="str">
        <f xml:space="preserve"> _xlfn.CONCAT("o")</f>
        <v>o</v>
      </c>
      <c r="G9" s="7" t="str">
        <f t="shared" si="2"/>
        <v>oʔ</v>
      </c>
      <c r="H9" s="16" t="str">
        <f xml:space="preserve"> _xlfn.CONCAT("o", _xlfn.UNICHAR(HEX2DEC("0303")))</f>
        <v>õ</v>
      </c>
      <c r="I9" s="8" t="str">
        <f t="shared" si="3"/>
        <v>õʔ</v>
      </c>
    </row>
    <row r="10" spans="2:9" x14ac:dyDescent="0.25">
      <c r="C10" s="7">
        <v>781</v>
      </c>
      <c r="D10" s="7" t="str">
        <f xml:space="preserve"> _xlfn.CONCAT("a", _xlfn.UNICHAR(C10))</f>
        <v>a̍</v>
      </c>
      <c r="F10" s="7" t="str">
        <f xml:space="preserve"> _xlfn.CONCAT($D$5)</f>
        <v>ə</v>
      </c>
      <c r="G10" s="7" t="str">
        <f t="shared" si="2"/>
        <v>əʔ</v>
      </c>
    </row>
    <row r="11" spans="2:9" x14ac:dyDescent="0.25">
      <c r="C11" s="7">
        <v>771</v>
      </c>
      <c r="D11" s="7" t="str">
        <f xml:space="preserve"> _xlfn.CONCAT("a", _xlfn.UNICHAR(C11))</f>
        <v>ã</v>
      </c>
      <c r="F11" s="14" t="str">
        <f xml:space="preserve"> _xlfn.CONCAT("m")</f>
        <v>m</v>
      </c>
      <c r="G11" s="14" t="str">
        <f t="shared" si="2"/>
        <v>mʔ</v>
      </c>
    </row>
    <row r="12" spans="2:9" x14ac:dyDescent="0.25">
      <c r="C12" s="7">
        <v>729</v>
      </c>
      <c r="D12" s="7" t="str">
        <f xml:space="preserve"> _xlfn.CONCAT("a", _xlfn.UNICHAR(C12))</f>
        <v>a˙</v>
      </c>
      <c r="F12" s="14" t="str">
        <f xml:space="preserve"> _xlfn.CONCAT($D$7)</f>
        <v>ŋ</v>
      </c>
      <c r="G12" s="14" t="str">
        <f t="shared" si="2"/>
        <v>ŋʔ</v>
      </c>
    </row>
    <row r="13" spans="2:9" x14ac:dyDescent="0.25">
      <c r="F13" s="7" t="str">
        <f xml:space="preserve"> _xlfn.CONCAT("ai")</f>
        <v>ai</v>
      </c>
      <c r="G13" s="7" t="str">
        <f t="shared" ref="G13:G24" si="4" xml:space="preserve"> _xlfn.CONCAT(F13, _xlfn.UNICHAR(660))</f>
        <v>aiʔ</v>
      </c>
      <c r="H13" s="7" t="str">
        <f xml:space="preserve"> _xlfn.CONCAT("a", _xlfn.UNICHAR(HEX2DEC("0303")), "i")</f>
        <v>ãi</v>
      </c>
      <c r="I13" s="8" t="str">
        <f t="shared" ref="I13:I24" si="5" xml:space="preserve"> _xlfn.CONCAT(H13, _xlfn.UNICHAR(660))</f>
        <v>ãiʔ</v>
      </c>
    </row>
    <row r="14" spans="2:9" x14ac:dyDescent="0.25">
      <c r="F14" s="7" t="str">
        <f xml:space="preserve"> _xlfn.CONCAT("a", $D$8)</f>
        <v>aʊ</v>
      </c>
      <c r="G14" s="8" t="str">
        <f t="shared" si="4"/>
        <v>aʊʔ</v>
      </c>
      <c r="H14" s="7" t="str">
        <f xml:space="preserve"> _xlfn.CONCAT("a", _xlfn.UNICHAR(HEX2DEC("0303")), $D$8)</f>
        <v>ãʊ</v>
      </c>
      <c r="I14" s="8" t="str">
        <f t="shared" si="5"/>
        <v>ãʊʔ</v>
      </c>
    </row>
    <row r="15" spans="2:9" x14ac:dyDescent="0.25">
      <c r="F15" s="7" t="str">
        <f xml:space="preserve"> _xlfn.CONCAT("ia")</f>
        <v>ia</v>
      </c>
      <c r="G15" s="7" t="str">
        <f t="shared" si="4"/>
        <v>iaʔ</v>
      </c>
      <c r="H15" s="7" t="str">
        <f xml:space="preserve"> _xlfn.CONCAT("ia", _xlfn.UNICHAR(HEX2DEC("0303")))</f>
        <v>iã</v>
      </c>
      <c r="I15" s="7" t="str">
        <f t="shared" si="5"/>
        <v>iãʔ</v>
      </c>
    </row>
    <row r="16" spans="2:9" x14ac:dyDescent="0.25">
      <c r="F16" s="7" t="str">
        <f xml:space="preserve"> _xlfn.CONCAT("i", _xlfn.UNICHAR(596))</f>
        <v>iɔ</v>
      </c>
      <c r="G16" s="7" t="str">
        <f t="shared" si="4"/>
        <v>iɔʔ</v>
      </c>
      <c r="H16" s="7" t="str">
        <f xml:space="preserve"> _xlfn.CONCAT("i", _xlfn.UNICHAR(596), _xlfn.UNICHAR(HEX2DEC("0303")))</f>
        <v>iɔ̃</v>
      </c>
      <c r="I16" s="7" t="str">
        <f t="shared" si="5"/>
        <v>iɔ̃ʔ</v>
      </c>
    </row>
    <row r="17" spans="3:9" x14ac:dyDescent="0.25">
      <c r="F17" s="7" t="str">
        <f xml:space="preserve"> _xlfn.CONCAT("io")</f>
        <v>io</v>
      </c>
      <c r="G17" s="7" t="str">
        <f t="shared" si="4"/>
        <v>ioʔ</v>
      </c>
      <c r="H17" s="7" t="str">
        <f xml:space="preserve"> _xlfn.CONCAT("io", _xlfn.UNICHAR(HEX2DEC("0303")))</f>
        <v>iõ</v>
      </c>
      <c r="I17" s="7" t="str">
        <f t="shared" si="5"/>
        <v>iõʔ</v>
      </c>
    </row>
    <row r="18" spans="3:9" x14ac:dyDescent="0.25">
      <c r="F18" s="7" t="str">
        <f xml:space="preserve"> _xlfn.CONCAT("iu")</f>
        <v>iu</v>
      </c>
      <c r="G18" s="7" t="str">
        <f t="shared" si="4"/>
        <v>iuʔ</v>
      </c>
      <c r="H18" s="7" t="str">
        <f xml:space="preserve"> _xlfn.CONCAT("iu", _xlfn.UNICHAR(HEX2DEC("0303")))</f>
        <v>iũ</v>
      </c>
      <c r="I18" s="8" t="str">
        <f t="shared" si="5"/>
        <v>iũʔ</v>
      </c>
    </row>
    <row r="19" spans="3:9" x14ac:dyDescent="0.25">
      <c r="C19" s="7">
        <v>775</v>
      </c>
      <c r="D19" s="7" t="str">
        <f xml:space="preserve"> _xlfn.CONCAT("o", _xlfn.UNICHAR(C19))</f>
        <v>ȯ</v>
      </c>
      <c r="F19" s="7" t="str">
        <f xml:space="preserve"> _xlfn.CONCAT("ia", $D$8)</f>
        <v>iaʊ</v>
      </c>
      <c r="G19" s="8" t="str">
        <f t="shared" si="4"/>
        <v>iaʊʔ</v>
      </c>
      <c r="H19" s="7" t="str">
        <f xml:space="preserve"> _xlfn.CONCAT("ia", _xlfn.UNICHAR(HEX2DEC("0303")), $D$8)</f>
        <v>iãʊ</v>
      </c>
      <c r="I19" s="7" t="str">
        <f t="shared" si="5"/>
        <v>iãʊʔ</v>
      </c>
    </row>
    <row r="20" spans="3:9" x14ac:dyDescent="0.25">
      <c r="C20" s="7">
        <v>8319</v>
      </c>
      <c r="D20" s="7" t="str">
        <f>_xlfn.UNICHAR(C20)</f>
        <v>ⁿ</v>
      </c>
      <c r="F20" s="7" t="str">
        <f xml:space="preserve"> _xlfn.CONCAT("ua")</f>
        <v>ua</v>
      </c>
      <c r="G20" s="7" t="str">
        <f t="shared" si="4"/>
        <v>uaʔ</v>
      </c>
      <c r="H20" s="7" t="str">
        <f xml:space="preserve"> _xlfn.CONCAT("ua", _xlfn.UNICHAR(HEX2DEC("0303")))</f>
        <v>uã</v>
      </c>
      <c r="I20" s="8" t="str">
        <f t="shared" si="5"/>
        <v>uãʔ</v>
      </c>
    </row>
    <row r="21" spans="3:9" x14ac:dyDescent="0.25">
      <c r="D21" s="7" t="str">
        <f xml:space="preserve"> _xlfn.CONCAT($D$19,D20)</f>
        <v>ȯⁿ</v>
      </c>
      <c r="F21" s="7" t="str">
        <f xml:space="preserve"> _xlfn.CONCAT("ue")</f>
        <v>ue</v>
      </c>
      <c r="G21" s="7" t="str">
        <f t="shared" si="4"/>
        <v>ueʔ</v>
      </c>
      <c r="H21" s="7" t="str">
        <f xml:space="preserve"> _xlfn.CONCAT("ue", _xlfn.UNICHAR(HEX2DEC("0303")))</f>
        <v>uẽ</v>
      </c>
      <c r="I21" s="8" t="str">
        <f t="shared" si="5"/>
        <v>uẽʔ</v>
      </c>
    </row>
    <row r="22" spans="3:9" x14ac:dyDescent="0.25">
      <c r="D22" s="7" t="str">
        <f xml:space="preserve"> _xlfn.CONCAT("i", $D$21)</f>
        <v>iȯⁿ</v>
      </c>
      <c r="F22" s="7" t="str">
        <f xml:space="preserve"> _xlfn.CONCAT("ui")</f>
        <v>ui</v>
      </c>
      <c r="G22" s="7" t="str">
        <f t="shared" si="4"/>
        <v>uiʔ</v>
      </c>
      <c r="H22" s="7" t="str">
        <f xml:space="preserve"> _xlfn.CONCAT("ui", _xlfn.UNICHAR(HEX2DEC("0303")))</f>
        <v>uĩ</v>
      </c>
      <c r="I22" s="7" t="str">
        <f t="shared" si="5"/>
        <v>uĩʔ</v>
      </c>
    </row>
    <row r="23" spans="3:9" x14ac:dyDescent="0.25">
      <c r="F23" s="7" t="str">
        <f xml:space="preserve"> _xlfn.CONCAT("u", $D$6)</f>
        <v>uɛ</v>
      </c>
      <c r="G23" s="7" t="str">
        <f t="shared" si="4"/>
        <v>uɛʔ</v>
      </c>
      <c r="H23" s="7" t="str">
        <f xml:space="preserve"> _xlfn.CONCAT("ue", _xlfn.UNICHAR(HEX2DEC("0303")))</f>
        <v>uẽ</v>
      </c>
      <c r="I23" s="8" t="str">
        <f t="shared" si="5"/>
        <v>uẽʔ</v>
      </c>
    </row>
    <row r="24" spans="3:9" x14ac:dyDescent="0.25">
      <c r="C24" s="7" t="str">
        <f xml:space="preserve"> _xlfn.CONCAT($D$19, _xlfn.UNICHAR(HEX2DEC("0303")))</f>
        <v>ȯ̃</v>
      </c>
      <c r="D24" s="7" t="str">
        <f xml:space="preserve"> _xlfn.CONCAT(C24, _xlfn.UNICHAR(660))</f>
        <v>ȯ̃ʔ</v>
      </c>
      <c r="F24" s="7" t="str">
        <f xml:space="preserve"> _xlfn.CONCAT("uai")</f>
        <v>uai</v>
      </c>
      <c r="G24" s="7" t="str">
        <f t="shared" si="4"/>
        <v>uaiʔ</v>
      </c>
      <c r="H24" s="7" t="str">
        <f xml:space="preserve"> _xlfn.CONCAT("ua", _xlfn.UNICHAR(HEX2DEC("0303")), "i")</f>
        <v>uãi</v>
      </c>
      <c r="I24" s="7" t="str">
        <f t="shared" si="5"/>
        <v>uãiʔ</v>
      </c>
    </row>
    <row r="26" spans="3:9" x14ac:dyDescent="0.25">
      <c r="D26" s="7" t="s">
        <v>258</v>
      </c>
      <c r="G26" s="8"/>
    </row>
    <row r="27" spans="3:9" x14ac:dyDescent="0.25">
      <c r="C27" s="7" t="s">
        <v>324</v>
      </c>
      <c r="D27" s="7" t="str">
        <f>_xlfn.CONCAT($D$26, _xlfn.UNICHAR(729))</f>
        <v>◌˙</v>
      </c>
      <c r="F27" s="7" t="str">
        <f xml:space="preserve"> _xlfn.CONCAT("a", $D$7)</f>
        <v>aŋ</v>
      </c>
      <c r="G27" s="8" t="str">
        <f xml:space="preserve"> _xlfn.CONCAT(F27, _xlfn.UNICHAR(660))</f>
        <v>aŋʔ</v>
      </c>
    </row>
    <row r="28" spans="3:9" x14ac:dyDescent="0.25">
      <c r="D28" s="7" t="str">
        <f>_xlfn.CONCAT("o", _xlfn.UNICHAR(712))</f>
        <v>oˈ</v>
      </c>
      <c r="F28" s="7" t="s">
        <v>325</v>
      </c>
      <c r="G28" s="7" t="s">
        <v>326</v>
      </c>
    </row>
    <row r="29" spans="3:9" x14ac:dyDescent="0.25">
      <c r="D29" s="7" t="str">
        <f xml:space="preserve"> _xlfn.CONCAT(C27,D27)</f>
        <v>ㄚ◌˙</v>
      </c>
      <c r="F29" s="7" t="str">
        <f xml:space="preserve"> _xlfn.CONCAT($D$4, "m")</f>
        <v>ɔm</v>
      </c>
      <c r="G29" s="7" t="str">
        <f xml:space="preserve"> _xlfn.CONCAT($D$4, "p")</f>
        <v>ɔp</v>
      </c>
    </row>
    <row r="30" spans="3:9" x14ac:dyDescent="0.25">
      <c r="F30" s="7" t="str">
        <f xml:space="preserve"> _xlfn.CONCAT($D$4, $D$7)</f>
        <v>ɔŋ</v>
      </c>
      <c r="G30" s="7" t="str">
        <f xml:space="preserve"> _xlfn.CONCAT($D$4, "k")</f>
        <v>ɔk</v>
      </c>
    </row>
    <row r="32" spans="3:9" x14ac:dyDescent="0.25">
      <c r="F32" s="7" t="str">
        <f xml:space="preserve"> _xlfn.CONCAT("i", $D$5, $D$7)</f>
        <v>iəŋ</v>
      </c>
      <c r="G32" s="8" t="str">
        <f xml:space="preserve"> _xlfn.CONCAT("i", $D$5, "k")</f>
        <v>iək</v>
      </c>
    </row>
    <row r="33" spans="3:9" x14ac:dyDescent="0.25">
      <c r="F33" s="7" t="str">
        <f xml:space="preserve"> _xlfn.CONCAT("ia", $D$7)</f>
        <v>iaŋ</v>
      </c>
      <c r="G33" s="8" t="str">
        <f xml:space="preserve"> _xlfn.CONCAT(F33, _xlfn.UNICHAR(660))</f>
        <v>iaŋʔ</v>
      </c>
    </row>
    <row r="34" spans="3:9" x14ac:dyDescent="0.25">
      <c r="F34" s="7" t="str">
        <f xml:space="preserve"> _xlfn.CONCAT("i", $D$4, $D$7)</f>
        <v>iɔŋ</v>
      </c>
      <c r="G34" s="7" t="str">
        <f xml:space="preserve"> _xlfn.CONCAT("i",$D$4, "k")</f>
        <v>iɔk</v>
      </c>
    </row>
    <row r="36" spans="3:9" x14ac:dyDescent="0.25">
      <c r="F36" s="7" t="str">
        <f xml:space="preserve"> _xlfn.CONCAT("o", _xlfn.UNICHAR(HEX2DEC("0303")), "u")</f>
        <v>õu</v>
      </c>
      <c r="G36" s="8" t="str">
        <f xml:space="preserve"> _xlfn.CONCAT(F36, _xlfn.UNICHAR(660))</f>
        <v>õuʔ</v>
      </c>
    </row>
    <row r="37" spans="3:9" x14ac:dyDescent="0.25">
      <c r="G37" s="8"/>
    </row>
    <row r="39" spans="3:9" x14ac:dyDescent="0.25">
      <c r="F39" s="7" t="str">
        <f xml:space="preserve"> _xlfn.CONCAT("ua", D7)</f>
        <v>uaŋ</v>
      </c>
      <c r="G39" s="7" t="str">
        <f xml:space="preserve"> _xlfn.CONCAT("ua", "k")</f>
        <v>uak</v>
      </c>
    </row>
    <row r="41" spans="3:9" x14ac:dyDescent="0.25">
      <c r="H41" s="7" t="str">
        <f xml:space="preserve"> _xlfn.CONCAT("ue", _xlfn.UNICHAR(HEX2DEC("0303")), "i")</f>
        <v>uẽi</v>
      </c>
      <c r="I41" s="7" t="str">
        <f xml:space="preserve"> _xlfn.CONCAT(H41, _xlfn.UNICHAR(660))</f>
        <v>uẽiʔ</v>
      </c>
    </row>
    <row r="45" spans="3:9" x14ac:dyDescent="0.25">
      <c r="C45" s="7">
        <v>762</v>
      </c>
      <c r="D45" s="7" t="str">
        <f xml:space="preserve"> _xlfn.CONCAT("p", _xlfn.UNICHAR(C45))</f>
        <v>p˺</v>
      </c>
      <c r="F45" s="7" t="str">
        <f xml:space="preserve"> _xlfn.CONCAT("a", $D$45)</f>
        <v>ap˺</v>
      </c>
    </row>
    <row r="46" spans="3:9" x14ac:dyDescent="0.25">
      <c r="C46" s="7">
        <v>762</v>
      </c>
      <c r="D46" s="7" t="str">
        <f xml:space="preserve"> _xlfn.CONCAT("t", _xlfn.UNICHAR(C46))</f>
        <v>t˺</v>
      </c>
      <c r="F46" s="7" t="str">
        <f xml:space="preserve"> _xlfn.CONCAT("a", $D$46)</f>
        <v>at˺</v>
      </c>
    </row>
    <row r="47" spans="3:9" x14ac:dyDescent="0.25">
      <c r="C47" s="7">
        <v>762</v>
      </c>
      <c r="D47" s="7" t="str">
        <f xml:space="preserve"> _xlfn.CONCAT("k", _xlfn.UNICHAR(C47))</f>
        <v>k˺</v>
      </c>
      <c r="F47" s="7" t="str">
        <f xml:space="preserve"> _xlfn.CONCAT("a", $D$47)</f>
        <v>ak˺</v>
      </c>
    </row>
    <row r="48" spans="3:9" x14ac:dyDescent="0.25">
      <c r="F48" s="7" t="str">
        <f xml:space="preserve"> _xlfn.CONCAT($D$4, $D$45)</f>
        <v>ɔp˺</v>
      </c>
    </row>
    <row r="49" spans="5:6" x14ac:dyDescent="0.25">
      <c r="F49" s="7" t="str">
        <f xml:space="preserve"> _xlfn.CONCAT($D$4, $D$47)</f>
        <v>ɔk˺</v>
      </c>
    </row>
    <row r="50" spans="5:6" x14ac:dyDescent="0.25">
      <c r="E50" s="7" t="s">
        <v>327</v>
      </c>
      <c r="F50" s="7" t="str">
        <f xml:space="preserve"> _xlfn.CONCAT(E50, $D$45)</f>
        <v>irp˺</v>
      </c>
    </row>
    <row r="51" spans="5:6" x14ac:dyDescent="0.25">
      <c r="F51" s="7" t="str">
        <f xml:space="preserve"> _xlfn.CONCAT(E50, $D$46)</f>
        <v>irt˺</v>
      </c>
    </row>
    <row r="52" spans="5:6" x14ac:dyDescent="0.25">
      <c r="F52" s="7" t="str">
        <f xml:space="preserve"> _xlfn.CONCAT(E50, $D$47)</f>
        <v>irk˺</v>
      </c>
    </row>
    <row r="53" spans="5:6" x14ac:dyDescent="0.25">
      <c r="E53" s="7" t="s">
        <v>328</v>
      </c>
      <c r="F53" s="7" t="str">
        <f xml:space="preserve"> _xlfn.CONCAT(E53, $D$45)</f>
        <v>ip˺</v>
      </c>
    </row>
    <row r="54" spans="5:6" x14ac:dyDescent="0.25">
      <c r="F54" s="7" t="str">
        <f xml:space="preserve"> _xlfn.CONCAT(E53, $D$46)</f>
        <v>it˺</v>
      </c>
    </row>
    <row r="55" spans="5:6" x14ac:dyDescent="0.25">
      <c r="F55" s="7" t="str">
        <f xml:space="preserve"> _xlfn.CONCAT(E53, $D$47)</f>
        <v>ik˺</v>
      </c>
    </row>
    <row r="56" spans="5:6" x14ac:dyDescent="0.25">
      <c r="E56" s="7" t="s">
        <v>329</v>
      </c>
      <c r="F56" s="7" t="str">
        <f xml:space="preserve"> _xlfn.CONCAT(E56, $D$45)</f>
        <v>iap˺</v>
      </c>
    </row>
    <row r="57" spans="5:6" x14ac:dyDescent="0.25">
      <c r="F57" s="7" t="str">
        <f xml:space="preserve"> _xlfn.CONCAT(E56, $D$46)</f>
        <v>iat˺</v>
      </c>
    </row>
    <row r="58" spans="5:6" x14ac:dyDescent="0.25">
      <c r="F58" s="7" t="str">
        <f xml:space="preserve"> _xlfn.CONCAT(E56, $D$47)</f>
        <v>iak˺</v>
      </c>
    </row>
    <row r="59" spans="5:6" x14ac:dyDescent="0.25">
      <c r="E59" s="7" t="s">
        <v>330</v>
      </c>
      <c r="F59" s="7" t="str">
        <f xml:space="preserve"> _xlfn.CONCAT(E59, $D$45)</f>
        <v>iup˺</v>
      </c>
    </row>
    <row r="60" spans="5:6" x14ac:dyDescent="0.25">
      <c r="F60" s="7" t="str">
        <f xml:space="preserve"> _xlfn.CONCAT(E59, $D$46)</f>
        <v>iut˺</v>
      </c>
    </row>
    <row r="61" spans="5:6" x14ac:dyDescent="0.25">
      <c r="F61" s="7" t="str">
        <f xml:space="preserve"> _xlfn.CONCAT(E59, $D$47)</f>
        <v>iuk˺</v>
      </c>
    </row>
    <row r="62" spans="5:6" x14ac:dyDescent="0.25">
      <c r="E62" s="15" t="s">
        <v>331</v>
      </c>
      <c r="F62" s="7" t="str">
        <f xml:space="preserve"> _xlfn.CONCAT(E62, $D$45)</f>
        <v>iɔp˺</v>
      </c>
    </row>
    <row r="63" spans="5:6" x14ac:dyDescent="0.25">
      <c r="F63" s="7" t="str">
        <f xml:space="preserve"> _xlfn.CONCAT(E62, $D$46)</f>
        <v>iɔt˺</v>
      </c>
    </row>
    <row r="64" spans="5:6" x14ac:dyDescent="0.25">
      <c r="F64" s="7" t="str">
        <f xml:space="preserve"> _xlfn.CONCAT(E62, $D$47)</f>
        <v>iɔk˺</v>
      </c>
    </row>
    <row r="65" spans="5:6" x14ac:dyDescent="0.25">
      <c r="E65" s="7" t="s">
        <v>332</v>
      </c>
      <c r="F65" s="7" t="str">
        <f xml:space="preserve"> _xlfn.CONCAT(E65, $D$45)</f>
        <v>uap˺</v>
      </c>
    </row>
    <row r="66" spans="5:6" x14ac:dyDescent="0.25">
      <c r="F66" s="7" t="str">
        <f xml:space="preserve"> _xlfn.CONCAT(E65, $D$46)</f>
        <v>uat˺</v>
      </c>
    </row>
    <row r="67" spans="5:6" x14ac:dyDescent="0.25">
      <c r="F67" s="7" t="str">
        <f xml:space="preserve"> _xlfn.CONCAT(E65, $D$47)</f>
        <v>uak˺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AF4B-4C7F-4FCC-A33B-FEDE43D20760}">
  <dimension ref="B4:F19"/>
  <sheetViews>
    <sheetView topLeftCell="A10" workbookViewId="0">
      <selection activeCell="B13" sqref="B13"/>
    </sheetView>
  </sheetViews>
  <sheetFormatPr defaultRowHeight="32.25" x14ac:dyDescent="0.25"/>
  <cols>
    <col min="1" max="1" width="9" style="1"/>
    <col min="2" max="2" width="10" style="1" bestFit="1" customWidth="1"/>
    <col min="3" max="3" width="54.75" style="1" bestFit="1" customWidth="1"/>
    <col min="4" max="4" width="20.75" style="1" bestFit="1" customWidth="1"/>
    <col min="5" max="5" width="24.875" style="1" bestFit="1" customWidth="1"/>
    <col min="6" max="6" width="67.5" style="1" bestFit="1" customWidth="1"/>
    <col min="7" max="16384" width="9" style="1"/>
  </cols>
  <sheetData>
    <row r="4" spans="2:6" x14ac:dyDescent="0.25">
      <c r="B4" s="1" t="s">
        <v>259</v>
      </c>
      <c r="C4" s="1" t="s">
        <v>260</v>
      </c>
      <c r="D4" s="1" t="s">
        <v>261</v>
      </c>
      <c r="E4" s="1" t="s">
        <v>262</v>
      </c>
      <c r="F4" s="1" t="s">
        <v>263</v>
      </c>
    </row>
    <row r="5" spans="2:6" x14ac:dyDescent="0.25">
      <c r="B5" s="1" t="s">
        <v>264</v>
      </c>
      <c r="C5" s="1" t="s">
        <v>265</v>
      </c>
      <c r="D5" s="1" t="s">
        <v>266</v>
      </c>
      <c r="E5" s="1">
        <v>769</v>
      </c>
      <c r="F5" s="1" t="s">
        <v>267</v>
      </c>
    </row>
    <row r="6" spans="2:6" x14ac:dyDescent="0.25">
      <c r="B6" s="1" t="s">
        <v>268</v>
      </c>
      <c r="C6" s="1" t="s">
        <v>269</v>
      </c>
      <c r="D6" s="1" t="s">
        <v>270</v>
      </c>
      <c r="E6" s="1">
        <v>768</v>
      </c>
      <c r="F6" s="1" t="s">
        <v>271</v>
      </c>
    </row>
    <row r="7" spans="2:6" x14ac:dyDescent="0.25">
      <c r="B7" s="1" t="s">
        <v>272</v>
      </c>
      <c r="C7" s="1" t="s">
        <v>273</v>
      </c>
      <c r="D7" s="1" t="s">
        <v>274</v>
      </c>
      <c r="E7" s="1">
        <v>770</v>
      </c>
      <c r="F7" s="1" t="s">
        <v>275</v>
      </c>
    </row>
    <row r="8" spans="2:6" x14ac:dyDescent="0.25">
      <c r="B8" s="1" t="s">
        <v>276</v>
      </c>
      <c r="C8" s="1" t="s">
        <v>322</v>
      </c>
      <c r="D8" s="1" t="s">
        <v>277</v>
      </c>
      <c r="E8" s="1">
        <v>780</v>
      </c>
      <c r="F8" s="1" t="s">
        <v>278</v>
      </c>
    </row>
    <row r="9" spans="2:6" x14ac:dyDescent="0.25">
      <c r="B9" s="1" t="s">
        <v>279</v>
      </c>
      <c r="C9" s="1" t="s">
        <v>280</v>
      </c>
      <c r="D9" s="1" t="s">
        <v>281</v>
      </c>
      <c r="E9" s="1">
        <v>781</v>
      </c>
      <c r="F9" s="1" t="s">
        <v>282</v>
      </c>
    </row>
    <row r="10" spans="2:6" x14ac:dyDescent="0.25">
      <c r="B10" s="1" t="s">
        <v>283</v>
      </c>
      <c r="C10" s="1" t="s">
        <v>284</v>
      </c>
      <c r="D10" s="1" t="s">
        <v>285</v>
      </c>
      <c r="E10" s="1">
        <v>776</v>
      </c>
      <c r="F10" s="1" t="s">
        <v>286</v>
      </c>
    </row>
    <row r="11" spans="2:6" x14ac:dyDescent="0.25">
      <c r="B11" s="1" t="s">
        <v>287</v>
      </c>
      <c r="C11" s="1" t="s">
        <v>288</v>
      </c>
      <c r="D11" s="1" t="s">
        <v>289</v>
      </c>
      <c r="E11" s="1">
        <v>772</v>
      </c>
      <c r="F11" s="1" t="s">
        <v>290</v>
      </c>
    </row>
    <row r="12" spans="2:6" x14ac:dyDescent="0.25">
      <c r="B12" s="1" t="s">
        <v>291</v>
      </c>
      <c r="C12" s="1" t="s">
        <v>292</v>
      </c>
      <c r="D12" s="1" t="s">
        <v>293</v>
      </c>
      <c r="E12" s="1">
        <v>771</v>
      </c>
      <c r="F12" s="1" t="s">
        <v>294</v>
      </c>
    </row>
    <row r="13" spans="2:6" x14ac:dyDescent="0.25">
      <c r="B13" s="1" t="s">
        <v>295</v>
      </c>
      <c r="C13" s="1" t="s">
        <v>296</v>
      </c>
      <c r="D13" s="1" t="s">
        <v>297</v>
      </c>
      <c r="E13" s="1">
        <v>775</v>
      </c>
      <c r="F13" s="1" t="s">
        <v>298</v>
      </c>
    </row>
    <row r="14" spans="2:6" x14ac:dyDescent="0.25">
      <c r="B14" s="1" t="s">
        <v>299</v>
      </c>
      <c r="C14" s="1" t="s">
        <v>300</v>
      </c>
      <c r="D14" s="1" t="s">
        <v>301</v>
      </c>
      <c r="E14" s="1">
        <v>804</v>
      </c>
      <c r="F14" s="1" t="s">
        <v>302</v>
      </c>
    </row>
    <row r="15" spans="2:6" x14ac:dyDescent="0.25">
      <c r="B15" s="1" t="s">
        <v>303</v>
      </c>
      <c r="C15" s="1" t="s">
        <v>304</v>
      </c>
      <c r="D15" s="1" t="s">
        <v>305</v>
      </c>
      <c r="E15" s="1">
        <v>8319</v>
      </c>
      <c r="F15" s="1" t="s">
        <v>323</v>
      </c>
    </row>
    <row r="16" spans="2:6" x14ac:dyDescent="0.25">
      <c r="B16" s="1" t="s">
        <v>306</v>
      </c>
      <c r="C16" s="1" t="s">
        <v>307</v>
      </c>
      <c r="D16" s="1" t="s">
        <v>308</v>
      </c>
      <c r="E16" s="1">
        <v>714</v>
      </c>
      <c r="F16" s="1" t="s">
        <v>309</v>
      </c>
    </row>
    <row r="17" spans="2:6" x14ac:dyDescent="0.25">
      <c r="B17" s="1" t="s">
        <v>310</v>
      </c>
      <c r="C17" s="1" t="s">
        <v>311</v>
      </c>
      <c r="D17" s="1" t="s">
        <v>312</v>
      </c>
      <c r="E17" s="1">
        <v>711</v>
      </c>
      <c r="F17" s="1" t="s">
        <v>313</v>
      </c>
    </row>
    <row r="18" spans="2:6" x14ac:dyDescent="0.25">
      <c r="B18" s="1" t="s">
        <v>314</v>
      </c>
      <c r="C18" s="1" t="s">
        <v>315</v>
      </c>
      <c r="D18" s="1" t="s">
        <v>316</v>
      </c>
      <c r="E18" s="1">
        <v>715</v>
      </c>
      <c r="F18" s="1" t="s">
        <v>317</v>
      </c>
    </row>
    <row r="19" spans="2:6" x14ac:dyDescent="0.25">
      <c r="B19" s="1" t="s">
        <v>318</v>
      </c>
      <c r="C19" s="1" t="s">
        <v>319</v>
      </c>
      <c r="D19" s="1" t="s">
        <v>320</v>
      </c>
      <c r="E19" s="1">
        <v>729</v>
      </c>
      <c r="F19" s="1" t="s">
        <v>321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E074-B54C-4EF7-86C4-71BB4A6D6728}">
  <dimension ref="B2:I89"/>
  <sheetViews>
    <sheetView topLeftCell="A62" workbookViewId="0">
      <selection activeCell="B69" sqref="B69"/>
    </sheetView>
  </sheetViews>
  <sheetFormatPr defaultColWidth="13.875" defaultRowHeight="32.25" x14ac:dyDescent="0.25"/>
  <cols>
    <col min="1" max="1" width="3.875" customWidth="1"/>
    <col min="2" max="2" width="13.875" style="1"/>
    <col min="5" max="5" width="32.25" customWidth="1"/>
    <col min="7" max="7" width="13.875" style="1"/>
  </cols>
  <sheetData>
    <row r="2" spans="2:9" ht="16.5" x14ac:dyDescent="0.25">
      <c r="B2" s="9" t="s">
        <v>218</v>
      </c>
      <c r="C2" s="9" t="s">
        <v>217</v>
      </c>
      <c r="D2" s="9" t="s">
        <v>216</v>
      </c>
      <c r="E2" s="9" t="s">
        <v>215</v>
      </c>
      <c r="G2" s="9"/>
    </row>
    <row r="3" spans="2:9" ht="30" x14ac:dyDescent="0.25">
      <c r="B3" s="10" t="s">
        <v>214</v>
      </c>
      <c r="C3" s="11">
        <v>593</v>
      </c>
      <c r="D3" s="11">
        <v>251</v>
      </c>
      <c r="E3" s="11" t="s">
        <v>213</v>
      </c>
      <c r="G3" s="12" t="str">
        <f t="shared" ref="G3:G13" si="0">_xlfn.UNICHAR(C3)</f>
        <v>ɑ</v>
      </c>
      <c r="H3" s="2" t="str">
        <f xml:space="preserve"> _xlfn.CONCAT(B10,B46)</f>
        <v>ɔŋ</v>
      </c>
      <c r="I3" s="2" t="str">
        <f xml:space="preserve"> _xlfn.CONCAT(B10,"k")</f>
        <v>ɔk</v>
      </c>
    </row>
    <row r="4" spans="2:9" ht="30" x14ac:dyDescent="0.25">
      <c r="B4" s="12" t="s">
        <v>212</v>
      </c>
      <c r="C4" s="11">
        <v>592</v>
      </c>
      <c r="D4" s="11">
        <v>250</v>
      </c>
      <c r="E4" s="11" t="s">
        <v>211</v>
      </c>
      <c r="G4" s="12" t="str">
        <f t="shared" si="0"/>
        <v>ɐ</v>
      </c>
      <c r="H4" s="2" t="str">
        <f xml:space="preserve"> _xlfn.CONCAT(B3,B46)</f>
        <v>ɑŋ</v>
      </c>
      <c r="I4" s="2" t="str">
        <f xml:space="preserve"> _xlfn.CONCAT(B3,"k")</f>
        <v>ɑk</v>
      </c>
    </row>
    <row r="5" spans="2:9" ht="30" x14ac:dyDescent="0.25">
      <c r="B5" s="12" t="s">
        <v>210</v>
      </c>
      <c r="C5" s="11">
        <v>594</v>
      </c>
      <c r="D5" s="11">
        <v>252</v>
      </c>
      <c r="E5" s="11" t="s">
        <v>209</v>
      </c>
      <c r="G5" s="12" t="str">
        <f t="shared" si="0"/>
        <v>ɒ</v>
      </c>
      <c r="H5" s="2"/>
    </row>
    <row r="6" spans="2:9" ht="30" x14ac:dyDescent="0.25">
      <c r="B6" s="12" t="s">
        <v>208</v>
      </c>
      <c r="C6" s="11">
        <v>230</v>
      </c>
      <c r="D6" s="13">
        <v>0</v>
      </c>
      <c r="E6" s="11" t="s">
        <v>207</v>
      </c>
      <c r="G6" s="12" t="str">
        <f t="shared" si="0"/>
        <v>æ</v>
      </c>
      <c r="H6" s="2" t="str">
        <f xml:space="preserve"> _xlfn.CONCAT("e",B46)</f>
        <v>eŋ</v>
      </c>
      <c r="I6" s="2" t="str">
        <f xml:space="preserve"> _xlfn.CONCAT("e","k")</f>
        <v>ek</v>
      </c>
    </row>
    <row r="7" spans="2:9" ht="30" x14ac:dyDescent="0.25">
      <c r="B7" s="12" t="s">
        <v>206</v>
      </c>
      <c r="C7" s="11">
        <v>595</v>
      </c>
      <c r="D7" s="11">
        <v>253</v>
      </c>
      <c r="E7" s="11" t="s">
        <v>205</v>
      </c>
      <c r="G7" s="12" t="str">
        <f t="shared" si="0"/>
        <v>ɓ</v>
      </c>
      <c r="H7" s="2"/>
    </row>
    <row r="8" spans="2:9" ht="30" x14ac:dyDescent="0.25">
      <c r="B8" s="12" t="s">
        <v>204</v>
      </c>
      <c r="C8" s="11">
        <v>665</v>
      </c>
      <c r="D8" s="11">
        <v>299</v>
      </c>
      <c r="E8" s="11" t="s">
        <v>203</v>
      </c>
      <c r="G8" s="12" t="str">
        <f t="shared" si="0"/>
        <v>ʙ</v>
      </c>
      <c r="H8" s="2" t="str">
        <f xml:space="preserve"> _xlfn.CONCAT("i", H3)</f>
        <v>iɔŋ</v>
      </c>
      <c r="I8" s="2" t="str">
        <f xml:space="preserve"> _xlfn.CONCAT("i", I3)</f>
        <v>iɔk</v>
      </c>
    </row>
    <row r="9" spans="2:9" ht="30" x14ac:dyDescent="0.25">
      <c r="B9" s="12" t="s">
        <v>202</v>
      </c>
      <c r="C9" s="11">
        <v>946</v>
      </c>
      <c r="D9" s="11" t="s">
        <v>201</v>
      </c>
      <c r="E9" s="11" t="s">
        <v>200</v>
      </c>
      <c r="G9" s="12" t="str">
        <f t="shared" si="0"/>
        <v>β</v>
      </c>
      <c r="H9" s="2" t="str">
        <f xml:space="preserve"> _xlfn.CONCAT("i", H4)</f>
        <v>iɑŋ</v>
      </c>
      <c r="I9" s="2" t="str">
        <f xml:space="preserve"> _xlfn.CONCAT("i", I4)</f>
        <v>iɑk</v>
      </c>
    </row>
    <row r="10" spans="2:9" ht="30" x14ac:dyDescent="0.25">
      <c r="B10" s="10" t="s">
        <v>199</v>
      </c>
      <c r="C10" s="11">
        <v>596</v>
      </c>
      <c r="D10" s="11">
        <v>254</v>
      </c>
      <c r="E10" s="11" t="s">
        <v>198</v>
      </c>
      <c r="G10" s="12" t="str">
        <f t="shared" si="0"/>
        <v>ɔ</v>
      </c>
      <c r="H10" s="2"/>
    </row>
    <row r="11" spans="2:9" ht="30" x14ac:dyDescent="0.25">
      <c r="B11" s="12" t="s">
        <v>197</v>
      </c>
      <c r="C11" s="11">
        <v>597</v>
      </c>
      <c r="D11" s="11">
        <v>255</v>
      </c>
      <c r="E11" s="11" t="s">
        <v>196</v>
      </c>
      <c r="G11" s="12" t="str">
        <f t="shared" si="0"/>
        <v>ɕ</v>
      </c>
      <c r="H11" s="2"/>
    </row>
    <row r="12" spans="2:9" ht="30" x14ac:dyDescent="0.25">
      <c r="B12" s="12" t="s">
        <v>195</v>
      </c>
      <c r="C12" s="11">
        <v>231</v>
      </c>
      <c r="D12" s="13">
        <v>0</v>
      </c>
      <c r="E12" s="11" t="s">
        <v>194</v>
      </c>
      <c r="G12" s="12" t="str">
        <f t="shared" si="0"/>
        <v>ç</v>
      </c>
      <c r="H12" s="2"/>
    </row>
    <row r="13" spans="2:9" ht="30" x14ac:dyDescent="0.25">
      <c r="B13" s="12" t="s">
        <v>193</v>
      </c>
      <c r="C13" s="11">
        <v>599</v>
      </c>
      <c r="D13" s="11">
        <v>257</v>
      </c>
      <c r="E13" s="11" t="s">
        <v>192</v>
      </c>
      <c r="G13" s="12" t="str">
        <f t="shared" si="0"/>
        <v>ɗ</v>
      </c>
      <c r="H13" s="2"/>
    </row>
    <row r="14" spans="2:9" ht="30" x14ac:dyDescent="0.25">
      <c r="B14" s="12" t="s">
        <v>191</v>
      </c>
      <c r="C14" s="11">
        <v>598</v>
      </c>
      <c r="D14" s="11">
        <v>256</v>
      </c>
      <c r="E14" s="11" t="s">
        <v>190</v>
      </c>
      <c r="G14" s="12" t="str">
        <f t="shared" ref="G14:G17" si="1">_xlfn.UNICHAR(C14)</f>
        <v>ɖ</v>
      </c>
      <c r="H14" s="2"/>
    </row>
    <row r="15" spans="2:9" ht="30" x14ac:dyDescent="0.25">
      <c r="B15" s="12" t="s">
        <v>189</v>
      </c>
      <c r="C15" s="11">
        <v>240</v>
      </c>
      <c r="D15" s="11" t="s">
        <v>188</v>
      </c>
      <c r="E15" s="11" t="s">
        <v>187</v>
      </c>
      <c r="G15" s="12" t="str">
        <f t="shared" si="1"/>
        <v>ð</v>
      </c>
      <c r="H15" s="2"/>
    </row>
    <row r="16" spans="2:9" ht="30" x14ac:dyDescent="0.25">
      <c r="B16" s="12" t="s">
        <v>186</v>
      </c>
      <c r="C16" s="11">
        <v>676</v>
      </c>
      <c r="D16" s="11" t="s">
        <v>185</v>
      </c>
      <c r="E16" s="11" t="s">
        <v>184</v>
      </c>
      <c r="G16" s="12" t="str">
        <f t="shared" si="1"/>
        <v>ʤ</v>
      </c>
    </row>
    <row r="17" spans="2:8" ht="30" x14ac:dyDescent="0.25">
      <c r="B17" s="10" t="s">
        <v>183</v>
      </c>
      <c r="C17" s="11">
        <v>601</v>
      </c>
      <c r="D17" s="11">
        <v>259</v>
      </c>
      <c r="E17" s="11" t="s">
        <v>182</v>
      </c>
      <c r="G17" s="12" t="str">
        <f t="shared" si="1"/>
        <v>ə</v>
      </c>
    </row>
    <row r="18" spans="2:8" ht="30" x14ac:dyDescent="0.25">
      <c r="B18" s="12" t="s">
        <v>181</v>
      </c>
      <c r="C18" s="11">
        <v>600</v>
      </c>
      <c r="D18" s="11">
        <v>258</v>
      </c>
      <c r="E18" s="11" t="s">
        <v>180</v>
      </c>
      <c r="G18" s="12" t="str">
        <f>_xlfn.UNICHAR(C18)</f>
        <v>ɘ</v>
      </c>
      <c r="H18" s="2" t="str">
        <f xml:space="preserve"> _xlfn.CONCAT("uai",B82)</f>
        <v>uaiʔ</v>
      </c>
    </row>
    <row r="19" spans="2:8" ht="30" x14ac:dyDescent="0.25">
      <c r="B19" s="12" t="s">
        <v>179</v>
      </c>
      <c r="C19" s="11">
        <v>602</v>
      </c>
      <c r="D19" s="11" t="s">
        <v>178</v>
      </c>
      <c r="E19" s="11" t="s">
        <v>177</v>
      </c>
      <c r="G19" s="12" t="str">
        <f t="shared" ref="G19:G82" si="2">_xlfn.UNICHAR(C19)</f>
        <v>ɚ</v>
      </c>
    </row>
    <row r="20" spans="2:8" ht="30" x14ac:dyDescent="0.25">
      <c r="B20" s="10" t="s">
        <v>176</v>
      </c>
      <c r="C20" s="11">
        <v>603</v>
      </c>
      <c r="D20" s="11" t="s">
        <v>175</v>
      </c>
      <c r="E20" s="11" t="s">
        <v>174</v>
      </c>
      <c r="G20" s="12" t="str">
        <f t="shared" si="2"/>
        <v>ɛ</v>
      </c>
    </row>
    <row r="21" spans="2:8" ht="30" x14ac:dyDescent="0.25">
      <c r="B21" s="12" t="s">
        <v>173</v>
      </c>
      <c r="C21" s="11">
        <v>604</v>
      </c>
      <c r="D21" s="11" t="s">
        <v>172</v>
      </c>
      <c r="E21" s="11" t="s">
        <v>171</v>
      </c>
      <c r="G21" s="12" t="str">
        <f t="shared" si="2"/>
        <v>ɜ</v>
      </c>
    </row>
    <row r="22" spans="2:8" ht="30" x14ac:dyDescent="0.25">
      <c r="B22" s="12" t="s">
        <v>170</v>
      </c>
      <c r="C22" s="11">
        <v>605</v>
      </c>
      <c r="D22" s="11" t="s">
        <v>169</v>
      </c>
      <c r="E22" s="11" t="s">
        <v>168</v>
      </c>
      <c r="G22" s="12" t="str">
        <f t="shared" si="2"/>
        <v>ɝ</v>
      </c>
    </row>
    <row r="23" spans="2:8" ht="30" x14ac:dyDescent="0.25">
      <c r="B23" s="12" t="s">
        <v>167</v>
      </c>
      <c r="C23" s="11">
        <v>606</v>
      </c>
      <c r="D23" s="11" t="s">
        <v>166</v>
      </c>
      <c r="E23" s="11" t="s">
        <v>165</v>
      </c>
      <c r="G23" s="12" t="str">
        <f t="shared" si="2"/>
        <v>ɞ</v>
      </c>
    </row>
    <row r="24" spans="2:8" ht="30" x14ac:dyDescent="0.25">
      <c r="B24" s="12" t="s">
        <v>164</v>
      </c>
      <c r="C24" s="11">
        <v>607</v>
      </c>
      <c r="D24" s="11" t="s">
        <v>163</v>
      </c>
      <c r="E24" s="11" t="s">
        <v>162</v>
      </c>
      <c r="G24" s="12" t="str">
        <f t="shared" si="2"/>
        <v>ɟ</v>
      </c>
    </row>
    <row r="25" spans="2:8" ht="30" x14ac:dyDescent="0.25">
      <c r="B25" s="12" t="s">
        <v>161</v>
      </c>
      <c r="C25" s="11">
        <v>644</v>
      </c>
      <c r="D25" s="11">
        <v>284</v>
      </c>
      <c r="E25" s="11" t="s">
        <v>160</v>
      </c>
      <c r="G25" s="12" t="str">
        <f t="shared" si="2"/>
        <v>ʄ</v>
      </c>
    </row>
    <row r="26" spans="2:8" ht="30" x14ac:dyDescent="0.25">
      <c r="B26" s="10" t="s">
        <v>159</v>
      </c>
      <c r="C26" s="11">
        <v>609</v>
      </c>
      <c r="D26" s="11">
        <v>261</v>
      </c>
      <c r="E26" s="11" t="s">
        <v>158</v>
      </c>
      <c r="G26" s="12" t="str">
        <f t="shared" si="2"/>
        <v>ɡ</v>
      </c>
    </row>
    <row r="27" spans="2:8" ht="30" x14ac:dyDescent="0.25">
      <c r="B27" s="12" t="s">
        <v>157</v>
      </c>
      <c r="C27" s="11">
        <v>608</v>
      </c>
      <c r="D27" s="11">
        <v>260</v>
      </c>
      <c r="E27" s="11" t="s">
        <v>156</v>
      </c>
      <c r="G27" s="12" t="str">
        <f t="shared" si="2"/>
        <v>ɠ</v>
      </c>
    </row>
    <row r="28" spans="2:8" ht="30" x14ac:dyDescent="0.25">
      <c r="B28" s="12" t="s">
        <v>155</v>
      </c>
      <c r="C28" s="11">
        <v>610</v>
      </c>
      <c r="D28" s="11">
        <v>262</v>
      </c>
      <c r="E28" s="11" t="s">
        <v>154</v>
      </c>
      <c r="G28" s="12" t="str">
        <f t="shared" si="2"/>
        <v>ɢ</v>
      </c>
    </row>
    <row r="29" spans="2:8" ht="30" x14ac:dyDescent="0.25">
      <c r="B29" s="12" t="s">
        <v>153</v>
      </c>
      <c r="C29" s="11">
        <v>667</v>
      </c>
      <c r="D29" s="11" t="s">
        <v>152</v>
      </c>
      <c r="E29" s="11" t="s">
        <v>151</v>
      </c>
      <c r="G29" s="12" t="str">
        <f t="shared" si="2"/>
        <v>ʛ</v>
      </c>
    </row>
    <row r="30" spans="2:8" ht="30" x14ac:dyDescent="0.25">
      <c r="B30" s="12" t="s">
        <v>150</v>
      </c>
      <c r="C30" s="11">
        <v>614</v>
      </c>
      <c r="D30" s="11">
        <v>266</v>
      </c>
      <c r="E30" s="11" t="s">
        <v>149</v>
      </c>
      <c r="G30" s="12" t="str">
        <f t="shared" si="2"/>
        <v>ɦ</v>
      </c>
    </row>
    <row r="31" spans="2:8" ht="30" x14ac:dyDescent="0.25">
      <c r="B31" s="12" t="s">
        <v>148</v>
      </c>
      <c r="C31" s="11">
        <v>615</v>
      </c>
      <c r="D31" s="11">
        <v>267</v>
      </c>
      <c r="E31" s="11" t="s">
        <v>147</v>
      </c>
      <c r="G31" s="12" t="str">
        <f t="shared" si="2"/>
        <v>ɧ</v>
      </c>
    </row>
    <row r="32" spans="2:8" ht="30" x14ac:dyDescent="0.25">
      <c r="B32" s="12" t="s">
        <v>146</v>
      </c>
      <c r="C32" s="11">
        <v>295</v>
      </c>
      <c r="D32" s="11">
        <v>127</v>
      </c>
      <c r="E32" s="11" t="s">
        <v>145</v>
      </c>
      <c r="G32" s="12" t="str">
        <f t="shared" si="2"/>
        <v>ħ</v>
      </c>
    </row>
    <row r="33" spans="2:7" ht="30" x14ac:dyDescent="0.25">
      <c r="B33" s="12" t="s">
        <v>144</v>
      </c>
      <c r="C33" s="11">
        <v>613</v>
      </c>
      <c r="D33" s="11">
        <v>265</v>
      </c>
      <c r="E33" s="11" t="s">
        <v>143</v>
      </c>
      <c r="G33" s="12" t="str">
        <f t="shared" si="2"/>
        <v>ɥ</v>
      </c>
    </row>
    <row r="34" spans="2:7" ht="30" x14ac:dyDescent="0.25">
      <c r="B34" s="12" t="s">
        <v>142</v>
      </c>
      <c r="C34" s="11">
        <v>668</v>
      </c>
      <c r="D34" s="11" t="s">
        <v>141</v>
      </c>
      <c r="E34" s="11" t="s">
        <v>140</v>
      </c>
      <c r="G34" s="12" t="str">
        <f t="shared" si="2"/>
        <v>ʜ</v>
      </c>
    </row>
    <row r="35" spans="2:7" ht="30" x14ac:dyDescent="0.25">
      <c r="B35" s="10" t="s">
        <v>139</v>
      </c>
      <c r="C35" s="11">
        <v>616</v>
      </c>
      <c r="D35" s="11">
        <v>268</v>
      </c>
      <c r="E35" s="11" t="s">
        <v>138</v>
      </c>
      <c r="G35" s="12" t="str">
        <f t="shared" si="2"/>
        <v>ɨ</v>
      </c>
    </row>
    <row r="36" spans="2:7" ht="30" x14ac:dyDescent="0.25">
      <c r="B36" s="12" t="s">
        <v>137</v>
      </c>
      <c r="C36" s="11">
        <v>618</v>
      </c>
      <c r="D36" s="11" t="s">
        <v>136</v>
      </c>
      <c r="E36" s="11" t="s">
        <v>135</v>
      </c>
      <c r="G36" s="12" t="str">
        <f t="shared" si="2"/>
        <v>ɪ</v>
      </c>
    </row>
    <row r="37" spans="2:7" ht="30" x14ac:dyDescent="0.25">
      <c r="B37" s="12" t="s">
        <v>134</v>
      </c>
      <c r="C37" s="11">
        <v>669</v>
      </c>
      <c r="D37" s="11" t="s">
        <v>133</v>
      </c>
      <c r="E37" s="11" t="s">
        <v>132</v>
      </c>
      <c r="G37" s="12" t="str">
        <f t="shared" si="2"/>
        <v>ʝ</v>
      </c>
    </row>
    <row r="38" spans="2:7" ht="30" x14ac:dyDescent="0.25">
      <c r="B38" s="12" t="s">
        <v>131</v>
      </c>
      <c r="C38" s="11">
        <v>621</v>
      </c>
      <c r="D38" s="11" t="s">
        <v>130</v>
      </c>
      <c r="E38" s="11" t="s">
        <v>129</v>
      </c>
      <c r="G38" s="12" t="str">
        <f t="shared" si="2"/>
        <v>ɭ</v>
      </c>
    </row>
    <row r="39" spans="2:7" ht="30" x14ac:dyDescent="0.25">
      <c r="B39" s="12" t="s">
        <v>128</v>
      </c>
      <c r="C39" s="11">
        <v>620</v>
      </c>
      <c r="D39" s="11" t="s">
        <v>127</v>
      </c>
      <c r="E39" s="11" t="s">
        <v>126</v>
      </c>
      <c r="G39" s="12" t="str">
        <f t="shared" si="2"/>
        <v>ɬ</v>
      </c>
    </row>
    <row r="40" spans="2:7" ht="30" x14ac:dyDescent="0.25">
      <c r="B40" s="12" t="s">
        <v>125</v>
      </c>
      <c r="C40" s="11">
        <v>619</v>
      </c>
      <c r="D40" s="11" t="s">
        <v>124</v>
      </c>
      <c r="E40" s="11" t="s">
        <v>123</v>
      </c>
      <c r="G40" s="12" t="str">
        <f t="shared" si="2"/>
        <v>ɫ</v>
      </c>
    </row>
    <row r="41" spans="2:7" ht="30" x14ac:dyDescent="0.25">
      <c r="B41" s="12" t="s">
        <v>122</v>
      </c>
      <c r="C41" s="11">
        <v>622</v>
      </c>
      <c r="D41" s="11" t="s">
        <v>121</v>
      </c>
      <c r="E41" s="11" t="s">
        <v>120</v>
      </c>
      <c r="G41" s="12" t="str">
        <f t="shared" si="2"/>
        <v>ɮ</v>
      </c>
    </row>
    <row r="42" spans="2:7" ht="30" x14ac:dyDescent="0.25">
      <c r="B42" s="12" t="s">
        <v>119</v>
      </c>
      <c r="C42" s="11">
        <v>671</v>
      </c>
      <c r="D42" s="11" t="s">
        <v>118</v>
      </c>
      <c r="E42" s="11" t="s">
        <v>117</v>
      </c>
      <c r="G42" s="12" t="str">
        <f t="shared" si="2"/>
        <v>ʟ</v>
      </c>
    </row>
    <row r="43" spans="2:7" ht="30" x14ac:dyDescent="0.25">
      <c r="B43" s="12" t="s">
        <v>116</v>
      </c>
      <c r="C43" s="11">
        <v>625</v>
      </c>
      <c r="D43" s="11">
        <v>271</v>
      </c>
      <c r="E43" s="11" t="s">
        <v>115</v>
      </c>
      <c r="G43" s="12" t="str">
        <f t="shared" si="2"/>
        <v>ɱ</v>
      </c>
    </row>
    <row r="44" spans="2:7" ht="30" x14ac:dyDescent="0.25">
      <c r="B44" s="12" t="s">
        <v>114</v>
      </c>
      <c r="C44" s="11">
        <v>623</v>
      </c>
      <c r="D44" s="11" t="s">
        <v>113</v>
      </c>
      <c r="E44" s="11" t="s">
        <v>112</v>
      </c>
      <c r="G44" s="12" t="str">
        <f t="shared" si="2"/>
        <v>ɯ</v>
      </c>
    </row>
    <row r="45" spans="2:7" ht="30" x14ac:dyDescent="0.25">
      <c r="B45" s="12" t="s">
        <v>111</v>
      </c>
      <c r="C45" s="11">
        <v>624</v>
      </c>
      <c r="D45" s="11">
        <v>270</v>
      </c>
      <c r="E45" s="11" t="s">
        <v>110</v>
      </c>
      <c r="G45" s="12" t="str">
        <f t="shared" si="2"/>
        <v>ɰ</v>
      </c>
    </row>
    <row r="46" spans="2:7" ht="30" x14ac:dyDescent="0.25">
      <c r="B46" s="10" t="s">
        <v>109</v>
      </c>
      <c r="C46" s="11">
        <v>331</v>
      </c>
      <c r="D46" s="11" t="s">
        <v>108</v>
      </c>
      <c r="E46" s="11" t="s">
        <v>107</v>
      </c>
      <c r="G46" s="12" t="str">
        <f t="shared" si="2"/>
        <v>ŋ</v>
      </c>
    </row>
    <row r="47" spans="2:7" ht="30" x14ac:dyDescent="0.25">
      <c r="B47" s="12" t="s">
        <v>106</v>
      </c>
      <c r="C47" s="11">
        <v>627</v>
      </c>
      <c r="D47" s="11">
        <v>273</v>
      </c>
      <c r="E47" s="11" t="s">
        <v>105</v>
      </c>
      <c r="G47" s="12" t="str">
        <f t="shared" si="2"/>
        <v>ɳ</v>
      </c>
    </row>
    <row r="48" spans="2:7" ht="30" x14ac:dyDescent="0.25">
      <c r="B48" s="12" t="s">
        <v>104</v>
      </c>
      <c r="C48" s="11">
        <v>626</v>
      </c>
      <c r="D48" s="11">
        <v>272</v>
      </c>
      <c r="E48" s="11" t="s">
        <v>103</v>
      </c>
      <c r="G48" s="12" t="str">
        <f t="shared" si="2"/>
        <v>ɲ</v>
      </c>
    </row>
    <row r="49" spans="2:7" ht="30" x14ac:dyDescent="0.25">
      <c r="B49" s="12" t="s">
        <v>102</v>
      </c>
      <c r="C49" s="11">
        <v>628</v>
      </c>
      <c r="D49" s="11">
        <v>274</v>
      </c>
      <c r="E49" s="11" t="s">
        <v>101</v>
      </c>
      <c r="G49" s="12" t="str">
        <f t="shared" si="2"/>
        <v>ɴ</v>
      </c>
    </row>
    <row r="50" spans="2:7" ht="30" x14ac:dyDescent="0.25">
      <c r="B50" s="10" t="s">
        <v>100</v>
      </c>
      <c r="C50" s="11">
        <v>248</v>
      </c>
      <c r="D50" s="11" t="s">
        <v>99</v>
      </c>
      <c r="E50" s="11" t="s">
        <v>98</v>
      </c>
      <c r="G50" s="12" t="str">
        <f t="shared" si="2"/>
        <v>ø</v>
      </c>
    </row>
    <row r="51" spans="2:7" ht="30" x14ac:dyDescent="0.25">
      <c r="B51" s="12" t="s">
        <v>97</v>
      </c>
      <c r="C51" s="11">
        <v>629</v>
      </c>
      <c r="D51" s="11">
        <v>275</v>
      </c>
      <c r="E51" s="11" t="s">
        <v>96</v>
      </c>
      <c r="G51" s="12" t="str">
        <f t="shared" si="2"/>
        <v>ɵ</v>
      </c>
    </row>
    <row r="52" spans="2:7" ht="30" x14ac:dyDescent="0.25">
      <c r="B52" s="12" t="s">
        <v>95</v>
      </c>
      <c r="C52" s="11">
        <v>632</v>
      </c>
      <c r="D52" s="11">
        <v>278</v>
      </c>
      <c r="E52" s="11" t="s">
        <v>94</v>
      </c>
      <c r="G52" s="12" t="str">
        <f t="shared" si="2"/>
        <v>ɸ</v>
      </c>
    </row>
    <row r="53" spans="2:7" ht="30" x14ac:dyDescent="0.25">
      <c r="B53" s="12" t="s">
        <v>93</v>
      </c>
      <c r="C53" s="11">
        <v>952</v>
      </c>
      <c r="D53" s="11" t="s">
        <v>92</v>
      </c>
      <c r="E53" s="11" t="s">
        <v>91</v>
      </c>
      <c r="G53" s="12" t="str">
        <f t="shared" si="2"/>
        <v>θ</v>
      </c>
    </row>
    <row r="54" spans="2:7" ht="30" x14ac:dyDescent="0.25">
      <c r="B54" s="12" t="s">
        <v>90</v>
      </c>
      <c r="C54" s="11">
        <v>339</v>
      </c>
      <c r="D54" s="11">
        <v>153</v>
      </c>
      <c r="E54" s="11" t="s">
        <v>89</v>
      </c>
      <c r="G54" s="12" t="str">
        <f t="shared" si="2"/>
        <v>œ</v>
      </c>
    </row>
    <row r="55" spans="2:7" ht="30" x14ac:dyDescent="0.25">
      <c r="B55" s="12" t="s">
        <v>88</v>
      </c>
      <c r="C55" s="11">
        <v>630</v>
      </c>
      <c r="D55" s="11">
        <v>276</v>
      </c>
      <c r="E55" s="11" t="s">
        <v>87</v>
      </c>
      <c r="G55" s="12" t="str">
        <f t="shared" si="2"/>
        <v>ɶ</v>
      </c>
    </row>
    <row r="56" spans="2:7" ht="30" x14ac:dyDescent="0.25">
      <c r="B56" s="12" t="s">
        <v>86</v>
      </c>
      <c r="C56" s="11">
        <v>664</v>
      </c>
      <c r="D56" s="11">
        <v>298</v>
      </c>
      <c r="E56" s="11" t="s">
        <v>85</v>
      </c>
      <c r="G56" s="12" t="str">
        <f t="shared" si="2"/>
        <v>ʘ</v>
      </c>
    </row>
    <row r="57" spans="2:7" ht="30" x14ac:dyDescent="0.25">
      <c r="B57" s="12" t="s">
        <v>84</v>
      </c>
      <c r="C57" s="11">
        <v>633</v>
      </c>
      <c r="D57" s="11">
        <v>279</v>
      </c>
      <c r="E57" s="11" t="s">
        <v>83</v>
      </c>
      <c r="G57" s="12" t="str">
        <f t="shared" si="2"/>
        <v>ɹ</v>
      </c>
    </row>
    <row r="58" spans="2:7" ht="30" x14ac:dyDescent="0.25">
      <c r="B58" s="12" t="s">
        <v>82</v>
      </c>
      <c r="C58" s="11">
        <v>634</v>
      </c>
      <c r="D58" s="11" t="s">
        <v>81</v>
      </c>
      <c r="E58" s="11" t="s">
        <v>80</v>
      </c>
      <c r="G58" s="12" t="str">
        <f t="shared" si="2"/>
        <v>ɺ</v>
      </c>
    </row>
    <row r="59" spans="2:7" ht="30" x14ac:dyDescent="0.25">
      <c r="B59" s="12" t="s">
        <v>79</v>
      </c>
      <c r="C59" s="11">
        <v>638</v>
      </c>
      <c r="D59" s="11" t="s">
        <v>78</v>
      </c>
      <c r="E59" s="11" t="s">
        <v>77</v>
      </c>
      <c r="G59" s="12" t="str">
        <f t="shared" si="2"/>
        <v>ɾ</v>
      </c>
    </row>
    <row r="60" spans="2:7" ht="30" x14ac:dyDescent="0.25">
      <c r="B60" s="12" t="s">
        <v>76</v>
      </c>
      <c r="C60" s="11">
        <v>635</v>
      </c>
      <c r="D60" s="11" t="s">
        <v>75</v>
      </c>
      <c r="E60" s="11" t="s">
        <v>74</v>
      </c>
      <c r="G60" s="12" t="str">
        <f t="shared" si="2"/>
        <v>ɻ</v>
      </c>
    </row>
    <row r="61" spans="2:7" ht="30" x14ac:dyDescent="0.25">
      <c r="B61" s="12" t="s">
        <v>73</v>
      </c>
      <c r="C61" s="11">
        <v>640</v>
      </c>
      <c r="D61" s="11">
        <v>280</v>
      </c>
      <c r="E61" s="11" t="s">
        <v>72</v>
      </c>
      <c r="G61" s="12" t="str">
        <f t="shared" si="2"/>
        <v>ʀ</v>
      </c>
    </row>
    <row r="62" spans="2:7" ht="30" x14ac:dyDescent="0.25">
      <c r="B62" s="12" t="s">
        <v>71</v>
      </c>
      <c r="C62" s="11">
        <v>641</v>
      </c>
      <c r="D62" s="11">
        <v>281</v>
      </c>
      <c r="E62" s="11" t="s">
        <v>70</v>
      </c>
      <c r="G62" s="12" t="str">
        <f t="shared" si="2"/>
        <v>ʁ</v>
      </c>
    </row>
    <row r="63" spans="2:7" ht="30" x14ac:dyDescent="0.25">
      <c r="B63" s="12" t="s">
        <v>69</v>
      </c>
      <c r="C63" s="11">
        <v>637</v>
      </c>
      <c r="D63" s="11" t="s">
        <v>68</v>
      </c>
      <c r="E63" s="11" t="s">
        <v>67</v>
      </c>
      <c r="G63" s="12" t="str">
        <f t="shared" si="2"/>
        <v>ɽ</v>
      </c>
    </row>
    <row r="64" spans="2:7" ht="30" x14ac:dyDescent="0.25">
      <c r="B64" s="12" t="s">
        <v>66</v>
      </c>
      <c r="C64" s="11">
        <v>642</v>
      </c>
      <c r="D64" s="11">
        <v>282</v>
      </c>
      <c r="E64" s="11" t="s">
        <v>65</v>
      </c>
      <c r="G64" s="12" t="str">
        <f t="shared" si="2"/>
        <v>ʂ</v>
      </c>
    </row>
    <row r="65" spans="2:7" ht="30" x14ac:dyDescent="0.25">
      <c r="B65" s="12" t="s">
        <v>64</v>
      </c>
      <c r="C65" s="11">
        <v>643</v>
      </c>
      <c r="D65" s="11">
        <v>283</v>
      </c>
      <c r="E65" s="11" t="s">
        <v>63</v>
      </c>
      <c r="G65" s="12" t="str">
        <f t="shared" si="2"/>
        <v>ʃ</v>
      </c>
    </row>
    <row r="66" spans="2:7" ht="30" x14ac:dyDescent="0.25">
      <c r="B66" s="12" t="s">
        <v>62</v>
      </c>
      <c r="C66" s="11">
        <v>648</v>
      </c>
      <c r="D66" s="11">
        <v>288</v>
      </c>
      <c r="E66" s="11" t="s">
        <v>61</v>
      </c>
      <c r="G66" s="12" t="str">
        <f t="shared" si="2"/>
        <v>ʈ</v>
      </c>
    </row>
    <row r="67" spans="2:7" ht="30" x14ac:dyDescent="0.25">
      <c r="B67" s="12" t="s">
        <v>60</v>
      </c>
      <c r="C67" s="11">
        <v>679</v>
      </c>
      <c r="D67" s="11" t="s">
        <v>59</v>
      </c>
      <c r="E67" s="11" t="s">
        <v>58</v>
      </c>
      <c r="G67" s="12" t="str">
        <f t="shared" si="2"/>
        <v>ʧ</v>
      </c>
    </row>
    <row r="68" spans="2:7" ht="30" x14ac:dyDescent="0.25">
      <c r="B68" s="12" t="s">
        <v>57</v>
      </c>
      <c r="C68" s="11">
        <v>649</v>
      </c>
      <c r="D68" s="11">
        <v>289</v>
      </c>
      <c r="E68" s="11" t="s">
        <v>56</v>
      </c>
      <c r="G68" s="12" t="str">
        <f t="shared" si="2"/>
        <v>ʉ</v>
      </c>
    </row>
    <row r="69" spans="2:7" ht="30" x14ac:dyDescent="0.25">
      <c r="B69" s="10" t="s">
        <v>55</v>
      </c>
      <c r="C69" s="11">
        <v>650</v>
      </c>
      <c r="D69" s="11" t="s">
        <v>54</v>
      </c>
      <c r="E69" s="11" t="s">
        <v>53</v>
      </c>
      <c r="G69" s="12" t="str">
        <f t="shared" si="2"/>
        <v>ʊ</v>
      </c>
    </row>
    <row r="70" spans="2:7" ht="30" x14ac:dyDescent="0.25">
      <c r="B70" s="12" t="s">
        <v>52</v>
      </c>
      <c r="C70" s="11">
        <v>651</v>
      </c>
      <c r="D70" s="11" t="s">
        <v>51</v>
      </c>
      <c r="E70" s="11" t="s">
        <v>50</v>
      </c>
      <c r="G70" s="12" t="str">
        <f t="shared" si="2"/>
        <v>ʋ</v>
      </c>
    </row>
    <row r="71" spans="2:7" ht="30" x14ac:dyDescent="0.25">
      <c r="B71" s="12" t="s">
        <v>49</v>
      </c>
      <c r="C71" s="11">
        <v>11377</v>
      </c>
      <c r="D71" s="11" t="s">
        <v>48</v>
      </c>
      <c r="E71" s="11" t="s">
        <v>47</v>
      </c>
      <c r="G71" s="12" t="str">
        <f t="shared" si="2"/>
        <v>ⱱ</v>
      </c>
    </row>
    <row r="72" spans="2:7" ht="30" x14ac:dyDescent="0.25">
      <c r="B72" s="12" t="s">
        <v>46</v>
      </c>
      <c r="C72" s="11">
        <v>652</v>
      </c>
      <c r="D72" s="11" t="s">
        <v>45</v>
      </c>
      <c r="E72" s="11" t="s">
        <v>44</v>
      </c>
      <c r="G72" s="12" t="str">
        <f t="shared" si="2"/>
        <v>ʌ</v>
      </c>
    </row>
    <row r="73" spans="2:7" ht="30" x14ac:dyDescent="0.25">
      <c r="B73" s="12" t="s">
        <v>43</v>
      </c>
      <c r="C73" s="11">
        <v>611</v>
      </c>
      <c r="D73" s="11">
        <v>263</v>
      </c>
      <c r="E73" s="11" t="s">
        <v>42</v>
      </c>
      <c r="G73" s="12" t="str">
        <f t="shared" si="2"/>
        <v>ɣ</v>
      </c>
    </row>
    <row r="74" spans="2:7" ht="30" x14ac:dyDescent="0.25">
      <c r="B74" s="12" t="s">
        <v>41</v>
      </c>
      <c r="C74" s="11">
        <v>612</v>
      </c>
      <c r="D74" s="11">
        <v>264</v>
      </c>
      <c r="E74" s="11" t="s">
        <v>40</v>
      </c>
      <c r="G74" s="12" t="str">
        <f t="shared" si="2"/>
        <v>ɤ</v>
      </c>
    </row>
    <row r="75" spans="2:7" ht="30" x14ac:dyDescent="0.25">
      <c r="B75" s="12" t="s">
        <v>39</v>
      </c>
      <c r="C75" s="11">
        <v>653</v>
      </c>
      <c r="D75" s="11" t="s">
        <v>38</v>
      </c>
      <c r="E75" s="11" t="s">
        <v>37</v>
      </c>
      <c r="G75" s="12" t="str">
        <f t="shared" si="2"/>
        <v>ʍ</v>
      </c>
    </row>
    <row r="76" spans="2:7" ht="30" x14ac:dyDescent="0.25">
      <c r="B76" s="12" t="s">
        <v>36</v>
      </c>
      <c r="C76" s="11">
        <v>967</v>
      </c>
      <c r="D76" s="11" t="s">
        <v>35</v>
      </c>
      <c r="E76" s="11" t="s">
        <v>34</v>
      </c>
      <c r="G76" s="12" t="str">
        <f t="shared" si="2"/>
        <v>χ</v>
      </c>
    </row>
    <row r="77" spans="2:7" ht="30" x14ac:dyDescent="0.25">
      <c r="B77" s="12" t="s">
        <v>33</v>
      </c>
      <c r="C77" s="11">
        <v>654</v>
      </c>
      <c r="D77" s="11" t="s">
        <v>32</v>
      </c>
      <c r="E77" s="11" t="s">
        <v>31</v>
      </c>
      <c r="G77" s="12" t="str">
        <f t="shared" si="2"/>
        <v>ʎ</v>
      </c>
    </row>
    <row r="78" spans="2:7" ht="30" x14ac:dyDescent="0.25">
      <c r="B78" s="12" t="s">
        <v>30</v>
      </c>
      <c r="C78" s="11">
        <v>655</v>
      </c>
      <c r="D78" s="11" t="s">
        <v>29</v>
      </c>
      <c r="E78" s="11" t="s">
        <v>28</v>
      </c>
      <c r="G78" s="12" t="str">
        <f t="shared" si="2"/>
        <v>ʏ</v>
      </c>
    </row>
    <row r="79" spans="2:7" ht="30" x14ac:dyDescent="0.25">
      <c r="B79" s="12" t="s">
        <v>27</v>
      </c>
      <c r="C79" s="11">
        <v>657</v>
      </c>
      <c r="D79" s="11">
        <v>291</v>
      </c>
      <c r="E79" s="11" t="s">
        <v>26</v>
      </c>
      <c r="G79" s="12" t="str">
        <f t="shared" si="2"/>
        <v>ʑ</v>
      </c>
    </row>
    <row r="80" spans="2:7" ht="30" x14ac:dyDescent="0.25">
      <c r="B80" s="12" t="s">
        <v>25</v>
      </c>
      <c r="C80" s="11">
        <v>656</v>
      </c>
      <c r="D80" s="11">
        <v>290</v>
      </c>
      <c r="E80" s="11" t="s">
        <v>24</v>
      </c>
      <c r="G80" s="12" t="str">
        <f t="shared" si="2"/>
        <v>ʐ</v>
      </c>
    </row>
    <row r="81" spans="2:7" ht="30" x14ac:dyDescent="0.25">
      <c r="B81" s="12" t="s">
        <v>23</v>
      </c>
      <c r="C81" s="11">
        <v>658</v>
      </c>
      <c r="D81" s="11">
        <v>292</v>
      </c>
      <c r="E81" s="11" t="s">
        <v>22</v>
      </c>
      <c r="G81" s="12" t="str">
        <f t="shared" si="2"/>
        <v>ʒ</v>
      </c>
    </row>
    <row r="82" spans="2:7" ht="30" x14ac:dyDescent="0.25">
      <c r="B82" s="10" t="s">
        <v>21</v>
      </c>
      <c r="C82" s="11">
        <v>660</v>
      </c>
      <c r="D82" s="11">
        <v>294</v>
      </c>
      <c r="E82" s="11" t="s">
        <v>20</v>
      </c>
      <c r="G82" s="12" t="str">
        <f t="shared" si="2"/>
        <v>ʔ</v>
      </c>
    </row>
    <row r="83" spans="2:7" ht="30" x14ac:dyDescent="0.25">
      <c r="B83" s="12" t="s">
        <v>19</v>
      </c>
      <c r="C83" s="11">
        <v>673</v>
      </c>
      <c r="D83" s="11" t="s">
        <v>18</v>
      </c>
      <c r="E83" s="11" t="s">
        <v>17</v>
      </c>
      <c r="G83" s="12" t="str">
        <f t="shared" ref="G83:G89" si="3">_xlfn.UNICHAR(C83)</f>
        <v>ʡ</v>
      </c>
    </row>
    <row r="84" spans="2:7" ht="30" x14ac:dyDescent="0.25">
      <c r="B84" s="12" t="s">
        <v>16</v>
      </c>
      <c r="C84" s="11">
        <v>661</v>
      </c>
      <c r="D84" s="11">
        <v>295</v>
      </c>
      <c r="E84" s="11" t="s">
        <v>15</v>
      </c>
      <c r="G84" s="12" t="str">
        <f t="shared" si="3"/>
        <v>ʕ</v>
      </c>
    </row>
    <row r="85" spans="2:7" ht="30" x14ac:dyDescent="0.25">
      <c r="B85" s="12" t="s">
        <v>14</v>
      </c>
      <c r="C85" s="11">
        <v>674</v>
      </c>
      <c r="D85" s="11" t="s">
        <v>13</v>
      </c>
      <c r="E85" s="11" t="s">
        <v>12</v>
      </c>
      <c r="G85" s="12" t="str">
        <f t="shared" si="3"/>
        <v>ʢ</v>
      </c>
    </row>
    <row r="86" spans="2:7" ht="30" x14ac:dyDescent="0.25">
      <c r="B86" s="12" t="s">
        <v>11</v>
      </c>
      <c r="C86" s="11">
        <v>448</v>
      </c>
      <c r="D86" s="11" t="s">
        <v>10</v>
      </c>
      <c r="E86" s="11" t="s">
        <v>9</v>
      </c>
      <c r="G86" s="12" t="str">
        <f t="shared" si="3"/>
        <v>ǀ</v>
      </c>
    </row>
    <row r="87" spans="2:7" ht="30" x14ac:dyDescent="0.25">
      <c r="B87" s="12" t="s">
        <v>8</v>
      </c>
      <c r="C87" s="11">
        <v>449</v>
      </c>
      <c r="D87" s="11" t="s">
        <v>7</v>
      </c>
      <c r="E87" s="11" t="s">
        <v>6</v>
      </c>
      <c r="G87" s="12" t="str">
        <f t="shared" si="3"/>
        <v>ǁ</v>
      </c>
    </row>
    <row r="88" spans="2:7" ht="30" x14ac:dyDescent="0.25">
      <c r="B88" s="12" t="s">
        <v>5</v>
      </c>
      <c r="C88" s="11">
        <v>450</v>
      </c>
      <c r="D88" s="11" t="s">
        <v>4</v>
      </c>
      <c r="E88" s="11" t="s">
        <v>3</v>
      </c>
      <c r="G88" s="12" t="str">
        <f t="shared" si="3"/>
        <v>ǂ</v>
      </c>
    </row>
    <row r="89" spans="2:7" ht="30" x14ac:dyDescent="0.25">
      <c r="B89" s="12" t="s">
        <v>2</v>
      </c>
      <c r="C89" s="11">
        <v>451</v>
      </c>
      <c r="D89" s="11" t="s">
        <v>1</v>
      </c>
      <c r="E89" s="11" t="s">
        <v>0</v>
      </c>
      <c r="G89" s="12" t="str">
        <f t="shared" si="3"/>
        <v>ǃ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8F3-46A8-4BAB-BC47-7AFB2E0568AC}">
  <dimension ref="B2:E15"/>
  <sheetViews>
    <sheetView workbookViewId="0">
      <selection activeCell="B3" sqref="B3"/>
    </sheetView>
  </sheetViews>
  <sheetFormatPr defaultRowHeight="32.25" x14ac:dyDescent="0.25"/>
  <cols>
    <col min="2" max="2" width="18.875" style="1" customWidth="1"/>
    <col min="5" max="5" width="63" customWidth="1"/>
  </cols>
  <sheetData>
    <row r="2" spans="2:5" ht="16.5" x14ac:dyDescent="0.25">
      <c r="B2" s="5" t="s">
        <v>218</v>
      </c>
      <c r="C2" s="5" t="s">
        <v>217</v>
      </c>
      <c r="D2" s="5" t="s">
        <v>216</v>
      </c>
      <c r="E2" s="5" t="s">
        <v>215</v>
      </c>
    </row>
    <row r="3" spans="2:5" ht="30" x14ac:dyDescent="0.25">
      <c r="B3" s="2" t="s">
        <v>219</v>
      </c>
      <c r="C3" s="3">
        <v>712</v>
      </c>
      <c r="D3" s="3" t="s">
        <v>220</v>
      </c>
      <c r="E3" s="3" t="s">
        <v>221</v>
      </c>
    </row>
    <row r="4" spans="2:5" ht="30" x14ac:dyDescent="0.25">
      <c r="B4" s="2" t="s">
        <v>222</v>
      </c>
      <c r="C4" s="3">
        <v>716</v>
      </c>
      <c r="D4" s="3" t="s">
        <v>223</v>
      </c>
      <c r="E4" s="3" t="s">
        <v>224</v>
      </c>
    </row>
    <row r="5" spans="2:5" ht="45" x14ac:dyDescent="0.25">
      <c r="B5" s="2" t="s">
        <v>225</v>
      </c>
      <c r="C5" s="3">
        <v>720</v>
      </c>
      <c r="D5" s="3" t="s">
        <v>226</v>
      </c>
      <c r="E5" s="6" t="s">
        <v>227</v>
      </c>
    </row>
    <row r="6" spans="2:5" ht="30" x14ac:dyDescent="0.25">
      <c r="B6" s="2" t="s">
        <v>228</v>
      </c>
      <c r="C6" s="3">
        <v>721</v>
      </c>
      <c r="D6" s="3" t="s">
        <v>229</v>
      </c>
      <c r="E6" s="3" t="s">
        <v>230</v>
      </c>
    </row>
    <row r="7" spans="2:5" ht="30" x14ac:dyDescent="0.25">
      <c r="B7" s="2" t="s">
        <v>231</v>
      </c>
      <c r="C7" s="3">
        <v>700</v>
      </c>
      <c r="D7" s="3" t="s">
        <v>232</v>
      </c>
      <c r="E7" s="3" t="s">
        <v>233</v>
      </c>
    </row>
    <row r="8" spans="2:5" ht="30" x14ac:dyDescent="0.25">
      <c r="B8" s="2" t="s">
        <v>234</v>
      </c>
      <c r="C8" s="3">
        <v>692</v>
      </c>
      <c r="D8" s="3" t="s">
        <v>235</v>
      </c>
      <c r="E8" s="3" t="s">
        <v>236</v>
      </c>
    </row>
    <row r="9" spans="2:5" ht="30" x14ac:dyDescent="0.25">
      <c r="B9" s="2" t="s">
        <v>237</v>
      </c>
      <c r="C9" s="3">
        <v>688</v>
      </c>
      <c r="D9" s="3" t="s">
        <v>238</v>
      </c>
      <c r="E9" s="3" t="s">
        <v>239</v>
      </c>
    </row>
    <row r="10" spans="2:5" ht="30" x14ac:dyDescent="0.25">
      <c r="B10" s="2" t="s">
        <v>240</v>
      </c>
      <c r="C10" s="3">
        <v>689</v>
      </c>
      <c r="D10" s="3" t="s">
        <v>241</v>
      </c>
      <c r="E10" s="3" t="s">
        <v>242</v>
      </c>
    </row>
    <row r="11" spans="2:5" ht="30" x14ac:dyDescent="0.25">
      <c r="B11" s="2" t="s">
        <v>243</v>
      </c>
      <c r="C11" s="3">
        <v>690</v>
      </c>
      <c r="D11" s="3" t="s">
        <v>244</v>
      </c>
      <c r="E11" s="3" t="s">
        <v>245</v>
      </c>
    </row>
    <row r="12" spans="2:5" ht="30" x14ac:dyDescent="0.25">
      <c r="B12" s="2" t="s">
        <v>246</v>
      </c>
      <c r="C12" s="3">
        <v>695</v>
      </c>
      <c r="D12" s="3" t="s">
        <v>247</v>
      </c>
      <c r="E12" s="3" t="s">
        <v>248</v>
      </c>
    </row>
    <row r="13" spans="2:5" ht="30" x14ac:dyDescent="0.25">
      <c r="B13" s="2" t="s">
        <v>249</v>
      </c>
      <c r="C13" s="3">
        <v>736</v>
      </c>
      <c r="D13" s="4">
        <v>2</v>
      </c>
      <c r="E13" s="3" t="s">
        <v>250</v>
      </c>
    </row>
    <row r="14" spans="2:5" ht="30" x14ac:dyDescent="0.25">
      <c r="B14" s="2" t="s">
        <v>251</v>
      </c>
      <c r="C14" s="3">
        <v>740</v>
      </c>
      <c r="D14" s="4">
        <v>20000</v>
      </c>
      <c r="E14" s="3" t="s">
        <v>252</v>
      </c>
    </row>
    <row r="15" spans="2:5" ht="30" x14ac:dyDescent="0.25">
      <c r="B15" s="2" t="s">
        <v>253</v>
      </c>
      <c r="C15" s="3">
        <v>734</v>
      </c>
      <c r="D15" s="3" t="s">
        <v>254</v>
      </c>
      <c r="E15" s="3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</vt:lpstr>
      <vt:lpstr>台語注音 IPA 常用附加符號表</vt:lpstr>
      <vt:lpstr>字母</vt:lpstr>
      <vt:lpstr>Spacing diacritics and supraseg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2025-10-07T05:00:29Z</dcterms:created>
  <dcterms:modified xsi:type="dcterms:W3CDTF">2025-10-11T11:38:02Z</dcterms:modified>
</cp:coreProperties>
</file>