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4D2EA1BA-5A29-46D0-8DB4-2D2EFB5F57EA}" xr6:coauthVersionLast="47" xr6:coauthVersionMax="47" xr10:uidLastSave="{00000000-0000-0000-0000-000000000000}"/>
  <bookViews>
    <workbookView xWindow="28680" yWindow="-195" windowWidth="38640" windowHeight="15720" tabRatio="869" activeTab="5" xr2:uid="{B4E892DE-B6D3-466A-857D-93FA58C14323}"/>
  </bookViews>
  <sheets>
    <sheet name="聲母對照表" sheetId="2" r:id="rId1"/>
    <sheet name="韻母對照表" sheetId="3" r:id="rId2"/>
    <sheet name="聲調對照表" sheetId="4" r:id="rId3"/>
    <sheet name="台語注音二式-音節表" sheetId="7" r:id="rId4"/>
    <sheet name="方音符號-音節表" sheetId="1" r:id="rId5"/>
    <sheet name="台語方音字典編碼" sheetId="6" r:id="rId6"/>
    <sheet name="廣韻聲母對照表" sheetId="8" r:id="rId7"/>
    <sheet name="廣韻韻母對照表" sheetId="10" r:id="rId8"/>
    <sheet name="廣韻韻母清單" sheetId="11" r:id="rId9"/>
    <sheet name="36字母表" sheetId="9" r:id="rId10"/>
  </sheets>
  <externalReferences>
    <externalReference r:id="rId11"/>
  </externalReferences>
  <definedNames>
    <definedName name="_xlnm._FilterDatabase" localSheetId="8">廣韻韻母清單!$B$4:$K$104</definedName>
    <definedName name="_xlnm._FilterDatabase" localSheetId="1" hidden="1">韻母對照表!$B$3:$O$103</definedName>
    <definedName name="聲母碼">聲母對照表!$C$4:$C$25</definedName>
    <definedName name="韻母對照表" localSheetId="8">廣韻韻母清單!$B$5:$K$104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6" l="1" a="1"/>
  <c r="B42" i="6" s="1"/>
  <c r="B68" i="6" a="1"/>
  <c r="B68" i="6" s="1"/>
  <c r="B67" i="6" a="1"/>
  <c r="B67" i="6" s="1"/>
  <c r="B64" i="6" a="1"/>
  <c r="B64" i="6" s="1"/>
  <c r="B38" i="6" a="1"/>
  <c r="B38" i="6" s="1"/>
  <c r="K35" i="6" a="1"/>
  <c r="K35" i="6" s="1"/>
  <c r="J35" i="6" a="1"/>
  <c r="J35" i="6" s="1"/>
  <c r="I35" i="6" a="1"/>
  <c r="I35" i="6" s="1"/>
  <c r="H35" i="6" a="1"/>
  <c r="H35" i="6" s="1"/>
  <c r="K33" i="6" a="1"/>
  <c r="K33" i="6" s="1"/>
  <c r="J33" i="6" a="1"/>
  <c r="J33" i="6" s="1"/>
  <c r="I33" i="6" a="1"/>
  <c r="I33" i="6" s="1"/>
  <c r="H33" i="6" a="1"/>
  <c r="H33" i="6" s="1"/>
  <c r="K48" i="6" a="1"/>
  <c r="K48" i="6" s="1"/>
  <c r="J48" i="6" a="1"/>
  <c r="J48" i="6" s="1"/>
  <c r="I48" i="6" a="1"/>
  <c r="I48" i="6" s="1"/>
  <c r="H48" i="6" a="1"/>
  <c r="H48" i="6" s="1"/>
  <c r="K34" i="6" a="1"/>
  <c r="K34" i="6" s="1"/>
  <c r="J34" i="6" a="1"/>
  <c r="J34" i="6" s="1"/>
  <c r="I34" i="6" a="1"/>
  <c r="I34" i="6" s="1"/>
  <c r="H34" i="6" a="1"/>
  <c r="H34" i="6" s="1"/>
  <c r="K67" i="6" a="1"/>
  <c r="K67" i="6" s="1"/>
  <c r="J67" i="6" a="1"/>
  <c r="J67" i="6" s="1"/>
  <c r="I67" i="6" a="1"/>
  <c r="I67" i="6" s="1"/>
  <c r="H67" i="6" a="1"/>
  <c r="H67" i="6" s="1"/>
  <c r="K61" i="6" a="1"/>
  <c r="K61" i="6" s="1"/>
  <c r="J61" i="6" a="1"/>
  <c r="J61" i="6" s="1"/>
  <c r="I61" i="6" a="1"/>
  <c r="I61" i="6" s="1"/>
  <c r="H61" i="6" a="1"/>
  <c r="H61" i="6" s="1"/>
  <c r="K64" i="6" a="1"/>
  <c r="K64" i="6" s="1"/>
  <c r="J64" i="6" a="1"/>
  <c r="J64" i="6" s="1"/>
  <c r="I64" i="6" a="1"/>
  <c r="I64" i="6" s="1"/>
  <c r="H64" i="6" a="1"/>
  <c r="H64" i="6" s="1"/>
  <c r="K62" i="6" a="1"/>
  <c r="K62" i="6" s="1"/>
  <c r="J62" i="6" a="1"/>
  <c r="J62" i="6" s="1"/>
  <c r="I62" i="6" a="1"/>
  <c r="I62" i="6" s="1"/>
  <c r="H62" i="6" a="1"/>
  <c r="H62" i="6" s="1"/>
  <c r="K68" i="6" a="1"/>
  <c r="K68" i="6" s="1"/>
  <c r="J68" i="6" a="1"/>
  <c r="J68" i="6" s="1"/>
  <c r="I68" i="6" a="1"/>
  <c r="I68" i="6" s="1"/>
  <c r="H68" i="6" a="1"/>
  <c r="H68" i="6" s="1"/>
  <c r="K66" i="6" a="1"/>
  <c r="K66" i="6" s="1"/>
  <c r="J66" i="6" a="1"/>
  <c r="J66" i="6" s="1"/>
  <c r="I66" i="6" a="1"/>
  <c r="I66" i="6" s="1"/>
  <c r="H66" i="6" a="1"/>
  <c r="H66" i="6" s="1"/>
  <c r="K65" i="6" a="1"/>
  <c r="K65" i="6" s="1"/>
  <c r="J65" i="6" a="1"/>
  <c r="J65" i="6" s="1"/>
  <c r="I65" i="6" a="1"/>
  <c r="I65" i="6" s="1"/>
  <c r="H65" i="6" a="1"/>
  <c r="H65" i="6" s="1"/>
  <c r="K58" i="6" a="1"/>
  <c r="K58" i="6" s="1"/>
  <c r="J58" i="6" a="1"/>
  <c r="J58" i="6" s="1"/>
  <c r="I58" i="6" a="1"/>
  <c r="I58" i="6" s="1"/>
  <c r="H58" i="6" a="1"/>
  <c r="H58" i="6" s="1"/>
  <c r="K63" i="6" a="1"/>
  <c r="K63" i="6" s="1"/>
  <c r="J63" i="6" a="1"/>
  <c r="J63" i="6" s="1"/>
  <c r="I63" i="6" a="1"/>
  <c r="I63" i="6" s="1"/>
  <c r="H63" i="6" a="1"/>
  <c r="H63" i="6" s="1"/>
  <c r="K60" i="6" a="1"/>
  <c r="K60" i="6" s="1"/>
  <c r="J60" i="6" a="1"/>
  <c r="J60" i="6" s="1"/>
  <c r="I60" i="6" a="1"/>
  <c r="I60" i="6" s="1"/>
  <c r="H60" i="6" a="1"/>
  <c r="H60" i="6" s="1"/>
  <c r="K57" i="6" a="1"/>
  <c r="K57" i="6" s="1"/>
  <c r="J57" i="6" a="1"/>
  <c r="J57" i="6" s="1"/>
  <c r="I57" i="6" a="1"/>
  <c r="I57" i="6" s="1"/>
  <c r="H57" i="6" a="1"/>
  <c r="H57" i="6" s="1"/>
  <c r="K59" i="6" a="1"/>
  <c r="K59" i="6" s="1"/>
  <c r="J59" i="6" a="1"/>
  <c r="J59" i="6" s="1"/>
  <c r="I59" i="6" a="1"/>
  <c r="I59" i="6" s="1"/>
  <c r="H59" i="6" a="1"/>
  <c r="H59" i="6" s="1"/>
  <c r="K56" i="6" a="1"/>
  <c r="K56" i="6" s="1"/>
  <c r="J56" i="6" a="1"/>
  <c r="J56" i="6" s="1"/>
  <c r="I56" i="6" a="1"/>
  <c r="I56" i="6" s="1"/>
  <c r="H56" i="6" a="1"/>
  <c r="H56" i="6" s="1"/>
  <c r="K41" i="6" a="1"/>
  <c r="K41" i="6" s="1"/>
  <c r="J41" i="6" a="1"/>
  <c r="J41" i="6" s="1"/>
  <c r="I41" i="6" a="1"/>
  <c r="I41" i="6" s="1"/>
  <c r="H41" i="6" a="1"/>
  <c r="H41" i="6" s="1"/>
  <c r="K71" i="6" a="1"/>
  <c r="K71" i="6" s="1"/>
  <c r="J71" i="6" a="1"/>
  <c r="J71" i="6" s="1"/>
  <c r="I71" i="6" a="1"/>
  <c r="I71" i="6" s="1"/>
  <c r="H71" i="6" a="1"/>
  <c r="H71" i="6" s="1"/>
  <c r="K70" i="6" a="1"/>
  <c r="K70" i="6" s="1"/>
  <c r="J70" i="6" a="1"/>
  <c r="J70" i="6" s="1"/>
  <c r="I70" i="6" a="1"/>
  <c r="I70" i="6" s="1"/>
  <c r="H70" i="6" a="1"/>
  <c r="H70" i="6" s="1"/>
  <c r="K69" i="6" a="1"/>
  <c r="K69" i="6" s="1"/>
  <c r="J69" i="6" a="1"/>
  <c r="J69" i="6" s="1"/>
  <c r="I69" i="6" a="1"/>
  <c r="I69" i="6" s="1"/>
  <c r="H69" i="6" a="1"/>
  <c r="H69" i="6" s="1"/>
  <c r="K39" i="6" a="1"/>
  <c r="K39" i="6" s="1"/>
  <c r="J39" i="6" a="1"/>
  <c r="J39" i="6" s="1"/>
  <c r="I39" i="6" a="1"/>
  <c r="I39" i="6" s="1"/>
  <c r="H39" i="6" a="1"/>
  <c r="H39" i="6" s="1"/>
  <c r="K51" i="6" a="1"/>
  <c r="K51" i="6" s="1"/>
  <c r="J51" i="6" a="1"/>
  <c r="J51" i="6" s="1"/>
  <c r="I51" i="6" a="1"/>
  <c r="I51" i="6" s="1"/>
  <c r="H51" i="6" a="1"/>
  <c r="H51" i="6" s="1"/>
  <c r="K55" i="6" a="1"/>
  <c r="K55" i="6" s="1"/>
  <c r="J55" i="6" a="1"/>
  <c r="J55" i="6" s="1"/>
  <c r="I55" i="6" a="1"/>
  <c r="I55" i="6" s="1"/>
  <c r="H55" i="6" a="1"/>
  <c r="H55" i="6" s="1"/>
  <c r="K37" i="6" a="1"/>
  <c r="K37" i="6" s="1"/>
  <c r="J37" i="6" a="1"/>
  <c r="J37" i="6" s="1"/>
  <c r="I37" i="6" a="1"/>
  <c r="I37" i="6" s="1"/>
  <c r="H37" i="6" a="1"/>
  <c r="H37" i="6" s="1"/>
  <c r="K36" i="6" a="1"/>
  <c r="K36" i="6" s="1"/>
  <c r="J36" i="6" a="1"/>
  <c r="J36" i="6" s="1"/>
  <c r="I36" i="6" a="1"/>
  <c r="I36" i="6" s="1"/>
  <c r="H36" i="6" a="1"/>
  <c r="H36" i="6" s="1"/>
  <c r="K54" i="6" a="1"/>
  <c r="K54" i="6" s="1"/>
  <c r="J54" i="6" a="1"/>
  <c r="J54" i="6" s="1"/>
  <c r="I54" i="6" a="1"/>
  <c r="I54" i="6" s="1"/>
  <c r="H54" i="6" a="1"/>
  <c r="H54" i="6" s="1"/>
  <c r="K53" i="6" a="1"/>
  <c r="K53" i="6" s="1"/>
  <c r="J53" i="6" a="1"/>
  <c r="J53" i="6" s="1"/>
  <c r="I53" i="6" a="1"/>
  <c r="I53" i="6" s="1"/>
  <c r="H53" i="6" a="1"/>
  <c r="H53" i="6" s="1"/>
  <c r="K40" i="6" a="1"/>
  <c r="K40" i="6" s="1"/>
  <c r="J40" i="6" a="1"/>
  <c r="J40" i="6" s="1"/>
  <c r="I40" i="6" a="1"/>
  <c r="I40" i="6" s="1"/>
  <c r="H40" i="6" a="1"/>
  <c r="H40" i="6" s="1"/>
  <c r="K52" i="6" a="1"/>
  <c r="K52" i="6" s="1"/>
  <c r="J52" i="6" a="1"/>
  <c r="J52" i="6" s="1"/>
  <c r="I52" i="6" a="1"/>
  <c r="I52" i="6" s="1"/>
  <c r="H52" i="6" a="1"/>
  <c r="H52" i="6" s="1"/>
  <c r="K50" i="6" a="1"/>
  <c r="K50" i="6" s="1"/>
  <c r="J50" i="6" a="1"/>
  <c r="J50" i="6" s="1"/>
  <c r="I50" i="6" a="1"/>
  <c r="I50" i="6" s="1"/>
  <c r="H50" i="6" a="1"/>
  <c r="H50" i="6" s="1"/>
  <c r="K32" i="6" a="1"/>
  <c r="K32" i="6" s="1"/>
  <c r="J32" i="6" a="1"/>
  <c r="J32" i="6" s="1"/>
  <c r="I32" i="6" a="1"/>
  <c r="I32" i="6" s="1"/>
  <c r="H32" i="6" a="1"/>
  <c r="H32" i="6" s="1"/>
  <c r="K31" i="6" a="1"/>
  <c r="K31" i="6" s="1"/>
  <c r="J31" i="6" a="1"/>
  <c r="J31" i="6" s="1"/>
  <c r="I31" i="6" a="1"/>
  <c r="I31" i="6" s="1"/>
  <c r="H31" i="6" a="1"/>
  <c r="H31" i="6" s="1"/>
  <c r="K27" i="6" a="1"/>
  <c r="K27" i="6" s="1"/>
  <c r="J27" i="6" a="1"/>
  <c r="J27" i="6" s="1"/>
  <c r="I27" i="6" a="1"/>
  <c r="I27" i="6" s="1"/>
  <c r="H27" i="6" a="1"/>
  <c r="H27" i="6" s="1"/>
  <c r="K26" i="6" a="1"/>
  <c r="K26" i="6" s="1"/>
  <c r="J26" i="6" a="1"/>
  <c r="J26" i="6" s="1"/>
  <c r="I26" i="6" a="1"/>
  <c r="I26" i="6" s="1"/>
  <c r="H26" i="6" a="1"/>
  <c r="H26" i="6" s="1"/>
  <c r="K47" i="6" a="1"/>
  <c r="K47" i="6" s="1"/>
  <c r="J47" i="6" a="1"/>
  <c r="J47" i="6" s="1"/>
  <c r="I47" i="6" a="1"/>
  <c r="I47" i="6" s="1"/>
  <c r="H47" i="6" a="1"/>
  <c r="H47" i="6" s="1"/>
  <c r="K49" i="6" a="1"/>
  <c r="K49" i="6" s="1"/>
  <c r="J49" i="6" a="1"/>
  <c r="J49" i="6" s="1"/>
  <c r="I49" i="6" a="1"/>
  <c r="I49" i="6" s="1"/>
  <c r="H49" i="6" a="1"/>
  <c r="H49" i="6" s="1"/>
  <c r="K46" i="6" a="1"/>
  <c r="K46" i="6" s="1"/>
  <c r="J46" i="6" a="1"/>
  <c r="J46" i="6" s="1"/>
  <c r="I46" i="6" a="1"/>
  <c r="I46" i="6" s="1"/>
  <c r="H46" i="6" a="1"/>
  <c r="H46" i="6" s="1"/>
  <c r="K30" i="6" a="1"/>
  <c r="K30" i="6" s="1"/>
  <c r="J30" i="6" a="1"/>
  <c r="J30" i="6" s="1"/>
  <c r="I30" i="6" a="1"/>
  <c r="I30" i="6" s="1"/>
  <c r="H30" i="6" a="1"/>
  <c r="H30" i="6" s="1"/>
  <c r="K29" i="6" a="1"/>
  <c r="K29" i="6" s="1"/>
  <c r="J29" i="6" a="1"/>
  <c r="J29" i="6" s="1"/>
  <c r="I29" i="6" a="1"/>
  <c r="I29" i="6" s="1"/>
  <c r="H29" i="6" a="1"/>
  <c r="H29" i="6" s="1"/>
  <c r="K45" i="6" a="1"/>
  <c r="K45" i="6" s="1"/>
  <c r="J45" i="6" a="1"/>
  <c r="J45" i="6" s="1"/>
  <c r="I45" i="6" a="1"/>
  <c r="I45" i="6" s="1"/>
  <c r="H45" i="6" a="1"/>
  <c r="H45" i="6" s="1"/>
  <c r="K44" i="6" a="1"/>
  <c r="K44" i="6" s="1"/>
  <c r="J44" i="6" a="1"/>
  <c r="J44" i="6" s="1"/>
  <c r="I44" i="6" a="1"/>
  <c r="I44" i="6" s="1"/>
  <c r="H44" i="6" a="1"/>
  <c r="H44" i="6" s="1"/>
  <c r="K28" i="6" a="1"/>
  <c r="K28" i="6" s="1"/>
  <c r="J28" i="6" a="1"/>
  <c r="J28" i="6" s="1"/>
  <c r="I28" i="6" a="1"/>
  <c r="I28" i="6" s="1"/>
  <c r="H28" i="6" a="1"/>
  <c r="H28" i="6" s="1"/>
  <c r="K25" i="6" a="1"/>
  <c r="K25" i="6" s="1"/>
  <c r="J25" i="6" a="1"/>
  <c r="J25" i="6" s="1"/>
  <c r="I25" i="6" a="1"/>
  <c r="I25" i="6" s="1"/>
  <c r="H25" i="6" a="1"/>
  <c r="H25" i="6" s="1"/>
  <c r="I24" i="6" a="1"/>
  <c r="I24" i="6" s="1"/>
  <c r="H24" i="6" a="1"/>
  <c r="H24" i="6" s="1"/>
  <c r="I23" i="6" a="1"/>
  <c r="I23" i="6" s="1"/>
  <c r="H23" i="6" a="1"/>
  <c r="H23" i="6" s="1"/>
  <c r="I22" i="6" a="1"/>
  <c r="I22" i="6" s="1"/>
  <c r="H22" i="6" a="1"/>
  <c r="H22" i="6" s="1"/>
  <c r="I21" i="6" a="1"/>
  <c r="I21" i="6" s="1"/>
  <c r="H21" i="6" a="1"/>
  <c r="H21" i="6" s="1"/>
  <c r="I20" i="6" a="1"/>
  <c r="I20" i="6" s="1"/>
  <c r="H20" i="6" a="1"/>
  <c r="H20" i="6" s="1"/>
  <c r="I19" i="6" a="1"/>
  <c r="I19" i="6" s="1"/>
  <c r="H19" i="6" a="1"/>
  <c r="H19" i="6" s="1"/>
  <c r="I18" i="6" a="1"/>
  <c r="I18" i="6" s="1"/>
  <c r="H18" i="6" a="1"/>
  <c r="H18" i="6" s="1"/>
  <c r="I17" i="6" a="1"/>
  <c r="I17" i="6" s="1"/>
  <c r="H17" i="6" a="1"/>
  <c r="H17" i="6" s="1"/>
  <c r="I16" i="6" a="1"/>
  <c r="I16" i="6" s="1"/>
  <c r="H16" i="6" a="1"/>
  <c r="H16" i="6" s="1"/>
  <c r="I15" i="6" a="1"/>
  <c r="I15" i="6" s="1"/>
  <c r="H15" i="6" a="1"/>
  <c r="H15" i="6" s="1"/>
  <c r="I14" i="6" a="1"/>
  <c r="I14" i="6" s="1"/>
  <c r="H14" i="6" a="1"/>
  <c r="H14" i="6" s="1"/>
  <c r="I13" i="6" a="1"/>
  <c r="I13" i="6" s="1"/>
  <c r="H13" i="6" a="1"/>
  <c r="H13" i="6" s="1"/>
  <c r="I12" i="6" a="1"/>
  <c r="I12" i="6" s="1"/>
  <c r="H12" i="6" a="1"/>
  <c r="H12" i="6" s="1"/>
  <c r="I11" i="6" a="1"/>
  <c r="I11" i="6" s="1"/>
  <c r="H11" i="6" a="1"/>
  <c r="H11" i="6" s="1"/>
  <c r="I10" i="6" a="1"/>
  <c r="I10" i="6" s="1"/>
  <c r="H10" i="6" a="1"/>
  <c r="H10" i="6" s="1"/>
  <c r="I9" i="6" a="1"/>
  <c r="I9" i="6" s="1"/>
  <c r="H9" i="6" a="1"/>
  <c r="H9" i="6" s="1"/>
  <c r="I8" i="6" a="1"/>
  <c r="I8" i="6" s="1"/>
  <c r="H8" i="6" a="1"/>
  <c r="H8" i="6" s="1"/>
  <c r="I7" i="6" a="1"/>
  <c r="I7" i="6" s="1"/>
  <c r="H7" i="6" a="1"/>
  <c r="H7" i="6" s="1"/>
  <c r="I6" i="6" a="1"/>
  <c r="I6" i="6" s="1"/>
  <c r="H6" i="6" a="1"/>
  <c r="H6" i="6" s="1"/>
  <c r="I5" i="6" a="1"/>
  <c r="I5" i="6" s="1"/>
  <c r="H5" i="6" a="1"/>
  <c r="H5" i="6" s="1"/>
  <c r="I4" i="6" a="1"/>
  <c r="I4" i="6" s="1"/>
  <c r="H4" i="6" a="1"/>
  <c r="H4" i="6" s="1"/>
  <c r="I3" i="6" a="1"/>
  <c r="I3" i="6" s="1"/>
  <c r="H3" i="6" a="1"/>
  <c r="H3" i="6" s="1"/>
  <c r="K24" i="6" a="1"/>
  <c r="K24" i="6" s="1"/>
  <c r="K23" i="6" a="1"/>
  <c r="K23" i="6" s="1"/>
  <c r="K22" i="6" a="1"/>
  <c r="K22" i="6" s="1"/>
  <c r="K21" i="6" a="1"/>
  <c r="K21" i="6" s="1"/>
  <c r="K20" i="6" a="1"/>
  <c r="K20" i="6" s="1"/>
  <c r="K19" i="6" a="1"/>
  <c r="K19" i="6" s="1"/>
  <c r="K18" i="6" a="1"/>
  <c r="K18" i="6" s="1"/>
  <c r="K17" i="6" a="1"/>
  <c r="K17" i="6" s="1"/>
  <c r="K16" i="6" a="1"/>
  <c r="K16" i="6" s="1"/>
  <c r="K15" i="6" a="1"/>
  <c r="K15" i="6" s="1"/>
  <c r="K14" i="6" a="1"/>
  <c r="K14" i="6" s="1"/>
  <c r="K13" i="6" a="1"/>
  <c r="K13" i="6" s="1"/>
  <c r="K12" i="6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4" i="6" s="1"/>
  <c r="K3" i="6" a="1"/>
  <c r="K3" i="6" s="1"/>
  <c r="F35" i="6" a="1"/>
  <c r="F35" i="6" s="1"/>
  <c r="F33" i="6" a="1"/>
  <c r="F33" i="6" s="1"/>
  <c r="F48" i="6" a="1"/>
  <c r="F48" i="6" s="1"/>
  <c r="F34" i="6" a="1"/>
  <c r="F34" i="6" s="1"/>
  <c r="F67" i="6" a="1"/>
  <c r="F67" i="6" s="1"/>
  <c r="F61" i="6" a="1"/>
  <c r="F61" i="6" s="1"/>
  <c r="F64" i="6" a="1"/>
  <c r="F64" i="6" s="1"/>
  <c r="F62" i="6" a="1"/>
  <c r="F62" i="6" s="1"/>
  <c r="F68" i="6" a="1"/>
  <c r="F68" i="6" s="1"/>
  <c r="F66" i="6" a="1"/>
  <c r="F66" i="6" s="1"/>
  <c r="F65" i="6" a="1"/>
  <c r="F65" i="6" s="1"/>
  <c r="F58" i="6" a="1"/>
  <c r="F58" i="6" s="1"/>
  <c r="F63" i="6" a="1"/>
  <c r="F63" i="6" s="1"/>
  <c r="F60" i="6" a="1"/>
  <c r="F60" i="6" s="1"/>
  <c r="F57" i="6" a="1"/>
  <c r="F57" i="6" s="1"/>
  <c r="F59" i="6" a="1"/>
  <c r="F59" i="6" s="1"/>
  <c r="F56" i="6" a="1"/>
  <c r="F56" i="6" s="1"/>
  <c r="F41" i="6" a="1"/>
  <c r="F41" i="6" s="1"/>
  <c r="F71" i="6" a="1"/>
  <c r="F71" i="6" s="1"/>
  <c r="F70" i="6" a="1"/>
  <c r="F70" i="6" s="1"/>
  <c r="F69" i="6" a="1"/>
  <c r="F69" i="6" s="1"/>
  <c r="F39" i="6" a="1"/>
  <c r="F39" i="6" s="1"/>
  <c r="F51" i="6" a="1"/>
  <c r="F51" i="6" s="1"/>
  <c r="F55" i="6" a="1"/>
  <c r="F55" i="6" s="1"/>
  <c r="F37" i="6" a="1"/>
  <c r="F37" i="6" s="1"/>
  <c r="F36" i="6" a="1"/>
  <c r="F36" i="6" s="1"/>
  <c r="F54" i="6" a="1"/>
  <c r="F54" i="6" s="1"/>
  <c r="F53" i="6" a="1"/>
  <c r="F53" i="6" s="1"/>
  <c r="F40" i="6" a="1"/>
  <c r="F40" i="6" s="1"/>
  <c r="F52" i="6" a="1"/>
  <c r="F52" i="6" s="1"/>
  <c r="F50" i="6" a="1"/>
  <c r="F50" i="6" s="1"/>
  <c r="F32" i="6" a="1"/>
  <c r="F32" i="6" s="1"/>
  <c r="F31" i="6" a="1"/>
  <c r="F31" i="6" s="1"/>
  <c r="F27" i="6" a="1"/>
  <c r="F27" i="6" s="1"/>
  <c r="F26" i="6" a="1"/>
  <c r="F26" i="6" s="1"/>
  <c r="F47" i="6" a="1"/>
  <c r="F47" i="6" s="1"/>
  <c r="F49" i="6" a="1"/>
  <c r="F49" i="6" s="1"/>
  <c r="F46" i="6" a="1"/>
  <c r="F46" i="6" s="1"/>
  <c r="F30" i="6" a="1"/>
  <c r="F30" i="6" s="1"/>
  <c r="F29" i="6" a="1"/>
  <c r="F29" i="6" s="1"/>
  <c r="F45" i="6" a="1"/>
  <c r="F45" i="6" s="1"/>
  <c r="F44" i="6" a="1"/>
  <c r="F44" i="6" s="1"/>
  <c r="F28" i="6" a="1"/>
  <c r="F28" i="6" s="1"/>
  <c r="F25" i="6" a="1"/>
  <c r="F25" i="6" s="1"/>
  <c r="G35" i="6" a="1"/>
  <c r="G35" i="6" s="1"/>
  <c r="G33" i="6" a="1"/>
  <c r="G33" i="6" s="1"/>
  <c r="G48" i="6" a="1"/>
  <c r="G48" i="6" s="1"/>
  <c r="G34" i="6" a="1"/>
  <c r="G34" i="6" s="1"/>
  <c r="G67" i="6" a="1"/>
  <c r="G67" i="6" s="1"/>
  <c r="G61" i="6" a="1"/>
  <c r="G61" i="6" s="1"/>
  <c r="G64" i="6" a="1"/>
  <c r="G64" i="6" s="1"/>
  <c r="G62" i="6" a="1"/>
  <c r="G62" i="6" s="1"/>
  <c r="G68" i="6" a="1"/>
  <c r="G68" i="6" s="1"/>
  <c r="G66" i="6" a="1"/>
  <c r="G66" i="6" s="1"/>
  <c r="G65" i="6" a="1"/>
  <c r="G65" i="6" s="1"/>
  <c r="G58" i="6" a="1"/>
  <c r="G58" i="6" s="1"/>
  <c r="G63" i="6" a="1"/>
  <c r="G63" i="6" s="1"/>
  <c r="G60" i="6" a="1"/>
  <c r="G60" i="6" s="1"/>
  <c r="G57" i="6" a="1"/>
  <c r="G57" i="6" s="1"/>
  <c r="G59" i="6" a="1"/>
  <c r="G59" i="6" s="1"/>
  <c r="G56" i="6" a="1"/>
  <c r="G56" i="6" s="1"/>
  <c r="G41" i="6" a="1"/>
  <c r="G41" i="6" s="1"/>
  <c r="G71" i="6" a="1"/>
  <c r="G71" i="6" s="1"/>
  <c r="G70" i="6" a="1"/>
  <c r="G70" i="6" s="1"/>
  <c r="G69" i="6" a="1"/>
  <c r="G69" i="6" s="1"/>
  <c r="G39" i="6" a="1"/>
  <c r="G39" i="6" s="1"/>
  <c r="G51" i="6" a="1"/>
  <c r="G51" i="6" s="1"/>
  <c r="G55" i="6" a="1"/>
  <c r="G55" i="6" s="1"/>
  <c r="G37" i="6" a="1"/>
  <c r="G37" i="6" s="1"/>
  <c r="G36" i="6" a="1"/>
  <c r="G36" i="6" s="1"/>
  <c r="G54" i="6" a="1"/>
  <c r="G54" i="6" s="1"/>
  <c r="G53" i="6" a="1"/>
  <c r="G53" i="6" s="1"/>
  <c r="G40" i="6" a="1"/>
  <c r="G40" i="6" s="1"/>
  <c r="G52" i="6" a="1"/>
  <c r="G52" i="6" s="1"/>
  <c r="G50" i="6" a="1"/>
  <c r="G50" i="6" s="1"/>
  <c r="G32" i="6" a="1"/>
  <c r="G32" i="6" s="1"/>
  <c r="G31" i="6" a="1"/>
  <c r="G31" i="6" s="1"/>
  <c r="G27" i="6" a="1"/>
  <c r="G27" i="6" s="1"/>
  <c r="G26" i="6" a="1"/>
  <c r="G26" i="6" s="1"/>
  <c r="G47" i="6" a="1"/>
  <c r="G47" i="6" s="1"/>
  <c r="G49" i="6" a="1"/>
  <c r="G49" i="6" s="1"/>
  <c r="G46" i="6" a="1"/>
  <c r="G46" i="6" s="1"/>
  <c r="G30" i="6" a="1"/>
  <c r="G30" i="6" s="1"/>
  <c r="G29" i="6" a="1"/>
  <c r="G29" i="6" s="1"/>
  <c r="G45" i="6" a="1"/>
  <c r="G45" i="6" s="1"/>
  <c r="G44" i="6" a="1"/>
  <c r="G44" i="6" s="1"/>
  <c r="G28" i="6" a="1"/>
  <c r="G28" i="6" s="1"/>
  <c r="G25" i="6" a="1"/>
  <c r="G25" i="6" s="1"/>
  <c r="G24" i="6" a="1"/>
  <c r="G24" i="6" s="1"/>
  <c r="G23" i="6" a="1"/>
  <c r="G23" i="6" s="1"/>
  <c r="G22" i="6" a="1"/>
  <c r="G22" i="6" s="1"/>
  <c r="G21" i="6" a="1"/>
  <c r="G21" i="6" s="1"/>
  <c r="G20" i="6" a="1"/>
  <c r="G20" i="6" s="1"/>
  <c r="G19" i="6" a="1"/>
  <c r="G19" i="6" s="1"/>
  <c r="G18" i="6" a="1"/>
  <c r="G18" i="6" s="1"/>
  <c r="G17" i="6" a="1"/>
  <c r="G17" i="6" s="1"/>
  <c r="G16" i="6" a="1"/>
  <c r="G16" i="6" s="1"/>
  <c r="G15" i="6" a="1"/>
  <c r="G15" i="6" s="1"/>
  <c r="G14" i="6" a="1"/>
  <c r="G14" i="6" s="1"/>
  <c r="G13" i="6" a="1"/>
  <c r="G13" i="6" s="1"/>
  <c r="G12" i="6" a="1"/>
  <c r="G12" i="6" s="1"/>
  <c r="G11" i="6" a="1"/>
  <c r="G11" i="6" s="1"/>
  <c r="G10" i="6" a="1"/>
  <c r="G10" i="6" s="1"/>
  <c r="G9" i="6" a="1"/>
  <c r="G9" i="6" s="1"/>
  <c r="G8" i="6" a="1"/>
  <c r="G8" i="6" s="1"/>
  <c r="G7" i="6" a="1"/>
  <c r="G7" i="6" s="1"/>
  <c r="G6" i="6" a="1"/>
  <c r="G6" i="6" s="1"/>
  <c r="G5" i="6" a="1"/>
  <c r="G5" i="6" s="1"/>
  <c r="G4" i="6" a="1"/>
  <c r="G4" i="6" s="1"/>
  <c r="G3" i="6" a="1"/>
  <c r="G3" i="6" s="1"/>
  <c r="J24" i="6" a="1"/>
  <c r="J24" i="6" s="1"/>
  <c r="J23" i="6" a="1"/>
  <c r="J23" i="6" s="1"/>
  <c r="J22" i="6" a="1"/>
  <c r="J22" i="6" s="1"/>
  <c r="J21" i="6" a="1"/>
  <c r="J21" i="6" s="1"/>
  <c r="J20" i="6" a="1"/>
  <c r="J20" i="6" s="1"/>
  <c r="J19" i="6" a="1"/>
  <c r="J19" i="6" s="1"/>
  <c r="J18" i="6" a="1"/>
  <c r="J18" i="6" s="1"/>
  <c r="J17" i="6" a="1"/>
  <c r="J17" i="6" s="1"/>
  <c r="J16" i="6" a="1"/>
  <c r="J16" i="6" s="1"/>
  <c r="J15" i="6" a="1"/>
  <c r="J15" i="6" s="1"/>
  <c r="J14" i="6" a="1"/>
  <c r="J14" i="6" s="1"/>
  <c r="J13" i="6" a="1"/>
  <c r="J13" i="6" s="1"/>
  <c r="J12" i="6" a="1"/>
  <c r="J12" i="6" s="1"/>
  <c r="J11" i="6" a="1"/>
  <c r="J11" i="6" s="1"/>
  <c r="J10" i="6" a="1"/>
  <c r="J10" i="6" s="1"/>
  <c r="J9" i="6" a="1"/>
  <c r="J9" i="6" s="1"/>
  <c r="J8" i="6" a="1"/>
  <c r="J8" i="6" s="1"/>
  <c r="J7" i="6" a="1"/>
  <c r="J7" i="6" s="1"/>
  <c r="J6" i="6" a="1"/>
  <c r="J6" i="6" s="1"/>
  <c r="J5" i="6" a="1"/>
  <c r="J5" i="6" s="1"/>
  <c r="J4" i="6" a="1"/>
  <c r="J4" i="6" s="1"/>
  <c r="J3" i="6" a="1"/>
  <c r="J3" i="6" s="1"/>
  <c r="K25" i="2"/>
  <c r="K24" i="2"/>
  <c r="K23" i="2"/>
  <c r="K22" i="2"/>
  <c r="C1" i="3" a="1"/>
  <c r="C1" i="3" s="1"/>
  <c r="D1" i="3" a="1"/>
  <c r="D1" i="3" s="1"/>
  <c r="E1" i="3" a="1"/>
  <c r="E1" i="3" s="1"/>
  <c r="F1" i="3" a="1"/>
  <c r="F1" i="3"/>
  <c r="G1" i="3" a="1"/>
  <c r="G1" i="3"/>
  <c r="H1" i="3" a="1"/>
  <c r="H1" i="3"/>
  <c r="I1" i="3" a="1"/>
  <c r="I1" i="3" s="1"/>
  <c r="J1" i="3" a="1"/>
  <c r="J1" i="3" s="1"/>
  <c r="K1" i="3" a="1"/>
  <c r="K1" i="3"/>
  <c r="L1" i="3" a="1"/>
  <c r="L1" i="3"/>
  <c r="M1" i="3" a="1"/>
  <c r="M1" i="3"/>
  <c r="N1" i="3" a="1"/>
  <c r="N1" i="3"/>
  <c r="O1" i="3" a="1"/>
  <c r="O1" i="3" s="1"/>
  <c r="B1" i="3" a="1"/>
  <c r="B1" i="3" s="1"/>
  <c r="E2" i="8" a="1"/>
  <c r="E2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K2" i="11" a="1"/>
  <c r="K2" i="11" s="1"/>
  <c r="J2" i="11" a="1"/>
  <c r="J2" i="11" s="1"/>
  <c r="F2" i="11" a="1"/>
  <c r="F2" i="11" s="1"/>
  <c r="E2" i="11" a="1"/>
  <c r="E2" i="11" s="1"/>
  <c r="H2" i="11" a="1"/>
  <c r="H2" i="11" s="1"/>
  <c r="I2" i="11" a="1"/>
  <c r="I2" i="11" s="1"/>
  <c r="G2" i="11" a="1"/>
  <c r="G2" i="11" s="1"/>
  <c r="C2" i="11" a="1"/>
  <c r="C2" i="11" s="1"/>
  <c r="D2" i="11" a="1"/>
  <c r="D2" i="11" s="1"/>
  <c r="B2" i="11" a="1"/>
  <c r="B2" i="11" s="1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43" i="8"/>
  <c r="C43" i="8" s="1" a="1"/>
  <c r="C43" i="8" s="1"/>
  <c r="B42" i="8"/>
  <c r="C42" i="8" s="1" a="1"/>
  <c r="C42" i="8" s="1"/>
  <c r="B41" i="8"/>
  <c r="F41" i="8" s="1" a="1"/>
  <c r="F41" i="8" s="1"/>
  <c r="B40" i="8"/>
  <c r="C40" i="8" s="1" a="1"/>
  <c r="C40" i="8" s="1"/>
  <c r="B39" i="8"/>
  <c r="C39" i="8" s="1" a="1"/>
  <c r="C39" i="8" s="1"/>
  <c r="B38" i="8"/>
  <c r="C38" i="8" s="1" a="1"/>
  <c r="C38" i="8" s="1"/>
  <c r="B37" i="8"/>
  <c r="C37" i="8" s="1" a="1"/>
  <c r="C37" i="8" s="1"/>
  <c r="B36" i="8"/>
  <c r="C36" i="8" s="1" a="1"/>
  <c r="C36" i="8" s="1"/>
  <c r="B35" i="8"/>
  <c r="C35" i="8" s="1" a="1"/>
  <c r="C35" i="8" s="1"/>
  <c r="B34" i="8"/>
  <c r="F34" i="8" s="1" a="1"/>
  <c r="F34" i="8" s="1"/>
  <c r="B33" i="8"/>
  <c r="C33" i="8" s="1" a="1"/>
  <c r="C33" i="8" s="1"/>
  <c r="B32" i="8"/>
  <c r="C32" i="8" s="1" a="1"/>
  <c r="C32" i="8" s="1"/>
  <c r="B31" i="8"/>
  <c r="C31" i="8" s="1" a="1"/>
  <c r="C31" i="8" s="1"/>
  <c r="B30" i="8"/>
  <c r="F30" i="8" s="1" a="1"/>
  <c r="F30" i="8" s="1"/>
  <c r="B29" i="8"/>
  <c r="F29" i="8" s="1" a="1"/>
  <c r="F29" i="8" s="1"/>
  <c r="B28" i="8"/>
  <c r="C28" i="8" s="1" a="1"/>
  <c r="C28" i="8" s="1"/>
  <c r="B27" i="8"/>
  <c r="C27" i="8" s="1" a="1"/>
  <c r="C27" i="8" s="1"/>
  <c r="B26" i="8"/>
  <c r="C26" i="8" s="1" a="1"/>
  <c r="C26" i="8" s="1"/>
  <c r="B25" i="8"/>
  <c r="C25" i="8" s="1" a="1"/>
  <c r="C25" i="8" s="1"/>
  <c r="B24" i="8"/>
  <c r="C24" i="8" s="1" a="1"/>
  <c r="C24" i="8" s="1"/>
  <c r="B23" i="8"/>
  <c r="C23" i="8" s="1" a="1"/>
  <c r="C23" i="8" s="1"/>
  <c r="B22" i="8"/>
  <c r="F22" i="8" s="1" a="1"/>
  <c r="F22" i="8" s="1"/>
  <c r="B21" i="8"/>
  <c r="C21" i="8" s="1" a="1"/>
  <c r="C21" i="8" s="1"/>
  <c r="B20" i="8"/>
  <c r="C20" i="8" s="1" a="1"/>
  <c r="C20" i="8" s="1"/>
  <c r="B19" i="8"/>
  <c r="C19" i="8" s="1" a="1"/>
  <c r="C19" i="8" s="1"/>
  <c r="B18" i="8"/>
  <c r="F18" i="8" s="1" a="1"/>
  <c r="F18" i="8" s="1"/>
  <c r="B17" i="8"/>
  <c r="F17" i="8" s="1" a="1"/>
  <c r="F17" i="8" s="1"/>
  <c r="B16" i="8"/>
  <c r="C16" i="8" s="1" a="1"/>
  <c r="C16" i="8" s="1"/>
  <c r="B15" i="8"/>
  <c r="C15" i="8" s="1" a="1"/>
  <c r="C15" i="8" s="1"/>
  <c r="B14" i="8"/>
  <c r="F14" i="8" s="1" a="1"/>
  <c r="F14" i="8" s="1"/>
  <c r="B13" i="8"/>
  <c r="C13" i="8" s="1" a="1"/>
  <c r="C13" i="8" s="1"/>
  <c r="B12" i="8"/>
  <c r="C12" i="8" s="1" a="1"/>
  <c r="C12" i="8" s="1"/>
  <c r="B11" i="8"/>
  <c r="C11" i="8" s="1" a="1"/>
  <c r="C11" i="8" s="1"/>
  <c r="B10" i="8"/>
  <c r="F10" i="8" s="1" a="1"/>
  <c r="F10" i="8" s="1"/>
  <c r="B9" i="8"/>
  <c r="C9" i="8" s="1" a="1"/>
  <c r="C9" i="8" s="1"/>
  <c r="B8" i="8"/>
  <c r="C8" i="8" s="1" a="1"/>
  <c r="C8" i="8" s="1"/>
  <c r="B7" i="8"/>
  <c r="C7" i="8" s="1" a="1"/>
  <c r="C7" i="8" s="1"/>
  <c r="B6" i="8"/>
  <c r="F6" i="8" s="1" a="1"/>
  <c r="F6" i="8" s="1"/>
  <c r="B5" i="8"/>
  <c r="F5" i="8" s="1" a="1"/>
  <c r="F5" i="8" s="1"/>
  <c r="B4" i="8"/>
  <c r="C4" i="8" s="1" a="1"/>
  <c r="C4" i="8" s="1"/>
  <c r="B3" i="8"/>
  <c r="C3" i="8" s="1" a="1"/>
  <c r="C3" i="8" s="1"/>
  <c r="B2" i="8"/>
  <c r="F2" i="8" s="1" a="1"/>
  <c r="F2" i="8" s="1"/>
  <c r="F19" i="8" l="1" a="1"/>
  <c r="F19" i="8" s="1"/>
  <c r="F31" i="8" a="1"/>
  <c r="F31" i="8" s="1"/>
  <c r="C2" i="8" a="1"/>
  <c r="C2" i="8" s="1"/>
  <c r="F7" i="8" a="1"/>
  <c r="F7" i="8" s="1"/>
  <c r="C17" i="8" a="1"/>
  <c r="C17" i="8" s="1"/>
  <c r="F27" i="8" a="1"/>
  <c r="F27" i="8" s="1"/>
  <c r="F16" i="8" a="1"/>
  <c r="F16" i="8" s="1"/>
  <c r="F37" i="8" a="1"/>
  <c r="F37" i="8" s="1"/>
  <c r="F13" i="8" a="1"/>
  <c r="F13" i="8" s="1"/>
  <c r="F25" i="8" a="1"/>
  <c r="F25" i="8" s="1"/>
  <c r="C30" i="8" a="1"/>
  <c r="C30" i="8" s="1"/>
  <c r="C6" i="8" a="1"/>
  <c r="C6" i="8" s="1"/>
  <c r="C18" i="8" a="1"/>
  <c r="C18" i="8" s="1"/>
  <c r="C14" i="8" a="1"/>
  <c r="C14" i="8" s="1"/>
  <c r="F39" i="8" a="1"/>
  <c r="F39" i="8" s="1"/>
  <c r="F15" i="8" a="1"/>
  <c r="F15" i="8" s="1"/>
  <c r="F40" i="8" a="1"/>
  <c r="F40" i="8" s="1"/>
  <c r="C5" i="8" a="1"/>
  <c r="C5" i="8" s="1"/>
  <c r="F35" i="8" a="1"/>
  <c r="F35" i="8" s="1"/>
  <c r="F3" i="8" a="1"/>
  <c r="F3" i="8" s="1"/>
  <c r="F11" i="8" a="1"/>
  <c r="F11" i="8" s="1"/>
  <c r="F23" i="8" a="1"/>
  <c r="F23" i="8" s="1"/>
  <c r="F28" i="8" a="1"/>
  <c r="F28" i="8" s="1"/>
  <c r="C41" i="8" a="1"/>
  <c r="C41" i="8" s="1"/>
  <c r="C29" i="8" a="1"/>
  <c r="C29" i="8" s="1"/>
  <c r="F8" i="8" a="1"/>
  <c r="F8" i="8" s="1"/>
  <c r="C10" i="8" a="1"/>
  <c r="C10" i="8" s="1"/>
  <c r="F20" i="8" a="1"/>
  <c r="F20" i="8" s="1"/>
  <c r="C22" i="8" a="1"/>
  <c r="C22" i="8" s="1"/>
  <c r="F32" i="8" a="1"/>
  <c r="F32" i="8" s="1"/>
  <c r="C34" i="8" a="1"/>
  <c r="C34" i="8" s="1"/>
  <c r="F42" i="8" a="1"/>
  <c r="F42" i="8" s="1"/>
  <c r="F9" i="8" a="1"/>
  <c r="F9" i="8" s="1"/>
  <c r="F21" i="8" a="1"/>
  <c r="F21" i="8" s="1"/>
  <c r="F33" i="8" a="1"/>
  <c r="F33" i="8" s="1"/>
  <c r="F4" i="8" a="1"/>
  <c r="F4" i="8" s="1"/>
  <c r="F26" i="8" a="1"/>
  <c r="F26" i="8" s="1"/>
  <c r="F38" i="8" a="1"/>
  <c r="F38" i="8" s="1"/>
  <c r="F43" i="8" a="1"/>
  <c r="F43" i="8" s="1"/>
  <c r="F24" i="8" a="1"/>
  <c r="F24" i="8" s="1"/>
  <c r="F36" i="8" a="1"/>
  <c r="F36" i="8" s="1"/>
  <c r="F12" i="8" a="1"/>
  <c r="F12" i="8" s="1"/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B65" i="6" a="1"/>
  <c r="B65" i="6" s="1"/>
  <c r="B63" i="6" a="1"/>
  <c r="B63" i="6" s="1"/>
  <c r="B58" i="6" a="1"/>
  <c r="B58" i="6" s="1"/>
  <c r="B81" i="6" l="1" a="1"/>
  <c r="B81" i="6" s="1"/>
  <c r="B80" i="6" a="1"/>
  <c r="B80" i="6" s="1"/>
  <c r="B79" i="6" a="1"/>
  <c r="B79" i="6" s="1"/>
  <c r="B78" i="6" a="1"/>
  <c r="B78" i="6" s="1"/>
  <c r="B77" i="6" a="1"/>
  <c r="B77" i="6" s="1"/>
  <c r="B76" i="6" a="1"/>
  <c r="B76" i="6" s="1"/>
  <c r="B75" i="6" a="1"/>
  <c r="B75" i="6" s="1"/>
  <c r="B74" i="6" a="1"/>
  <c r="B74" i="6" s="1"/>
  <c r="B73" i="6" a="1"/>
  <c r="B73" i="6" s="1"/>
  <c r="B72" i="6" a="1"/>
  <c r="B72" i="6" s="1"/>
  <c r="B41" i="6" a="1"/>
  <c r="B41" i="6" s="1"/>
  <c r="B35" i="6" a="1"/>
  <c r="B35" i="6" s="1"/>
  <c r="B33" i="6" a="1"/>
  <c r="B33" i="6" s="1"/>
  <c r="B71" i="6" a="1"/>
  <c r="B71" i="6" s="1"/>
  <c r="B70" i="6" a="1"/>
  <c r="B70" i="6" s="1"/>
  <c r="B69" i="6" a="1"/>
  <c r="B69" i="6" s="1"/>
  <c r="B48" i="6" a="1"/>
  <c r="B48" i="6" s="1"/>
  <c r="B34" i="6" a="1"/>
  <c r="B34" i="6" s="1"/>
  <c r="B62" i="6" a="1"/>
  <c r="B62" i="6" s="1"/>
  <c r="B61" i="6" a="1"/>
  <c r="B61" i="6" s="1"/>
  <c r="B66" i="6" a="1"/>
  <c r="B66" i="6" s="1"/>
  <c r="B57" i="6" a="1"/>
  <c r="B57" i="6" s="1"/>
  <c r="B59" i="6" a="1"/>
  <c r="B59" i="6" s="1"/>
  <c r="B60" i="6" a="1"/>
  <c r="B60" i="6" s="1"/>
  <c r="B56" i="6" a="1"/>
  <c r="B56" i="6" s="1"/>
  <c r="B39" i="6" a="1"/>
  <c r="B39" i="6" s="1"/>
  <c r="B51" i="6" a="1"/>
  <c r="B51" i="6" s="1"/>
  <c r="B55" i="6" a="1"/>
  <c r="B55" i="6" s="1"/>
  <c r="B37" i="6" a="1"/>
  <c r="B37" i="6" s="1"/>
  <c r="B36" i="6" a="1"/>
  <c r="B36" i="6" s="1"/>
  <c r="B54" i="6" a="1"/>
  <c r="B54" i="6" s="1"/>
  <c r="B53" i="6" a="1"/>
  <c r="B53" i="6" s="1"/>
  <c r="B43" i="6" a="1"/>
  <c r="B43" i="6" s="1"/>
  <c r="B40" i="6" a="1"/>
  <c r="B40" i="6" s="1"/>
  <c r="B52" i="6" a="1"/>
  <c r="B52" i="6" s="1"/>
  <c r="B50" i="6"/>
  <c r="B50" i="6" a="1"/>
  <c r="B32" i="6" a="1"/>
  <c r="B32" i="6" s="1"/>
  <c r="B31" i="6" a="1"/>
  <c r="B31" i="6" s="1"/>
  <c r="B27" i="6" a="1"/>
  <c r="B27" i="6" s="1"/>
  <c r="B26" i="6" a="1"/>
  <c r="B26" i="6" s="1"/>
  <c r="B47" i="6" a="1"/>
  <c r="B47" i="6" s="1"/>
  <c r="B49" i="6" a="1"/>
  <c r="B49" i="6" s="1"/>
  <c r="B46" i="6" a="1"/>
  <c r="B46" i="6" s="1"/>
  <c r="B45" i="6" a="1"/>
  <c r="B45" i="6" s="1"/>
  <c r="B28" i="6" a="1"/>
  <c r="B28" i="6" s="1"/>
  <c r="B44" i="6" a="1"/>
  <c r="B44" i="6" s="1"/>
  <c r="B29" i="6" a="1"/>
  <c r="B29" i="6" s="1"/>
  <c r="B30" i="6" a="1"/>
  <c r="B30" i="6" s="1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B5" i="6" a="1"/>
  <c r="B5" i="6" s="1"/>
  <c r="B4" i="6" a="1"/>
  <c r="B4" i="6" s="1"/>
  <c r="B3" i="6" a="1"/>
  <c r="B3" i="6" s="1"/>
  <c r="S70" i="6"/>
  <c r="O70" i="6"/>
  <c r="S69" i="6"/>
  <c r="S64" i="6"/>
  <c r="S63" i="6"/>
  <c r="S62" i="6"/>
  <c r="S61" i="6"/>
  <c r="S60" i="6"/>
  <c r="S59" i="6"/>
  <c r="O59" i="6"/>
  <c r="O60" i="6" s="1"/>
  <c r="O61" i="6" s="1"/>
  <c r="O62" i="6" s="1"/>
  <c r="O63" i="6" s="1"/>
  <c r="S58" i="6"/>
  <c r="S53" i="6"/>
  <c r="S52" i="6"/>
  <c r="S51" i="6"/>
  <c r="S50" i="6"/>
  <c r="S49" i="6"/>
  <c r="S48" i="6"/>
  <c r="S34" i="6"/>
  <c r="S33" i="6"/>
  <c r="S45" i="6"/>
  <c r="O45" i="6"/>
  <c r="S44" i="6"/>
  <c r="S29" i="6"/>
  <c r="S27" i="6"/>
  <c r="S26" i="6"/>
  <c r="S25" i="6"/>
  <c r="U4" i="6"/>
  <c r="U5" i="6" s="1"/>
  <c r="U6" i="6" s="1"/>
  <c r="U7" i="6" s="1"/>
  <c r="U8" i="6" s="1"/>
  <c r="U9" i="6" s="1"/>
  <c r="U10" i="6" s="1"/>
  <c r="U11" i="6" s="1"/>
  <c r="U12" i="6" s="1"/>
  <c r="AD2" i="6"/>
  <c r="AC6" i="6" a="1"/>
  <c r="AC4" i="6" a="1"/>
  <c r="AC3" i="6" a="1"/>
  <c r="AC5" i="6" a="1"/>
  <c r="AD6" i="6" a="1"/>
  <c r="AC4" i="6" l="1"/>
  <c r="AD6" i="6"/>
  <c r="AC3" i="6"/>
  <c r="AC5" i="6"/>
  <c r="AC6" i="6"/>
  <c r="AE2" i="6"/>
  <c r="AD3" i="6" a="1"/>
  <c r="AD5" i="6" a="1"/>
  <c r="AD4" i="6" a="1"/>
  <c r="AD3" i="6" l="1"/>
  <c r="AD5" i="6"/>
  <c r="AD4" i="6"/>
  <c r="AF2" i="6"/>
  <c r="AE5" i="6" a="1"/>
  <c r="AE6" i="6" a="1"/>
  <c r="AE3" i="6" a="1"/>
  <c r="AE4" i="6" a="1"/>
  <c r="AE6" i="6" l="1"/>
  <c r="AE4" i="6"/>
  <c r="AE5" i="6"/>
  <c r="AE3" i="6"/>
  <c r="AG2" i="6"/>
  <c r="AF5" i="6" a="1"/>
  <c r="AF4" i="6" a="1"/>
  <c r="AF6" i="6" a="1"/>
  <c r="AF3" i="6" a="1"/>
  <c r="AF3" i="6" l="1"/>
  <c r="AF6" i="6"/>
  <c r="AF4" i="6"/>
  <c r="AF5" i="6"/>
  <c r="AH2" i="6"/>
  <c r="AG3" i="6" a="1"/>
  <c r="AG4" i="6" a="1"/>
  <c r="AG5" i="6" a="1"/>
  <c r="AG6" i="6" a="1"/>
  <c r="AG5" i="6" l="1"/>
  <c r="AG4" i="6"/>
  <c r="AG6" i="6"/>
  <c r="AG3" i="6"/>
  <c r="AI2" i="6"/>
  <c r="AH4" i="6" a="1"/>
  <c r="AH6" i="6" a="1"/>
  <c r="AH5" i="6" a="1"/>
  <c r="AH3" i="6" a="1"/>
  <c r="AH5" i="6" l="1"/>
  <c r="AH3" i="6"/>
  <c r="AH6" i="6"/>
  <c r="AH4" i="6"/>
  <c r="AJ2" i="6"/>
  <c r="AI5" i="6" a="1"/>
  <c r="AI6" i="6" a="1"/>
  <c r="AI4" i="6" a="1"/>
  <c r="AI3" i="6" a="1"/>
  <c r="AI4" i="6" l="1"/>
  <c r="AI3" i="6"/>
  <c r="AI6" i="6"/>
  <c r="AI5" i="6"/>
  <c r="AK2" i="6"/>
  <c r="AJ3" i="6" a="1"/>
  <c r="AJ6" i="6" a="1"/>
  <c r="AJ4" i="6" a="1"/>
  <c r="AJ5" i="6" a="1"/>
  <c r="AJ4" i="6" l="1"/>
  <c r="AJ6" i="6"/>
  <c r="AJ5" i="6"/>
  <c r="AJ3" i="6"/>
  <c r="AL2" i="6"/>
  <c r="AK3" i="6" a="1"/>
  <c r="AK6" i="6" a="1"/>
  <c r="AK5" i="6" a="1"/>
  <c r="AK4" i="6" a="1"/>
  <c r="AK6" i="6" l="1"/>
  <c r="AK4" i="6"/>
  <c r="AK5" i="6"/>
  <c r="AK3" i="6"/>
  <c r="AM2" i="6"/>
  <c r="AL4" i="6" a="1"/>
  <c r="AL3" i="6" a="1"/>
  <c r="AL5" i="6" a="1"/>
  <c r="AL6" i="6" a="1"/>
  <c r="AL6" i="6" l="1"/>
  <c r="AL3" i="6"/>
  <c r="AL4" i="6"/>
  <c r="AL5" i="6"/>
  <c r="AN2" i="6"/>
  <c r="AM3" i="6" a="1"/>
  <c r="AM6" i="6" a="1"/>
  <c r="AM5" i="6" a="1"/>
  <c r="AM4" i="6" a="1"/>
  <c r="AM6" i="6" l="1"/>
  <c r="AM4" i="6"/>
  <c r="AM5" i="6"/>
  <c r="AM3" i="6"/>
  <c r="AO2" i="6"/>
  <c r="AN3" i="6" a="1"/>
  <c r="AN4" i="6" a="1"/>
  <c r="AN6" i="6" a="1"/>
  <c r="AN5" i="6" a="1"/>
  <c r="AN6" i="6" l="1"/>
  <c r="AN4" i="6"/>
  <c r="AN5" i="6"/>
  <c r="AN3" i="6"/>
  <c r="AP2" i="6"/>
  <c r="AO6" i="6" a="1"/>
  <c r="AO4" i="6" a="1"/>
  <c r="AO5" i="6" a="1"/>
  <c r="AO3" i="6" a="1"/>
  <c r="AO3" i="6" l="1"/>
  <c r="AO5" i="6"/>
  <c r="AO4" i="6"/>
  <c r="AO6" i="6"/>
  <c r="AQ2" i="6"/>
  <c r="AP4" i="6" a="1"/>
  <c r="AP6" i="6" a="1"/>
  <c r="AP3" i="6" a="1"/>
  <c r="AP5" i="6" a="1"/>
  <c r="AP6" i="6" l="1"/>
  <c r="AP5" i="6"/>
  <c r="AP3" i="6"/>
  <c r="AP4" i="6"/>
  <c r="AR2" i="6"/>
  <c r="AQ4" i="6" a="1"/>
  <c r="AQ3" i="6" a="1"/>
  <c r="AQ5" i="6" a="1"/>
  <c r="AQ6" i="6" a="1"/>
  <c r="AQ6" i="6" l="1"/>
  <c r="AQ5" i="6"/>
  <c r="AQ3" i="6"/>
  <c r="AQ4" i="6"/>
  <c r="AS2" i="6"/>
  <c r="AR4" i="6" a="1"/>
  <c r="AR5" i="6" a="1"/>
  <c r="AR3" i="6" a="1"/>
  <c r="AR6" i="6" a="1"/>
  <c r="AR6" i="6" l="1"/>
  <c r="AR3" i="6"/>
  <c r="AR4" i="6"/>
  <c r="AR5" i="6"/>
  <c r="AT2" i="6"/>
  <c r="AS6" i="6" a="1"/>
  <c r="AS5" i="6" a="1"/>
  <c r="AS4" i="6" a="1"/>
  <c r="AS3" i="6" a="1"/>
  <c r="AS5" i="6" l="1"/>
  <c r="AS3" i="6"/>
  <c r="AS4" i="6"/>
  <c r="AS6" i="6"/>
  <c r="AU2" i="6"/>
  <c r="AT6" i="6" a="1"/>
  <c r="AT3" i="6" a="1"/>
  <c r="AT4" i="6" a="1"/>
  <c r="AT5" i="6" a="1"/>
  <c r="AT5" i="6" l="1"/>
  <c r="AT3" i="6"/>
  <c r="AT4" i="6"/>
  <c r="AT6" i="6"/>
  <c r="AV2" i="6"/>
  <c r="AU5" i="6" a="1"/>
  <c r="AU3" i="6" a="1"/>
  <c r="AU6" i="6" a="1"/>
  <c r="AU4" i="6" a="1"/>
  <c r="AU4" i="6" l="1"/>
  <c r="AU3" i="6"/>
  <c r="AU6" i="6"/>
  <c r="AU5" i="6"/>
  <c r="AW2" i="6"/>
  <c r="AV3" i="6" a="1"/>
  <c r="AV6" i="6" a="1"/>
  <c r="AV4" i="6" a="1"/>
  <c r="AV5" i="6" a="1"/>
  <c r="AV5" i="6" l="1"/>
  <c r="AV4" i="6"/>
  <c r="AV6" i="6"/>
  <c r="AV3" i="6"/>
  <c r="AX2" i="6"/>
  <c r="AW3" i="6" a="1"/>
  <c r="AW5" i="6" a="1"/>
  <c r="AW4" i="6" a="1"/>
  <c r="AW6" i="6" a="1"/>
  <c r="AW6" i="6" l="1"/>
  <c r="AW5" i="6"/>
  <c r="AW4" i="6"/>
  <c r="AW3" i="6"/>
  <c r="AY2" i="6"/>
  <c r="AX5" i="6" a="1"/>
  <c r="AX6" i="6" a="1"/>
  <c r="AX3" i="6" a="1"/>
  <c r="AX4" i="6" a="1"/>
  <c r="AX6" i="6" l="1"/>
  <c r="AX4" i="6"/>
  <c r="AX3" i="6"/>
  <c r="AX5" i="6"/>
  <c r="AZ2" i="6"/>
  <c r="AY4" i="6" a="1"/>
  <c r="AY6" i="6" a="1"/>
  <c r="AY5" i="6" a="1"/>
  <c r="AY3" i="6" a="1"/>
  <c r="AY3" i="6" l="1"/>
  <c r="AY6" i="6"/>
  <c r="AY5" i="6"/>
  <c r="AY4" i="6"/>
  <c r="BA2" i="6"/>
  <c r="AZ3" i="6" a="1"/>
  <c r="AZ6" i="6" a="1"/>
  <c r="AZ4" i="6" a="1"/>
  <c r="AZ5" i="6" a="1"/>
  <c r="AZ4" i="6" l="1"/>
  <c r="AZ6" i="6"/>
  <c r="AZ5" i="6"/>
  <c r="AZ3" i="6"/>
  <c r="BB2" i="6"/>
  <c r="BA3" i="6" a="1"/>
  <c r="BA6" i="6" a="1"/>
  <c r="BA4" i="6" a="1"/>
  <c r="BA5" i="6" a="1"/>
  <c r="BA5" i="6" l="1"/>
  <c r="BA6" i="6"/>
  <c r="BA4" i="6"/>
  <c r="BA3" i="6"/>
  <c r="BC2" i="6"/>
  <c r="BB3" i="6" a="1"/>
  <c r="BB6" i="6" a="1"/>
  <c r="BB4" i="6" a="1"/>
  <c r="BB5" i="6" a="1"/>
  <c r="BB4" i="6" l="1"/>
  <c r="BB5" i="6"/>
  <c r="BB6" i="6"/>
  <c r="BB3" i="6"/>
  <c r="BD2" i="6"/>
  <c r="BC3" i="6" a="1"/>
  <c r="BC6" i="6" a="1"/>
  <c r="BC4" i="6" a="1"/>
  <c r="BC5" i="6" a="1"/>
  <c r="BC4" i="6" l="1"/>
  <c r="BC5" i="6"/>
  <c r="BC6" i="6"/>
  <c r="BC3" i="6"/>
  <c r="BE2" i="6"/>
  <c r="BD5" i="6" a="1"/>
  <c r="BD3" i="6" a="1"/>
  <c r="BD6" i="6" a="1"/>
  <c r="BD4" i="6" a="1"/>
  <c r="BD6" i="6" l="1"/>
  <c r="BD4" i="6"/>
  <c r="BD3" i="6"/>
  <c r="BD5" i="6"/>
  <c r="BF2" i="6"/>
  <c r="BE4" i="6" a="1"/>
  <c r="BE3" i="6" a="1"/>
  <c r="BE6" i="6" a="1"/>
  <c r="BE5" i="6" a="1"/>
  <c r="BE5" i="6" l="1"/>
  <c r="BE6" i="6"/>
  <c r="BE3" i="6"/>
  <c r="BE4" i="6"/>
  <c r="BG2" i="6"/>
  <c r="BF4" i="6" a="1"/>
  <c r="BF3" i="6" a="1"/>
  <c r="BF5" i="6" a="1"/>
  <c r="BF6" i="6" a="1"/>
  <c r="BF6" i="6" l="1"/>
  <c r="BF5" i="6"/>
  <c r="BF3" i="6"/>
  <c r="BF4" i="6"/>
  <c r="BH2" i="6"/>
  <c r="BG6" i="6" a="1"/>
  <c r="BG3" i="6" a="1"/>
  <c r="BG4" i="6" a="1"/>
  <c r="BG5" i="6" a="1"/>
  <c r="BG4" i="6" l="1"/>
  <c r="BG3" i="6"/>
  <c r="BG5" i="6"/>
  <c r="BG6" i="6"/>
  <c r="BI2" i="6"/>
  <c r="BH3" i="6" a="1"/>
  <c r="BH6" i="6" a="1"/>
  <c r="BH4" i="6" a="1"/>
  <c r="BH5" i="6" a="1"/>
  <c r="BH4" i="6" l="1"/>
  <c r="BH6" i="6"/>
  <c r="BH5" i="6"/>
  <c r="BH3" i="6"/>
  <c r="BJ2" i="6"/>
  <c r="BI3" i="6" a="1"/>
  <c r="BI6" i="6" a="1"/>
  <c r="BI4" i="6" a="1"/>
  <c r="BI5" i="6" a="1"/>
  <c r="BI4" i="6" l="1"/>
  <c r="BI6" i="6"/>
  <c r="BI5" i="6"/>
  <c r="BI3" i="6"/>
  <c r="BK2" i="6"/>
  <c r="BJ6" i="6" a="1"/>
  <c r="BJ5" i="6" a="1"/>
  <c r="BJ4" i="6" a="1"/>
  <c r="BJ3" i="6" a="1"/>
  <c r="BJ4" i="6" l="1"/>
  <c r="BJ3" i="6"/>
  <c r="BJ6" i="6"/>
  <c r="BJ5" i="6"/>
  <c r="BL2" i="6"/>
  <c r="BK5" i="6" a="1"/>
  <c r="BK6" i="6" a="1"/>
  <c r="BK4" i="6" a="1"/>
  <c r="BK3" i="6" a="1"/>
  <c r="BK6" i="6" l="1"/>
  <c r="BK3" i="6"/>
  <c r="BK5" i="6"/>
  <c r="BK4" i="6"/>
  <c r="BM2" i="6"/>
  <c r="BL4" i="6" a="1"/>
  <c r="BL5" i="6" a="1"/>
  <c r="BL6" i="6" a="1"/>
  <c r="BL3" i="6" a="1"/>
  <c r="BL3" i="6" l="1"/>
  <c r="BL5" i="6"/>
  <c r="BL6" i="6"/>
  <c r="BL4" i="6"/>
  <c r="BN2" i="6"/>
  <c r="BM6" i="6" a="1"/>
  <c r="BM5" i="6" a="1"/>
  <c r="BM3" i="6" a="1"/>
  <c r="BM4" i="6" a="1"/>
  <c r="BM3" i="6" l="1"/>
  <c r="BM4" i="6"/>
  <c r="BM5" i="6"/>
  <c r="BM6" i="6"/>
  <c r="BO2" i="6"/>
  <c r="BN3" i="6" a="1"/>
  <c r="BN5" i="6" a="1"/>
  <c r="BN6" i="6" a="1"/>
  <c r="BN4" i="6" a="1"/>
  <c r="BN4" i="6" l="1"/>
  <c r="BN6" i="6"/>
  <c r="BN5" i="6"/>
  <c r="BN3" i="6"/>
  <c r="BP2" i="6"/>
  <c r="BO3" i="6" a="1"/>
  <c r="BO4" i="6" a="1"/>
  <c r="BO6" i="6" a="1"/>
  <c r="BO5" i="6" a="1"/>
  <c r="BO4" i="6" l="1"/>
  <c r="BO5" i="6"/>
  <c r="BO6" i="6"/>
  <c r="BO3" i="6"/>
  <c r="BQ2" i="6"/>
  <c r="BP5" i="6" a="1"/>
  <c r="BP3" i="6" a="1"/>
  <c r="BP4" i="6" a="1"/>
  <c r="BP6" i="6" a="1"/>
  <c r="BP6" i="6" l="1"/>
  <c r="BP3" i="6"/>
  <c r="BP4" i="6"/>
  <c r="BP5" i="6"/>
  <c r="BR2" i="6"/>
  <c r="BQ4" i="6" a="1"/>
  <c r="BQ6" i="6" a="1"/>
  <c r="BQ5" i="6" a="1"/>
  <c r="BQ3" i="6" a="1"/>
  <c r="BQ3" i="6" l="1"/>
  <c r="BQ5" i="6"/>
  <c r="BQ6" i="6"/>
  <c r="BQ4" i="6"/>
  <c r="BS2" i="6"/>
  <c r="BR6" i="6" a="1"/>
  <c r="BR3" i="6" a="1"/>
  <c r="BR4" i="6" a="1"/>
  <c r="BR5" i="6" a="1"/>
  <c r="BR5" i="6" l="1"/>
  <c r="BR3" i="6"/>
  <c r="BR6" i="6"/>
  <c r="BR4" i="6"/>
  <c r="BT2" i="6"/>
  <c r="BS6" i="6" a="1"/>
  <c r="BS5" i="6" a="1"/>
  <c r="BS4" i="6" a="1"/>
  <c r="BS3" i="6" a="1"/>
  <c r="BS3" i="6" l="1"/>
  <c r="BS4" i="6"/>
  <c r="BS5" i="6"/>
  <c r="BS6" i="6"/>
  <c r="BU2" i="6"/>
  <c r="BT3" i="6" a="1"/>
  <c r="BT6" i="6" a="1"/>
  <c r="BT5" i="6" a="1"/>
  <c r="BT4" i="6" a="1"/>
  <c r="BT4" i="6" l="1"/>
  <c r="BT6" i="6"/>
  <c r="BT5" i="6"/>
  <c r="BT3" i="6"/>
  <c r="BV2" i="6"/>
  <c r="BU3" i="6" a="1"/>
  <c r="BU6" i="6" a="1"/>
  <c r="BU5" i="6" a="1"/>
  <c r="BU4" i="6" a="1"/>
  <c r="BU4" i="6" l="1"/>
  <c r="BU5" i="6"/>
  <c r="BU6" i="6"/>
  <c r="BU3" i="6"/>
  <c r="BW2" i="6"/>
  <c r="BV5" i="6" a="1"/>
  <c r="BV3" i="6" a="1"/>
  <c r="BV4" i="6" a="1"/>
  <c r="BV6" i="6" a="1"/>
  <c r="BV4" i="6" l="1"/>
  <c r="BV3" i="6"/>
  <c r="BV6" i="6"/>
  <c r="BV5" i="6"/>
  <c r="BX2" i="6"/>
  <c r="BW4" i="6" a="1"/>
  <c r="BW3" i="6" a="1"/>
  <c r="BW5" i="6" a="1"/>
  <c r="BW6" i="6" a="1"/>
  <c r="BW6" i="6" l="1"/>
  <c r="BW5" i="6"/>
  <c r="BW3" i="6"/>
  <c r="BW4" i="6"/>
  <c r="BY2" i="6"/>
  <c r="BX4" i="6" a="1"/>
  <c r="BX5" i="6" a="1"/>
  <c r="BX3" i="6" a="1"/>
  <c r="BX6" i="6" a="1"/>
  <c r="BX6" i="6" l="1"/>
  <c r="BX5" i="6"/>
  <c r="BX3" i="6"/>
  <c r="BX4" i="6"/>
  <c r="BZ2" i="6"/>
  <c r="BY6" i="6" a="1"/>
  <c r="BY5" i="6" a="1"/>
  <c r="BY3" i="6" a="1"/>
  <c r="BY4" i="6" a="1"/>
  <c r="BY4" i="6" l="1"/>
  <c r="BY3" i="6"/>
  <c r="BY5" i="6"/>
  <c r="BY6" i="6"/>
  <c r="CA2" i="6"/>
  <c r="BZ4" i="6" a="1"/>
  <c r="BZ3" i="6" a="1"/>
  <c r="BZ5" i="6" a="1"/>
  <c r="BZ6" i="6" a="1"/>
  <c r="BZ5" i="6" l="1"/>
  <c r="BZ6" i="6"/>
  <c r="BZ4" i="6"/>
  <c r="BZ3" i="6"/>
  <c r="CB2" i="6"/>
  <c r="CA3" i="6" a="1"/>
  <c r="CA4" i="6" a="1"/>
  <c r="CA6" i="6" a="1"/>
  <c r="CA5" i="6" a="1"/>
  <c r="CA5" i="6" l="1"/>
  <c r="CA6" i="6"/>
  <c r="CA4" i="6"/>
  <c r="CA3" i="6"/>
  <c r="CC2" i="6"/>
  <c r="CB6" i="6" a="1"/>
  <c r="CB4" i="6" a="1"/>
  <c r="CB5" i="6" a="1"/>
  <c r="CB3" i="6" a="1"/>
  <c r="CB3" i="6" l="1"/>
  <c r="CB4" i="6"/>
  <c r="CB6" i="6"/>
  <c r="CB5" i="6"/>
  <c r="CD2" i="6"/>
  <c r="CC4" i="6" a="1"/>
  <c r="CC6" i="6" a="1"/>
  <c r="CC5" i="6" a="1"/>
  <c r="CC3" i="6" a="1"/>
  <c r="CC5" i="6" l="1"/>
  <c r="CC3" i="6"/>
  <c r="CC6" i="6"/>
  <c r="CC4" i="6"/>
  <c r="CE2" i="6"/>
  <c r="CD4" i="6" a="1"/>
  <c r="CD6" i="6" a="1"/>
  <c r="CD3" i="6" a="1"/>
  <c r="CD5" i="6" a="1"/>
  <c r="CD5" i="6" l="1"/>
  <c r="CD3" i="6"/>
  <c r="CD6" i="6"/>
  <c r="CD4" i="6"/>
  <c r="CE6" i="6" a="1"/>
  <c r="CE5" i="6" a="1"/>
  <c r="CE4" i="6" a="1"/>
  <c r="CE3" i="6" a="1"/>
  <c r="CE3" i="6" l="1"/>
  <c r="CE4" i="6"/>
  <c r="CE5" i="6"/>
  <c r="CE6" i="6"/>
  <c r="C18" i="4" l="1"/>
  <c r="C7" i="4"/>
  <c r="C6" i="4"/>
  <c r="C5" i="4"/>
  <c r="C4" i="4"/>
  <c r="C3" i="4"/>
  <c r="O103" i="3"/>
  <c r="I102" i="3"/>
  <c r="O102" i="3"/>
  <c r="I101" i="3"/>
  <c r="O101" i="3"/>
  <c r="I100" i="3"/>
  <c r="O100" i="3"/>
  <c r="O99" i="3"/>
  <c r="I98" i="3"/>
  <c r="O98" i="3"/>
  <c r="I97" i="3"/>
  <c r="O97" i="3"/>
  <c r="I96" i="3"/>
  <c r="O96" i="3"/>
  <c r="I95" i="3"/>
  <c r="O95" i="3"/>
  <c r="I94" i="3"/>
  <c r="O94" i="3"/>
  <c r="O93" i="3"/>
  <c r="I92" i="3"/>
  <c r="O92" i="3"/>
  <c r="I91" i="3"/>
  <c r="O91" i="3"/>
  <c r="I90" i="3"/>
  <c r="O90" i="3"/>
  <c r="I89" i="3"/>
  <c r="O89" i="3"/>
  <c r="I88" i="3"/>
  <c r="O88" i="3"/>
  <c r="O87" i="3"/>
  <c r="I86" i="3"/>
  <c r="O86" i="3"/>
  <c r="O85" i="3"/>
  <c r="I84" i="3"/>
  <c r="O84" i="3"/>
  <c r="O83" i="3"/>
  <c r="I82" i="3"/>
  <c r="O82" i="3"/>
  <c r="I81" i="3"/>
  <c r="O81" i="3"/>
  <c r="I80" i="3"/>
  <c r="O80" i="3"/>
  <c r="O79" i="3"/>
  <c r="I78" i="3"/>
  <c r="O78" i="3"/>
  <c r="O77" i="3"/>
  <c r="I76" i="3"/>
  <c r="O76" i="3"/>
  <c r="O75" i="3"/>
  <c r="I74" i="3"/>
  <c r="O74" i="3"/>
  <c r="O73" i="3"/>
  <c r="I72" i="3"/>
  <c r="O72" i="3"/>
  <c r="I71" i="3"/>
  <c r="O71" i="3"/>
  <c r="I70" i="3"/>
  <c r="O70" i="3"/>
  <c r="I69" i="3"/>
  <c r="O69" i="3"/>
  <c r="I68" i="3"/>
  <c r="O68" i="3"/>
  <c r="O67" i="3"/>
  <c r="I66" i="3"/>
  <c r="O66" i="3"/>
  <c r="I65" i="3"/>
  <c r="O65" i="3"/>
  <c r="I64" i="3"/>
  <c r="O64" i="3"/>
  <c r="O63" i="3"/>
  <c r="I62" i="3"/>
  <c r="O62" i="3"/>
  <c r="I61" i="3"/>
  <c r="O61" i="3"/>
  <c r="I60" i="3"/>
  <c r="O60" i="3"/>
  <c r="I59" i="3"/>
  <c r="O59" i="3"/>
  <c r="I58" i="3"/>
  <c r="O58" i="3"/>
  <c r="I57" i="3"/>
  <c r="O57" i="3"/>
  <c r="I56" i="3"/>
  <c r="O56" i="3"/>
  <c r="I55" i="3"/>
  <c r="O55" i="3"/>
  <c r="I54" i="3"/>
  <c r="O54" i="3"/>
  <c r="I53" i="3"/>
  <c r="O53" i="3"/>
  <c r="I52" i="3"/>
  <c r="O52" i="3"/>
  <c r="I51" i="3"/>
  <c r="O51" i="3"/>
  <c r="I50" i="3"/>
  <c r="O50" i="3"/>
  <c r="I49" i="3"/>
  <c r="O49" i="3"/>
  <c r="I48" i="3"/>
  <c r="O48" i="3"/>
  <c r="I47" i="3"/>
  <c r="O47" i="3"/>
  <c r="I46" i="3"/>
  <c r="O46" i="3"/>
  <c r="I45" i="3"/>
  <c r="O45" i="3"/>
  <c r="I44" i="3"/>
  <c r="O44" i="3"/>
  <c r="I43" i="3"/>
  <c r="O43" i="3"/>
  <c r="I42" i="3"/>
  <c r="O42" i="3"/>
  <c r="I41" i="3"/>
  <c r="O41" i="3"/>
  <c r="I40" i="3"/>
  <c r="O40" i="3"/>
  <c r="I39" i="3"/>
  <c r="O39" i="3"/>
  <c r="I38" i="3"/>
  <c r="O38" i="3"/>
  <c r="I37" i="3"/>
  <c r="O37" i="3"/>
  <c r="I36" i="3"/>
  <c r="O36" i="3"/>
  <c r="O35" i="3"/>
  <c r="I34" i="3"/>
  <c r="O34" i="3"/>
  <c r="I33" i="3"/>
  <c r="O33" i="3"/>
  <c r="I32" i="3"/>
  <c r="O32" i="3"/>
  <c r="I31" i="3"/>
  <c r="O31" i="3"/>
  <c r="I30" i="3"/>
  <c r="O30" i="3"/>
  <c r="O29" i="3"/>
  <c r="I28" i="3"/>
  <c r="O28" i="3"/>
  <c r="I27" i="3"/>
  <c r="O27" i="3"/>
  <c r="I26" i="3"/>
  <c r="O26" i="3"/>
  <c r="O25" i="3"/>
  <c r="I24" i="3"/>
  <c r="O24" i="3"/>
  <c r="I23" i="3"/>
  <c r="O23" i="3"/>
  <c r="I22" i="3"/>
  <c r="O22" i="3"/>
  <c r="I21" i="3"/>
  <c r="O21" i="3"/>
  <c r="I20" i="3"/>
  <c r="O20" i="3"/>
  <c r="I19" i="3"/>
  <c r="O19" i="3"/>
  <c r="I18" i="3"/>
  <c r="O18" i="3"/>
  <c r="I17" i="3"/>
  <c r="O17" i="3"/>
  <c r="I16" i="3"/>
  <c r="O16" i="3"/>
  <c r="I15" i="3"/>
  <c r="O15" i="3"/>
  <c r="I14" i="3"/>
  <c r="O14" i="3"/>
  <c r="I13" i="3"/>
  <c r="O13" i="3"/>
  <c r="I12" i="3"/>
  <c r="O12" i="3"/>
  <c r="O11" i="3"/>
  <c r="I10" i="3"/>
  <c r="O10" i="3"/>
  <c r="I9" i="3"/>
  <c r="O9" i="3"/>
  <c r="I8" i="3"/>
  <c r="O8" i="3"/>
  <c r="I7" i="3"/>
  <c r="O7" i="3"/>
  <c r="I6" i="3"/>
  <c r="O6" i="3"/>
  <c r="I5" i="3"/>
  <c r="O5" i="3"/>
  <c r="I4" i="3"/>
  <c r="O4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I1" i="2"/>
  <c r="G1" i="2"/>
  <c r="H1" i="2"/>
  <c r="C1" i="2"/>
  <c r="B1" i="2"/>
  <c r="D1" i="2"/>
  <c r="F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<sst xmlns="http://schemas.openxmlformats.org/spreadsheetml/2006/main" count="5524" uniqueCount="2320">
  <si>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</si>
  <si>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</si>
  <si>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</si>
  <si>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</si>
  <si>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</si>
  <si>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</si>
  <si>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</si>
  <si>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</si>
  <si>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</si>
  <si>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</si>
  <si>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</si>
  <si>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</si>
  <si>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</si>
  <si>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</si>
  <si>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</si>
  <si>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</si>
  <si>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</si>
  <si>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</si>
  <si>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</si>
  <si>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</si>
  <si>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</si>
  <si>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</si>
  <si>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</si>
  <si>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</si>
  <si>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</si>
  <si>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</si>
  <si>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</si>
  <si>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</si>
  <si>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</si>
  <si>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</si>
  <si>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</si>
  <si>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</si>
  <si>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</si>
  <si>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</si>
  <si>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</si>
  <si>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</si>
  <si>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</si>
  <si>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</si>
  <si>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</si>
  <si>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</si>
  <si>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</si>
  <si>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</si>
  <si>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</si>
  <si>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</si>
  <si>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</si>
  <si>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</si>
  <si>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</si>
  <si>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</si>
  <si>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</si>
  <si>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</si>
  <si>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</si>
  <si>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</si>
  <si>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</si>
  <si>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</si>
  <si>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</si>
  <si>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</si>
  <si>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</si>
  <si>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</si>
  <si>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</si>
  <si>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</si>
  <si>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</si>
  <si>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</si>
  <si>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</si>
  <si>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</si>
  <si>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</si>
  <si>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</si>
  <si>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</si>
  <si>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</si>
  <si>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</si>
  <si>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</si>
  <si>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</si>
  <si>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</si>
  <si>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</si>
  <si>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</si>
  <si>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</si>
  <si>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</si>
  <si>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</si>
  <si>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</si>
  <si>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</si>
  <si>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</si>
  <si>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</si>
  <si>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</si>
  <si>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</si>
  <si>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</si>
  <si>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</si>
  <si>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</si>
  <si>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</si>
  <si>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</si>
  <si>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</si>
  <si>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</si>
  <si>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</si>
  <si>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</si>
  <si>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</si>
  <si>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</si>
  <si>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</si>
  <si>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</si>
  <si>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</si>
  <si>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</si>
  <si>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</si>
  <si>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</si>
  <si>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</si>
  <si>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</si>
  <si>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</si>
  <si>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</si>
  <si>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</si>
  <si>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</si>
  <si>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</si>
  <si>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</si>
  <si>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</si>
  <si>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</si>
  <si>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</si>
  <si>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</si>
  <si>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</si>
  <si>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</si>
  <si>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</si>
  <si>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</si>
  <si>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</si>
  <si>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</si>
  <si>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</si>
  <si>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</si>
  <si>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</si>
  <si>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</si>
  <si>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</si>
  <si>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</si>
  <si>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</si>
  <si>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</si>
  <si>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</si>
  <si>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</si>
  <si>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</si>
  <si>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</si>
  <si>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</si>
  <si>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</si>
  <si>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</si>
  <si>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</si>
  <si>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</si>
  <si>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</si>
  <si>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</si>
  <si>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</si>
  <si>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</si>
  <si>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</si>
  <si>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</si>
  <si>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</si>
  <si>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</si>
  <si>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</si>
  <si>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</si>
  <si>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</si>
  <si>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</si>
  <si>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</si>
  <si>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</si>
  <si>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</si>
  <si>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</si>
  <si>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</si>
  <si>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</si>
  <si>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</si>
  <si>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</si>
  <si>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</si>
  <si>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</si>
  <si>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</si>
  <si>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</si>
  <si>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</si>
  <si>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</si>
  <si>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</si>
  <si>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</si>
  <si>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</si>
  <si>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</si>
  <si>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</si>
  <si>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</si>
  <si>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</si>
  <si>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</si>
  <si>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</si>
  <si>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</si>
  <si>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</si>
  <si>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</si>
  <si>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</si>
  <si>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</si>
  <si>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</si>
  <si>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</si>
  <si>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</si>
  <si>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</si>
  <si>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</si>
  <si>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</si>
  <si>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</si>
  <si>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</si>
  <si>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</si>
  <si>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</si>
  <si>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</si>
  <si>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</si>
  <si>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</si>
  <si>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</si>
  <si>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</si>
  <si>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</si>
  <si>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</si>
  <si>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</si>
  <si>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</si>
  <si>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</si>
  <si>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</si>
  <si>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</si>
  <si>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</si>
  <si>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</si>
  <si>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</si>
  <si>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</si>
  <si>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</si>
  <si>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</si>
  <si>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</si>
  <si>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</si>
  <si>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</si>
  <si>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</si>
  <si>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</si>
  <si>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</si>
  <si>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</si>
  <si>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</si>
  <si>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</si>
  <si>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</si>
  <si>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</si>
  <si>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</si>
  <si>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</si>
  <si>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</si>
  <si>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</si>
  <si>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</si>
  <si>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</si>
  <si>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</si>
  <si>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</si>
  <si>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</si>
  <si>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</si>
  <si>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</si>
  <si>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</si>
  <si>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</si>
  <si>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</si>
  <si>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</si>
  <si>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</si>
  <si>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</si>
  <si>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</si>
  <si>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</si>
  <si>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</si>
  <si>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</si>
  <si>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</si>
  <si>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</si>
  <si>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</si>
  <si>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</si>
  <si>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</si>
  <si>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</si>
  <si>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</si>
  <si>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</si>
  <si>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</si>
  <si>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</si>
  <si>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</si>
  <si>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</si>
  <si>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</si>
  <si>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</si>
  <si>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</si>
  <si>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</si>
  <si>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</si>
  <si>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</si>
  <si>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</si>
  <si>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</si>
  <si>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</si>
  <si>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</si>
  <si>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</si>
  <si>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</si>
  <si>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</si>
  <si>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</si>
  <si>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</si>
  <si>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</si>
  <si>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</si>
  <si>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</si>
  <si>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</si>
  <si>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</si>
  <si>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</si>
  <si>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</si>
  <si>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</si>
  <si>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</si>
  <si>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</si>
  <si>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</si>
  <si>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</si>
  <si>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</si>
  <si>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</si>
  <si>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</si>
  <si>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</si>
  <si>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</si>
  <si>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</si>
  <si>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</si>
  <si>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</si>
  <si>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</si>
  <si>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</si>
  <si>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</si>
  <si>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</si>
  <si>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</si>
  <si>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</si>
  <si>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</si>
  <si>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</si>
  <si>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</si>
  <si>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</si>
  <si>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</si>
  <si>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</si>
  <si>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</si>
  <si>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</si>
  <si>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</si>
  <si>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</si>
  <si>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</si>
  <si>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</si>
  <si>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</si>
  <si>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</si>
  <si>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</si>
  <si>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</si>
  <si>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</si>
  <si>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</si>
  <si>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</si>
  <si>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</si>
  <si>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</si>
  <si>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</si>
  <si>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</si>
  <si>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</si>
  <si>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</si>
  <si>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</si>
  <si>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</si>
  <si>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</si>
  <si>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</si>
  <si>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</si>
  <si>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</si>
  <si>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</si>
  <si>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</si>
  <si>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</si>
  <si>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</si>
  <si>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</si>
  <si>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</si>
  <si>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</si>
  <si>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</si>
  <si>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</si>
  <si>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</si>
  <si>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</si>
  <si>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</si>
  <si>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</si>
  <si>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</si>
  <si>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</si>
  <si>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</si>
  <si>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</si>
  <si>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</si>
  <si>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</si>
  <si>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</si>
  <si>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</si>
  <si>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</si>
  <si>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</si>
  <si>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</si>
  <si>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</si>
  <si>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</si>
  <si>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</si>
  <si>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</si>
  <si>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</si>
  <si>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</si>
  <si>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</si>
  <si>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</si>
  <si>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</si>
  <si>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</si>
  <si>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</si>
  <si>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</si>
  <si>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</si>
  <si>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</si>
  <si>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</si>
  <si>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</si>
  <si>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</si>
  <si>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</si>
  <si>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</si>
  <si>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</si>
  <si>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</si>
  <si>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</si>
  <si>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</si>
  <si>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</si>
  <si>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</si>
  <si>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</si>
  <si>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</si>
  <si>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</si>
  <si>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</si>
  <si>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</si>
  <si>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</si>
  <si>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</si>
  <si>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</si>
  <si>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</si>
  <si>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</si>
  <si>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</si>
  <si>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</si>
  <si>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</si>
  <si>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</si>
  <si>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</si>
  <si>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</si>
  <si>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</si>
  <si>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</si>
  <si>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</si>
  <si>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</si>
  <si>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</si>
  <si>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</si>
  <si>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</si>
  <si>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</si>
  <si>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</si>
  <si>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</si>
  <si>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</si>
  <si>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</si>
  <si>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</si>
  <si>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</si>
  <si>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</si>
  <si>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</si>
  <si>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</si>
  <si>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</si>
  <si>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</si>
  <si>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</si>
  <si>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</si>
  <si>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</si>
  <si>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</si>
  <si>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</si>
  <si>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</si>
  <si>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</si>
  <si>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</si>
  <si>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</si>
  <si>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</si>
  <si>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</si>
  <si>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</si>
  <si>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</si>
  <si>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</si>
  <si>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</si>
  <si>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</si>
  <si>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</si>
  <si>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</si>
  <si>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</si>
  <si>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</si>
  <si>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</si>
  <si>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</si>
  <si>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</si>
  <si>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</si>
  <si>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</si>
  <si>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</si>
  <si>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</si>
  <si>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</si>
  <si>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</si>
  <si>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</si>
  <si>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</si>
  <si>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</si>
  <si>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</si>
  <si>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</si>
  <si>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</si>
  <si>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</si>
  <si>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</si>
  <si>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</si>
  <si>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</si>
  <si>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</si>
  <si>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</si>
  <si>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</si>
  <si>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</si>
  <si>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</si>
  <si>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</si>
  <si>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</si>
  <si>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</si>
  <si>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</si>
  <si>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</si>
  <si>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</si>
  <si>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</si>
  <si>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</si>
  <si>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</si>
  <si>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</si>
  <si>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</si>
  <si>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</si>
  <si>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</si>
  <si>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</si>
  <si>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</si>
  <si>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</si>
  <si>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</si>
  <si>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</si>
  <si>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</si>
  <si>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</si>
  <si>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</si>
  <si>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</si>
  <si>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</si>
  <si>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</si>
  <si>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</si>
  <si>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</si>
  <si>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</si>
  <si>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</si>
  <si>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</si>
  <si>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</si>
  <si>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</si>
  <si>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</si>
  <si>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</si>
  <si>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</si>
  <si>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</si>
  <si>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</si>
  <si>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</si>
  <si>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</si>
  <si>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</si>
  <si>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</si>
  <si>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</si>
  <si>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</si>
  <si>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</si>
  <si>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</si>
  <si>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</si>
  <si>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</si>
  <si>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</si>
  <si>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</si>
  <si>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</si>
  <si>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</si>
  <si>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</si>
  <si>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</si>
  <si>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</si>
  <si>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</si>
  <si>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</si>
  <si>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</si>
  <si>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</si>
  <si>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</si>
  <si>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</si>
  <si>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</si>
  <si>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</si>
  <si>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</si>
  <si>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</si>
  <si>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</si>
  <si>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</si>
  <si>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</si>
  <si>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</si>
  <si>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</si>
  <si>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</si>
  <si>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</si>
  <si>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</si>
  <si>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</si>
  <si>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</si>
  <si>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</si>
  <si>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</si>
  <si>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</si>
  <si>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</si>
  <si>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</si>
  <si>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</si>
  <si>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</si>
  <si>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</si>
  <si>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</si>
  <si>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</si>
  <si>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</si>
  <si>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</si>
  <si>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</si>
  <si>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</si>
  <si>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</si>
  <si>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</si>
  <si>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</si>
  <si>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</si>
  <si>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</si>
  <si>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</si>
  <si>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</si>
  <si>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</si>
  <si>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</si>
  <si>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</si>
  <si>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</si>
  <si>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</si>
  <si>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</si>
  <si>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</si>
  <si>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</si>
  <si>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</si>
  <si>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</si>
  <si>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</si>
  <si>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</si>
  <si>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</si>
  <si>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</si>
  <si>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</si>
  <si>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</si>
  <si>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</si>
  <si>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</si>
  <si>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</si>
  <si>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</si>
  <si>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</si>
  <si>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</si>
  <si>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</si>
  <si>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</si>
  <si>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</si>
  <si>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</si>
  <si>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</si>
  <si>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</si>
  <si>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</si>
  <si>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</si>
  <si>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</si>
  <si>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</si>
  <si>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</si>
  <si>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</si>
  <si>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</si>
  <si>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</si>
  <si>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</si>
  <si>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</si>
  <si>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</si>
  <si>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</si>
  <si>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</si>
  <si>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</si>
  <si>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</si>
  <si>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</si>
  <si>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</si>
  <si>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</si>
  <si>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</si>
  <si>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</si>
  <si>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</si>
  <si>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</si>
  <si>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</si>
  <si>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</si>
  <si>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</si>
  <si>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</si>
  <si>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</si>
  <si>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</si>
  <si>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</si>
  <si>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</si>
  <si>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</si>
  <si>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</si>
  <si>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</si>
  <si>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</si>
  <si>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</si>
  <si>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</si>
  <si>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</si>
  <si>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</si>
  <si>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</si>
  <si>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</si>
  <si>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</si>
  <si>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</si>
  <si>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</si>
  <si>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</si>
  <si>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</si>
  <si>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</si>
  <si>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</si>
  <si>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</si>
  <si>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</si>
  <si>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</si>
  <si>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</si>
  <si>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</si>
  <si>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</si>
  <si>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</si>
  <si>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</si>
  <si>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</si>
  <si>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</si>
  <si>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</si>
  <si>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</si>
  <si>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</si>
  <si>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</si>
  <si>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</si>
  <si>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</si>
  <si>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</si>
  <si>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</si>
  <si>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</si>
  <si>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</si>
  <si>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</si>
  <si>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</si>
  <si>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</si>
  <si>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</si>
  <si>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</si>
  <si>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</si>
  <si>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</si>
  <si>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</si>
  <si>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</si>
  <si>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</si>
  <si>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</si>
  <si>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</si>
  <si>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</si>
  <si>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</si>
  <si>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</si>
  <si>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</si>
  <si>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</si>
  <si>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</si>
  <si>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</si>
  <si>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</si>
  <si>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</si>
  <si>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</si>
  <si>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</si>
  <si>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</si>
  <si>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</si>
  <si>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</si>
  <si>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</si>
  <si>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</si>
  <si>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</si>
  <si>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</si>
  <si>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</si>
  <si>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</si>
  <si>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</si>
  <si>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</si>
  <si>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</si>
  <si>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</si>
  <si>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</si>
  <si>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</si>
  <si>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</si>
  <si>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</si>
  <si>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</si>
  <si>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</si>
  <si>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</si>
  <si>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</si>
  <si>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</si>
  <si>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</si>
  <si>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</si>
  <si>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</si>
  <si>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</si>
  <si>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</si>
  <si>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</si>
  <si>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</si>
  <si>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</si>
  <si>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</si>
  <si>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</si>
  <si>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</si>
  <si>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</si>
  <si>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</si>
  <si>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</si>
  <si>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</si>
  <si>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</si>
  <si>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</si>
  <si>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</si>
  <si>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</si>
  <si>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</si>
  <si>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</si>
  <si>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</si>
  <si>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</si>
  <si>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</si>
  <si>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</si>
  <si>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</si>
  <si>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</si>
  <si>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</si>
  <si>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</si>
  <si>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</si>
  <si>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</si>
  <si>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</si>
  <si>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</si>
  <si>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</si>
  <si>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</si>
  <si>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</si>
  <si>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</si>
  <si>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</si>
  <si>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</si>
  <si>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</si>
  <si>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</si>
  <si>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</si>
  <si>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</si>
  <si>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</si>
  <si>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</si>
  <si>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</si>
  <si>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</si>
  <si>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</si>
  <si>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</si>
  <si>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</si>
  <si>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</si>
  <si>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</si>
  <si>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</si>
  <si>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</si>
  <si>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</si>
  <si>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</si>
  <si>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</si>
  <si>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</si>
  <si>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</si>
  <si>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</si>
  <si>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</si>
  <si>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</si>
  <si>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</si>
  <si>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</si>
  <si>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</si>
  <si>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</si>
  <si>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</si>
  <si>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</si>
  <si>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</si>
  <si>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</si>
  <si>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</si>
  <si>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</si>
  <si>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</si>
  <si>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</si>
  <si>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</si>
  <si>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</si>
  <si>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</si>
  <si>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</si>
  <si>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</si>
  <si>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</si>
  <si>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</si>
  <si>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</si>
  <si>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</si>
  <si>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</si>
  <si>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</si>
  <si>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</si>
  <si>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</si>
  <si>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</si>
  <si>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</si>
  <si>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</si>
  <si>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</si>
  <si>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</si>
  <si>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</si>
  <si>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</si>
  <si>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</si>
  <si>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</si>
  <si>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</si>
  <si>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</si>
  <si>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</si>
  <si>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</si>
  <si>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</si>
  <si>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</si>
  <si>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</si>
  <si>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</si>
  <si>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</si>
  <si>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</si>
  <si>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</si>
  <si>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</si>
  <si>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</si>
  <si>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</si>
  <si>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</si>
  <si>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</si>
  <si>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</si>
  <si>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</si>
  <si>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</si>
  <si>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</si>
  <si>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</si>
  <si>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</si>
  <si>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</si>
  <si>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</si>
  <si>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</si>
  <si>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</si>
  <si>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</si>
  <si>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</si>
  <si>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</si>
  <si>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</si>
  <si>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</si>
  <si>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</si>
  <si>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</si>
  <si>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</si>
  <si>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</si>
  <si>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</si>
  <si>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</si>
  <si>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</si>
  <si>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</si>
  <si>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</si>
  <si>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</si>
  <si>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</si>
  <si>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</si>
  <si>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</si>
  <si>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</si>
  <si>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</si>
  <si>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</si>
  <si>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</si>
  <si>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</si>
  <si>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</si>
  <si>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</si>
  <si>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</si>
  <si>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</si>
  <si>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</si>
  <si>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</si>
  <si>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</si>
  <si>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</si>
  <si>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</si>
  <si>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</si>
  <si>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</si>
  <si>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</si>
  <si>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</si>
  <si>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</si>
  <si>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</si>
  <si>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</si>
  <si>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</si>
  <si>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</si>
  <si>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</si>
  <si>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</si>
  <si>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</si>
  <si>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</si>
  <si>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</si>
  <si>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</si>
  <si>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</si>
  <si>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</si>
  <si>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</si>
  <si>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</si>
  <si>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</si>
  <si>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</si>
  <si>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</si>
  <si>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</si>
  <si>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</si>
  <si>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</si>
  <si>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</si>
  <si>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</si>
  <si>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</si>
  <si>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</si>
  <si>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</si>
  <si>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</si>
  <si>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</si>
  <si>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</si>
  <si>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</si>
  <si>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</si>
  <si>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</si>
  <si>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</si>
  <si>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</si>
  <si>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</si>
  <si>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</si>
  <si>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</si>
  <si>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</si>
  <si>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</si>
  <si>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</si>
  <si>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</si>
  <si>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</si>
  <si>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</si>
  <si>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</si>
  <si>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</si>
  <si>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</si>
  <si>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</si>
  <si>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</si>
  <si>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</si>
  <si>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</si>
  <si>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</si>
  <si>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</si>
  <si>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</si>
  <si>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</si>
  <si>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</si>
  <si>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</si>
  <si>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</si>
  <si>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</si>
  <si>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</si>
  <si>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</si>
  <si>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</si>
  <si>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</si>
  <si>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</si>
  <si>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</si>
  <si>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</si>
  <si>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</si>
  <si>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</si>
  <si>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</si>
  <si>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</si>
  <si>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</si>
  <si>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</si>
  <si>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</si>
  <si>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</si>
  <si>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</si>
  <si>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</si>
  <si>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</si>
  <si>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</si>
  <si>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</si>
  <si>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</si>
  <si>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</si>
  <si>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</si>
  <si>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</si>
  <si>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</si>
  <si>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</si>
  <si>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</si>
  <si>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</si>
  <si>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</si>
  <si>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</si>
  <si>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</si>
  <si>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</si>
  <si>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</si>
  <si>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</si>
  <si>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</si>
  <si>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</si>
  <si>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</si>
  <si>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</si>
  <si>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</si>
  <si>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</si>
  <si>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</si>
  <si>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</si>
  <si>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</si>
  <si>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</si>
  <si>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</si>
  <si>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</si>
  <si>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</si>
  <si>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</si>
  <si>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</si>
  <si>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</si>
  <si>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</si>
  <si>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</si>
  <si>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</si>
  <si>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</si>
  <si>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</si>
  <si>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</si>
  <si>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</si>
  <si>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</si>
  <si>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</si>
  <si>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</si>
  <si>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</si>
  <si>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</si>
  <si>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</si>
  <si>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</si>
  <si>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</si>
  <si>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</si>
  <si>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</si>
  <si>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</si>
  <si>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</si>
  <si>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</si>
  <si>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</si>
  <si>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</si>
  <si>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</si>
  <si>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</si>
  <si>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</si>
  <si>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</si>
  <si>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</si>
  <si>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</si>
  <si>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</si>
  <si>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</si>
  <si>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</si>
  <si>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</si>
  <si>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</si>
  <si>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</si>
  <si>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</si>
  <si>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</si>
  <si>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</si>
  <si>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</si>
  <si>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</si>
  <si>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</si>
  <si>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</si>
  <si>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</si>
  <si>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</si>
  <si>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</si>
  <si>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</si>
  <si>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</si>
  <si>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</si>
  <si>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</si>
  <si>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</si>
  <si>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</si>
  <si>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</si>
  <si>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</si>
  <si>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</si>
  <si>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</si>
  <si>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</si>
  <si>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</si>
  <si>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</si>
  <si>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</si>
  <si>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</si>
  <si>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</si>
  <si>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</si>
  <si>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</si>
  <si>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</si>
  <si>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</si>
  <si>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</si>
  <si>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</si>
  <si>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</si>
  <si>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</si>
  <si>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</si>
  <si>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</si>
  <si>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</si>
  <si>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</si>
  <si>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</si>
  <si>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</si>
  <si>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</si>
  <si>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</si>
  <si>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</si>
  <si>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</si>
  <si>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</si>
  <si>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</si>
  <si>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</si>
  <si>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</si>
  <si>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</si>
  <si>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</si>
  <si>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</si>
  <si>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</si>
  <si>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</si>
  <si>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</si>
  <si>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</si>
  <si>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</si>
  <si>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</si>
  <si>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</si>
  <si>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</si>
  <si>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</si>
  <si>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</si>
  <si>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</si>
  <si>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</si>
  <si>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</si>
  <si>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</si>
  <si>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</si>
  <si>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</si>
  <si>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ㄙ</t>
    <phoneticPr fontId="10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</si>
  <si>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</si>
  <si>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</si>
  <si>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</si>
  <si>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</si>
  <si>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</si>
  <si>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</si>
  <si>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</si>
  <si>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</si>
  <si>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</si>
  <si>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</si>
  <si>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</si>
  <si>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</si>
  <si>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</si>
  <si>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</si>
  <si>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</si>
  <si>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</si>
  <si>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</si>
  <si>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</si>
  <si>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</si>
  <si>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</si>
  <si>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</si>
  <si>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</si>
  <si>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</si>
  <si>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</si>
  <si>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</si>
  <si>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</si>
  <si>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</si>
  <si>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</si>
  <si>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</si>
  <si>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</si>
  <si>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</si>
  <si>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</si>
  <si>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</si>
  <si>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</si>
  <si>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</si>
  <si>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</si>
  <si>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</si>
  <si>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</si>
  <si>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</si>
  <si>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</si>
  <si>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</si>
  <si>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</si>
  <si>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</si>
  <si>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</si>
  <si>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</si>
  <si>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</si>
  <si>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</si>
  <si>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</si>
  <si>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</si>
  <si>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</si>
  <si>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</si>
  <si>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</si>
  <si>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</si>
  <si>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</si>
  <si>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</si>
  <si>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</si>
  <si>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</si>
  <si>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</si>
  <si>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</si>
  <si>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</si>
  <si>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</si>
  <si>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</si>
  <si>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</si>
  <si>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</si>
  <si>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</si>
  <si>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</si>
  <si>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</si>
  <si>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</si>
  <si>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</si>
  <si>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</si>
  <si>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</si>
  <si>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</si>
  <si>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</si>
  <si>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</si>
  <si>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</si>
  <si>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</si>
  <si>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</si>
  <si>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</si>
  <si>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</si>
  <si>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</si>
  <si>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</si>
  <si>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</si>
  <si>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</si>
  <si>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</si>
  <si>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</si>
  <si>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</si>
  <si>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</si>
  <si>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</si>
  <si>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</si>
  <si>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</si>
  <si>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</si>
  <si>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</si>
  <si>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</si>
  <si>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</si>
  <si>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</si>
  <si>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</si>
  <si>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</si>
  <si>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</si>
  <si>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</si>
  <si>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</si>
  <si>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</si>
  <si>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</si>
  <si>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</si>
  <si>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</si>
  <si>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</si>
  <si>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</si>
  <si>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</si>
  <si>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</si>
  <si>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</si>
  <si>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</si>
  <si>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</si>
  <si>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</si>
  <si>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</si>
  <si>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</si>
  <si>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</si>
  <si>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</si>
  <si>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</si>
  <si>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</si>
  <si>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</si>
  <si>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</si>
  <si>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</si>
  <si>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</si>
  <si>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</si>
  <si>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</si>
  <si>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</si>
  <si>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</si>
  <si>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</si>
  <si>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</si>
  <si>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</si>
  <si>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</si>
  <si>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</si>
  <si>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</si>
  <si>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</si>
  <si>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</si>
  <si>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</si>
  <si>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</si>
  <si>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</si>
  <si>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</si>
  <si>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</si>
  <si>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</si>
  <si>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</si>
  <si>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</si>
  <si>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</si>
  <si>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</si>
  <si>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</si>
  <si>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</si>
  <si>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</si>
  <si>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</si>
  <si>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</si>
  <si>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</si>
  <si>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</si>
  <si>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</si>
  <si>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</si>
  <si>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</si>
  <si>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</si>
  <si>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</si>
  <si>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</si>
  <si>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</si>
  <si>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</si>
  <si>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</si>
  <si>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</si>
  <si>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</si>
  <si>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</si>
  <si>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</si>
  <si>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</si>
  <si>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</si>
  <si>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</si>
  <si>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</si>
  <si>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</si>
  <si>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</si>
  <si>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</si>
  <si>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</si>
  <si>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</si>
  <si>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</si>
  <si>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</si>
  <si>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</si>
  <si>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</si>
  <si>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</si>
  <si>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</si>
  <si>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</si>
  <si>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</si>
  <si>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</si>
  <si>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</si>
  <si>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</si>
  <si>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</si>
  <si>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</si>
  <si>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</si>
  <si>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</si>
  <si>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</si>
  <si>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</si>
  <si>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</si>
  <si>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</si>
  <si>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</si>
  <si>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</si>
  <si>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</si>
  <si>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</si>
  <si>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</si>
  <si>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</si>
  <si>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</si>
  <si>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</si>
  <si>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</si>
  <si>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</si>
  <si>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</si>
  <si>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</si>
  <si>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</si>
  <si>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</si>
  <si>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</si>
  <si>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</si>
  <si>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</si>
  <si>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</si>
  <si>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</si>
  <si>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</si>
  <si>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</si>
  <si>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</si>
  <si>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</si>
  <si>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</si>
  <si>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</si>
  <si>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</si>
  <si>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</si>
  <si>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</si>
  <si>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</si>
  <si>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</si>
  <si>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</si>
  <si>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</si>
  <si>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</si>
  <si>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</si>
  <si>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</si>
  <si>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</si>
  <si>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</si>
  <si>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</si>
  <si>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</si>
  <si>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</si>
  <si>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</si>
  <si>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</si>
  <si>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</si>
  <si>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</si>
  <si>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</si>
  <si>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</si>
  <si>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</si>
  <si>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</si>
  <si>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</si>
  <si>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</si>
  <si>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</si>
  <si>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</si>
  <si>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</si>
  <si>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</si>
  <si>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</si>
  <si>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</si>
  <si>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</si>
  <si>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</si>
  <si>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</si>
  <si>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</si>
  <si>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</si>
  <si>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</si>
  <si>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</si>
  <si>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</si>
  <si>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</si>
  <si>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</si>
  <si>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</si>
  <si>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</si>
  <si>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</si>
  <si>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</si>
  <si>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</si>
  <si>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</si>
  <si>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</si>
  <si>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</si>
  <si>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</si>
  <si>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</si>
  <si>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</si>
  <si>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</si>
  <si>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</si>
  <si>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</si>
  <si>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</si>
  <si>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</si>
  <si>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</si>
  <si>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</si>
  <si>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</si>
  <si>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</si>
  <si>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</si>
  <si>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</si>
  <si>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</si>
  <si>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</si>
  <si>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</si>
  <si>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</si>
  <si>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</si>
  <si>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</si>
  <si>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</si>
  <si>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</si>
  <si>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</si>
  <si>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</si>
  <si>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</si>
  <si>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</si>
  <si>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</si>
  <si>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</si>
  <si>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</si>
  <si>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</si>
  <si>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</si>
  <si>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</si>
  <si>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</si>
  <si>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</si>
  <si>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</si>
  <si>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</si>
  <si>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</si>
  <si>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</si>
  <si>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</si>
  <si>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</si>
  <si>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</si>
  <si>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</si>
  <si>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</si>
  <si>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</si>
  <si>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</si>
  <si>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</si>
  <si>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</si>
  <si>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</si>
  <si>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</si>
  <si>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</si>
  <si>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</si>
  <si>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</si>
  <si>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</si>
  <si>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</si>
  <si>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</si>
  <si>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</si>
  <si>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</si>
  <si>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</si>
  <si>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</si>
  <si>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</si>
  <si>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</si>
  <si>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</si>
  <si>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</si>
  <si>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</si>
  <si>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</si>
  <si>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</si>
  <si>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</si>
  <si>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</si>
  <si>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</si>
  <si>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</si>
  <si>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</si>
  <si>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</si>
  <si>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</si>
  <si>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</si>
  <si>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</si>
  <si>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</si>
  <si>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</si>
  <si>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onn</t>
  </si>
  <si>
    <t>onnh</t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</si>
  <si>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</si>
  <si>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</si>
  <si>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</si>
  <si>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</si>
  <si>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</si>
  <si>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</si>
  <si>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</si>
  <si>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</si>
  <si>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</si>
  <si>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</si>
  <si>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</si>
  <si>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</si>
  <si>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</si>
  <si>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</si>
  <si>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</si>
  <si>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</si>
  <si>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</si>
  <si>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</si>
  <si>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</si>
  <si>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</si>
  <si>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</si>
  <si>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</si>
  <si>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</si>
  <si>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</si>
  <si>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</si>
  <si>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</si>
  <si>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</si>
  <si>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</si>
  <si>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</si>
  <si>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</si>
  <si>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</si>
  <si>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</si>
  <si>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</si>
  <si>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</si>
  <si>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</si>
  <si>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</si>
  <si>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</si>
  <si>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</si>
  <si>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</si>
  <si>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</si>
  <si>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</si>
  <si>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</si>
  <si>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</si>
  <si>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</si>
  <si>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</si>
  <si>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</si>
  <si>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</si>
  <si>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</si>
  <si>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</si>
  <si>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</si>
  <si>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</si>
  <si>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鍵盤按鍵</t>
    <phoneticPr fontId="76" type="noConversion"/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</si>
  <si>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</si>
  <si>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</si>
  <si>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</si>
  <si>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p</t>
    <phoneticPr fontId="76" type="noConversion"/>
  </si>
  <si>
    <t>ㄅ</t>
  </si>
  <si>
    <t>b</t>
    <phoneticPr fontId="76" type="noConversion"/>
  </si>
  <si>
    <t>1</t>
  </si>
  <si>
    <t>唇音</t>
  </si>
  <si>
    <t>pʰ</t>
    <phoneticPr fontId="76" type="noConversion"/>
  </si>
  <si>
    <t>q</t>
  </si>
  <si>
    <t>-</t>
  </si>
  <si>
    <t>舌尖音</t>
  </si>
  <si>
    <t>B</t>
    <phoneticPr fontId="76" type="noConversion"/>
  </si>
  <si>
    <t xml:space="preserve"> </t>
  </si>
  <si>
    <t>m</t>
    <phoneticPr fontId="76" type="noConversion"/>
  </si>
  <si>
    <t>t</t>
    <phoneticPr fontId="76" type="noConversion"/>
  </si>
  <si>
    <t>ㄉ</t>
  </si>
  <si>
    <t>d</t>
    <phoneticPr fontId="76" type="noConversion"/>
  </si>
  <si>
    <t>2</t>
  </si>
  <si>
    <t>(</t>
  </si>
  <si>
    <t>舌根音</t>
  </si>
  <si>
    <t>ㄊ</t>
  </si>
  <si>
    <t>w</t>
  </si>
  <si>
    <t>*</t>
  </si>
  <si>
    <t>喉音</t>
  </si>
  <si>
    <t>n</t>
    <phoneticPr fontId="76" type="noConversion"/>
  </si>
  <si>
    <t>ㄋ</t>
  </si>
  <si>
    <t>,</t>
  </si>
  <si>
    <t>ㄌ</t>
  </si>
  <si>
    <t>x</t>
  </si>
  <si>
    <t>k</t>
    <phoneticPr fontId="76" type="noConversion"/>
  </si>
  <si>
    <t>ㄍ</t>
  </si>
  <si>
    <t>g</t>
    <phoneticPr fontId="76" type="noConversion"/>
  </si>
  <si>
    <t>;</t>
  </si>
  <si>
    <t>kʰ</t>
    <phoneticPr fontId="76" type="noConversion"/>
  </si>
  <si>
    <t>G</t>
    <phoneticPr fontId="76" type="noConversion"/>
  </si>
  <si>
    <t>E</t>
  </si>
  <si>
    <t>h</t>
    <phoneticPr fontId="76" type="noConversion"/>
  </si>
  <si>
    <t>ng</t>
    <phoneticPr fontId="76" type="noConversion"/>
  </si>
  <si>
    <t>ㄫ</t>
    <phoneticPr fontId="76" type="noConversion"/>
  </si>
  <si>
    <t>z</t>
    <phoneticPr fontId="76" type="noConversion"/>
  </si>
  <si>
    <t>ㄗ</t>
  </si>
  <si>
    <t>&lt;</t>
  </si>
  <si>
    <t>0</t>
  </si>
  <si>
    <t>ㆡ</t>
    <phoneticPr fontId="76" type="noConversion"/>
  </si>
  <si>
    <t>Z</t>
    <phoneticPr fontId="76" type="noConversion"/>
  </si>
  <si>
    <t>Y</t>
    <phoneticPr fontId="76" type="noConversion"/>
  </si>
  <si>
    <t>s</t>
    <phoneticPr fontId="76" type="noConversion"/>
  </si>
  <si>
    <t>zi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</si>
  <si>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</si>
  <si>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</si>
  <si>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</si>
  <si>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</si>
  <si>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ci</t>
    <phoneticPr fontId="76" type="noConversion"/>
  </si>
  <si>
    <t>ㄑ</t>
  </si>
  <si>
    <t>C</t>
    <phoneticPr fontId="76" type="noConversion"/>
  </si>
  <si>
    <t>4</t>
  </si>
  <si>
    <t>ㆢ</t>
  </si>
  <si>
    <t>J</t>
    <phoneticPr fontId="76" type="noConversion"/>
  </si>
  <si>
    <t>5</t>
  </si>
  <si>
    <t>si</t>
    <phoneticPr fontId="76" type="noConversion"/>
  </si>
  <si>
    <t>ㄒ</t>
  </si>
  <si>
    <t>S</t>
    <phoneticPr fontId="76" type="noConversion"/>
  </si>
  <si>
    <t>6</t>
  </si>
  <si>
    <t>i</t>
    <phoneticPr fontId="76" type="noConversion"/>
  </si>
  <si>
    <t>7</t>
  </si>
  <si>
    <t>ĩ</t>
    <phoneticPr fontId="76" type="noConversion"/>
  </si>
  <si>
    <t>I</t>
  </si>
  <si>
    <t>U</t>
  </si>
  <si>
    <t>u</t>
    <phoneticPr fontId="76" type="noConversion"/>
  </si>
  <si>
    <t>9</t>
  </si>
  <si>
    <t>ㆫ</t>
  </si>
  <si>
    <t>J</t>
  </si>
  <si>
    <t>a</t>
    <phoneticPr fontId="76" type="noConversion"/>
  </si>
  <si>
    <t>ã</t>
    <phoneticPr fontId="76" type="noConversion"/>
  </si>
  <si>
    <t>O</t>
  </si>
  <si>
    <t>e</t>
    <phoneticPr fontId="76" type="noConversion"/>
  </si>
  <si>
    <t>an</t>
    <phoneticPr fontId="76" type="noConversion"/>
  </si>
  <si>
    <t>enn</t>
    <phoneticPr fontId="76" type="noConversion"/>
  </si>
  <si>
    <t>ㄣ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</si>
  <si>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</si>
  <si>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</si>
  <si>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</si>
  <si>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</si>
  <si>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</si>
  <si>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m̩</t>
    <phoneticPr fontId="76" type="noConversion"/>
  </si>
  <si>
    <t>ㆷ</t>
    <phoneticPr fontId="76" type="noConversion"/>
  </si>
  <si>
    <t>ɕ</t>
    <phoneticPr fontId="76" type="noConversion"/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</si>
  <si>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</si>
  <si>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</si>
  <si>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</si>
  <si>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</si>
  <si>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</si>
  <si>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</si>
  <si>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</si>
  <si>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</si>
  <si>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</si>
  <si>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</si>
  <si>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</si>
  <si>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</si>
  <si>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</si>
  <si>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</si>
  <si>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</si>
  <si>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</si>
  <si>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</si>
  <si>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</si>
  <si>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</si>
  <si>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</si>
  <si>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</si>
  <si>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</si>
  <si>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</si>
  <si>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T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</si>
  <si>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</si>
  <si>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</si>
  <si>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</si>
  <si>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</si>
  <si>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</si>
  <si>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</si>
  <si>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</si>
  <si>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</si>
  <si>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</si>
  <si>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</t>
    <phoneticPr fontId="76" type="noConversion"/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</si>
  <si>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</si>
  <si>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</si>
  <si>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</si>
  <si>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</si>
  <si>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iU</t>
  </si>
  <si>
    <t>y</t>
    <phoneticPr fontId="76" type="noConversion"/>
  </si>
  <si>
    <t>c</t>
    <phoneticPr fontId="76" type="noConversion"/>
  </si>
  <si>
    <t>ㄨㆤ</t>
    <phoneticPr fontId="76" type="noConversion"/>
  </si>
  <si>
    <t>ㄨㆤㆷ</t>
    <phoneticPr fontId="76" type="noConversion"/>
  </si>
  <si>
    <t>uI</t>
  </si>
  <si>
    <t>r</t>
  </si>
  <si>
    <t>Ni</t>
  </si>
  <si>
    <t>inn</t>
    <phoneticPr fontId="76" type="noConversion"/>
  </si>
  <si>
    <t>Nu</t>
  </si>
  <si>
    <t>Na</t>
    <phoneticPr fontId="76" type="noConversion"/>
  </si>
  <si>
    <t>ann</t>
    <phoneticPr fontId="76" type="noConversion"/>
  </si>
  <si>
    <t>O</t>
    <phoneticPr fontId="76" type="noConversion"/>
  </si>
  <si>
    <t>o</t>
    <phoneticPr fontId="76" type="noConversion"/>
  </si>
  <si>
    <t>No</t>
  </si>
  <si>
    <t>NO</t>
    <phoneticPr fontId="76" type="noConversion"/>
  </si>
  <si>
    <t>onn</t>
    <phoneticPr fontId="76" type="noConversion"/>
  </si>
  <si>
    <t>Ne</t>
  </si>
  <si>
    <t>ㄜ</t>
    <phoneticPr fontId="76" type="noConversion"/>
  </si>
  <si>
    <t>NI</t>
  </si>
  <si>
    <t>NU</t>
  </si>
  <si>
    <t>Ne</t>
    <phoneticPr fontId="76" type="noConversion"/>
  </si>
  <si>
    <t>Niu</t>
  </si>
  <si>
    <t>Nia</t>
  </si>
  <si>
    <t>Ni</t>
    <phoneticPr fontId="76" type="noConversion"/>
  </si>
  <si>
    <t>Nio</t>
  </si>
  <si>
    <t>NiU</t>
  </si>
  <si>
    <t>iaunn</t>
    <phoneticPr fontId="76" type="noConversion"/>
  </si>
  <si>
    <t>Nu</t>
    <phoneticPr fontId="76" type="noConversion"/>
  </si>
  <si>
    <t>unn</t>
    <phoneticPr fontId="76" type="noConversion"/>
  </si>
  <si>
    <t>Nui</t>
  </si>
  <si>
    <t>I</t>
    <phoneticPr fontId="76" type="noConversion"/>
  </si>
  <si>
    <t>ai</t>
    <phoneticPr fontId="76" type="noConversion"/>
  </si>
  <si>
    <t>Nua</t>
  </si>
  <si>
    <t>NI</t>
    <phoneticPr fontId="76" type="noConversion"/>
  </si>
  <si>
    <t>ainn</t>
    <phoneticPr fontId="76" type="noConversion"/>
  </si>
  <si>
    <t>Nue</t>
  </si>
  <si>
    <t>L</t>
  </si>
  <si>
    <t>U</t>
    <phoneticPr fontId="76" type="noConversion"/>
  </si>
  <si>
    <t>au</t>
    <phoneticPr fontId="76" type="noConversion"/>
  </si>
  <si>
    <t>NuI</t>
  </si>
  <si>
    <t>uainn</t>
    <phoneticPr fontId="76" type="noConversion"/>
  </si>
  <si>
    <t>NU</t>
    <phoneticPr fontId="76" type="noConversion"/>
  </si>
  <si>
    <t>aunn</t>
    <phoneticPr fontId="76" type="noConversion"/>
  </si>
  <si>
    <t>oB</t>
    <phoneticPr fontId="76" type="noConversion"/>
  </si>
  <si>
    <t>ㆬ</t>
    <phoneticPr fontId="76" type="noConversion"/>
  </si>
  <si>
    <t>aD</t>
    <phoneticPr fontId="76" type="noConversion"/>
  </si>
  <si>
    <t>ㄧㆬ</t>
    <phoneticPr fontId="76" type="noConversion"/>
  </si>
  <si>
    <t>iB</t>
  </si>
  <si>
    <t>ㄣ</t>
  </si>
  <si>
    <t>iD</t>
    <phoneticPr fontId="76" type="noConversion"/>
  </si>
  <si>
    <t>in</t>
    <phoneticPr fontId="76" type="noConversion"/>
  </si>
  <si>
    <t>ㆰ</t>
    <phoneticPr fontId="76" type="noConversion"/>
  </si>
  <si>
    <t>:</t>
  </si>
  <si>
    <t>aG</t>
    <phoneticPr fontId="76" type="noConversion"/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</si>
  <si>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</si>
  <si>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</si>
  <si>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</si>
  <si>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</si>
  <si>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</si>
  <si>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</si>
  <si>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</si>
  <si>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</si>
  <si>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oG</t>
    <phoneticPr fontId="76" type="noConversion"/>
  </si>
  <si>
    <t>ㄣ韻尾</t>
    <phoneticPr fontId="76" type="noConversion"/>
  </si>
  <si>
    <t>p4</t>
    <phoneticPr fontId="76" type="noConversion"/>
  </si>
  <si>
    <t>iD</t>
  </si>
  <si>
    <t>t4</t>
    <phoneticPr fontId="76" type="noConversion"/>
  </si>
  <si>
    <t>uD</t>
  </si>
  <si>
    <t>k4</t>
    <phoneticPr fontId="76" type="noConversion"/>
  </si>
  <si>
    <t>h4</t>
    <phoneticPr fontId="76" type="noConversion"/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</si>
  <si>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</si>
  <si>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</si>
  <si>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</si>
  <si>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</si>
  <si>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</si>
  <si>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</si>
  <si>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</si>
  <si>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</si>
  <si>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</si>
  <si>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</si>
  <si>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</si>
  <si>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布</t>
    <phoneticPr fontId="3" type="noConversion"/>
  </si>
  <si>
    <t>拍</t>
    <phoneticPr fontId="3" type="noConversion"/>
  </si>
  <si>
    <t>明</t>
  </si>
  <si>
    <t>明</t>
    <phoneticPr fontId="3" type="noConversion"/>
  </si>
  <si>
    <t>媽</t>
    <phoneticPr fontId="3" type="noConversion"/>
  </si>
  <si>
    <t>端</t>
  </si>
  <si>
    <t>端</t>
    <phoneticPr fontId="3" type="noConversion"/>
  </si>
  <si>
    <t>透</t>
  </si>
  <si>
    <t>透</t>
    <phoneticPr fontId="3" type="noConversion"/>
  </si>
  <si>
    <t>泥</t>
  </si>
  <si>
    <t>泥</t>
    <phoneticPr fontId="3" type="noConversion"/>
  </si>
  <si>
    <t>來</t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</si>
  <si>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</si>
  <si>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</si>
  <si>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</si>
  <si>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</si>
  <si>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</si>
  <si>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</si>
  <si>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</si>
  <si>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</si>
  <si>
    <t>熱</t>
    <phoneticPr fontId="3" type="noConversion"/>
  </si>
  <si>
    <t>三</t>
    <phoneticPr fontId="3" type="noConversion"/>
  </si>
  <si>
    <t>chi</t>
  </si>
  <si>
    <t>chhi</t>
  </si>
  <si>
    <t>tsi</t>
  </si>
  <si>
    <t>tshi</t>
  </si>
  <si>
    <t>ji</t>
  </si>
  <si>
    <t>si</t>
  </si>
  <si>
    <t>精</t>
  </si>
  <si>
    <t>精</t>
    <phoneticPr fontId="3" type="noConversion"/>
  </si>
  <si>
    <t>七</t>
    <phoneticPr fontId="3" type="noConversion"/>
  </si>
  <si>
    <t>日</t>
  </si>
  <si>
    <t>日</t>
    <phoneticPr fontId="3" type="noConversion"/>
  </si>
  <si>
    <t>心</t>
  </si>
  <si>
    <t>心</t>
    <phoneticPr fontId="3" type="noConversion"/>
  </si>
  <si>
    <t>曉</t>
  </si>
  <si>
    <t>曉</t>
    <phoneticPr fontId="3" type="noConversion"/>
  </si>
  <si>
    <t>ʔ</t>
  </si>
  <si>
    <t>ʔ</t>
    <phoneticPr fontId="3" type="noConversion"/>
  </si>
  <si>
    <t>影</t>
  </si>
  <si>
    <t>影</t>
    <phoneticPr fontId="3" type="noConversion"/>
  </si>
  <si>
    <t>aⁿ</t>
  </si>
  <si>
    <t>ou</t>
  </si>
  <si>
    <t>õu</t>
  </si>
  <si>
    <t>oⁿ</t>
  </si>
  <si>
    <t>ɛ̃</t>
  </si>
  <si>
    <t>eⁿ</t>
  </si>
  <si>
    <t>iⁿ</t>
  </si>
  <si>
    <t>aiⁿ</t>
  </si>
  <si>
    <t>ãu</t>
  </si>
  <si>
    <t>auⁿ</t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</si>
  <si>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</si>
  <si>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</si>
  <si>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</si>
  <si>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</si>
  <si>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ɔp</t>
  </si>
  <si>
    <t>ɔk</t>
  </si>
  <si>
    <t>u</t>
    <phoneticPr fontId="3" type="noConversion"/>
  </si>
  <si>
    <t>ㄧ</t>
    <phoneticPr fontId="76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</si>
  <si>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</si>
  <si>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</si>
  <si>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</si>
  <si>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</si>
  <si>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ㄧㄥ</t>
    <phoneticPr fontId="76" type="noConversion"/>
  </si>
  <si>
    <t>ik</t>
    <phoneticPr fontId="76" type="noConversion"/>
  </si>
  <si>
    <t>iəŋ</t>
  </si>
  <si>
    <t>iək</t>
  </si>
  <si>
    <t>io</t>
    <phoneticPr fontId="76" type="noConversion"/>
  </si>
  <si>
    <t>iong</t>
    <phoneticPr fontId="76" type="noConversion"/>
  </si>
  <si>
    <t>iɔŋ</t>
  </si>
  <si>
    <t>ㄧㆲ</t>
    <phoneticPr fontId="76" type="noConversion"/>
  </si>
  <si>
    <t>ㄧㄜ</t>
    <phoneticPr fontId="76" type="noConversion"/>
  </si>
  <si>
    <t>ua</t>
    <phoneticPr fontId="76" type="noConversion"/>
  </si>
  <si>
    <t>ue</t>
    <phoneticPr fontId="76" type="noConversion"/>
  </si>
  <si>
    <t>ㄨㄚ</t>
    <phoneticPr fontId="76" type="noConversion"/>
  </si>
  <si>
    <t>ㄨㄧ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</si>
  <si>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</si>
  <si>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</si>
  <si>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</si>
  <si>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iau</t>
    <phoneticPr fontId="76" type="noConversion"/>
  </si>
  <si>
    <t>ㄧㆩ</t>
    <phoneticPr fontId="76" type="noConversion"/>
  </si>
  <si>
    <t>ㄧㆫ</t>
    <phoneticPr fontId="76" type="noConversion"/>
  </si>
  <si>
    <t>iaⁿ</t>
  </si>
  <si>
    <t>iann</t>
    <phoneticPr fontId="76" type="noConversion"/>
  </si>
  <si>
    <t>uiⁿ</t>
  </si>
  <si>
    <t>uann</t>
    <phoneticPr fontId="76" type="noConversion"/>
  </si>
  <si>
    <t>uinn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</si>
  <si>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</si>
  <si>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</si>
  <si>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</si>
  <si>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ㄨㆮ</t>
    <phoneticPr fontId="76" type="noConversion"/>
  </si>
  <si>
    <t>uãi</t>
    <phoneticPr fontId="76" type="noConversion"/>
  </si>
  <si>
    <t>ŋ</t>
    <phoneticPr fontId="76" type="noConversion"/>
  </si>
  <si>
    <t>t͡s</t>
    <phoneticPr fontId="3" type="noConversion"/>
  </si>
  <si>
    <t>iə</t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</si>
  <si>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</si>
  <si>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見</t>
  </si>
  <si>
    <t>op</t>
    <phoneticPr fontId="76" type="noConversion"/>
  </si>
  <si>
    <t>ok</t>
    <phoneticPr fontId="76" type="noConversion"/>
  </si>
  <si>
    <t>iauⁿ</t>
  </si>
  <si>
    <t>ㆫ</t>
    <phoneticPr fontId="76" type="noConversion"/>
  </si>
  <si>
    <t>iũ</t>
    <phoneticPr fontId="76" type="noConversion"/>
  </si>
  <si>
    <t>iuⁿ</t>
  </si>
  <si>
    <t>iunn</t>
    <phoneticPr fontId="76" type="noConversion"/>
  </si>
  <si>
    <t>台語注音二式</t>
    <phoneticPr fontId="76" type="noConversion"/>
  </si>
  <si>
    <t>ci</t>
  </si>
  <si>
    <t>jji</t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</si>
  <si>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</si>
  <si>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</si>
  <si>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</si>
  <si>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</si>
  <si>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</si>
  <si>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</si>
  <si>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</si>
  <si>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</si>
  <si>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</si>
  <si>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</si>
  <si>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</si>
  <si>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</si>
  <si>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</si>
  <si>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</si>
  <si>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</si>
  <si>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</si>
  <si>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</si>
  <si>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</si>
  <si>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</si>
  <si>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</si>
  <si>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</si>
  <si>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</si>
  <si>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</si>
  <si>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</si>
  <si>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</si>
  <si>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</si>
  <si>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</si>
  <si>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</si>
  <si>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</si>
  <si>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</si>
  <si>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</si>
  <si>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</si>
  <si>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</si>
  <si>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</si>
  <si>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</si>
  <si>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</si>
  <si>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</si>
  <si>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</si>
  <si>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</si>
  <si>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</si>
  <si>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</si>
  <si>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</si>
  <si>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</si>
  <si>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</si>
  <si>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</si>
  <si>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</si>
  <si>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</si>
  <si>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</si>
  <si>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</si>
  <si>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</si>
  <si>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</si>
  <si>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</si>
  <si>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</si>
  <si>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</si>
  <si>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</si>
  <si>
    <t>ooh</t>
    <phoneticPr fontId="3" type="noConversion"/>
  </si>
  <si>
    <t>o?</t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</si>
  <si>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</si>
  <si>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</si>
  <si>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</si>
  <si>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</si>
  <si>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</si>
  <si>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</si>
  <si>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</si>
  <si>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</si>
  <si>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</si>
  <si>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</si>
  <si>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</si>
  <si>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</si>
  <si>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</si>
  <si>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</si>
  <si>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</si>
  <si>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</si>
  <si>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</si>
  <si>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</si>
  <si>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</si>
  <si>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</si>
  <si>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</si>
  <si>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</si>
  <si>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</si>
  <si>
    <t>uih</t>
    <phoneticPr fontId="3" type="noConversion"/>
  </si>
  <si>
    <t>mh</t>
  </si>
  <si>
    <t>mh</t>
    <phoneticPr fontId="3" type="noConversion"/>
  </si>
  <si>
    <t>ngh</t>
  </si>
  <si>
    <t>ngh</t>
    <phoneticPr fontId="3" type="noConversion"/>
  </si>
  <si>
    <t>bb</t>
    <phoneticPr fontId="3" type="noConversion"/>
  </si>
  <si>
    <t>ln</t>
    <phoneticPr fontId="3" type="noConversion"/>
  </si>
  <si>
    <t>gg</t>
    <phoneticPr fontId="3" type="noConversion"/>
  </si>
  <si>
    <t>iek</t>
    <phoneticPr fontId="3" type="noConversion"/>
  </si>
  <si>
    <t>s/S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</si>
  <si>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</t>
    </r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</si>
  <si>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/Z</t>
    </r>
    <phoneticPr fontId="3" type="noConversion"/>
  </si>
  <si>
    <t>c/C</t>
    <phoneticPr fontId="3" type="noConversion"/>
  </si>
  <si>
    <t>ɛ</t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</si>
  <si>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</si>
  <si>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</si>
  <si>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</si>
  <si>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</si>
  <si>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</si>
  <si>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</si>
  <si>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</si>
  <si>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</si>
  <si>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</si>
  <si>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</si>
  <si>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</si>
  <si>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</si>
  <si>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</si>
  <si>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</si>
  <si>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</si>
  <si>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</si>
  <si>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</si>
  <si>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</si>
  <si>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</si>
  <si>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</si>
  <si>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</si>
  <si>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</si>
  <si>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</si>
  <si>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</si>
  <si>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</si>
  <si>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</si>
  <si>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</si>
  <si>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</si>
  <si>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</si>
  <si>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</si>
  <si>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</si>
  <si>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</si>
  <si>
    <t>識別號</t>
    <phoneticPr fontId="103" type="noConversion"/>
  </si>
  <si>
    <t>聲母識別號</t>
    <phoneticPr fontId="103" type="noConversion"/>
  </si>
  <si>
    <t>娘</t>
  </si>
  <si>
    <t>幫</t>
  </si>
  <si>
    <t>並</t>
  </si>
  <si>
    <t>群</t>
  </si>
  <si>
    <t>溪</t>
  </si>
  <si>
    <t>定</t>
  </si>
  <si>
    <t>知</t>
  </si>
  <si>
    <t>澄</t>
  </si>
  <si>
    <t>滂</t>
  </si>
  <si>
    <t>徹</t>
  </si>
  <si>
    <t>從</t>
  </si>
  <si>
    <t>莊</t>
  </si>
  <si>
    <t>章</t>
  </si>
  <si>
    <t>崇</t>
  </si>
  <si>
    <t>俟</t>
  </si>
  <si>
    <t>邪</t>
  </si>
  <si>
    <t>生</t>
  </si>
  <si>
    <t>書</t>
  </si>
  <si>
    <t>禪</t>
  </si>
  <si>
    <t>船</t>
  </si>
  <si>
    <t>云</t>
  </si>
  <si>
    <t>微</t>
  </si>
  <si>
    <t>疑</t>
  </si>
  <si>
    <t>清</t>
  </si>
  <si>
    <t>初</t>
  </si>
  <si>
    <t>昌</t>
  </si>
  <si>
    <t>非</t>
  </si>
  <si>
    <t>敷</t>
  </si>
  <si>
    <t>奉</t>
  </si>
  <si>
    <t>匣</t>
  </si>
  <si>
    <t>國際音標</t>
    <phoneticPr fontId="103" type="noConversion"/>
  </si>
  <si>
    <t>台語音標</t>
    <phoneticPr fontId="103" type="noConversion"/>
  </si>
  <si>
    <t>十五音</t>
    <phoneticPr fontId="103" type="noConversion"/>
  </si>
  <si>
    <t>廣韻</t>
    <phoneticPr fontId="103" type="noConversion"/>
  </si>
  <si>
    <t>全清</t>
  </si>
  <si>
    <t>次清</t>
  </si>
  <si>
    <t>全濁</t>
  </si>
  <si>
    <t>次濁</t>
  </si>
  <si>
    <t>濁</t>
  </si>
  <si>
    <t>《注音字母音類次序》民國八年（1919年）教育部公布</t>
    <phoneticPr fontId="13" type="noConversion"/>
  </si>
  <si>
    <t>牙音</t>
  </si>
  <si>
    <t>羣</t>
  </si>
  <si>
    <t>舌頭音</t>
  </si>
  <si>
    <t>聲母</t>
  </si>
  <si>
    <t>ㄅㄆㄇㄈ</t>
  </si>
  <si>
    <t>舌上音</t>
  </si>
  <si>
    <t>ㄉㄊㄋㄌ</t>
  </si>
  <si>
    <t>重脣音</t>
  </si>
  <si>
    <t>ㄍㄎㄫㄏ</t>
  </si>
  <si>
    <t>輕脣音</t>
  </si>
  <si>
    <t>舌面音</t>
  </si>
  <si>
    <t>ㄐㄑㄬㄒ</t>
  </si>
  <si>
    <t>齒頭音</t>
  </si>
  <si>
    <t>齒音</t>
  </si>
  <si>
    <t>ㄗㄘㄙ</t>
  </si>
  <si>
    <t>正齒音</t>
  </si>
  <si>
    <t>照</t>
  </si>
  <si>
    <t>穿</t>
  </si>
  <si>
    <t>牀</t>
  </si>
  <si>
    <t>審</t>
  </si>
  <si>
    <t>介母</t>
  </si>
  <si>
    <t>ㄧㄨㄩ</t>
  </si>
  <si>
    <t>喻</t>
  </si>
  <si>
    <t>韻母</t>
  </si>
  <si>
    <t>單韻母</t>
  </si>
  <si>
    <t>ㄚㄛㄝ</t>
  </si>
  <si>
    <t>半舌音</t>
  </si>
  <si>
    <t>複韻母</t>
  </si>
  <si>
    <t>ㄞㄟㄠㄡ</t>
  </si>
  <si>
    <t>半齒音</t>
  </si>
  <si>
    <t>帶聲韻母</t>
  </si>
  <si>
    <t>ㄢㄣㄤㄥ</t>
  </si>
  <si>
    <t>特殊韻母</t>
  </si>
  <si>
    <t>ㄦ</t>
  </si>
  <si>
    <t>註：本表按照傳統的發音部位列出三十六字母。另外請注意，三十六字母在《康熙字典》等韻圖的次序為：見溪羣疑，端透定泥，知徹澄娘，幫滂並明，非敷奉微，精清從心邪，照穿牀審禪，曉匣影喻，來日</t>
  </si>
  <si>
    <r>
      <rPr>
        <b/>
        <sz val="12"/>
        <color rgb="FF000000"/>
        <rFont val="Noto Sans TC"/>
        <family val="2"/>
        <charset val="136"/>
      </rPr>
      <t>守溫</t>
    </r>
    <r>
      <rPr>
        <b/>
        <sz val="12"/>
        <color rgb="FF000000"/>
        <rFont val="Times New Roman"/>
        <family val="1"/>
      </rPr>
      <t>30</t>
    </r>
    <r>
      <rPr>
        <b/>
        <sz val="12"/>
        <color rgb="FF000000"/>
        <rFont val="Noto Sans TC"/>
        <family val="2"/>
        <charset val="136"/>
      </rPr>
      <t>聲母</t>
    </r>
    <phoneticPr fontId="13" type="noConversion"/>
  </si>
  <si>
    <t>「見溪羣來疑」是牙音，「端透定泥」是舌頭音，「知徹澄日」是舌上音，「不芳並明」是脣音，「精清從」是齒頭音，「審穿禪照」是正齒音，「心邪曉」是喉中音清，「匣喻影」是喉中音濁。</t>
  </si>
  <si>
    <t>識別號</t>
    <phoneticPr fontId="13" type="noConversion"/>
  </si>
  <si>
    <t>韻母識別號</t>
    <phoneticPr fontId="13" type="noConversion"/>
  </si>
  <si>
    <t>舒促聲</t>
    <phoneticPr fontId="13" type="noConversion"/>
  </si>
  <si>
    <t>諄合3舒聲</t>
  </si>
  <si>
    <t>舒聲</t>
  </si>
  <si>
    <t>諄合3促聲</t>
  </si>
  <si>
    <t>促聲</t>
  </si>
  <si>
    <t>文合3舒聲</t>
  </si>
  <si>
    <t>文合3促聲</t>
  </si>
  <si>
    <t>魂合3舒聲</t>
  </si>
  <si>
    <t>魂合3促聲</t>
  </si>
  <si>
    <t>痕開1舒聲</t>
  </si>
  <si>
    <t>un</t>
    <phoneticPr fontId="59" type="noConversion"/>
  </si>
  <si>
    <t>痕開1促聲</t>
  </si>
  <si>
    <t>ut</t>
    <phoneticPr fontId="59" type="noConversion"/>
  </si>
  <si>
    <t>元開3舒聲</t>
  </si>
  <si>
    <t>元開3促聲</t>
  </si>
  <si>
    <t>先開4舒聲</t>
  </si>
  <si>
    <t>先開4促聲</t>
  </si>
  <si>
    <t>先合2舒聲</t>
  </si>
  <si>
    <t>先合2促聲</t>
  </si>
  <si>
    <t>仙開3舒聲</t>
  </si>
  <si>
    <t>仙開3促聲</t>
  </si>
  <si>
    <t>侵開3舒聲</t>
  </si>
  <si>
    <t>侵開3促聲</t>
  </si>
  <si>
    <t>支合3舒聲</t>
  </si>
  <si>
    <t>脂合3舒聲</t>
  </si>
  <si>
    <t>微合3舒聲</t>
  </si>
  <si>
    <t>寒開1舒聲</t>
  </si>
  <si>
    <t>寒開1促聲</t>
  </si>
  <si>
    <t>刪開2舒聲</t>
  </si>
  <si>
    <t>刪開2促聲</t>
  </si>
  <si>
    <t>山開2舒聲</t>
  </si>
  <si>
    <t>山開2促聲</t>
  </si>
  <si>
    <t>東開1舒聲</t>
  </si>
  <si>
    <t>東開1促聲</t>
  </si>
  <si>
    <t>冬開1舒聲</t>
  </si>
  <si>
    <t>冬開1促聲</t>
  </si>
  <si>
    <t>陽開3舒聲</t>
    <phoneticPr fontId="13" type="noConversion"/>
  </si>
  <si>
    <t>陽開3促聲</t>
    <phoneticPr fontId="13" type="noConversion"/>
  </si>
  <si>
    <t>唐開1舒聲</t>
  </si>
  <si>
    <t>唐開1促聲</t>
  </si>
  <si>
    <t>庚合2舒聲</t>
  </si>
  <si>
    <t>庚合2促聲</t>
  </si>
  <si>
    <t>耕合2舒聲</t>
  </si>
  <si>
    <t>耕合2促聲</t>
  </si>
  <si>
    <t>登合1舒聲</t>
  </si>
  <si>
    <t>登合1促聲</t>
  </si>
  <si>
    <t>佳合2舒聲</t>
  </si>
  <si>
    <t>uai</t>
    <phoneticPr fontId="59" type="noConversion"/>
  </si>
  <si>
    <t>皆合2舒聲</t>
  </si>
  <si>
    <t>夬合2舒聲</t>
  </si>
  <si>
    <t>庚開2舒聲</t>
  </si>
  <si>
    <t>ing</t>
    <phoneticPr fontId="59" type="noConversion"/>
  </si>
  <si>
    <t>庚開2促聲</t>
  </si>
  <si>
    <t>ik</t>
    <phoneticPr fontId="59" type="noConversion"/>
  </si>
  <si>
    <t>庚開3舒聲</t>
  </si>
  <si>
    <t>庚開3促聲</t>
  </si>
  <si>
    <t>庚合3舒聲</t>
  </si>
  <si>
    <t>庚合3促聲</t>
  </si>
  <si>
    <t>耕開2舒聲</t>
  </si>
  <si>
    <t>耕開2促聲</t>
  </si>
  <si>
    <t>清開3舒聲</t>
  </si>
  <si>
    <t>清開3促聲</t>
  </si>
  <si>
    <t>清合3舒聲</t>
  </si>
  <si>
    <t>清合3促聲</t>
  </si>
  <si>
    <t>青開4舒聲</t>
  </si>
  <si>
    <t>青開4促聲</t>
  </si>
  <si>
    <t>青合3舒聲</t>
  </si>
  <si>
    <t>青合3促聲</t>
  </si>
  <si>
    <t>蒸開3舒聲</t>
  </si>
  <si>
    <t>蒸開3促聲</t>
  </si>
  <si>
    <t>登開1舒聲</t>
  </si>
  <si>
    <t>登開1促聲</t>
  </si>
  <si>
    <t>元合3舒聲</t>
  </si>
  <si>
    <t>元合3促聲</t>
  </si>
  <si>
    <t>桓合1舒聲</t>
  </si>
  <si>
    <t>桓合1促聲</t>
  </si>
  <si>
    <t>刪合2舒聲</t>
  </si>
  <si>
    <t>刪合2促聲</t>
  </si>
  <si>
    <t>山合2舒聲</t>
  </si>
  <si>
    <t>山合2促聲</t>
  </si>
  <si>
    <t>仙合3舒聲</t>
  </si>
  <si>
    <t>仙合3促聲</t>
  </si>
  <si>
    <t>凡合3舒聲</t>
  </si>
  <si>
    <t>凡合3促聲</t>
  </si>
  <si>
    <t>模開1舒聲</t>
  </si>
  <si>
    <t>蕭開4舒聲</t>
  </si>
  <si>
    <t>宵開3舒聲</t>
  </si>
  <si>
    <t>東開3舒聲</t>
  </si>
  <si>
    <t>東開3促聲</t>
  </si>
  <si>
    <t>鍾開3舒聲</t>
  </si>
  <si>
    <t>鍾開3促聲</t>
  </si>
  <si>
    <t>陽合3舒聲</t>
    <phoneticPr fontId="13" type="noConversion"/>
  </si>
  <si>
    <t>陽合3促聲</t>
    <phoneticPr fontId="13" type="noConversion"/>
  </si>
  <si>
    <t>豪開1舒聲</t>
  </si>
  <si>
    <t>歌開1舒聲</t>
  </si>
  <si>
    <t>戈合1舒聲</t>
  </si>
  <si>
    <t>泰開1舒聲</t>
  </si>
  <si>
    <t>佳開2舒聲</t>
  </si>
  <si>
    <t>皆開2舒聲</t>
  </si>
  <si>
    <t>夬開2舒聲</t>
  </si>
  <si>
    <t>咍開1舒聲</t>
  </si>
  <si>
    <t>眞開3舒聲</t>
  </si>
  <si>
    <t>眞開3促聲</t>
  </si>
  <si>
    <t>臻開2舒聲</t>
  </si>
  <si>
    <t>in</t>
    <phoneticPr fontId="59" type="noConversion"/>
  </si>
  <si>
    <t>臻開2促聲</t>
  </si>
  <si>
    <t>it</t>
    <phoneticPr fontId="59" type="noConversion"/>
  </si>
  <si>
    <t>欣開3舒聲</t>
  </si>
  <si>
    <t>欣開3促聲</t>
  </si>
  <si>
    <t>覃開1舒聲</t>
  </si>
  <si>
    <t>覃開1促聲</t>
  </si>
  <si>
    <t>談開1舒聲</t>
  </si>
  <si>
    <t>談開1促聲</t>
  </si>
  <si>
    <t>咸開2舒聲</t>
  </si>
  <si>
    <t>咸開2促聲</t>
  </si>
  <si>
    <t>銜開2舒聲</t>
  </si>
  <si>
    <t>銜開2促聲</t>
  </si>
  <si>
    <t>泰合1舒聲</t>
  </si>
  <si>
    <t>麻合2舒聲</t>
  </si>
  <si>
    <t>江開2舒聲</t>
  </si>
  <si>
    <t>江開2促聲</t>
  </si>
  <si>
    <t>鹽開4舒聲</t>
  </si>
  <si>
    <t>鹽開4促聲</t>
  </si>
  <si>
    <t>添開4舒聲</t>
    <phoneticPr fontId="13" type="noConversion"/>
  </si>
  <si>
    <t>添開4促聲</t>
    <phoneticPr fontId="13" type="noConversion"/>
  </si>
  <si>
    <t>嚴開3舒聲</t>
  </si>
  <si>
    <t>嚴開3促聲</t>
  </si>
  <si>
    <t>肴開2舒聲</t>
  </si>
  <si>
    <t>戈開3舒聲</t>
  </si>
  <si>
    <t>戈合3舒聲</t>
  </si>
  <si>
    <t>麻開3舒聲</t>
  </si>
  <si>
    <t>齊合4舒聲</t>
  </si>
  <si>
    <t>祭合3舒聲</t>
  </si>
  <si>
    <t>灰合1舒聲</t>
  </si>
  <si>
    <t>廢合1舒聲</t>
  </si>
  <si>
    <t>虞開3舒聲</t>
  </si>
  <si>
    <t>麻開2舒聲</t>
  </si>
  <si>
    <t>支開3舒聲</t>
  </si>
  <si>
    <t>脂開3舒聲</t>
  </si>
  <si>
    <t>之開3舒聲</t>
  </si>
  <si>
    <t>微開3舒聲</t>
  </si>
  <si>
    <t>魚開3舒聲</t>
  </si>
  <si>
    <t>u</t>
    <phoneticPr fontId="59" type="noConversion"/>
  </si>
  <si>
    <t>尤開3舒聲</t>
  </si>
  <si>
    <t>幽開3舒聲</t>
  </si>
  <si>
    <t>iu</t>
    <phoneticPr fontId="59" type="noConversion"/>
  </si>
  <si>
    <t>侯開3舒聲</t>
  </si>
  <si>
    <t>沽</t>
    <phoneticPr fontId="13" type="noConversion"/>
  </si>
  <si>
    <t>oo</t>
    <phoneticPr fontId="13" type="noConversion"/>
  </si>
  <si>
    <t>齊開4舒聲</t>
  </si>
  <si>
    <t>祭開3舒聲</t>
  </si>
  <si>
    <t>廣韻</t>
    <phoneticPr fontId="13" type="noConversion"/>
  </si>
  <si>
    <t>十五音</t>
    <phoneticPr fontId="13" type="noConversion"/>
  </si>
  <si>
    <t>國際音標</t>
    <phoneticPr fontId="13" type="noConversion"/>
  </si>
  <si>
    <t>台語音標</t>
    <phoneticPr fontId="13" type="noConversion"/>
  </si>
  <si>
    <t>ɪŋ</t>
  </si>
  <si>
    <t>iɔk̚</t>
  </si>
  <si>
    <t>十五音序</t>
    <phoneticPr fontId="10" type="noConversion"/>
  </si>
  <si>
    <t>ui?</t>
  </si>
  <si>
    <t>ɛ?</t>
  </si>
  <si>
    <t>ou?</t>
  </si>
  <si>
    <t>o͘h</t>
  </si>
  <si>
    <t>ㄟ</t>
  </si>
  <si>
    <t>eih</t>
  </si>
  <si>
    <t>ei?</t>
  </si>
  <si>
    <t>ㄟㆷ</t>
  </si>
  <si>
    <t>ai?</t>
  </si>
  <si>
    <t>iaŋ</t>
  </si>
  <si>
    <t>ue?</t>
  </si>
  <si>
    <t>ahⁿ</t>
  </si>
  <si>
    <t>iu?</t>
  </si>
  <si>
    <t>ɛ̃?</t>
  </si>
  <si>
    <t>ehⁿ</t>
  </si>
  <si>
    <t>uinnh</t>
  </si>
  <si>
    <t>uĩ?</t>
  </si>
  <si>
    <t>uihⁿ</t>
  </si>
  <si>
    <t>nuih</t>
  </si>
  <si>
    <t>ㄨㆪㆷ</t>
  </si>
  <si>
    <t>io?</t>
  </si>
  <si>
    <t>iⁿh</t>
  </si>
  <si>
    <t>iɔ̃</t>
  </si>
  <si>
    <t>ioⁿ</t>
  </si>
  <si>
    <t>ionnh</t>
  </si>
  <si>
    <t>iɔ̃?</t>
  </si>
  <si>
    <t>iohⁿ</t>
  </si>
  <si>
    <t>niooh</t>
  </si>
  <si>
    <t>ㄧㆧㆷ</t>
  </si>
  <si>
    <t>iã?</t>
  </si>
  <si>
    <t>iahⁿ</t>
  </si>
  <si>
    <t>niah</t>
  </si>
  <si>
    <t>oaⁿ</t>
  </si>
  <si>
    <t>uannh</t>
  </si>
  <si>
    <t>uã?</t>
  </si>
  <si>
    <t>oahⁿ</t>
  </si>
  <si>
    <t>nuah</t>
  </si>
  <si>
    <t>ㄨㆩㆷ</t>
  </si>
  <si>
    <t>ŋ?</t>
  </si>
  <si>
    <t>aĩ</t>
  </si>
  <si>
    <t>ainnh</t>
  </si>
  <si>
    <t>aĩ?</t>
  </si>
  <si>
    <t>aihⁿ</t>
  </si>
  <si>
    <t>naih</t>
  </si>
  <si>
    <t>ㆮㆷ</t>
  </si>
  <si>
    <t>õu</t>
  </si>
  <si>
    <t>oonnh</t>
  </si>
  <si>
    <t>õu?</t>
  </si>
  <si>
    <t>ohⁿ</t>
  </si>
  <si>
    <t>nooh</t>
  </si>
  <si>
    <t>oaiⁿ</t>
  </si>
  <si>
    <t>uãi?</t>
  </si>
  <si>
    <t>oaiⁿh</t>
  </si>
  <si>
    <t>uẽi</t>
  </si>
  <si>
    <t>oeⁿ</t>
  </si>
  <si>
    <t>uennh</t>
  </si>
  <si>
    <t>uẽi?</t>
  </si>
  <si>
    <t>oehⁿ</t>
  </si>
  <si>
    <t>nueh</t>
  </si>
  <si>
    <t>ㄨㆥㆷ</t>
  </si>
  <si>
    <t>iãu</t>
  </si>
  <si>
    <t>iãu?</t>
  </si>
  <si>
    <t>iauⁿh</t>
  </si>
  <si>
    <t>aunnh</t>
  </si>
  <si>
    <t>ãu?</t>
  </si>
  <si>
    <t>auhⁿ</t>
  </si>
  <si>
    <t>naoh</t>
  </si>
  <si>
    <t>ㆯㆷ</t>
  </si>
  <si>
    <t>no</t>
  </si>
  <si>
    <t>ɔ̃h</t>
  </si>
  <si>
    <t>noh</t>
  </si>
  <si>
    <t>iunnh</t>
  </si>
  <si>
    <t>iũh</t>
  </si>
  <si>
    <t>iuhⁿ</t>
  </si>
  <si>
    <t>niuh</t>
  </si>
  <si>
    <t>台羅拼音</t>
    <phoneticPr fontId="10" type="noConversion"/>
  </si>
  <si>
    <t>方音符號</t>
    <phoneticPr fontId="3" type="noConversion"/>
  </si>
  <si>
    <t>Ø</t>
    <phoneticPr fontId="3" type="noConversion"/>
  </si>
  <si>
    <t>台語注音二式</t>
    <phoneticPr fontId="10" type="noConversion"/>
  </si>
  <si>
    <t>入</t>
    <phoneticPr fontId="3" type="noConversion"/>
  </si>
  <si>
    <t>出</t>
    <phoneticPr fontId="3" type="noConversion"/>
  </si>
  <si>
    <t>止</t>
    <phoneticPr fontId="3" type="noConversion"/>
  </si>
  <si>
    <t>測</t>
  </si>
  <si>
    <t>測</t>
    <phoneticPr fontId="3" type="noConversion"/>
  </si>
  <si>
    <t>惜</t>
  </si>
  <si>
    <t>惜</t>
    <phoneticPr fontId="3" type="noConversion"/>
  </si>
  <si>
    <t>bbn</t>
    <phoneticPr fontId="3" type="noConversion"/>
  </si>
  <si>
    <t>ggn</t>
    <phoneticPr fontId="3" type="noConversion"/>
  </si>
  <si>
    <t>詞</t>
    <phoneticPr fontId="3" type="noConversion"/>
  </si>
  <si>
    <t>阻</t>
    <phoneticPr fontId="3" type="noConversion"/>
  </si>
  <si>
    <t>Ø</t>
    <phoneticPr fontId="10" type="noConversion"/>
  </si>
  <si>
    <t>十五音韻母序</t>
    <phoneticPr fontId="10" type="noConversion"/>
  </si>
  <si>
    <t>不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</si>
  <si>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</si>
  <si>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</si>
  <si>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</si>
  <si>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識</t>
    <phoneticPr fontId="3" type="noConversion"/>
  </si>
  <si>
    <t>噭</t>
    <phoneticPr fontId="3" type="noConversion"/>
  </si>
  <si>
    <t>卜</t>
    <phoneticPr fontId="3" type="noConversion"/>
  </si>
  <si>
    <t>答</t>
    <phoneticPr fontId="3" type="noConversion"/>
  </si>
  <si>
    <t>缽</t>
    <phoneticPr fontId="3" type="noConversion"/>
  </si>
  <si>
    <t>暴</t>
    <phoneticPr fontId="3" type="noConversion"/>
  </si>
  <si>
    <t>壁</t>
    <phoneticPr fontId="3" type="noConversion"/>
  </si>
  <si>
    <t>拔</t>
    <phoneticPr fontId="3" type="noConversion"/>
  </si>
  <si>
    <t>含</t>
    <phoneticPr fontId="3" type="noConversion"/>
  </si>
  <si>
    <t>勃</t>
    <phoneticPr fontId="3" type="noConversion"/>
  </si>
  <si>
    <t>百</t>
    <phoneticPr fontId="3" type="noConversion"/>
  </si>
  <si>
    <t>挾</t>
    <phoneticPr fontId="3" type="noConversion"/>
  </si>
  <si>
    <t>欷</t>
  </si>
  <si>
    <t>伯</t>
    <phoneticPr fontId="3" type="noConversion"/>
  </si>
  <si>
    <t>伏</t>
    <phoneticPr fontId="3" type="noConversion"/>
  </si>
  <si>
    <t>ornn</t>
    <phoneticPr fontId="3" type="noConversion"/>
  </si>
  <si>
    <t>onn</t>
    <phoneticPr fontId="3" type="noConversion"/>
  </si>
  <si>
    <t>ㆧ</t>
    <phoneticPr fontId="3" type="noConversion"/>
  </si>
  <si>
    <t>ohnn</t>
    <phoneticPr fontId="3" type="noConversion"/>
  </si>
  <si>
    <t>ㆧㆷ</t>
    <phoneticPr fontId="3" type="noConversion"/>
  </si>
  <si>
    <t>noo</t>
    <phoneticPr fontId="3" type="noConversion"/>
  </si>
  <si>
    <t>onnh</t>
    <phoneticPr fontId="3" type="noConversion"/>
  </si>
  <si>
    <t>nooh</t>
    <phoneticPr fontId="3" type="noConversion"/>
  </si>
  <si>
    <t>õ</t>
  </si>
  <si>
    <t>õʔ</t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</si>
  <si>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</si>
  <si>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</si>
  <si>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shi</t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</si>
  <si>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</si>
  <si>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</si>
  <si>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</si>
  <si>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24"/>
        <color rgb="FF000000"/>
        <rFont val="Iansui 094"/>
        <family val="3"/>
        <charset val="136"/>
      </rPr>
      <t>ɡ</t>
    </r>
    <phoneticPr fontId="76" type="noConversion"/>
  </si>
  <si>
    <t>t͡sʰ</t>
    <phoneticPr fontId="76" type="noConversion"/>
  </si>
  <si>
    <t>d͡z</t>
    <phoneticPr fontId="76" type="noConversion"/>
  </si>
  <si>
    <t>t͡ɕ</t>
    <phoneticPr fontId="76" type="noConversion"/>
  </si>
  <si>
    <t>tɕʰ</t>
    <phoneticPr fontId="76" type="noConversion"/>
  </si>
  <si>
    <t>d͡ʑ</t>
    <phoneticPr fontId="76" type="noConversion"/>
  </si>
  <si>
    <t>ei</t>
    <phoneticPr fontId="76" type="noConversion"/>
  </si>
  <si>
    <t>ou</t>
    <phoneticPr fontId="76" type="noConversion"/>
  </si>
  <si>
    <t>ã</t>
    <phoneticPr fontId="76" type="noConversion"/>
  </si>
  <si>
    <t>iã</t>
    <phoneticPr fontId="76" type="noConversion"/>
  </si>
  <si>
    <t>ũ</t>
    <phoneticPr fontId="76" type="noConversion"/>
  </si>
  <si>
    <t>uã</t>
    <phoneticPr fontId="76" type="noConversion"/>
  </si>
  <si>
    <t>uĩ</t>
    <phoneticPr fontId="76" type="noConversion"/>
  </si>
  <si>
    <t>ãu</t>
    <phoneticPr fontId="76" type="noConversion"/>
  </si>
  <si>
    <t>ãi</t>
    <phoneticPr fontId="76" type="noConversion"/>
  </si>
  <si>
    <t>注音符號</t>
    <phoneticPr fontId="76" type="noConversion"/>
  </si>
  <si>
    <t>ㄆ</t>
    <phoneticPr fontId="76" type="noConversion"/>
  </si>
  <si>
    <t>ㆠ</t>
    <phoneticPr fontId="76" type="noConversion"/>
  </si>
  <si>
    <t>ㄇ</t>
    <phoneticPr fontId="76" type="noConversion"/>
  </si>
  <si>
    <t>ㄎ</t>
    <phoneticPr fontId="76" type="noConversion"/>
  </si>
  <si>
    <t>ㆣ</t>
    <phoneticPr fontId="76" type="noConversion"/>
  </si>
  <si>
    <t>ㄘ</t>
    <phoneticPr fontId="76" type="noConversion"/>
  </si>
  <si>
    <t>ㄙ</t>
    <phoneticPr fontId="76" type="noConversion"/>
  </si>
  <si>
    <t>ㄐ</t>
    <phoneticPr fontId="76" type="noConversion"/>
  </si>
  <si>
    <t>ㄑ</t>
    <phoneticPr fontId="76" type="noConversion"/>
  </si>
  <si>
    <t>ㆢ</t>
    <phoneticPr fontId="76" type="noConversion"/>
  </si>
  <si>
    <t>ㄒ</t>
    <phoneticPr fontId="76" type="noConversion"/>
  </si>
  <si>
    <t>ㄏ</t>
    <phoneticPr fontId="76" type="noConversion"/>
  </si>
  <si>
    <t>ㆤ</t>
    <phoneticPr fontId="76" type="noConversion"/>
  </si>
  <si>
    <t>ㆲ</t>
    <phoneticPr fontId="76" type="noConversion"/>
  </si>
  <si>
    <t>ㆦㆴ</t>
    <phoneticPr fontId="76" type="noConversion"/>
  </si>
  <si>
    <t>ㆦㆻ</t>
    <phoneticPr fontId="76" type="noConversion"/>
  </si>
  <si>
    <t>ㄨ</t>
    <phoneticPr fontId="76" type="noConversion"/>
  </si>
  <si>
    <t>ㄞ</t>
    <phoneticPr fontId="76" type="noConversion"/>
  </si>
  <si>
    <t>ㄠ</t>
    <phoneticPr fontId="76" type="noConversion"/>
  </si>
  <si>
    <t>ㆥ</t>
    <phoneticPr fontId="76" type="noConversion"/>
  </si>
  <si>
    <t>ㆪ</t>
    <phoneticPr fontId="76" type="noConversion"/>
  </si>
  <si>
    <t>ㆧ</t>
    <phoneticPr fontId="76" type="noConversion"/>
  </si>
  <si>
    <t>ㆯ</t>
    <phoneticPr fontId="76" type="noConversion"/>
  </si>
  <si>
    <t>ㆮ</t>
    <phoneticPr fontId="76" type="noConversion"/>
  </si>
  <si>
    <t>ㆱ</t>
    <phoneticPr fontId="76" type="noConversion"/>
  </si>
  <si>
    <t>ㄢ</t>
    <phoneticPr fontId="76" type="noConversion"/>
  </si>
  <si>
    <t>ㄤ</t>
    <phoneticPr fontId="76" type="noConversion"/>
  </si>
  <si>
    <t>ㆴ</t>
    <phoneticPr fontId="76" type="noConversion"/>
  </si>
  <si>
    <t>ㆵ</t>
    <phoneticPr fontId="76" type="noConversion"/>
  </si>
  <si>
    <t>ㆻ</t>
    <phoneticPr fontId="76" type="noConversion"/>
  </si>
  <si>
    <t>閩拼方案</t>
    <phoneticPr fontId="76" type="noConversion"/>
  </si>
  <si>
    <t>zzi</t>
  </si>
  <si>
    <t>zi</t>
  </si>
  <si>
    <t>十五音</t>
    <phoneticPr fontId="76" type="noConversion"/>
  </si>
  <si>
    <t>iat</t>
    <phoneticPr fontId="76" type="noConversion"/>
  </si>
  <si>
    <t>oo</t>
    <phoneticPr fontId="76" type="noConversion"/>
  </si>
  <si>
    <t>名</t>
    <phoneticPr fontId="3" type="noConversion"/>
  </si>
  <si>
    <t>捕</t>
    <phoneticPr fontId="3" type="noConversion"/>
  </si>
  <si>
    <t>掀</t>
    <phoneticPr fontId="3" type="noConversion"/>
  </si>
  <si>
    <t>ian</t>
    <phoneticPr fontId="76" type="noConversion"/>
  </si>
  <si>
    <t>肝</t>
    <phoneticPr fontId="3" type="noConversion"/>
  </si>
  <si>
    <t>邦</t>
    <phoneticPr fontId="3" type="noConversion"/>
  </si>
  <si>
    <t>uan</t>
    <phoneticPr fontId="76" type="noConversion"/>
  </si>
  <si>
    <t>iŋ</t>
    <phoneticPr fontId="3" type="noConversion"/>
  </si>
  <si>
    <t>iãu</t>
    <phoneticPr fontId="76" type="noConversion"/>
  </si>
  <si>
    <t>ㄧㆻ</t>
    <phoneticPr fontId="3" type="noConversion"/>
  </si>
  <si>
    <t>ㄧㆤㆻ</t>
    <phoneticPr fontId="76" type="noConversion"/>
  </si>
  <si>
    <t>iek</t>
    <phoneticPr fontId="76" type="noConversion"/>
  </si>
  <si>
    <t>益</t>
  </si>
  <si>
    <t>音標編碼</t>
    <phoneticPr fontId="3" type="noConversion"/>
  </si>
  <si>
    <t>unn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</si>
</sst>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82" formatCode="0_ "/>
  </numFmts>
  <fonts count="142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theme="1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  <font>
      <sz val="10"/>
      <name val="宋体"/>
      <family val="3"/>
      <charset val="136"/>
    </font>
    <font>
      <sz val="9"/>
      <name val="BopomofoRuby1909-v1"/>
      <family val="3"/>
      <charset val="136"/>
    </font>
    <font>
      <sz val="20"/>
      <name val="Noto Serif TC Black"/>
      <family val="1"/>
      <charset val="136"/>
    </font>
    <font>
      <sz val="20"/>
      <name val="Noto Sans TC"/>
      <family val="2"/>
      <charset val="136"/>
    </font>
    <font>
      <sz val="20"/>
      <name val="Noto Serif TC Black"/>
      <family val="1"/>
      <charset val="128"/>
    </font>
    <font>
      <sz val="18"/>
      <color theme="0"/>
      <name val="Noto Serif TC Black"/>
      <family val="1"/>
    </font>
    <font>
      <sz val="18"/>
      <color theme="0"/>
      <name val="Noto Serif TC Black"/>
      <family val="1"/>
      <charset val="136"/>
    </font>
    <font>
      <sz val="18"/>
      <name val="Noto Serif TC Black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2"/>
      <color rgb="FF000000"/>
      <name val="Noto Sans TC"/>
      <family val="2"/>
      <charset val="136"/>
    </font>
    <font>
      <b/>
      <sz val="16"/>
      <color theme="0"/>
      <name val="Noto Sans TC Medium"/>
      <family val="2"/>
    </font>
    <font>
      <sz val="18"/>
      <color theme="1"/>
      <name val="Arial"/>
      <family val="2"/>
    </font>
    <font>
      <sz val="20"/>
      <name val="Arial"/>
      <family val="2"/>
    </font>
    <font>
      <b/>
      <sz val="18"/>
      <color rgb="FFC00000"/>
      <name val="Noto Serif TC SemiBold"/>
      <family val="1"/>
      <charset val="136"/>
    </font>
    <font>
      <b/>
      <sz val="16"/>
      <name val="Arial"/>
      <family val="2"/>
    </font>
    <font>
      <sz val="18"/>
      <color theme="0"/>
      <name val="Arial"/>
      <family val="2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Noto Sans TC"/>
      <family val="2"/>
      <charset val="136"/>
    </font>
    <font>
      <b/>
      <sz val="16"/>
      <color rgb="FFFFFFFF"/>
      <name val="Noto Sans TC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strike/>
      <sz val="24"/>
      <color rgb="FFFF0000"/>
      <name val="Times New Roman"/>
      <family val="1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b/>
      <sz val="12"/>
      <color rgb="FFFFFF00"/>
      <name val="Noto Sans TC Black"/>
      <family val="2"/>
      <charset val="136"/>
    </font>
    <font>
      <sz val="28"/>
      <name val="霞鶩文楷等寬 TC"/>
      <family val="3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Arial"/>
      <family val="2"/>
    </font>
    <font>
      <sz val="36"/>
      <color rgb="FFFF0000"/>
      <name val="Noto Serif TC Black"/>
      <family val="1"/>
      <charset val="136"/>
    </font>
    <font>
      <sz val="36"/>
      <color rgb="FF000000"/>
      <name val="字咍源雲明體 方音 L"/>
      <family val="1"/>
      <charset val="136"/>
    </font>
    <font>
      <sz val="18"/>
      <color rgb="FFFF0000"/>
      <name val="Arial"/>
      <family val="2"/>
    </font>
    <font>
      <sz val="28"/>
      <color rgb="FFFF0000"/>
      <name val="霞鶩文楷等寬 TC"/>
      <family val="3"/>
      <charset val="136"/>
    </font>
    <font>
      <sz val="36"/>
      <color rgb="FF000000"/>
      <name val="吳守禮標楷台語破音06"/>
      <family val="3"/>
      <charset val="136"/>
    </font>
    <font>
      <b/>
      <sz val="18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1E2F10"/>
      </left>
      <right style="medium">
        <color rgb="FF1E2F10"/>
      </right>
      <top style="medium">
        <color rgb="FF1E2F10"/>
      </top>
      <bottom style="medium">
        <color rgb="FF1E2F10"/>
      </bottom>
      <diagonal/>
    </border>
    <border>
      <left/>
      <right style="medium">
        <color rgb="FF1E2F10"/>
      </right>
      <top/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 style="medium">
        <color rgb="FF0E1F00"/>
      </left>
      <right style="medium">
        <color rgb="FF0E1F00"/>
      </right>
      <top/>
      <bottom/>
      <diagonal/>
    </border>
    <border>
      <left style="medium">
        <color rgb="FF0E1F00"/>
      </left>
      <right style="medium">
        <color rgb="FF0E1F00"/>
      </right>
      <top/>
      <bottom style="medium">
        <color rgb="FF0E1F00"/>
      </bottom>
      <diagonal/>
    </border>
    <border>
      <left style="medium">
        <color rgb="FF0E1F00"/>
      </left>
      <right/>
      <top style="medium">
        <color rgb="FF0E1F00"/>
      </top>
      <bottom style="medium">
        <color rgb="FF0E1F00"/>
      </bottom>
      <diagonal/>
    </border>
    <border>
      <left/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  <xf numFmtId="0" fontId="102" fillId="0" borderId="0"/>
    <xf numFmtId="0" fontId="33" fillId="0" borderId="0">
      <alignment vertical="center"/>
    </xf>
    <xf numFmtId="0" fontId="1" fillId="0" borderId="0">
      <alignment vertical="center"/>
    </xf>
    <xf numFmtId="0" fontId="5" fillId="0" borderId="0"/>
  </cellStyleXfs>
  <cellXfs count="308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0" xfId="8" applyFont="1" applyFill="1" applyBorder="1" applyAlignment="1">
      <alignment horizontal="center" vertical="center"/>
    </xf>
    <xf numFmtId="0" fontId="84" fillId="11" borderId="20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0" xfId="8" applyFont="1" applyFill="1" applyBorder="1" applyAlignment="1">
      <alignment horizontal="center" vertical="center"/>
    </xf>
    <xf numFmtId="0" fontId="88" fillId="14" borderId="20" xfId="8" applyFont="1" applyFill="1" applyBorder="1" applyAlignment="1">
      <alignment horizontal="left" vertical="center" indent="1"/>
    </xf>
    <xf numFmtId="0" fontId="87" fillId="15" borderId="20" xfId="8" applyFont="1" applyFill="1" applyBorder="1" applyAlignment="1">
      <alignment horizontal="center" vertical="center"/>
    </xf>
    <xf numFmtId="0" fontId="87" fillId="13" borderId="20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79" fillId="14" borderId="0" xfId="8" applyFont="1" applyFill="1" applyBorder="1" applyAlignment="1">
      <alignment horizontal="center" vertical="center"/>
    </xf>
    <xf numFmtId="0" fontId="80" fillId="11" borderId="0" xfId="8" applyFont="1" applyFill="1" applyBorder="1" applyAlignment="1">
      <alignment horizontal="center" vertical="center"/>
    </xf>
    <xf numFmtId="0" fontId="80" fillId="15" borderId="0" xfId="8" applyFont="1" applyFill="1" applyBorder="1" applyAlignment="1">
      <alignment horizontal="center" vertical="center"/>
    </xf>
    <xf numFmtId="0" fontId="80" fillId="13" borderId="0" xfId="8" applyFont="1" applyFill="1" applyBorder="1" applyAlignment="1">
      <alignment horizontal="left" vertical="center" indent="3"/>
    </xf>
    <xf numFmtId="0" fontId="81" fillId="7" borderId="0" xfId="8" applyFont="1" applyFill="1" applyBorder="1" applyAlignment="1">
      <alignment horizontal="left" vertical="center" indent="1"/>
    </xf>
    <xf numFmtId="0" fontId="96" fillId="13" borderId="20" xfId="8" applyFont="1" applyFill="1" applyBorder="1" applyAlignment="1">
      <alignment horizontal="center" vertical="center"/>
    </xf>
    <xf numFmtId="0" fontId="96" fillId="12" borderId="20" xfId="8" applyFont="1" applyFill="1" applyBorder="1" applyAlignment="1">
      <alignment horizontal="center" vertical="center"/>
    </xf>
    <xf numFmtId="0" fontId="97" fillId="14" borderId="20" xfId="8" applyFont="1" applyFill="1" applyBorder="1" applyAlignment="1">
      <alignment horizontal="center" vertical="center"/>
    </xf>
    <xf numFmtId="0" fontId="96" fillId="15" borderId="20" xfId="8" applyFont="1" applyFill="1" applyBorder="1" applyAlignment="1">
      <alignment horizontal="center" vertical="center"/>
    </xf>
    <xf numFmtId="0" fontId="96" fillId="11" borderId="20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98" fillId="14" borderId="0" xfId="8" applyFont="1" applyFill="1" applyAlignment="1">
      <alignment horizontal="center" vertical="center"/>
    </xf>
    <xf numFmtId="0" fontId="16" fillId="14" borderId="0" xfId="8" applyFont="1" applyFill="1" applyBorder="1" applyAlignment="1">
      <alignment horizontal="center" vertical="center"/>
    </xf>
    <xf numFmtId="0" fontId="22" fillId="14" borderId="0" xfId="8" applyFont="1" applyFill="1" applyBorder="1" applyAlignment="1">
      <alignment horizontal="center" vertical="center"/>
    </xf>
    <xf numFmtId="0" fontId="99" fillId="14" borderId="0" xfId="8" applyFont="1" applyFill="1" applyBorder="1" applyAlignment="1">
      <alignment horizontal="center" vertical="center"/>
    </xf>
    <xf numFmtId="0" fontId="81" fillId="8" borderId="0" xfId="8" applyFont="1" applyFill="1" applyBorder="1" applyAlignment="1">
      <alignment horizontal="left" vertical="center" indent="1"/>
    </xf>
    <xf numFmtId="0" fontId="2" fillId="2" borderId="5" xfId="1" applyFont="1" applyFill="1" applyBorder="1">
      <alignment vertical="center"/>
    </xf>
    <xf numFmtId="0" fontId="1" fillId="17" borderId="1" xfId="1" applyFill="1" applyBorder="1">
      <alignment vertical="center"/>
    </xf>
    <xf numFmtId="0" fontId="100" fillId="17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1" fillId="17" borderId="6" xfId="1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4" fillId="18" borderId="1" xfId="1" applyFont="1" applyFill="1" applyBorder="1">
      <alignment vertical="center"/>
    </xf>
    <xf numFmtId="0" fontId="100" fillId="17" borderId="6" xfId="1" applyFont="1" applyFill="1" applyBorder="1" applyAlignment="1">
      <alignment horizontal="center" vertical="center"/>
    </xf>
    <xf numFmtId="0" fontId="101" fillId="0" borderId="15" xfId="2" applyFont="1" applyBorder="1" applyAlignment="1">
      <alignment horizontal="center" vertical="center"/>
    </xf>
    <xf numFmtId="0" fontId="104" fillId="0" borderId="0" xfId="9" applyFont="1"/>
    <xf numFmtId="0" fontId="104" fillId="0" borderId="0" xfId="9" applyFont="1" applyAlignment="1">
      <alignment horizontal="center"/>
    </xf>
    <xf numFmtId="0" fontId="104" fillId="0" borderId="0" xfId="9" applyFont="1" applyAlignment="1">
      <alignment vertical="center"/>
    </xf>
    <xf numFmtId="0" fontId="104" fillId="0" borderId="0" xfId="9" applyFont="1" applyAlignment="1">
      <alignment horizontal="left" indent="1"/>
    </xf>
    <xf numFmtId="176" fontId="105" fillId="0" borderId="0" xfId="9" applyNumberFormat="1" applyFont="1" applyAlignment="1">
      <alignment horizontal="left" indent="1"/>
    </xf>
    <xf numFmtId="0" fontId="106" fillId="0" borderId="0" xfId="9" applyFont="1" applyAlignment="1">
      <alignment horizontal="left" indent="1"/>
    </xf>
    <xf numFmtId="0" fontId="106" fillId="0" borderId="0" xfId="9" applyFont="1" applyAlignment="1">
      <alignment horizontal="center"/>
    </xf>
    <xf numFmtId="0" fontId="107" fillId="0" borderId="0" xfId="9" applyFont="1" applyAlignment="1">
      <alignment horizontal="center"/>
    </xf>
    <xf numFmtId="0" fontId="108" fillId="0" borderId="0" xfId="9" applyFont="1" applyAlignment="1">
      <alignment horizontal="center" vertical="center"/>
    </xf>
    <xf numFmtId="0" fontId="109" fillId="0" borderId="0" xfId="9" applyFont="1"/>
    <xf numFmtId="0" fontId="110" fillId="19" borderId="22" xfId="3" applyFont="1" applyFill="1" applyBorder="1" applyAlignment="1">
      <alignment vertical="center" wrapText="1"/>
    </xf>
    <xf numFmtId="0" fontId="111" fillId="20" borderId="22" xfId="3" applyFont="1" applyFill="1" applyBorder="1" applyAlignment="1">
      <alignment horizontal="center" vertical="center" wrapText="1"/>
    </xf>
    <xf numFmtId="0" fontId="33" fillId="19" borderId="23" xfId="3" applyFill="1" applyBorder="1">
      <alignment vertical="center"/>
    </xf>
    <xf numFmtId="0" fontId="111" fillId="20" borderId="24" xfId="3" applyFont="1" applyFill="1" applyBorder="1" applyAlignment="1">
      <alignment horizontal="center" vertical="center" wrapText="1"/>
    </xf>
    <xf numFmtId="0" fontId="111" fillId="20" borderId="25" xfId="3" applyFont="1" applyFill="1" applyBorder="1" applyAlignment="1">
      <alignment horizontal="center" vertical="center" wrapText="1"/>
    </xf>
    <xf numFmtId="0" fontId="110" fillId="19" borderId="25" xfId="3" applyFont="1" applyFill="1" applyBorder="1" applyAlignment="1">
      <alignment vertical="center" wrapText="1"/>
    </xf>
    <xf numFmtId="0" fontId="111" fillId="20" borderId="26" xfId="3" applyFont="1" applyFill="1" applyBorder="1" applyAlignment="1">
      <alignment horizontal="center" vertical="center" wrapText="1"/>
    </xf>
    <xf numFmtId="0" fontId="111" fillId="20" borderId="27" xfId="3" applyFont="1" applyFill="1" applyBorder="1" applyAlignment="1">
      <alignment horizontal="center" vertical="center" wrapText="1"/>
    </xf>
    <xf numFmtId="0" fontId="111" fillId="20" borderId="28" xfId="3" applyFont="1" applyFill="1" applyBorder="1" applyAlignment="1">
      <alignment horizontal="center" vertical="center" wrapText="1"/>
    </xf>
    <xf numFmtId="0" fontId="111" fillId="20" borderId="29" xfId="3" applyFont="1" applyFill="1" applyBorder="1" applyAlignment="1">
      <alignment horizontal="center" vertical="center" wrapText="1"/>
    </xf>
    <xf numFmtId="0" fontId="110" fillId="19" borderId="0" xfId="3" applyFont="1" applyFill="1">
      <alignment vertical="center"/>
    </xf>
    <xf numFmtId="0" fontId="110" fillId="19" borderId="0" xfId="3" applyFont="1" applyFill="1" applyAlignment="1">
      <alignment vertical="center" wrapText="1"/>
    </xf>
    <xf numFmtId="0" fontId="112" fillId="20" borderId="0" xfId="3" applyFont="1" applyFill="1" applyAlignment="1">
      <alignment horizontal="center" vertical="center" wrapText="1"/>
    </xf>
    <xf numFmtId="0" fontId="110" fillId="0" borderId="0" xfId="3" applyFont="1">
      <alignment vertical="center"/>
    </xf>
    <xf numFmtId="0" fontId="114" fillId="16" borderId="30" xfId="10" applyFont="1" applyFill="1" applyBorder="1" applyAlignment="1">
      <alignment horizontal="center" vertical="center" wrapText="1"/>
    </xf>
    <xf numFmtId="0" fontId="114" fillId="16" borderId="31" xfId="10" applyFont="1" applyFill="1" applyBorder="1" applyAlignment="1">
      <alignment horizontal="center" vertical="center" wrapText="1"/>
    </xf>
    <xf numFmtId="0" fontId="1" fillId="0" borderId="0" xfId="11" applyAlignment="1">
      <alignment horizontal="center" vertical="center"/>
    </xf>
    <xf numFmtId="0" fontId="115" fillId="0" borderId="0" xfId="11" applyFont="1">
      <alignment vertical="center"/>
    </xf>
    <xf numFmtId="0" fontId="116" fillId="0" borderId="0" xfId="9" applyFont="1" applyAlignment="1">
      <alignment horizontal="center"/>
    </xf>
    <xf numFmtId="0" fontId="33" fillId="0" borderId="0" xfId="10">
      <alignment vertical="center"/>
    </xf>
    <xf numFmtId="0" fontId="117" fillId="0" borderId="0" xfId="11" applyFont="1" applyAlignment="1">
      <alignment horizontal="center" vertical="center"/>
    </xf>
    <xf numFmtId="0" fontId="33" fillId="0" borderId="0" xfId="10" applyAlignment="1">
      <alignment horizontal="center" vertical="center"/>
    </xf>
    <xf numFmtId="0" fontId="118" fillId="0" borderId="0" xfId="10" applyFont="1">
      <alignment vertical="center"/>
    </xf>
    <xf numFmtId="0" fontId="116" fillId="0" borderId="0" xfId="9" applyFont="1" applyAlignment="1">
      <alignment horizontal="left" indent="1"/>
    </xf>
    <xf numFmtId="0" fontId="1" fillId="0" borderId="0" xfId="11">
      <alignment vertical="center"/>
    </xf>
    <xf numFmtId="182" fontId="119" fillId="21" borderId="0" xfId="11" applyNumberFormat="1" applyFont="1" applyFill="1" applyAlignment="1">
      <alignment horizontal="center" vertical="center"/>
    </xf>
    <xf numFmtId="0" fontId="120" fillId="0" borderId="0" xfId="12" applyFont="1" applyAlignment="1">
      <alignment horizontal="center" vertical="center"/>
    </xf>
    <xf numFmtId="0" fontId="5" fillId="0" borderId="0" xfId="12" applyAlignment="1">
      <alignment horizontal="center"/>
    </xf>
    <xf numFmtId="0" fontId="121" fillId="0" borderId="0" xfId="12" applyFont="1" applyAlignment="1">
      <alignment horizontal="left" vertical="center" indent="1"/>
    </xf>
    <xf numFmtId="0" fontId="5" fillId="0" borderId="0" xfId="12" applyAlignment="1">
      <alignment horizontal="left" indent="1"/>
    </xf>
    <xf numFmtId="0" fontId="5" fillId="0" borderId="0" xfId="12"/>
    <xf numFmtId="0" fontId="122" fillId="6" borderId="10" xfId="12" applyFont="1" applyFill="1" applyBorder="1" applyAlignment="1">
      <alignment horizontal="center" vertical="center"/>
    </xf>
    <xf numFmtId="0" fontId="123" fillId="6" borderId="12" xfId="12" applyFont="1" applyFill="1" applyBorder="1" applyAlignment="1">
      <alignment horizontal="center" vertical="center"/>
    </xf>
    <xf numFmtId="0" fontId="123" fillId="6" borderId="11" xfId="12" applyFont="1" applyFill="1" applyBorder="1" applyAlignment="1">
      <alignment horizontal="center" vertical="center"/>
    </xf>
    <xf numFmtId="0" fontId="124" fillId="0" borderId="0" xfId="12" applyFont="1"/>
    <xf numFmtId="0" fontId="125" fillId="0" borderId="13" xfId="12" applyFont="1" applyBorder="1" applyAlignment="1">
      <alignment horizontal="center" vertical="center"/>
    </xf>
    <xf numFmtId="176" fontId="95" fillId="0" borderId="15" xfId="12" applyNumberFormat="1" applyFont="1" applyBorder="1" applyAlignment="1">
      <alignment horizontal="left" vertical="center" indent="1"/>
    </xf>
    <xf numFmtId="176" fontId="126" fillId="0" borderId="15" xfId="12" applyNumberFormat="1" applyFont="1" applyBorder="1" applyAlignment="1">
      <alignment horizontal="left" vertical="center" indent="1"/>
    </xf>
    <xf numFmtId="0" fontId="95" fillId="0" borderId="15" xfId="12" applyFont="1" applyBorder="1" applyAlignment="1">
      <alignment horizontal="center" vertical="center"/>
    </xf>
    <xf numFmtId="0" fontId="125" fillId="0" borderId="14" xfId="12" applyFont="1" applyBorder="1" applyAlignment="1">
      <alignment horizontal="center" vertical="center"/>
    </xf>
    <xf numFmtId="0" fontId="125" fillId="0" borderId="21" xfId="12" applyFont="1" applyBorder="1" applyAlignment="1">
      <alignment horizontal="center" vertical="center"/>
    </xf>
    <xf numFmtId="176" fontId="95" fillId="0" borderId="17" xfId="12" applyNumberFormat="1" applyFont="1" applyBorder="1" applyAlignment="1">
      <alignment horizontal="left" vertical="center" indent="1"/>
    </xf>
    <xf numFmtId="176" fontId="126" fillId="0" borderId="17" xfId="12" applyNumberFormat="1" applyFont="1" applyBorder="1" applyAlignment="1">
      <alignment horizontal="left" vertical="center" indent="1"/>
    </xf>
    <xf numFmtId="0" fontId="95" fillId="0" borderId="17" xfId="12" applyFont="1" applyBorder="1" applyAlignment="1">
      <alignment horizontal="center" vertical="center"/>
    </xf>
    <xf numFmtId="0" fontId="125" fillId="0" borderId="16" xfId="12" applyFont="1" applyBorder="1" applyAlignment="1">
      <alignment horizontal="center" vertical="center"/>
    </xf>
    <xf numFmtId="0" fontId="104" fillId="0" borderId="0" xfId="9" applyFont="1" applyAlignment="1">
      <alignment horizontal="center" vertical="center"/>
    </xf>
    <xf numFmtId="0" fontId="106" fillId="0" borderId="0" xfId="9" applyFont="1" applyAlignment="1">
      <alignment horizontal="center" vertical="center"/>
    </xf>
    <xf numFmtId="0" fontId="107" fillId="0" borderId="0" xfId="9" applyFont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6" fillId="5" borderId="1" xfId="2" applyNumberFormat="1" applyFont="1" applyFill="1" applyBorder="1" applyAlignment="1">
      <alignment horizontal="center" vertical="center" wrapText="1"/>
    </xf>
    <xf numFmtId="0" fontId="99" fillId="5" borderId="1" xfId="2" applyNumberFormat="1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46" fillId="0" borderId="6" xfId="2" applyFont="1" applyBorder="1" applyAlignment="1">
      <alignment horizontal="center" vertical="center" wrapText="1"/>
    </xf>
    <xf numFmtId="0" fontId="46" fillId="0" borderId="8" xfId="2" applyFont="1" applyBorder="1" applyAlignment="1">
      <alignment horizontal="center" vertical="center" wrapText="1"/>
    </xf>
    <xf numFmtId="0" fontId="127" fillId="0" borderId="1" xfId="2" applyFont="1" applyBorder="1" applyAlignment="1">
      <alignment horizontal="center" vertical="center" wrapText="1"/>
    </xf>
    <xf numFmtId="176" fontId="41" fillId="22" borderId="15" xfId="2" applyNumberFormat="1" applyFont="1" applyFill="1" applyBorder="1" applyAlignment="1">
      <alignment horizontal="left" vertical="center" indent="1"/>
    </xf>
    <xf numFmtId="176" fontId="128" fillId="2" borderId="15" xfId="2" applyNumberFormat="1" applyFont="1" applyFill="1" applyBorder="1" applyAlignment="1">
      <alignment horizontal="left" vertical="center" indent="1"/>
    </xf>
    <xf numFmtId="176" fontId="128" fillId="0" borderId="15" xfId="2" applyNumberFormat="1" applyFont="1" applyFill="1" applyBorder="1" applyAlignment="1">
      <alignment horizontal="left" vertical="center" indent="1"/>
    </xf>
    <xf numFmtId="176" fontId="129" fillId="0" borderId="15" xfId="2" applyNumberFormat="1" applyFont="1" applyBorder="1" applyAlignment="1">
      <alignment horizontal="left" vertical="center" indent="1"/>
    </xf>
    <xf numFmtId="176" fontId="128" fillId="0" borderId="15" xfId="2" applyNumberFormat="1" applyFont="1" applyBorder="1" applyAlignment="1">
      <alignment horizontal="left" vertical="center" indent="1"/>
    </xf>
    <xf numFmtId="0" fontId="131" fillId="6" borderId="12" xfId="2" applyFont="1" applyFill="1" applyBorder="1" applyAlignment="1">
      <alignment horizontal="center" vertical="center"/>
    </xf>
    <xf numFmtId="0" fontId="131" fillId="6" borderId="11" xfId="2" applyFont="1" applyFill="1" applyBorder="1" applyAlignment="1">
      <alignment horizontal="center" vertical="center"/>
    </xf>
    <xf numFmtId="0" fontId="71" fillId="0" borderId="0" xfId="0" applyFont="1" applyFill="1" applyAlignment="1">
      <alignment horizontal="center" vertical="center"/>
    </xf>
    <xf numFmtId="0" fontId="18" fillId="0" borderId="9" xfId="2" applyFont="1" applyFill="1" applyBorder="1" applyAlignment="1">
      <alignment horizontal="center" vertical="center" wrapText="1"/>
    </xf>
    <xf numFmtId="0" fontId="133" fillId="0" borderId="9" xfId="2" applyFont="1" applyFill="1" applyBorder="1" applyAlignment="1">
      <alignment horizontal="center" vertical="center" wrapText="1"/>
    </xf>
    <xf numFmtId="0" fontId="26" fillId="0" borderId="9" xfId="2" applyFont="1" applyFill="1" applyBorder="1" applyAlignment="1">
      <alignment horizontal="center" vertical="center" wrapText="1"/>
    </xf>
    <xf numFmtId="0" fontId="134" fillId="0" borderId="9" xfId="2" applyFont="1" applyFill="1" applyBorder="1" applyAlignment="1">
      <alignment horizontal="center" vertical="center" wrapText="1"/>
    </xf>
    <xf numFmtId="0" fontId="25" fillId="0" borderId="9" xfId="2" applyFont="1" applyFill="1" applyBorder="1" applyAlignment="1">
      <alignment horizontal="center" vertical="center" wrapText="1"/>
    </xf>
    <xf numFmtId="0" fontId="27" fillId="0" borderId="9" xfId="2" applyFont="1" applyFill="1" applyBorder="1" applyAlignment="1">
      <alignment horizontal="center" vertical="center" wrapText="1"/>
    </xf>
    <xf numFmtId="0" fontId="27" fillId="0" borderId="8" xfId="2" applyFont="1" applyFill="1" applyBorder="1" applyAlignment="1">
      <alignment horizontal="center" vertical="center" wrapText="1"/>
    </xf>
    <xf numFmtId="0" fontId="27" fillId="0" borderId="8" xfId="2" applyNumberFormat="1" applyFont="1" applyFill="1" applyBorder="1" applyAlignment="1">
      <alignment horizontal="center" vertical="center" wrapText="1"/>
    </xf>
    <xf numFmtId="0" fontId="20" fillId="0" borderId="9" xfId="2" applyFont="1" applyFill="1" applyBorder="1" applyAlignment="1">
      <alignment horizontal="left" vertical="center" wrapText="1"/>
    </xf>
    <xf numFmtId="0" fontId="20" fillId="0" borderId="0" xfId="2" applyFont="1" applyFill="1" applyBorder="1" applyAlignment="1">
      <alignment horizontal="left" vertical="center" wrapText="1"/>
    </xf>
    <xf numFmtId="0" fontId="91" fillId="13" borderId="19" xfId="8" applyFont="1" applyFill="1" applyBorder="1" applyAlignment="1">
      <alignment horizontal="left" vertical="center" indent="3"/>
    </xf>
    <xf numFmtId="0" fontId="15" fillId="14" borderId="0" xfId="8" applyFont="1" applyFill="1" applyAlignment="1">
      <alignment horizontal="center" vertical="center"/>
    </xf>
    <xf numFmtId="0" fontId="15" fillId="14" borderId="18" xfId="8" applyFont="1" applyFill="1" applyBorder="1" applyAlignment="1">
      <alignment horizontal="center" vertical="center"/>
    </xf>
    <xf numFmtId="0" fontId="15" fillId="14" borderId="19" xfId="8" applyFont="1" applyFill="1" applyBorder="1" applyAlignment="1">
      <alignment horizontal="center" vertical="center"/>
    </xf>
    <xf numFmtId="0" fontId="15" fillId="14" borderId="0" xfId="8" applyFont="1" applyFill="1" applyBorder="1" applyAlignment="1">
      <alignment horizontal="center" vertical="center"/>
    </xf>
    <xf numFmtId="0" fontId="135" fillId="13" borderId="0" xfId="8" applyFont="1" applyFill="1" applyAlignment="1">
      <alignment horizontal="left" vertical="center" indent="3"/>
    </xf>
    <xf numFmtId="0" fontId="135" fillId="13" borderId="18" xfId="8" applyFont="1" applyFill="1" applyBorder="1" applyAlignment="1">
      <alignment horizontal="left" vertical="center" indent="3"/>
    </xf>
    <xf numFmtId="0" fontId="135" fillId="13" borderId="19" xfId="8" applyFont="1" applyFill="1" applyBorder="1" applyAlignment="1">
      <alignment horizontal="left" vertical="center" indent="3"/>
    </xf>
    <xf numFmtId="0" fontId="135" fillId="13" borderId="0" xfId="8" applyFont="1" applyFill="1" applyBorder="1" applyAlignment="1">
      <alignment horizontal="left" vertical="center" indent="3"/>
    </xf>
    <xf numFmtId="0" fontId="78" fillId="0" borderId="0" xfId="8" applyFont="1" applyAlignment="1">
      <alignment vertical="center"/>
    </xf>
    <xf numFmtId="0" fontId="132" fillId="13" borderId="0" xfId="8" applyFont="1" applyFill="1" applyAlignment="1">
      <alignment vertical="center"/>
    </xf>
    <xf numFmtId="0" fontId="132" fillId="13" borderId="18" xfId="8" applyFont="1" applyFill="1" applyBorder="1" applyAlignment="1">
      <alignment vertical="center"/>
    </xf>
    <xf numFmtId="0" fontId="132" fillId="13" borderId="19" xfId="8" applyFont="1" applyFill="1" applyBorder="1" applyAlignment="1">
      <alignment vertical="center"/>
    </xf>
    <xf numFmtId="0" fontId="132" fillId="13" borderId="0" xfId="8" applyFont="1" applyFill="1" applyBorder="1" applyAlignment="1">
      <alignment vertical="center"/>
    </xf>
    <xf numFmtId="0" fontId="137" fillId="14" borderId="0" xfId="8" applyFont="1" applyFill="1" applyBorder="1" applyAlignment="1">
      <alignment horizontal="center" vertical="center"/>
    </xf>
    <xf numFmtId="0" fontId="138" fillId="13" borderId="0" xfId="8" applyFont="1" applyFill="1" applyBorder="1" applyAlignment="1">
      <alignment horizontal="left" vertical="center" indent="3"/>
    </xf>
    <xf numFmtId="0" fontId="139" fillId="13" borderId="0" xfId="8" applyFont="1" applyFill="1" applyBorder="1" applyAlignment="1">
      <alignment vertical="center"/>
    </xf>
    <xf numFmtId="0" fontId="98" fillId="14" borderId="0" xfId="8" applyFont="1" applyFill="1" applyBorder="1" applyAlignment="1">
      <alignment horizontal="center" vertical="center"/>
    </xf>
    <xf numFmtId="0" fontId="136" fillId="14" borderId="0" xfId="8" applyFont="1" applyFill="1" applyBorder="1" applyAlignment="1">
      <alignment horizontal="center" vertical="center"/>
    </xf>
    <xf numFmtId="0" fontId="82" fillId="14" borderId="0" xfId="8" applyFont="1" applyFill="1" applyBorder="1" applyAlignment="1">
      <alignment horizontal="center" vertical="center"/>
    </xf>
    <xf numFmtId="0" fontId="91" fillId="13" borderId="0" xfId="8" applyFont="1" applyFill="1" applyBorder="1" applyAlignment="1">
      <alignment horizontal="left" vertical="center" indent="3"/>
    </xf>
    <xf numFmtId="0" fontId="91" fillId="15" borderId="0" xfId="8" applyFont="1" applyFill="1" applyBorder="1" applyAlignment="1">
      <alignment horizontal="center" vertical="center"/>
    </xf>
    <xf numFmtId="0" fontId="91" fillId="11" borderId="0" xfId="8" applyFont="1" applyFill="1" applyBorder="1" applyAlignment="1">
      <alignment horizontal="center" vertical="center"/>
    </xf>
    <xf numFmtId="0" fontId="135" fillId="13" borderId="0" xfId="8" quotePrefix="1" applyFont="1" applyFill="1" applyBorder="1" applyAlignment="1">
      <alignment horizontal="left" vertical="center" indent="3"/>
    </xf>
    <xf numFmtId="0" fontId="132" fillId="13" borderId="0" xfId="8" quotePrefix="1" applyFont="1" applyFill="1" applyBorder="1" applyAlignment="1">
      <alignment vertical="center"/>
    </xf>
    <xf numFmtId="0" fontId="80" fillId="13" borderId="0" xfId="8" quotePrefix="1" applyFont="1" applyFill="1" applyBorder="1" applyAlignment="1">
      <alignment horizontal="left" vertical="center" indent="3"/>
    </xf>
    <xf numFmtId="0" fontId="24" fillId="14" borderId="19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141" fillId="13" borderId="0" xfId="8" quotePrefix="1" applyFont="1" applyFill="1" applyBorder="1" applyAlignment="1">
      <alignment horizontal="left" vertical="center" indent="3"/>
    </xf>
    <xf numFmtId="0" fontId="141" fillId="13" borderId="19" xfId="8" applyFont="1" applyFill="1" applyBorder="1" applyAlignment="1">
      <alignment horizontal="left" vertical="center" indent="3"/>
    </xf>
    <xf numFmtId="0" fontId="140" fillId="14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center" vertical="center"/>
    </xf>
  </cellXfs>
  <cellStyles count="13">
    <cellStyle name="一般" xfId="0" builtinId="0"/>
    <cellStyle name="一般 2" xfId="2" xr:uid="{D247E282-D333-4823-8EBE-26581E05D28A}"/>
    <cellStyle name="一般 2 2" xfId="9" xr:uid="{28D417CC-D1E6-4199-8E85-C39B27F95D37}"/>
    <cellStyle name="一般 2 4" xfId="12" xr:uid="{702E0FEF-5D6A-4DCE-98A1-3EF0C1021598}"/>
    <cellStyle name="一般 3" xfId="3" xr:uid="{7D22A882-B7F1-4C90-BF03-BC2004EAA331}"/>
    <cellStyle name="一般 3 2" xfId="11" xr:uid="{B0B040C5-893F-4386-89DA-E566F50069D6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一般 6 2" xfId="10" xr:uid="{09FE8AD8-5737-4D51-BE1C-1130BEC1A526}"/>
    <cellStyle name="超連結 2" xfId="4" xr:uid="{D3E96EC5-9C39-4EF7-8E8E-97BCC4EF8CC9}"/>
  </cellStyles>
  <dxfs count="73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/>
    <dxf>
      <fill>
        <patternFill>
          <bgColor rgb="FFC6EFCE"/>
        </patternFill>
      </fill>
    </dxf>
    <dxf/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Noto Sans TC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"/>
        <family val="2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  <scheme val="none"/>
      </font>
      <numFmt numFmtId="0" formatCode="General"/>
      <alignment horizontal="left" vertical="bottom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C00000"/>
        <name val="Noto Serif TC SemiBold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sz val="20"/>
        <color auto="1"/>
        <name val="Arial"/>
        <family val="2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rgb="FF215C9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"/>
        <family val="2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8" tint="0.59999389629810485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FB30AA29-7219-41C1-A7EE-E56354827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895975"/>
          <a:ext cx="9028571" cy="37142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295275</xdr:rowOff>
    </xdr:from>
    <xdr:to>
      <xdr:col>21</xdr:col>
      <xdr:colOff>94498</xdr:colOff>
      <xdr:row>14</xdr:row>
      <xdr:rowOff>323231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3D72E7-4B18-4B4D-A1E6-601A251A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8050" y="295275"/>
          <a:ext cx="6019048" cy="4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D300_&#24291;&#38907;_&#27827;&#27931;&#35441;&#31687;.xlsx" TargetMode="External"/><Relationship Id="rId1" Type="http://schemas.openxmlformats.org/officeDocument/2006/relationships/externalLinkPath" Target="/work/Piau-Im/Documents/D300_&#24291;&#38907;_&#27827;&#27931;&#35441;&#316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切語查音"/>
      <sheetName val="切語查音 (手動)"/>
      <sheetName val="二字切語查音"/>
      <sheetName val="變調規則"/>
      <sheetName val="廣韻42字母"/>
      <sheetName val="廣韻206韻"/>
      <sheetName val="韻目"/>
      <sheetName val="聲調標記規則"/>
      <sheetName val="字表"/>
      <sheetName val="小韻表"/>
      <sheetName val="切語上字表"/>
      <sheetName val="聲母對照表"/>
      <sheetName val="切語下字表"/>
      <sheetName val="韻母對照表"/>
      <sheetName val="廣韻韻母對照表"/>
      <sheetName val="206韻-IPA"/>
      <sheetName val="36字母表"/>
      <sheetName val="廣韻聲母對照表"/>
      <sheetName val="設定表"/>
      <sheetName val="廣韻韻母vs雅俗通"/>
      <sheetName val="王力36字母擬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5" totalsRowShown="0" headerRowDxfId="72" dataDxfId="70" headerRowBorderDxfId="71" tableBorderDxfId="69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68" dataCellStyle="一般 2"/>
    <tableColumn id="3" xr3:uid="{33109781-C70B-4FA0-B295-59CF5ACA7709}" name="國際音標" dataDxfId="15" dataCellStyle="一般 2"/>
    <tableColumn id="2" xr3:uid="{B4F65F3C-A17D-409F-B28D-A975CFCF263D}" name="台語音標" dataDxfId="14" dataCellStyle="一般 2"/>
    <tableColumn id="7" xr3:uid="{3A668E1A-F5F1-4584-BF92-8D4F45B6B10D}" name="方音符號" dataDxfId="13" dataCellStyle="一般 2"/>
    <tableColumn id="12" xr3:uid="{59911653-3799-4719-B3B7-6AC566229088}" name="漢字例" dataDxfId="12" dataCellStyle="一般 2"/>
    <tableColumn id="8" xr3:uid="{93E5B775-CC94-4A6F-A479-8B691356D1BA}" name="十五音" dataDxfId="67" dataCellStyle="一般 2"/>
    <tableColumn id="4" xr3:uid="{E9A61BFC-9729-4D1E-8FB0-D848C36F3062}" name="白話字" dataDxfId="51" dataCellStyle="一般 2"/>
    <tableColumn id="5" xr3:uid="{D3C2605A-036E-46C4-9406-5B5749A5532D}" name="台羅拼音" dataDxfId="66" dataCellStyle="一般 2"/>
    <tableColumn id="6" xr3:uid="{D6672F3B-C563-42CB-B003-0BFA82653BC9}" name="閩拼方案" dataDxfId="65" dataCellStyle="一般 2"/>
    <tableColumn id="11" xr3:uid="{DB427305-8208-4247-9FAB-C1250933BDA1}" name="台語注音二式" dataDxfId="64" dataCellStyle="一般 2"/>
    <tableColumn id="10" xr3:uid="{081BC246-5BDC-4727-A77E-F0C6DF7C110D}" name="字長" dataDxfId="63" dataCellStyle="一般 2">
      <calculatedColumnFormula xml:space="preserve"> LEN(聲母對照資料表[[#This Row],[台語音標]])</calculatedColumnFormula>
    </tableColumn>
    <tableColumn id="9" xr3:uid="{A26A392B-5FB7-4733-A772-5ABAEC87B1FD}" name="備註" dataDxfId="62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B3:O103" totalsRowShown="0" headerRowDxfId="61" headerRowBorderDxfId="60" tableBorderDxfId="59" totalsRowBorderDxfId="58" headerRowCellStyle="一般 2">
  <tableColumns count="14">
    <tableColumn id="1" xr3:uid="{4734525C-3B75-40E7-87BC-264ED788D163}" name="識別號" dataDxfId="57" dataCellStyle="一般 2"/>
    <tableColumn id="3" xr3:uid="{8E9BF31C-985B-4F64-A0C1-86570B1C234C}" name="國際音標" dataDxfId="10" dataCellStyle="一般 2"/>
    <tableColumn id="2" xr3:uid="{BA07BA63-ABBC-4242-8AF2-428AADE99536}" name="台語音標" dataDxfId="9" dataCellStyle="一般 2"/>
    <tableColumn id="7" xr3:uid="{5B84B27B-462B-4EFA-AA84-558A314B23EC}" name="方音符號" dataDxfId="8" dataCellStyle="一般 2"/>
    <tableColumn id="14" xr3:uid="{276EDBAF-7780-455A-83C1-691E9D463183}" name="漢字例" dataDxfId="7" dataCellStyle="一般 2"/>
    <tableColumn id="8" xr3:uid="{90A8630B-7EE2-4441-8D5C-FC965A9EC36A}" name="十五音" dataDxfId="56" dataCellStyle="一般 2"/>
    <tableColumn id="9" xr3:uid="{47CB45C4-E526-4D31-B9B9-B3F50F2959D7}" name="舒促聲" dataDxfId="48" dataCellStyle="一般 2"/>
    <tableColumn id="12" xr3:uid="{EDFDC711-A82A-4081-B493-0D85234294E7}" name="十五音識別碼" dataDxfId="49" dataCellStyle="一般 2">
      <calculatedColumnFormula>韻母對照資料表[[#This Row],[十五音]]&amp;LEFT(韻母對照資料表[[#This Row],[舒促聲]],1)</calculatedColumnFormula>
    </tableColumn>
    <tableColumn id="10" xr3:uid="{0F1D531B-0769-453D-80E5-392C82C6EC8A}" name="十五音韻母序" dataDxfId="11" dataCellStyle="一般 2"/>
    <tableColumn id="4" xr3:uid="{05CFFD50-C566-4C24-AA68-74C6AAC7C12D}" name="白話字" dataDxfId="50" dataCellStyle="一般 2"/>
    <tableColumn id="5" xr3:uid="{E2EA03EB-ACE4-44C9-941C-6A1E1129C467}" name="台羅拼音" dataDxfId="55" dataCellStyle="一般 2"/>
    <tableColumn id="6" xr3:uid="{D843D61D-B7B7-466B-8521-68AB2FE6A862}" name="閩拼方案" dataDxfId="54" dataCellStyle="一般 2"/>
    <tableColumn id="13" xr3:uid="{58192BD3-7105-4748-8F43-F1E6F0D1E51B}" name="台語注音二式" dataDxfId="53" dataCellStyle="一般 2"/>
    <tableColumn id="11" xr3:uid="{E38F3A1C-E2EC-42CE-A1AC-4E4641D25B03}" name="字長" dataDxfId="52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28F47-B784-4487-8031-4E44CCD26981}" name="廣韻聲母對照資料表" displayName="廣韻聲母對照資料表" ref="A1:G43" totalsRowShown="0" headerRowDxfId="43" dataDxfId="47" headerRowCellStyle="一般 2" dataCellStyle="一般 2">
  <autoFilter ref="A1:G43" xr:uid="{289BE24E-3969-4C52-AB3B-76600C4FA756}"/>
  <sortState xmlns:xlrd2="http://schemas.microsoft.com/office/spreadsheetml/2017/richdata2" ref="A2:G43">
    <sortCondition ref="B2:B43"/>
  </sortState>
  <tableColumns count="7">
    <tableColumn id="1" xr3:uid="{D0FEAE4E-9A40-421A-99C3-6261DD6ED46E}" name="識別號" dataDxfId="46" dataCellStyle="一般 2"/>
    <tableColumn id="5" xr3:uid="{593B78F9-5B14-4960-8EA2-1BFDFFB0211A}" name="聲母識別號" dataDxfId="45" dataCellStyle="一般 2">
      <calculatedColumnFormula xml:space="preserve"> INDEX([1]!聲母對照資料表[識別號], MATCH(D2, [1]!聲母對照資料表[聲母碼],0))</calculatedColumnFormula>
    </tableColumn>
    <tableColumn id="6" xr3:uid="{9BB9B31D-0C96-48C1-8F2A-6D64BBF30C78}" name="國際音標" dataDxfId="44" dataCellStyle="一般 2 2">
      <calculatedColumnFormula array="1" xml:space="preserve"> INDEX([1]!聲母對照資料表[聲母國際音標], 廣韻聲母對照資料表[[#This Row],[聲母識別號]])</calculatedColumnFormula>
    </tableColumn>
    <tableColumn id="4" xr3:uid="{EF645BF0-D1EB-4C08-8936-4FD6537BE8CD}" name="台語音標" dataDxfId="18" dataCellStyle="一般 2 2"/>
    <tableColumn id="7" xr3:uid="{E8C2778C-CB4E-42BB-B74F-E8A54F4C7BAB}" name="方音符號" dataDxfId="16" dataCellStyle="一般 2 2">
      <calculatedColumnFormula array="1" xml:space="preserve"> INDEX(聲母對照資料表[方音符號], MATCH(TRUE, EXACT(廣韻聲母對照資料表[[#This Row],[台語音標]], 聲母碼),0))</calculatedColumnFormula>
    </tableColumn>
    <tableColumn id="3" xr3:uid="{E32C9B2B-4A5C-478D-9A44-C229E9AD0360}" name="十五音" dataDxfId="17" dataCellStyle="一般 2 2">
      <calculatedColumnFormula array="1" xml:space="preserve"> INDEX([1]!聲母對照資料表[十五音聲母], 廣韻聲母對照資料表[[#This Row],[聲母識別號]])</calculatedColumnFormula>
    </tableColumn>
    <tableColumn id="2" xr3:uid="{A5CD8104-9094-4875-AB52-D96EECAE0B4B}" name="廣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1E49E-D2C0-4205-A1D5-54D23BFFD0FC}" name="廣韻韻母對照資料表" displayName="廣韻韻母對照資料表" ref="A1:G141" totalsRowShown="0" headerRowDxfId="42" headerRowBorderDxfId="40" tableBorderDxfId="41" headerRowCellStyle="一般 6">
  <autoFilter ref="A1:G141" xr:uid="{FB8BC323-B839-4175-B3A6-11E5180F6065}"/>
  <tableColumns count="7">
    <tableColumn id="1" xr3:uid="{1F2FD83D-FE92-4287-A3CA-0ED4BE1A30F4}" name="識別號" dataDxfId="39" dataCellStyle="一般 3"/>
    <tableColumn id="9" xr3:uid="{2B7D48D8-EECE-4C4C-A49D-BC6B491168D8}" name="韻母識別號" dataDxfId="38" dataCellStyle="一般 2">
      <calculatedColumnFormula xml:space="preserve"> INDEX([1]!韻母對照資料表[識別號], MATCH(廣韻韻母對照資料表[[#This Row],[台語音標]], [1]!韻母對照資料表[韻母碼],0))</calculatedColumnFormula>
    </tableColumn>
    <tableColumn id="8" xr3:uid="{3AF7218B-341B-439F-A090-5195182A55F8}" name="國際音標" dataDxfId="35" dataCellStyle="一般 2 2"/>
    <tableColumn id="5" xr3:uid="{ABE8F9FF-C3A0-4E28-B6B2-E1831B075621}" name="台語音標" dataDxfId="34" dataCellStyle="一般 6 2"/>
    <tableColumn id="2" xr3:uid="{9833B29A-9243-4B9A-9196-B9B8F88AF3AA}" name="廣韻" dataCellStyle="一般 6"/>
    <tableColumn id="3" xr3:uid="{3D7F9E98-ED50-451F-8687-2A1DC25B7991}" name="十五音" dataDxfId="37" dataCellStyle="一般 3"/>
    <tableColumn id="4" xr3:uid="{DDBE30F5-7CE2-4C0A-A3BE-DD68B8F151EF}" name="舒促聲" dataDxfId="36" dataCellStyle="一般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9D3E0-2810-4B30-954F-087F6740D10F}" name="韻母對照資料表6" displayName="韻母對照資料表6" ref="B4:K104" totalsRowShown="0" headerRowDxfId="33" headerRowBorderDxfId="31" tableBorderDxfId="32" totalsRowBorderDxfId="30" headerRowCellStyle="一般 2 4">
  <autoFilter ref="B4:K104" xr:uid="{AA4CBF3C-4DEA-AE42-A98A-4705DAE1A77B}"/>
  <sortState xmlns:xlrd2="http://schemas.microsoft.com/office/spreadsheetml/2017/richdata2" ref="B5:K104">
    <sortCondition ref="B5:B104"/>
  </sortState>
  <tableColumns count="10">
    <tableColumn id="1" xr3:uid="{C4366965-3DB4-4415-97CE-BB896523EB84}" name="識別號" dataDxfId="29" dataCellStyle="一般 2 4"/>
    <tableColumn id="3" xr3:uid="{DE087FE5-1ACC-4A66-A81B-59DD970529F0}" name="國際音標" dataDxfId="23" dataCellStyle="一般 2 4"/>
    <tableColumn id="2" xr3:uid="{087E4D9E-34DA-4C04-AEBD-7B6FD5FB851E}" name="台語音標" dataDxfId="28" dataCellStyle="一般 2 4"/>
    <tableColumn id="7" xr3:uid="{94D1F450-D954-42E7-BA2B-65A92DD52284}" name="方音符號" dataDxfId="22" dataCellStyle="一般 2 4"/>
    <tableColumn id="8" xr3:uid="{9875F80F-414F-4A30-AABB-81838D4398C9}" name="十五音" dataDxfId="21" dataCellStyle="一般 2 4"/>
    <tableColumn id="4" xr3:uid="{AEE87344-96C0-40C9-AA1F-AB6E5D3EF014}" name="白話字" dataDxfId="27" dataCellStyle="一般 2 4"/>
    <tableColumn id="6" xr3:uid="{A28D2104-2746-4717-87E3-A5D3783E2FCE}" name="台羅拼音" dataDxfId="20" dataCellStyle="一般 2 4"/>
    <tableColumn id="5" xr3:uid="{57A788C0-9815-4219-8B3D-48897F8667B8}" name="閩拼方案" dataDxfId="26" dataCellStyle="一般 2 4"/>
    <tableColumn id="9" xr3:uid="{3562E0EB-B2BF-4483-AF8D-2BA2A236ACD4}" name="舒促聲" dataDxfId="25" dataCellStyle="一般 2 4"/>
    <tableColumn id="10" xr3:uid="{3DF45DA9-7943-4977-81A9-9D1A1D1D442A}" name="十五音序" dataDxfId="24" dataCellStyle="一般 2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P31"/>
  <sheetViews>
    <sheetView showGridLines="0" zoomScale="70" zoomScaleNormal="70" workbookViewId="0">
      <pane ySplit="3" topLeftCell="A11" activePane="bottomLeft" state="frozen"/>
      <selection activeCell="Q8" sqref="Q8"/>
      <selection pane="bottomLeft" activeCell="K1" sqref="K1:K1048576"/>
    </sheetView>
  </sheetViews>
  <sheetFormatPr defaultColWidth="12.125" defaultRowHeight="34.5" customHeight="1" outlineLevelCol="1"/>
  <cols>
    <col min="1" max="1" width="10.625" style="8" customWidth="1"/>
    <col min="2" max="2" width="18.875" style="8" customWidth="1" collapsed="1"/>
    <col min="3" max="3" width="18.875" customWidth="1"/>
    <col min="4" max="6" width="18.875" style="8" customWidth="1"/>
    <col min="7" max="9" width="18.875" customWidth="1"/>
    <col min="10" max="10" width="28.125" style="46" bestFit="1" customWidth="1"/>
    <col min="11" max="11" width="18.375" hidden="1" customWidth="1" outlineLevel="1"/>
    <col min="12" max="12" width="35.125" customWidth="1" collapsed="1"/>
    <col min="13" max="13" width="18.375" style="8" customWidth="1"/>
    <col min="14" max="14" width="20.625" customWidth="1"/>
    <col min="15" max="15" width="20.625" style="46" customWidth="1"/>
    <col min="16" max="17" width="20.625" customWidth="1"/>
    <col min="18" max="18" width="20.625" style="46" customWidth="1"/>
    <col min="19" max="21" width="20.625" customWidth="1"/>
    <col min="22" max="22" width="22.5" style="46" bestFit="1" customWidth="1"/>
    <col min="23" max="23" width="14.75" style="8" customWidth="1"/>
    <col min="24" max="24" width="14.75" style="46" customWidth="1"/>
    <col min="25" max="26" width="16" style="8" hidden="1" customWidth="1" outlineLevel="1"/>
    <col min="27" max="27" width="15.75" style="8" customWidth="1" collapsed="1"/>
    <col min="28" max="28" width="15.75" style="47" customWidth="1"/>
    <col min="29" max="30" width="15.75" style="48" customWidth="1"/>
    <col min="31" max="34" width="15.75" style="8" customWidth="1"/>
    <col min="35" max="41" width="16" style="8" customWidth="1"/>
    <col min="42" max="42" width="18.25" style="8" customWidth="1"/>
    <col min="43" max="16384" width="12.125" style="9"/>
  </cols>
  <sheetData>
    <row r="1" spans="1:42" ht="34.5" customHeight="1">
      <c r="A1" s="6">
        <f xml:space="preserve"> COLUMN()</f>
        <v>1</v>
      </c>
      <c r="B1" s="6">
        <f t="shared" ref="B1:L1" si="0" xml:space="preserve"> COLUMN()</f>
        <v>2</v>
      </c>
      <c r="C1" s="6">
        <f t="shared" si="0"/>
        <v>3</v>
      </c>
      <c r="D1" s="6">
        <f t="shared" si="0"/>
        <v>4</v>
      </c>
      <c r="E1" s="6"/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4.5" customHeight="1">
      <c r="C2" s="8"/>
      <c r="G2" s="8"/>
      <c r="H2" s="8"/>
      <c r="I2" s="8"/>
      <c r="J2" s="8"/>
      <c r="K2" s="8"/>
      <c r="L2" s="10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18" customFormat="1" ht="34.5" customHeight="1">
      <c r="A3" s="11" t="s">
        <v>976</v>
      </c>
      <c r="B3" s="14" t="s">
        <v>980</v>
      </c>
      <c r="C3" s="13" t="s">
        <v>981</v>
      </c>
      <c r="D3" s="13" t="s">
        <v>979</v>
      </c>
      <c r="E3" s="12" t="s">
        <v>978</v>
      </c>
      <c r="F3" s="12" t="s">
        <v>977</v>
      </c>
      <c r="G3" s="13" t="s">
        <v>982</v>
      </c>
      <c r="H3" s="15" t="s">
        <v>2201</v>
      </c>
      <c r="I3" s="15" t="s">
        <v>983</v>
      </c>
      <c r="J3" s="16" t="s">
        <v>984</v>
      </c>
      <c r="K3" s="12" t="s">
        <v>985</v>
      </c>
      <c r="L3" s="17" t="s">
        <v>986</v>
      </c>
      <c r="M3" s="8"/>
      <c r="N3" s="8"/>
      <c r="O3" s="8"/>
      <c r="P3" s="8"/>
      <c r="Q3" s="8"/>
      <c r="R3" s="8"/>
      <c r="S3" s="8"/>
      <c r="T3" s="8"/>
      <c r="U3" s="8"/>
    </row>
    <row r="4" spans="1:42" ht="57.75">
      <c r="A4" s="19">
        <v>1</v>
      </c>
      <c r="B4" s="23" t="s">
        <v>9</v>
      </c>
      <c r="C4" s="24" t="s">
        <v>990</v>
      </c>
      <c r="D4" s="22" t="s">
        <v>989</v>
      </c>
      <c r="E4" s="21" t="s">
        <v>988</v>
      </c>
      <c r="F4" s="20" t="s">
        <v>987</v>
      </c>
      <c r="G4" s="24" t="s">
        <v>990</v>
      </c>
      <c r="H4" s="24" t="s">
        <v>990</v>
      </c>
      <c r="I4" s="24" t="s">
        <v>990</v>
      </c>
      <c r="J4" s="25" t="s">
        <v>991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57.75">
      <c r="A5" s="19">
        <v>2</v>
      </c>
      <c r="B5" s="28" t="s">
        <v>2</v>
      </c>
      <c r="C5" s="24" t="s">
        <v>2</v>
      </c>
      <c r="D5" s="22" t="s">
        <v>994</v>
      </c>
      <c r="E5" s="21" t="s">
        <v>993</v>
      </c>
      <c r="F5" s="20" t="s">
        <v>992</v>
      </c>
      <c r="G5" s="24" t="s">
        <v>2</v>
      </c>
      <c r="H5" s="24" t="s">
        <v>2</v>
      </c>
      <c r="I5" s="24" t="s">
        <v>4</v>
      </c>
      <c r="J5" s="25" t="s">
        <v>995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57.75">
      <c r="A6" s="19">
        <v>3</v>
      </c>
      <c r="B6" s="28" t="s">
        <v>14</v>
      </c>
      <c r="C6" s="24" t="s">
        <v>14</v>
      </c>
      <c r="D6" s="22" t="s">
        <v>998</v>
      </c>
      <c r="E6" s="30" t="s">
        <v>997</v>
      </c>
      <c r="F6" s="20" t="s">
        <v>996</v>
      </c>
      <c r="G6" s="24" t="s">
        <v>14</v>
      </c>
      <c r="H6" s="24" t="s">
        <v>14</v>
      </c>
      <c r="I6" s="24" t="s">
        <v>16</v>
      </c>
      <c r="J6" s="25" t="s">
        <v>999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57.75">
      <c r="A7" s="19">
        <v>4</v>
      </c>
      <c r="B7" s="28" t="s">
        <v>15</v>
      </c>
      <c r="C7" s="24" t="s">
        <v>1003</v>
      </c>
      <c r="D7" s="22" t="s">
        <v>1002</v>
      </c>
      <c r="E7" s="21" t="s">
        <v>1001</v>
      </c>
      <c r="F7" s="20" t="s">
        <v>1000</v>
      </c>
      <c r="G7" s="24" t="s">
        <v>1003</v>
      </c>
      <c r="H7" s="24" t="s">
        <v>1003</v>
      </c>
      <c r="I7" s="24" t="s">
        <v>14</v>
      </c>
      <c r="J7" s="25" t="s">
        <v>1004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57.75">
      <c r="A8" s="19">
        <v>5</v>
      </c>
      <c r="B8" s="23" t="s">
        <v>6</v>
      </c>
      <c r="C8" s="24" t="s">
        <v>6</v>
      </c>
      <c r="D8" s="22" t="s">
        <v>1007</v>
      </c>
      <c r="E8" s="21" t="s">
        <v>1006</v>
      </c>
      <c r="F8" s="20" t="s">
        <v>1005</v>
      </c>
      <c r="G8" s="24" t="s">
        <v>6</v>
      </c>
      <c r="H8" s="24" t="s">
        <v>6</v>
      </c>
      <c r="I8" s="24" t="s">
        <v>1008</v>
      </c>
      <c r="J8" s="25" t="s">
        <v>1009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57.75">
      <c r="A9" s="19">
        <v>6</v>
      </c>
      <c r="B9" s="23" t="s">
        <v>3</v>
      </c>
      <c r="C9" s="24" t="s">
        <v>1013</v>
      </c>
      <c r="D9" s="22" t="s">
        <v>1012</v>
      </c>
      <c r="E9" s="21" t="s">
        <v>1011</v>
      </c>
      <c r="F9" s="20" t="s">
        <v>1010</v>
      </c>
      <c r="G9" s="24" t="s">
        <v>1013</v>
      </c>
      <c r="H9" s="24" t="s">
        <v>1013</v>
      </c>
      <c r="I9" s="24" t="s">
        <v>2</v>
      </c>
      <c r="J9" s="25" t="s">
        <v>1014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57.75">
      <c r="A10" s="19">
        <v>7</v>
      </c>
      <c r="B10" s="23" t="s">
        <v>7</v>
      </c>
      <c r="C10" s="24" t="s">
        <v>1018</v>
      </c>
      <c r="D10" s="22" t="s">
        <v>1017</v>
      </c>
      <c r="E10" s="21" t="s">
        <v>1016</v>
      </c>
      <c r="F10" s="20" t="s">
        <v>1015</v>
      </c>
      <c r="G10" s="24" t="s">
        <v>1018</v>
      </c>
      <c r="H10" s="24" t="s">
        <v>1018</v>
      </c>
      <c r="I10" s="24" t="s">
        <v>6</v>
      </c>
      <c r="J10" s="25" t="s">
        <v>1019</v>
      </c>
      <c r="K10" s="25">
        <f xml:space="preserve"> LEN(聲母對照資料表[[#This Row],[台語音標]])</f>
        <v>2</v>
      </c>
      <c r="L10" s="26"/>
      <c r="M10" s="2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7.75">
      <c r="A11" s="19">
        <v>8</v>
      </c>
      <c r="B11" s="23" t="s">
        <v>1025</v>
      </c>
      <c r="C11" s="32" t="s">
        <v>1026</v>
      </c>
      <c r="D11" s="22" t="s">
        <v>1024</v>
      </c>
      <c r="E11" s="21" t="s">
        <v>2215</v>
      </c>
      <c r="F11" s="20" t="s">
        <v>1022</v>
      </c>
      <c r="G11" s="24" t="s">
        <v>1028</v>
      </c>
      <c r="H11" s="24" t="s">
        <v>1027</v>
      </c>
      <c r="I11" s="24" t="s">
        <v>1029</v>
      </c>
      <c r="J11" s="25" t="s">
        <v>1030</v>
      </c>
      <c r="K11" s="25">
        <f xml:space="preserve"> LEN(聲母對照資料表[[#This Row],[台語音標]])</f>
        <v>1</v>
      </c>
      <c r="L11" s="26"/>
      <c r="M11" s="2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57.75">
      <c r="A12" s="19">
        <v>9</v>
      </c>
      <c r="B12" s="23" t="s">
        <v>1039</v>
      </c>
      <c r="C12" s="24" t="s">
        <v>1040</v>
      </c>
      <c r="D12" s="22" t="s">
        <v>1038</v>
      </c>
      <c r="E12" s="33" t="s">
        <v>1673</v>
      </c>
      <c r="F12" s="20" t="s">
        <v>1037</v>
      </c>
      <c r="G12" s="24" t="s">
        <v>1040</v>
      </c>
      <c r="H12" s="24" t="s">
        <v>1040</v>
      </c>
      <c r="I12" s="24" t="s">
        <v>1041</v>
      </c>
      <c r="J12" s="255" t="s">
        <v>1042</v>
      </c>
      <c r="K12" s="25">
        <f xml:space="preserve"> LEN(聲母對照資料表[[#This Row],[台語音標]])</f>
        <v>1</v>
      </c>
      <c r="L12" s="26"/>
      <c r="M12" s="2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57.75">
      <c r="A13" s="19">
        <v>10</v>
      </c>
      <c r="B13" s="23" t="s">
        <v>1049</v>
      </c>
      <c r="C13" s="24" t="s">
        <v>1049</v>
      </c>
      <c r="D13" s="22" t="s">
        <v>1048</v>
      </c>
      <c r="E13" s="21" t="s">
        <v>2214</v>
      </c>
      <c r="F13" s="20" t="s">
        <v>1047</v>
      </c>
      <c r="G13" s="24" t="s">
        <v>1049</v>
      </c>
      <c r="H13" s="24" t="s">
        <v>1049</v>
      </c>
      <c r="I13" s="24" t="s">
        <v>1049</v>
      </c>
      <c r="J13" s="24" t="s">
        <v>1049</v>
      </c>
      <c r="K13" s="25">
        <f xml:space="preserve"> LEN(聲母對照資料表[[#This Row],[台語音標]])</f>
        <v>1</v>
      </c>
      <c r="L13" s="26"/>
      <c r="M13" s="27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57.75">
      <c r="A14" s="19">
        <v>11</v>
      </c>
      <c r="B14" s="34" t="s">
        <v>1691</v>
      </c>
      <c r="C14" s="254" t="s">
        <v>2203</v>
      </c>
      <c r="D14" s="257" t="s">
        <v>2216</v>
      </c>
      <c r="E14" s="21" t="s">
        <v>1054</v>
      </c>
      <c r="F14" s="20" t="s">
        <v>1053</v>
      </c>
      <c r="G14" s="254" t="s">
        <v>2203</v>
      </c>
      <c r="H14" s="254" t="s">
        <v>2203</v>
      </c>
      <c r="I14" s="254" t="s">
        <v>2203</v>
      </c>
      <c r="J14" s="254" t="s">
        <v>2203</v>
      </c>
      <c r="K14" s="25">
        <f xml:space="preserve"> LEN(聲母對照資料表[[#This Row],[台語音標]])</f>
        <v>1</v>
      </c>
      <c r="L14" s="26"/>
      <c r="M14" s="2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57.75">
      <c r="A15" s="19">
        <v>12</v>
      </c>
      <c r="B15" s="23" t="s">
        <v>4</v>
      </c>
      <c r="C15" s="24" t="s">
        <v>1058</v>
      </c>
      <c r="D15" s="22" t="s">
        <v>1057</v>
      </c>
      <c r="E15" s="21" t="s">
        <v>1056</v>
      </c>
      <c r="F15" s="20" t="s">
        <v>1055</v>
      </c>
      <c r="G15" s="24" t="s">
        <v>1058</v>
      </c>
      <c r="H15" s="24" t="s">
        <v>1058</v>
      </c>
      <c r="I15" s="24" t="s">
        <v>1059</v>
      </c>
      <c r="J15" s="255" t="s">
        <v>1060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9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57.75">
      <c r="A16" s="19">
        <v>13</v>
      </c>
      <c r="B16" s="23" t="s">
        <v>1064</v>
      </c>
      <c r="C16" s="24" t="s">
        <v>1065</v>
      </c>
      <c r="D16" s="22" t="s">
        <v>1063</v>
      </c>
      <c r="E16" s="21" t="s">
        <v>1062</v>
      </c>
      <c r="F16" s="20" t="s">
        <v>1061</v>
      </c>
      <c r="G16" s="24" t="s">
        <v>1065</v>
      </c>
      <c r="H16" s="24" t="s">
        <v>1065</v>
      </c>
      <c r="I16" s="24" t="s">
        <v>1066</v>
      </c>
      <c r="J16" s="255" t="s">
        <v>1067</v>
      </c>
      <c r="K16" s="25">
        <f xml:space="preserve"> LEN(聲母對照資料表[[#This Row],[台語音標]])</f>
        <v>1</v>
      </c>
      <c r="L16" s="26"/>
      <c r="M16" s="29"/>
      <c r="N16" s="8"/>
      <c r="O16" s="8"/>
      <c r="P16" s="8"/>
      <c r="Q16" s="8"/>
      <c r="R16" s="9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57.75">
      <c r="A17" s="19">
        <v>14</v>
      </c>
      <c r="B17" s="23" t="s">
        <v>1071</v>
      </c>
      <c r="C17" s="32" t="s">
        <v>1072</v>
      </c>
      <c r="D17" s="22" t="s">
        <v>1070</v>
      </c>
      <c r="E17" s="21" t="s">
        <v>1069</v>
      </c>
      <c r="F17" s="20" t="s">
        <v>1068</v>
      </c>
      <c r="G17" s="24" t="s">
        <v>1074</v>
      </c>
      <c r="H17" s="24" t="s">
        <v>1073</v>
      </c>
      <c r="I17" s="24" t="s">
        <v>1075</v>
      </c>
      <c r="J17" s="255" t="s">
        <v>1076</v>
      </c>
      <c r="K17" s="25">
        <f xml:space="preserve"> LEN(聲母對照資料表[[#This Row],[台語音標]])</f>
        <v>1</v>
      </c>
      <c r="L17" s="26"/>
      <c r="M17" s="27"/>
      <c r="N17" s="8"/>
      <c r="O17" s="8"/>
      <c r="P17" s="8"/>
      <c r="Q17" s="8"/>
      <c r="R17" s="9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57.75">
      <c r="A18" s="19">
        <v>15</v>
      </c>
      <c r="B18" s="34" t="s">
        <v>1</v>
      </c>
      <c r="C18" s="24" t="s">
        <v>1</v>
      </c>
      <c r="D18" s="22" t="s">
        <v>1083</v>
      </c>
      <c r="E18" s="21" t="s">
        <v>1082</v>
      </c>
      <c r="F18" s="20" t="s">
        <v>1082</v>
      </c>
      <c r="G18" s="24" t="s">
        <v>1</v>
      </c>
      <c r="H18" s="24" t="s">
        <v>1</v>
      </c>
      <c r="I18" s="24" t="s">
        <v>1</v>
      </c>
      <c r="J18" s="255" t="s">
        <v>1084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9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7.75">
      <c r="A19" s="19">
        <v>16</v>
      </c>
      <c r="B19" s="36" t="s">
        <v>5</v>
      </c>
      <c r="C19" s="255" t="s">
        <v>1088</v>
      </c>
      <c r="D19" s="22" t="s">
        <v>1087</v>
      </c>
      <c r="E19" s="21" t="s">
        <v>1086</v>
      </c>
      <c r="F19" s="35" t="s">
        <v>1085</v>
      </c>
      <c r="G19" s="255" t="s">
        <v>1088</v>
      </c>
      <c r="H19" s="255" t="s">
        <v>1088</v>
      </c>
      <c r="I19" s="255" t="s">
        <v>2212</v>
      </c>
      <c r="J19" s="255" t="s">
        <v>1088</v>
      </c>
      <c r="K19" s="37">
        <f xml:space="preserve"> LEN(聲母對照資料表[[#This Row],[台語音標]])</f>
        <v>1</v>
      </c>
      <c r="L19" s="38" t="s">
        <v>1089</v>
      </c>
      <c r="M19" s="27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57.75">
      <c r="A20" s="19">
        <v>17</v>
      </c>
      <c r="B20" s="36" t="s">
        <v>8</v>
      </c>
      <c r="C20" s="255" t="s">
        <v>1093</v>
      </c>
      <c r="D20" s="22" t="s">
        <v>1092</v>
      </c>
      <c r="E20" s="21" t="s">
        <v>1091</v>
      </c>
      <c r="F20" s="35" t="s">
        <v>1090</v>
      </c>
      <c r="G20" s="255" t="s">
        <v>1093</v>
      </c>
      <c r="H20" s="255" t="s">
        <v>1093</v>
      </c>
      <c r="I20" s="255" t="s">
        <v>1847</v>
      </c>
      <c r="J20" s="255" t="s">
        <v>1093</v>
      </c>
      <c r="K20" s="37">
        <f xml:space="preserve"> LEN(聲母對照資料表[[#This Row],[台語音標]])</f>
        <v>1</v>
      </c>
      <c r="L20" s="38" t="s">
        <v>1094</v>
      </c>
      <c r="M20" s="27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57.75">
      <c r="A21" s="39">
        <v>18</v>
      </c>
      <c r="B21" s="41" t="s">
        <v>17</v>
      </c>
      <c r="C21" s="256" t="s">
        <v>1098</v>
      </c>
      <c r="D21" s="22" t="s">
        <v>1097</v>
      </c>
      <c r="E21" s="21" t="s">
        <v>1096</v>
      </c>
      <c r="F21" s="40" t="s">
        <v>1095</v>
      </c>
      <c r="G21" s="256" t="s">
        <v>1098</v>
      </c>
      <c r="H21" s="256" t="s">
        <v>1098</v>
      </c>
      <c r="I21" s="256" t="s">
        <v>2213</v>
      </c>
      <c r="J21" s="256" t="s">
        <v>1098</v>
      </c>
      <c r="K21" s="42">
        <f xml:space="preserve"> LEN(聲母對照資料表[[#This Row],[台語音標]])</f>
        <v>2</v>
      </c>
      <c r="L21" s="38" t="s">
        <v>1099</v>
      </c>
      <c r="M21" s="27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57.75">
      <c r="A22" s="19">
        <v>19</v>
      </c>
      <c r="B22" s="266" t="s">
        <v>1044</v>
      </c>
      <c r="C22" s="267" t="s">
        <v>1680</v>
      </c>
      <c r="D22" s="268" t="s">
        <v>1503</v>
      </c>
      <c r="E22" s="269" t="s">
        <v>1673</v>
      </c>
      <c r="F22" s="270" t="s">
        <v>1037</v>
      </c>
      <c r="G22" s="267" t="s">
        <v>1680</v>
      </c>
      <c r="H22" s="271" t="s">
        <v>1680</v>
      </c>
      <c r="I22" s="271" t="s">
        <v>2300</v>
      </c>
      <c r="J22" s="272" t="s">
        <v>1760</v>
      </c>
      <c r="K22" s="273">
        <f xml:space="preserve"> LEN(聲母對照資料表[[#This Row],[台語音標]])</f>
        <v>2</v>
      </c>
      <c r="L22" s="274"/>
      <c r="O22" s="9"/>
      <c r="R22" s="9"/>
      <c r="V22" s="9"/>
      <c r="X22" s="9"/>
      <c r="AA22" s="43"/>
      <c r="AB22" s="44"/>
      <c r="AC22" s="45"/>
      <c r="AD22" s="43"/>
      <c r="AE22" s="44"/>
      <c r="AF22" s="45"/>
      <c r="AG22" s="43"/>
      <c r="AH22" s="44"/>
      <c r="AI22" s="45"/>
    </row>
    <row r="23" spans="1:42" ht="57.75">
      <c r="A23" s="39">
        <v>20</v>
      </c>
      <c r="B23" s="266" t="s">
        <v>1032</v>
      </c>
      <c r="C23" s="267" t="s">
        <v>2301</v>
      </c>
      <c r="D23" s="268" t="s">
        <v>1496</v>
      </c>
      <c r="E23" s="269" t="s">
        <v>1023</v>
      </c>
      <c r="F23" s="270" t="s">
        <v>1022</v>
      </c>
      <c r="G23" s="267" t="s">
        <v>1676</v>
      </c>
      <c r="H23" s="271" t="s">
        <v>1678</v>
      </c>
      <c r="I23" s="271" t="s">
        <v>2301</v>
      </c>
      <c r="J23" s="272" t="s">
        <v>1680</v>
      </c>
      <c r="K23" s="273">
        <f xml:space="preserve"> LEN(聲母對照資料表[[#This Row],[台語音標]])</f>
        <v>2</v>
      </c>
      <c r="L23" s="274"/>
      <c r="AA23" s="43"/>
      <c r="AB23" s="44"/>
      <c r="AC23" s="45"/>
      <c r="AD23" s="43"/>
      <c r="AE23" s="44"/>
      <c r="AF23" s="45"/>
      <c r="AG23" s="43"/>
      <c r="AH23" s="44"/>
      <c r="AI23" s="45"/>
    </row>
    <row r="24" spans="1:42" ht="57.75">
      <c r="A24" s="19">
        <v>21</v>
      </c>
      <c r="B24" s="266" t="s">
        <v>1078</v>
      </c>
      <c r="C24" s="267" t="s">
        <v>1759</v>
      </c>
      <c r="D24" s="268" t="s">
        <v>1500</v>
      </c>
      <c r="E24" s="269" t="s">
        <v>2208</v>
      </c>
      <c r="F24" s="270" t="s">
        <v>1068</v>
      </c>
      <c r="G24" s="267" t="s">
        <v>1677</v>
      </c>
      <c r="H24" s="271" t="s">
        <v>1679</v>
      </c>
      <c r="I24" s="271" t="s">
        <v>1759</v>
      </c>
      <c r="J24" s="272" t="s">
        <v>1676</v>
      </c>
      <c r="K24" s="273">
        <f xml:space="preserve"> LEN(聲母對照資料表[[#This Row],[台語音標]])</f>
        <v>2</v>
      </c>
      <c r="L24" s="274"/>
      <c r="AA24" s="43"/>
      <c r="AB24" s="44"/>
      <c r="AC24" s="45"/>
      <c r="AD24" s="43"/>
      <c r="AE24" s="44"/>
      <c r="AF24" s="45"/>
      <c r="AG24" s="43"/>
      <c r="AH24" s="44"/>
      <c r="AI24" s="45"/>
    </row>
    <row r="25" spans="1:42" ht="57.75">
      <c r="A25" s="39">
        <v>22</v>
      </c>
      <c r="B25" s="266" t="s">
        <v>1051</v>
      </c>
      <c r="C25" s="267" t="s">
        <v>1681</v>
      </c>
      <c r="D25" s="268" t="s">
        <v>1507</v>
      </c>
      <c r="E25" s="269" t="s">
        <v>2210</v>
      </c>
      <c r="F25" s="270" t="s">
        <v>1047</v>
      </c>
      <c r="G25" s="267" t="s">
        <v>1681</v>
      </c>
      <c r="H25" s="271" t="s">
        <v>1681</v>
      </c>
      <c r="I25" s="271" t="s">
        <v>1681</v>
      </c>
      <c r="J25" s="272" t="s">
        <v>2249</v>
      </c>
      <c r="K25" s="273">
        <f xml:space="preserve"> LEN(聲母對照資料表[[#This Row],[台語音標]])</f>
        <v>2</v>
      </c>
      <c r="L25" s="274"/>
      <c r="AA25" s="43"/>
      <c r="AB25" s="44"/>
      <c r="AC25" s="45"/>
      <c r="AD25" s="43"/>
      <c r="AE25" s="44"/>
      <c r="AF25" s="45"/>
      <c r="AG25" s="43"/>
      <c r="AH25" s="44"/>
      <c r="AI25" s="45"/>
    </row>
    <row r="26" spans="1:42" ht="34.5" customHeight="1">
      <c r="A26" s="275"/>
      <c r="B26" s="275"/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AA26" s="43"/>
      <c r="AB26" s="44"/>
      <c r="AC26" s="45"/>
      <c r="AD26" s="43"/>
      <c r="AE26" s="44"/>
      <c r="AF26" s="45"/>
      <c r="AG26" s="43"/>
      <c r="AH26" s="44"/>
      <c r="AI26" s="45"/>
    </row>
    <row r="27" spans="1:42" ht="34.5" customHeight="1">
      <c r="B27" s="31" t="s">
        <v>1021</v>
      </c>
      <c r="C27" s="31" t="s">
        <v>1103</v>
      </c>
      <c r="D27" s="31" t="s">
        <v>979</v>
      </c>
      <c r="E27" s="31" t="s">
        <v>978</v>
      </c>
      <c r="F27" s="31" t="s">
        <v>977</v>
      </c>
      <c r="G27" s="31" t="s">
        <v>982</v>
      </c>
      <c r="H27" s="31" t="s">
        <v>2201</v>
      </c>
      <c r="I27" s="31" t="s">
        <v>983</v>
      </c>
      <c r="J27" s="31" t="s">
        <v>2204</v>
      </c>
      <c r="AA27" s="43"/>
      <c r="AB27" s="44"/>
      <c r="AC27" s="45"/>
      <c r="AD27" s="43"/>
      <c r="AE27" s="44"/>
      <c r="AF27" s="45"/>
      <c r="AG27" s="43"/>
      <c r="AH27" s="44"/>
      <c r="AI27" s="45"/>
    </row>
    <row r="28" spans="1:42" ht="45.75">
      <c r="B28" s="250" t="s">
        <v>1044</v>
      </c>
      <c r="C28" s="251" t="s">
        <v>1043</v>
      </c>
      <c r="D28" s="250" t="s">
        <v>1046</v>
      </c>
      <c r="E28" s="253" t="s">
        <v>1674</v>
      </c>
      <c r="F28" s="250" t="s">
        <v>2205</v>
      </c>
      <c r="G28" s="250" t="s">
        <v>1043</v>
      </c>
      <c r="H28" s="250" t="s">
        <v>1043</v>
      </c>
      <c r="I28" s="250" t="s">
        <v>1045</v>
      </c>
      <c r="J28" s="251" t="s">
        <v>2250</v>
      </c>
      <c r="AA28" s="43"/>
      <c r="AB28" s="44"/>
      <c r="AC28" s="45"/>
      <c r="AD28" s="43"/>
      <c r="AE28" s="44"/>
      <c r="AF28" s="45"/>
      <c r="AG28" s="43"/>
      <c r="AH28" s="44"/>
      <c r="AI28" s="45"/>
    </row>
    <row r="29" spans="1:42" ht="45.75">
      <c r="B29" s="250" t="s">
        <v>1032</v>
      </c>
      <c r="C29" s="251" t="s">
        <v>1031</v>
      </c>
      <c r="D29" s="250" t="s">
        <v>1036</v>
      </c>
      <c r="E29" s="252" t="s">
        <v>2207</v>
      </c>
      <c r="F29" s="250" t="s">
        <v>1022</v>
      </c>
      <c r="G29" s="250" t="s">
        <v>1033</v>
      </c>
      <c r="H29" s="250" t="s">
        <v>1034</v>
      </c>
      <c r="I29" s="250" t="s">
        <v>1035</v>
      </c>
      <c r="J29" s="250" t="s">
        <v>1043</v>
      </c>
      <c r="AA29" s="43"/>
      <c r="AB29" s="44"/>
      <c r="AC29" s="45"/>
      <c r="AD29" s="43"/>
      <c r="AE29" s="44"/>
      <c r="AF29" s="45"/>
      <c r="AG29" s="43"/>
      <c r="AH29" s="44"/>
      <c r="AI29" s="45"/>
    </row>
    <row r="30" spans="1:42" ht="43.5">
      <c r="B30" s="250" t="s">
        <v>1078</v>
      </c>
      <c r="C30" s="251" t="s">
        <v>1077</v>
      </c>
      <c r="D30" s="250" t="s">
        <v>1081</v>
      </c>
      <c r="E30" s="252" t="s">
        <v>2209</v>
      </c>
      <c r="F30" s="250" t="s">
        <v>2206</v>
      </c>
      <c r="G30" s="250" t="s">
        <v>1079</v>
      </c>
      <c r="H30" s="250" t="s">
        <v>1080</v>
      </c>
      <c r="I30" s="250" t="s">
        <v>1077</v>
      </c>
      <c r="J30" s="251" t="s">
        <v>2251</v>
      </c>
    </row>
    <row r="31" spans="1:42" ht="43.5">
      <c r="B31" s="250" t="s">
        <v>1051</v>
      </c>
      <c r="C31" s="251" t="s">
        <v>1050</v>
      </c>
      <c r="D31" s="250" t="s">
        <v>1052</v>
      </c>
      <c r="E31" s="252" t="s">
        <v>2211</v>
      </c>
      <c r="F31" s="250" t="s">
        <v>1047</v>
      </c>
      <c r="G31" s="250" t="s">
        <v>1050</v>
      </c>
      <c r="H31" s="250" t="s">
        <v>1050</v>
      </c>
      <c r="I31" s="250" t="s">
        <v>1050</v>
      </c>
      <c r="J31" s="251" t="s">
        <v>2252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B1:AH103"/>
  <sheetViews>
    <sheetView showGridLines="0" zoomScale="90" zoomScaleNormal="90" workbookViewId="0">
      <pane ySplit="3" topLeftCell="A18" activePane="bottomLeft" state="frozen"/>
      <selection activeCell="C3" sqref="C3"/>
      <selection pane="bottomLeft" activeCell="D22" sqref="D1:D1048576"/>
    </sheetView>
  </sheetViews>
  <sheetFormatPr defaultColWidth="10" defaultRowHeight="25.5" outlineLevelCol="1"/>
  <cols>
    <col min="1" max="1" width="3.75" style="51" customWidth="1"/>
    <col min="2" max="2" width="11.125" style="50" customWidth="1"/>
    <col min="3" max="3" width="12.75" bestFit="1" customWidth="1"/>
    <col min="4" max="4" width="12.75" style="53" bestFit="1" customWidth="1"/>
    <col min="5" max="5" width="14.875" style="49" bestFit="1" customWidth="1"/>
    <col min="6" max="7" width="15" customWidth="1"/>
    <col min="8" max="8" width="15" hidden="1" customWidth="1" outlineLevel="1"/>
    <col min="9" max="10" width="15" style="46" hidden="1" customWidth="1" outlineLevel="1"/>
    <col min="11" max="11" width="15" customWidth="1" collapsed="1"/>
    <col min="12" max="13" width="15" customWidth="1"/>
    <col min="14" max="14" width="18.75" style="46" bestFit="1" customWidth="1"/>
    <col min="15" max="15" width="15.125" style="51" hidden="1" customWidth="1" outlineLevel="1"/>
    <col min="16" max="16" width="10" collapsed="1"/>
    <col min="17" max="17" width="15.125" style="46" customWidth="1"/>
    <col min="18" max="18" width="15.125" customWidth="1"/>
    <col min="19" max="19" width="15.125" style="53" customWidth="1"/>
    <col min="20" max="20" width="18.75" style="4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53" customWidth="1"/>
    <col min="31" max="31" width="13.375" style="53" hidden="1" customWidth="1" outlineLevel="1"/>
    <col min="32" max="32" width="13.75" style="52" hidden="1" customWidth="1" outlineLevel="1"/>
    <col min="33" max="33" width="13.75" style="52" customWidth="1" collapsed="1"/>
    <col min="34" max="34" width="19.125" style="52" customWidth="1"/>
    <col min="35" max="36" width="14.875" style="51" customWidth="1"/>
    <col min="37" max="37" width="21.25" style="51" customWidth="1"/>
    <col min="38" max="38" width="25" style="51" customWidth="1"/>
    <col min="39" max="16384" width="10" style="51"/>
  </cols>
  <sheetData>
    <row r="1" spans="2:34" s="49" customFormat="1" ht="26.25" customHeight="1">
      <c r="B1" s="265" cm="1">
        <f t="array" ref="B1" xml:space="preserve"> COLUMN() - COLUMN($A:$A)</f>
        <v>1</v>
      </c>
      <c r="C1" s="265" cm="1">
        <f t="array" ref="C1" xml:space="preserve"> COLUMN() - COLUMN($A:$A)</f>
        <v>2</v>
      </c>
      <c r="D1" s="265" cm="1">
        <f t="array" ref="D1" xml:space="preserve"> COLUMN() - COLUMN($A:$A)</f>
        <v>3</v>
      </c>
      <c r="E1" s="265" cm="1">
        <f t="array" ref="E1" xml:space="preserve"> COLUMN() - COLUMN($A:$A)</f>
        <v>4</v>
      </c>
      <c r="F1" s="265" cm="1">
        <f t="array" ref="F1" xml:space="preserve"> COLUMN() - COLUMN($A:$A)</f>
        <v>5</v>
      </c>
      <c r="G1" s="265" cm="1">
        <f t="array" ref="G1" xml:space="preserve"> COLUMN() - COLUMN($A:$A)</f>
        <v>6</v>
      </c>
      <c r="H1" s="265" cm="1">
        <f t="array" ref="H1" xml:space="preserve"> COLUMN() - COLUMN($A:$A)</f>
        <v>7</v>
      </c>
      <c r="I1" s="265" cm="1">
        <f t="array" ref="I1" xml:space="preserve"> COLUMN() - COLUMN($A:$A)</f>
        <v>8</v>
      </c>
      <c r="J1" s="265" cm="1">
        <f t="array" ref="J1" xml:space="preserve"> COLUMN() - COLUMN($A:$A)</f>
        <v>9</v>
      </c>
      <c r="K1" s="265" cm="1">
        <f t="array" ref="K1" xml:space="preserve"> COLUMN() - COLUMN($A:$A)</f>
        <v>10</v>
      </c>
      <c r="L1" s="265" cm="1">
        <f t="array" ref="L1" xml:space="preserve"> COLUMN() - COLUMN($A:$A)</f>
        <v>11</v>
      </c>
      <c r="M1" s="265" cm="1">
        <f t="array" ref="M1" xml:space="preserve"> COLUMN() - COLUMN($A:$A)</f>
        <v>12</v>
      </c>
      <c r="N1" s="265" cm="1">
        <f t="array" ref="N1" xml:space="preserve"> COLUMN() - COLUMN($A:$A)</f>
        <v>13</v>
      </c>
      <c r="O1" s="265" cm="1">
        <f t="array" ref="O1" xml:space="preserve"> COLUMN() - COLUMN($A:$A)</f>
        <v>14</v>
      </c>
    </row>
    <row r="2" spans="2:34" ht="26.25" customHeight="1">
      <c r="C2" s="53"/>
      <c r="E2" s="52"/>
      <c r="F2" s="51"/>
      <c r="G2" s="51"/>
      <c r="H2" s="51"/>
      <c r="I2" s="51"/>
      <c r="J2" s="49"/>
      <c r="K2" s="52"/>
      <c r="L2" s="52"/>
      <c r="M2" s="52"/>
      <c r="N2" s="52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4" ht="27" customHeight="1">
      <c r="B3" s="54" t="s">
        <v>1100</v>
      </c>
      <c r="C3" s="55" t="s">
        <v>1102</v>
      </c>
      <c r="D3" s="55" t="s">
        <v>1103</v>
      </c>
      <c r="E3" s="55" t="s">
        <v>979</v>
      </c>
      <c r="F3" s="55" t="s">
        <v>978</v>
      </c>
      <c r="G3" s="55" t="s">
        <v>977</v>
      </c>
      <c r="H3" s="263" t="s">
        <v>1101</v>
      </c>
      <c r="I3" s="264" t="s">
        <v>1106</v>
      </c>
      <c r="J3" s="264" t="s">
        <v>2217</v>
      </c>
      <c r="K3" s="55" t="s">
        <v>1104</v>
      </c>
      <c r="L3" s="55" t="s">
        <v>2201</v>
      </c>
      <c r="M3" s="55" t="s">
        <v>983</v>
      </c>
      <c r="N3" s="55" t="s">
        <v>984</v>
      </c>
      <c r="O3" s="55" t="s">
        <v>1105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54" customHeight="1">
      <c r="B4" s="56">
        <v>1</v>
      </c>
      <c r="C4" s="62" t="s">
        <v>760</v>
      </c>
      <c r="D4" s="63" t="s">
        <v>760</v>
      </c>
      <c r="E4" s="61" t="s">
        <v>761</v>
      </c>
      <c r="F4" s="60" t="s">
        <v>1109</v>
      </c>
      <c r="G4" s="59" t="s">
        <v>1108</v>
      </c>
      <c r="H4" s="58" t="s">
        <v>1107</v>
      </c>
      <c r="I4" s="65" t="str">
        <f>韻母對照資料表[[#This Row],[十五音]]&amp;LEFT(韻母對照資料表[[#This Row],[舒促聲]],1)</f>
        <v>君舒</v>
      </c>
      <c r="J4" s="57">
        <v>1</v>
      </c>
      <c r="K4" s="62" t="s">
        <v>760</v>
      </c>
      <c r="L4" s="62" t="s">
        <v>760</v>
      </c>
      <c r="M4" s="62" t="s">
        <v>760</v>
      </c>
      <c r="N4" s="62" t="s">
        <v>1824</v>
      </c>
      <c r="O4" s="64">
        <f>IF(韻母對照資料表[[#This Row],[台語音標]]="", 0, LEN(韻母對照資料表[[#This Row],[台語音標]]))</f>
        <v>2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2:34" ht="54" customHeight="1">
      <c r="B5" s="56">
        <v>2</v>
      </c>
      <c r="C5" s="62" t="s">
        <v>776</v>
      </c>
      <c r="D5" s="63" t="s">
        <v>1112</v>
      </c>
      <c r="E5" s="61" t="s">
        <v>777</v>
      </c>
      <c r="F5" s="60" t="s">
        <v>2218</v>
      </c>
      <c r="G5" s="59" t="s">
        <v>1108</v>
      </c>
      <c r="H5" s="58" t="s">
        <v>1110</v>
      </c>
      <c r="I5" s="65" t="str">
        <f>韻母對照資料表[[#This Row],[十五音]]&amp;LEFT(韻母對照資料表[[#This Row],[舒促聲]],1)</f>
        <v>君促</v>
      </c>
      <c r="J5" s="57">
        <v>1</v>
      </c>
      <c r="K5" s="62" t="s">
        <v>1112</v>
      </c>
      <c r="L5" s="62" t="s">
        <v>1112</v>
      </c>
      <c r="M5" s="62" t="s">
        <v>1112</v>
      </c>
      <c r="N5" s="62" t="s">
        <v>1825</v>
      </c>
      <c r="O5" s="64">
        <f>IF(韻母對照資料表[[#This Row],[台語音標]]="", 0, LEN(韻母對照資料表[[#This Row],[台語音標]]))</f>
        <v>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2:34" ht="54" customHeight="1">
      <c r="B6" s="56">
        <v>3</v>
      </c>
      <c r="C6" s="62" t="s">
        <v>1114</v>
      </c>
      <c r="D6" s="66" t="s">
        <v>1114</v>
      </c>
      <c r="E6" s="61" t="s">
        <v>451</v>
      </c>
      <c r="F6" s="60" t="s">
        <v>2307</v>
      </c>
      <c r="G6" s="59" t="s">
        <v>1113</v>
      </c>
      <c r="H6" s="58" t="s">
        <v>1107</v>
      </c>
      <c r="I6" s="65" t="str">
        <f>韻母對照資料表[[#This Row],[十五音]]&amp;LEFT(韻母對照資料表[[#This Row],[舒促聲]],1)</f>
        <v>堅舒</v>
      </c>
      <c r="J6" s="57">
        <v>2</v>
      </c>
      <c r="K6" s="62" t="s">
        <v>1114</v>
      </c>
      <c r="L6" s="62" t="s">
        <v>1114</v>
      </c>
      <c r="M6" s="62" t="s">
        <v>1114</v>
      </c>
      <c r="N6" s="62" t="s">
        <v>1705</v>
      </c>
      <c r="O6" s="67">
        <f>IF(韻母對照資料表[[#This Row],[台語音標]]="", 0, LEN(韻母對照資料表[[#This Row],[台語音標]]))</f>
        <v>3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2:34" ht="54" customHeight="1">
      <c r="B7" s="56">
        <v>4</v>
      </c>
      <c r="C7" s="62" t="s">
        <v>1115</v>
      </c>
      <c r="D7" s="66" t="s">
        <v>1116</v>
      </c>
      <c r="E7" s="61" t="s">
        <v>493</v>
      </c>
      <c r="F7" s="60" t="s">
        <v>2219</v>
      </c>
      <c r="G7" s="59" t="s">
        <v>1113</v>
      </c>
      <c r="H7" s="58" t="s">
        <v>1110</v>
      </c>
      <c r="I7" s="65" t="str">
        <f>韻母對照資料表[[#This Row],[十五音]]&amp;LEFT(韻母對照資料表[[#This Row],[舒促聲]],1)</f>
        <v>堅促</v>
      </c>
      <c r="J7" s="57">
        <v>2</v>
      </c>
      <c r="K7" s="62" t="s">
        <v>1116</v>
      </c>
      <c r="L7" s="62" t="s">
        <v>1116</v>
      </c>
      <c r="M7" s="62" t="s">
        <v>1116</v>
      </c>
      <c r="N7" s="62" t="s">
        <v>1706</v>
      </c>
      <c r="O7" s="67">
        <f>IF(韻母對照資料表[[#This Row],[台語音標]]="", 0, LEN(韻母對照資料表[[#This Row],[台語音標]]))</f>
        <v>3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pans="2:34" ht="54" customHeight="1">
      <c r="B8" s="56">
        <v>5</v>
      </c>
      <c r="C8" s="62" t="s">
        <v>306</v>
      </c>
      <c r="D8" s="63" t="s">
        <v>306</v>
      </c>
      <c r="E8" s="61" t="s">
        <v>307</v>
      </c>
      <c r="F8" s="60" t="s">
        <v>1118</v>
      </c>
      <c r="G8" s="59" t="s">
        <v>1117</v>
      </c>
      <c r="H8" s="58" t="s">
        <v>1107</v>
      </c>
      <c r="I8" s="65" t="str">
        <f>韻母對照資料表[[#This Row],[十五音]]&amp;LEFT(韻母對照資料表[[#This Row],[舒促聲]],1)</f>
        <v>金舒</v>
      </c>
      <c r="J8" s="57">
        <v>3</v>
      </c>
      <c r="K8" s="62" t="s">
        <v>306</v>
      </c>
      <c r="L8" s="62" t="s">
        <v>306</v>
      </c>
      <c r="M8" s="62" t="s">
        <v>306</v>
      </c>
      <c r="N8" s="62" t="s">
        <v>1785</v>
      </c>
      <c r="O8" s="64">
        <f>IF(韻母對照資料表[[#This Row],[台語音標]]="", 0, LEN(韻母對照資料表[[#This Row],[台語音標]]))</f>
        <v>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54" customHeight="1">
      <c r="B9" s="56">
        <v>6</v>
      </c>
      <c r="C9" s="62" t="s">
        <v>350</v>
      </c>
      <c r="D9" s="63" t="s">
        <v>1120</v>
      </c>
      <c r="E9" s="61" t="s">
        <v>1119</v>
      </c>
      <c r="F9" s="74" t="s">
        <v>2220</v>
      </c>
      <c r="G9" s="59" t="s">
        <v>1117</v>
      </c>
      <c r="H9" s="58" t="s">
        <v>1110</v>
      </c>
      <c r="I9" s="65" t="str">
        <f>韻母對照資料表[[#This Row],[十五音]]&amp;LEFT(韻母對照資料表[[#This Row],[舒促聲]],1)</f>
        <v>金促</v>
      </c>
      <c r="J9" s="57">
        <v>3</v>
      </c>
      <c r="K9" s="62" t="s">
        <v>1120</v>
      </c>
      <c r="L9" s="62" t="s">
        <v>1120</v>
      </c>
      <c r="M9" s="62" t="s">
        <v>1120</v>
      </c>
      <c r="N9" s="62" t="s">
        <v>1788</v>
      </c>
      <c r="O9" s="64">
        <f>IF(韻母對照資料表[[#This Row],[台語音標]]="", 0, LEN(韻母對照資料表[[#This Row],[台語音標]]))</f>
        <v>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pans="2:34" ht="54" customHeight="1">
      <c r="B10" s="56">
        <v>7</v>
      </c>
      <c r="C10" s="62" t="s">
        <v>921</v>
      </c>
      <c r="D10" s="63" t="s">
        <v>921</v>
      </c>
      <c r="E10" s="61" t="s">
        <v>922</v>
      </c>
      <c r="F10" s="60" t="s">
        <v>1122</v>
      </c>
      <c r="G10" s="59" t="s">
        <v>1121</v>
      </c>
      <c r="H10" s="58" t="s">
        <v>1107</v>
      </c>
      <c r="I10" s="65" t="str">
        <f>韻母對照資料表[[#This Row],[十五音]]&amp;LEFT(韻母對照資料表[[#This Row],[舒促聲]],1)</f>
        <v>規舒</v>
      </c>
      <c r="J10" s="57">
        <v>4</v>
      </c>
      <c r="K10" s="62" t="s">
        <v>921</v>
      </c>
      <c r="L10" s="62" t="s">
        <v>921</v>
      </c>
      <c r="M10" s="62" t="s">
        <v>921</v>
      </c>
      <c r="N10" s="62" t="s">
        <v>1838</v>
      </c>
      <c r="O10" s="64">
        <f>IF(韻母對照資料表[[#This Row],[台語音標]]="", 0, LEN(韻母對照資料表[[#This Row],[台語音標]]))</f>
        <v>2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pans="2:34" ht="54" customHeight="1">
      <c r="B11" s="56">
        <v>8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/>
      <c r="O11" s="64">
        <f>IF(韻母對照資料表[[#This Row],[台語音標]]="", 0, LEN(韻母對照資料表[[#This Row],[台語音標]]))</f>
        <v>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pans="2:34" ht="54" customHeight="1">
      <c r="B12" s="56">
        <v>9</v>
      </c>
      <c r="C12" s="62" t="s">
        <v>1126</v>
      </c>
      <c r="D12" s="63" t="s">
        <v>1127</v>
      </c>
      <c r="E12" s="61" t="s">
        <v>1125</v>
      </c>
      <c r="F12" s="70" t="s">
        <v>1124</v>
      </c>
      <c r="G12" s="59" t="s">
        <v>1123</v>
      </c>
      <c r="H12" s="58" t="s">
        <v>1107</v>
      </c>
      <c r="I12" s="65" t="str">
        <f>韻母對照資料表[[#This Row],[十五音]]&amp;LEFT(韻母對照資料表[[#This Row],[舒促聲]],1)</f>
        <v>嘉舒</v>
      </c>
      <c r="J12" s="57">
        <v>5</v>
      </c>
      <c r="K12" s="62" t="s">
        <v>1128</v>
      </c>
      <c r="L12" s="62" t="s">
        <v>1127</v>
      </c>
      <c r="M12" s="71" t="s">
        <v>1129</v>
      </c>
      <c r="N12" s="71" t="s">
        <v>1778</v>
      </c>
      <c r="O12" s="64">
        <f>IF(韻母對照資料表[[#This Row],[台語音標]]="", 0, LEN(韻母對照資料表[[#This Row],[台語音標]]))</f>
        <v>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pans="2:34" ht="54" customHeight="1">
      <c r="B13" s="56">
        <v>10</v>
      </c>
      <c r="C13" s="62" t="s">
        <v>1131</v>
      </c>
      <c r="D13" s="63" t="s">
        <v>1132</v>
      </c>
      <c r="E13" s="61" t="s">
        <v>1130</v>
      </c>
      <c r="F13" s="60" t="s">
        <v>2221</v>
      </c>
      <c r="G13" s="59" t="s">
        <v>1123</v>
      </c>
      <c r="H13" s="58" t="s">
        <v>1110</v>
      </c>
      <c r="I13" s="65" t="str">
        <f>韻母對照資料表[[#This Row],[十五音]]&amp;LEFT(韻母對照資料表[[#This Row],[舒促聲]],1)</f>
        <v>嘉促</v>
      </c>
      <c r="J13" s="57">
        <v>5</v>
      </c>
      <c r="K13" s="62" t="s">
        <v>1132</v>
      </c>
      <c r="L13" s="62" t="s">
        <v>1132</v>
      </c>
      <c r="M13" s="62">
        <v>0</v>
      </c>
      <c r="N13" s="62" t="s">
        <v>1780</v>
      </c>
      <c r="O13" s="64">
        <f>IF(韻母對照資料表[[#This Row],[台語音標]]="", 0, LEN(韻母對照資料表[[#This Row],[台語音標]]))</f>
        <v>3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pans="2:34" ht="54" customHeight="1">
      <c r="B14" s="56">
        <v>11</v>
      </c>
      <c r="C14" s="62" t="s">
        <v>79</v>
      </c>
      <c r="D14" s="63" t="s">
        <v>79</v>
      </c>
      <c r="E14" s="61" t="s">
        <v>80</v>
      </c>
      <c r="F14" s="60" t="s">
        <v>1134</v>
      </c>
      <c r="G14" s="59" t="s">
        <v>1133</v>
      </c>
      <c r="H14" s="58" t="s">
        <v>1107</v>
      </c>
      <c r="I14" s="65" t="str">
        <f>韻母對照資料表[[#This Row],[十五音]]&amp;LEFT(韻母對照資料表[[#This Row],[舒促聲]],1)</f>
        <v>干舒</v>
      </c>
      <c r="J14" s="57">
        <v>6</v>
      </c>
      <c r="K14" s="62" t="s">
        <v>79</v>
      </c>
      <c r="L14" s="62" t="s">
        <v>79</v>
      </c>
      <c r="M14" s="62" t="s">
        <v>79</v>
      </c>
      <c r="N14" s="62" t="s">
        <v>1768</v>
      </c>
      <c r="O14" s="64">
        <f>IF(韻母對照資料表[[#This Row],[台語音標]]="", 0, LEN(韻母對照資料表[[#This Row],[台語音標]]))</f>
        <v>2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pans="2:34" ht="54" customHeight="1">
      <c r="B15" s="56">
        <v>12</v>
      </c>
      <c r="C15" s="62" t="s">
        <v>120</v>
      </c>
      <c r="D15" s="63" t="s">
        <v>1135</v>
      </c>
      <c r="E15" s="61" t="s">
        <v>121</v>
      </c>
      <c r="F15" s="73" t="s">
        <v>2222</v>
      </c>
      <c r="G15" s="59" t="s">
        <v>1133</v>
      </c>
      <c r="H15" s="58" t="s">
        <v>1110</v>
      </c>
      <c r="I15" s="65" t="str">
        <f>韻母對照資料表[[#This Row],[十五音]]&amp;LEFT(韻母對照資料表[[#This Row],[舒促聲]],1)</f>
        <v>干促</v>
      </c>
      <c r="J15" s="57">
        <v>6</v>
      </c>
      <c r="K15" s="62" t="s">
        <v>1135</v>
      </c>
      <c r="L15" s="62" t="s">
        <v>1135</v>
      </c>
      <c r="M15" s="62" t="s">
        <v>1135</v>
      </c>
      <c r="N15" s="62" t="s">
        <v>1771</v>
      </c>
      <c r="O15" s="64">
        <f>IF(韻母對照資料表[[#This Row],[台語音標]]="", 0, LEN(韻母對照資料表[[#This Row],[台語音標]]))</f>
        <v>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pans="2:34" ht="54" customHeight="1">
      <c r="B16" s="56">
        <v>13</v>
      </c>
      <c r="C16" s="62" t="s">
        <v>1138</v>
      </c>
      <c r="D16" s="63" t="s">
        <v>1139</v>
      </c>
      <c r="E16" s="61" t="s">
        <v>698</v>
      </c>
      <c r="F16" s="60" t="s">
        <v>1137</v>
      </c>
      <c r="G16" s="59" t="s">
        <v>1136</v>
      </c>
      <c r="H16" s="58" t="s">
        <v>1107</v>
      </c>
      <c r="I16" s="65" t="str">
        <f>韻母對照資料表[[#This Row],[十五音]]&amp;LEFT(韻母對照資料表[[#This Row],[舒促聲]],1)</f>
        <v>公舒</v>
      </c>
      <c r="J16" s="57">
        <v>7</v>
      </c>
      <c r="K16" s="62" t="s">
        <v>1139</v>
      </c>
      <c r="L16" s="62" t="s">
        <v>1139</v>
      </c>
      <c r="M16" s="62" t="s">
        <v>1139</v>
      </c>
      <c r="N16" s="62" t="s">
        <v>1820</v>
      </c>
      <c r="O16" s="64">
        <f>IF(韻母對照資料表[[#This Row],[台語音標]]="", 0, LEN(韻母對照資料表[[#This Row],[台語音標]]))</f>
        <v>3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pans="2:34" ht="54" customHeight="1">
      <c r="B17" s="56">
        <v>14</v>
      </c>
      <c r="C17" s="62" t="s">
        <v>1141</v>
      </c>
      <c r="D17" s="63" t="s">
        <v>1142</v>
      </c>
      <c r="E17" s="61" t="s">
        <v>718</v>
      </c>
      <c r="F17" s="60" t="s">
        <v>1140</v>
      </c>
      <c r="G17" s="59" t="s">
        <v>1136</v>
      </c>
      <c r="H17" s="58" t="s">
        <v>1110</v>
      </c>
      <c r="I17" s="65" t="str">
        <f>韻母對照資料表[[#This Row],[十五音]]&amp;LEFT(韻母對照資料表[[#This Row],[舒促聲]],1)</f>
        <v>公促</v>
      </c>
      <c r="J17" s="57">
        <v>7</v>
      </c>
      <c r="K17" s="62" t="s">
        <v>1142</v>
      </c>
      <c r="L17" s="62" t="s">
        <v>1142</v>
      </c>
      <c r="M17" s="62" t="s">
        <v>1142</v>
      </c>
      <c r="N17" s="62" t="s">
        <v>1822</v>
      </c>
      <c r="O17" s="64">
        <f>IF(韻母對照資料表[[#This Row],[台語音標]]="", 0, LEN(韻母對照資料表[[#This Row],[台語音標]]))</f>
        <v>2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2:34" ht="54" customHeight="1">
      <c r="B18" s="56">
        <v>15</v>
      </c>
      <c r="C18" s="62" t="s">
        <v>868</v>
      </c>
      <c r="D18" s="63" t="s">
        <v>868</v>
      </c>
      <c r="E18" s="61" t="s">
        <v>869</v>
      </c>
      <c r="F18" s="60" t="s">
        <v>1144</v>
      </c>
      <c r="G18" s="59" t="s">
        <v>1143</v>
      </c>
      <c r="H18" s="58" t="s">
        <v>1107</v>
      </c>
      <c r="I18" s="65" t="str">
        <f>韻母對照資料表[[#This Row],[十五音]]&amp;LEFT(韻母對照資料表[[#This Row],[舒促聲]],1)</f>
        <v>乖舒</v>
      </c>
      <c r="J18" s="57">
        <v>8</v>
      </c>
      <c r="K18" s="62" t="s">
        <v>1145</v>
      </c>
      <c r="L18" s="62" t="s">
        <v>868</v>
      </c>
      <c r="M18" s="62" t="s">
        <v>868</v>
      </c>
      <c r="N18" s="62" t="s">
        <v>1832</v>
      </c>
      <c r="O18" s="64">
        <f>IF(韻母對照資料表[[#This Row],[台語音標]]="", 0, LEN(韻母對照資料表[[#This Row],[台語音標]]))</f>
        <v>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2:34" ht="54" customHeight="1">
      <c r="B19" s="56">
        <v>16</v>
      </c>
      <c r="C19" s="62" t="s">
        <v>1146</v>
      </c>
      <c r="D19" s="63" t="s">
        <v>1147</v>
      </c>
      <c r="E19" s="61" t="s">
        <v>881</v>
      </c>
      <c r="F19" s="60" t="s">
        <v>1111</v>
      </c>
      <c r="G19" s="59" t="s">
        <v>1143</v>
      </c>
      <c r="H19" s="58" t="s">
        <v>1110</v>
      </c>
      <c r="I19" s="65" t="str">
        <f>韻母對照資料表[[#This Row],[十五音]]&amp;LEFT(韻母對照資料表[[#This Row],[舒促聲]],1)</f>
        <v>乖促</v>
      </c>
      <c r="J19" s="57">
        <v>8</v>
      </c>
      <c r="K19" s="62" t="s">
        <v>1148</v>
      </c>
      <c r="L19" s="62" t="s">
        <v>1147</v>
      </c>
      <c r="M19" s="62" t="s">
        <v>1147</v>
      </c>
      <c r="N19" s="260" t="s">
        <v>1834</v>
      </c>
      <c r="O19" s="64">
        <f>IF(韻母對照資料表[[#This Row],[台語音標]]="", 0, LEN(韻母對照資料表[[#This Row],[台語音標]]))</f>
        <v>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2:34" ht="54" customHeight="1">
      <c r="B20" s="56">
        <v>17</v>
      </c>
      <c r="C20" s="62" t="s">
        <v>1151</v>
      </c>
      <c r="D20" s="63" t="s">
        <v>1152</v>
      </c>
      <c r="E20" s="61" t="s">
        <v>336</v>
      </c>
      <c r="F20" s="60" t="s">
        <v>1150</v>
      </c>
      <c r="G20" s="59" t="s">
        <v>1149</v>
      </c>
      <c r="H20" s="58" t="s">
        <v>1107</v>
      </c>
      <c r="I20" s="65" t="str">
        <f>韻母對照資料表[[#This Row],[十五音]]&amp;LEFT(韻母對照資料表[[#This Row],[舒促聲]],1)</f>
        <v>經舒</v>
      </c>
      <c r="J20" s="57">
        <v>9</v>
      </c>
      <c r="K20" s="62" t="s">
        <v>1153</v>
      </c>
      <c r="L20" s="62" t="s">
        <v>1152</v>
      </c>
      <c r="M20" s="62" t="s">
        <v>1152</v>
      </c>
      <c r="N20" s="62" t="s">
        <v>1787</v>
      </c>
      <c r="O20" s="64">
        <f>IF(韻母對照資料表[[#This Row],[台語音標]]="", 0, LEN(韻母對照資料表[[#This Row],[台語音標]]))</f>
        <v>3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pans="2:34" ht="54" customHeight="1">
      <c r="B21" s="56">
        <v>18</v>
      </c>
      <c r="C21" s="62" t="s">
        <v>1155</v>
      </c>
      <c r="D21" s="63" t="s">
        <v>1156</v>
      </c>
      <c r="E21" s="61" t="s">
        <v>376</v>
      </c>
      <c r="F21" s="72" t="s">
        <v>1154</v>
      </c>
      <c r="G21" s="59" t="s">
        <v>1149</v>
      </c>
      <c r="H21" s="58" t="s">
        <v>1110</v>
      </c>
      <c r="I21" s="65" t="str">
        <f>韻母對照資料表[[#This Row],[十五音]]&amp;LEFT(韻母對照資料表[[#This Row],[舒促聲]],1)</f>
        <v>經促</v>
      </c>
      <c r="J21" s="57">
        <v>9</v>
      </c>
      <c r="K21" s="62" t="s">
        <v>1157</v>
      </c>
      <c r="L21" s="62" t="s">
        <v>1156</v>
      </c>
      <c r="M21" s="62" t="s">
        <v>1156</v>
      </c>
      <c r="N21" s="62" t="s">
        <v>1790</v>
      </c>
      <c r="O21" s="64">
        <f>IF(韻母對照資料表[[#This Row],[台語音標]]="", 0, LEN(韻母對照資料表[[#This Row],[台語音標]]))</f>
        <v>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pans="2:34" ht="54" customHeight="1">
      <c r="B22" s="56">
        <v>19</v>
      </c>
      <c r="C22" s="62" t="s">
        <v>835</v>
      </c>
      <c r="D22" s="63" t="s">
        <v>835</v>
      </c>
      <c r="E22" s="61" t="s">
        <v>836</v>
      </c>
      <c r="F22" s="60" t="s">
        <v>1159</v>
      </c>
      <c r="G22" s="59" t="s">
        <v>1158</v>
      </c>
      <c r="H22" s="58" t="s">
        <v>1107</v>
      </c>
      <c r="I22" s="65" t="str">
        <f>韻母對照資料表[[#This Row],[十五音]]&amp;LEFT(韻母對照資料表[[#This Row],[舒促聲]],1)</f>
        <v>觀舒</v>
      </c>
      <c r="J22" s="57">
        <v>10</v>
      </c>
      <c r="K22" s="62" t="s">
        <v>1160</v>
      </c>
      <c r="L22" s="62" t="s">
        <v>835</v>
      </c>
      <c r="M22" s="62" t="s">
        <v>835</v>
      </c>
      <c r="N22" s="62" t="s">
        <v>1829</v>
      </c>
      <c r="O22" s="64">
        <f>IF(韻母對照資料表[[#This Row],[台語音標]]="", 0, LEN(韻母對照資料表[[#This Row],[台語音標]]))</f>
        <v>3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2:34" ht="54" customHeight="1">
      <c r="B23" s="56">
        <v>20</v>
      </c>
      <c r="C23" s="62" t="s">
        <v>854</v>
      </c>
      <c r="D23" s="63" t="s">
        <v>1162</v>
      </c>
      <c r="E23" s="61" t="s">
        <v>855</v>
      </c>
      <c r="F23" s="60" t="s">
        <v>1161</v>
      </c>
      <c r="G23" s="59" t="s">
        <v>1158</v>
      </c>
      <c r="H23" s="58" t="s">
        <v>1110</v>
      </c>
      <c r="I23" s="65" t="str">
        <f>韻母對照資料表[[#This Row],[十五音]]&amp;LEFT(韻母對照資料表[[#This Row],[舒促聲]],1)</f>
        <v>觀促</v>
      </c>
      <c r="J23" s="57">
        <v>10</v>
      </c>
      <c r="K23" s="62" t="s">
        <v>1163</v>
      </c>
      <c r="L23" s="62" t="s">
        <v>1162</v>
      </c>
      <c r="M23" s="62" t="s">
        <v>1162</v>
      </c>
      <c r="N23" s="62" t="s">
        <v>1831</v>
      </c>
      <c r="O23" s="64">
        <f>IF(韻母對照資料表[[#This Row],[台語音標]]="", 0, LEN(韻母對照資料表[[#This Row],[台語音標]]))</f>
        <v>3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pans="2:34" ht="54" customHeight="1">
      <c r="B24" s="56">
        <v>21</v>
      </c>
      <c r="C24" s="62" t="s">
        <v>1165</v>
      </c>
      <c r="D24" s="63" t="s">
        <v>1166</v>
      </c>
      <c r="E24" s="61" t="s">
        <v>649</v>
      </c>
      <c r="F24" s="60" t="s">
        <v>2306</v>
      </c>
      <c r="G24" s="59" t="s">
        <v>1164</v>
      </c>
      <c r="H24" s="58" t="s">
        <v>1107</v>
      </c>
      <c r="I24" s="65" t="str">
        <f>韻母對照資料表[[#This Row],[十五音]]&amp;LEFT(韻母對照資料表[[#This Row],[舒促聲]],1)</f>
        <v>沽舒</v>
      </c>
      <c r="J24" s="57">
        <v>11</v>
      </c>
      <c r="K24" s="62" t="s">
        <v>1167</v>
      </c>
      <c r="L24" s="62" t="s">
        <v>1166</v>
      </c>
      <c r="M24" s="62" t="s">
        <v>1166</v>
      </c>
      <c r="N24" s="62" t="s">
        <v>1811</v>
      </c>
      <c r="O24" s="64">
        <f>IF(韻母對照資料表[[#This Row],[台語音標]]="", 0, LEN(韻母對照資料表[[#This Row],[台語音標]]))</f>
        <v>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pans="2:34" ht="54" customHeight="1">
      <c r="B25" s="56">
        <v>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/>
      <c r="O25" s="64">
        <f>IF(韻母對照資料表[[#This Row],[台語音標]]="", 0, LEN(韻母對照資料表[[#This Row],[台語音標]]))</f>
        <v>1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2:34" ht="54" customHeight="1">
      <c r="B26" s="56">
        <v>23</v>
      </c>
      <c r="C26" s="62" t="s">
        <v>1170</v>
      </c>
      <c r="D26" s="63" t="s">
        <v>1170</v>
      </c>
      <c r="E26" s="61" t="s">
        <v>517</v>
      </c>
      <c r="F26" s="60" t="s">
        <v>1169</v>
      </c>
      <c r="G26" s="59" t="s">
        <v>1168</v>
      </c>
      <c r="H26" s="58" t="s">
        <v>1107</v>
      </c>
      <c r="I26" s="65" t="str">
        <f>韻母對照資料表[[#This Row],[十五音]]&amp;LEFT(韻母對照資料表[[#This Row],[舒促聲]],1)</f>
        <v>嬌舒</v>
      </c>
      <c r="J26" s="57">
        <v>12</v>
      </c>
      <c r="K26" s="62" t="s">
        <v>1170</v>
      </c>
      <c r="L26" s="62" t="s">
        <v>1170</v>
      </c>
      <c r="M26" s="62" t="s">
        <v>1171</v>
      </c>
      <c r="N26" s="62" t="s">
        <v>1799</v>
      </c>
      <c r="O26" s="64">
        <f>IF(韻母對照資料表[[#This Row],[台語音標]]="", 0, LEN(韻母對照資料表[[#This Row],[台語音標]]))</f>
        <v>3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pans="2:34" ht="54" customHeight="1">
      <c r="B27" s="56">
        <v>24</v>
      </c>
      <c r="C27" s="62" t="s">
        <v>1172</v>
      </c>
      <c r="D27" s="63" t="s">
        <v>1173</v>
      </c>
      <c r="E27" s="61" t="s">
        <v>538</v>
      </c>
      <c r="F27" s="74" t="s">
        <v>2223</v>
      </c>
      <c r="G27" s="59" t="s">
        <v>1168</v>
      </c>
      <c r="H27" s="58" t="s">
        <v>1110</v>
      </c>
      <c r="I27" s="65" t="str">
        <f>韻母對照資料表[[#This Row],[十五音]]&amp;LEFT(韻母對照資料表[[#This Row],[舒促聲]],1)</f>
        <v>嬌促</v>
      </c>
      <c r="J27" s="57">
        <v>12</v>
      </c>
      <c r="K27" s="62" t="s">
        <v>1173</v>
      </c>
      <c r="L27" s="62" t="s">
        <v>1173</v>
      </c>
      <c r="M27" s="62" t="s">
        <v>1174</v>
      </c>
      <c r="N27" s="62" t="s">
        <v>1801</v>
      </c>
      <c r="O27" s="64">
        <f>IF(韻母對照資料表[[#This Row],[台語音標]]="", 0, LEN(韻母對照資料表[[#This Row],[台語音標]]))</f>
        <v>4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pans="2:34" ht="54" customHeight="1">
      <c r="B28" s="56">
        <v>25</v>
      </c>
      <c r="C28" s="62" t="s">
        <v>1178</v>
      </c>
      <c r="D28" s="66" t="s">
        <v>1178</v>
      </c>
      <c r="E28" s="61" t="s">
        <v>1177</v>
      </c>
      <c r="F28" s="60" t="s">
        <v>1176</v>
      </c>
      <c r="G28" s="59" t="s">
        <v>1175</v>
      </c>
      <c r="H28" s="58" t="s">
        <v>1107</v>
      </c>
      <c r="I28" s="65" t="str">
        <f>韻母對照資料表[[#This Row],[十五音]]&amp;LEFT(韻母對照資料表[[#This Row],[舒促聲]],1)</f>
        <v>稽舒</v>
      </c>
      <c r="J28" s="57">
        <v>13</v>
      </c>
      <c r="K28" s="62" t="s">
        <v>1128</v>
      </c>
      <c r="L28" s="62" t="s">
        <v>1128</v>
      </c>
      <c r="M28" s="62" t="s">
        <v>1128</v>
      </c>
      <c r="N28" s="62" t="s">
        <v>1778</v>
      </c>
      <c r="O28" s="67">
        <f>IF(韻母對照資料表[[#This Row],[台語音標]]="", 0, LEN(韻母對照資料表[[#This Row],[台語音標]]))</f>
        <v>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2:34" ht="54" customHeight="1">
      <c r="B29" s="56">
        <v>26</v>
      </c>
      <c r="C29" s="69">
        <v>0</v>
      </c>
      <c r="D29" s="69">
        <v>0</v>
      </c>
      <c r="E29" s="68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/>
      <c r="O29" s="64">
        <f>IF(韻母對照資料表[[#This Row],[台語音標]]="", 0, LEN(韻母對照資料表[[#This Row],[台語音標]]))</f>
        <v>1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pans="2:34" ht="54" customHeight="1">
      <c r="B30" s="56">
        <v>27</v>
      </c>
      <c r="C30" s="62" t="s">
        <v>1181</v>
      </c>
      <c r="D30" s="63" t="s">
        <v>1182</v>
      </c>
      <c r="E30" s="61" t="s">
        <v>579</v>
      </c>
      <c r="F30" s="60" t="s">
        <v>1180</v>
      </c>
      <c r="G30" s="59" t="s">
        <v>1179</v>
      </c>
      <c r="H30" s="58" t="s">
        <v>1107</v>
      </c>
      <c r="I30" s="65" t="str">
        <f>韻母對照資料表[[#This Row],[十五音]]&amp;LEFT(韻母對照資料表[[#This Row],[舒促聲]],1)</f>
        <v>恭舒</v>
      </c>
      <c r="J30" s="57">
        <v>14</v>
      </c>
      <c r="K30" s="62" t="s">
        <v>1182</v>
      </c>
      <c r="L30" s="62" t="s">
        <v>1182</v>
      </c>
      <c r="M30" s="62" t="s">
        <v>1182</v>
      </c>
      <c r="N30" s="62" t="s">
        <v>1805</v>
      </c>
      <c r="O30" s="64">
        <f>IF(韻母對照資料表[[#This Row],[台語音標]]="", 0, LEN(韻母對照資料表[[#This Row],[台語音標]]))</f>
        <v>4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pans="2:34" ht="54" customHeight="1">
      <c r="B31" s="56">
        <v>28</v>
      </c>
      <c r="C31" s="62" t="s">
        <v>1184</v>
      </c>
      <c r="D31" s="63" t="s">
        <v>1185</v>
      </c>
      <c r="E31" s="61" t="s">
        <v>592</v>
      </c>
      <c r="F31" s="60" t="s">
        <v>1183</v>
      </c>
      <c r="G31" s="59" t="s">
        <v>1179</v>
      </c>
      <c r="H31" s="58" t="s">
        <v>1110</v>
      </c>
      <c r="I31" s="65" t="str">
        <f>韻母對照資料表[[#This Row],[十五音]]&amp;LEFT(韻母對照資料表[[#This Row],[舒促聲]],1)</f>
        <v>恭促</v>
      </c>
      <c r="J31" s="57">
        <v>14</v>
      </c>
      <c r="K31" s="62" t="s">
        <v>1185</v>
      </c>
      <c r="L31" s="62" t="s">
        <v>1185</v>
      </c>
      <c r="M31" s="62" t="s">
        <v>1185</v>
      </c>
      <c r="N31" s="62" t="s">
        <v>1806</v>
      </c>
      <c r="O31" s="64">
        <f>IF(韻母對照資料表[[#This Row],[台語音標]]="", 0, LEN(韻母對照資料表[[#This Row],[台語音標]]))</f>
        <v>3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pans="2:34" ht="54" customHeight="1">
      <c r="B32" s="56">
        <v>29</v>
      </c>
      <c r="C32" s="62" t="s">
        <v>1188</v>
      </c>
      <c r="D32" s="63" t="s">
        <v>1189</v>
      </c>
      <c r="E32" s="61" t="s">
        <v>634</v>
      </c>
      <c r="F32" s="60" t="s">
        <v>1187</v>
      </c>
      <c r="G32" s="59" t="s">
        <v>1186</v>
      </c>
      <c r="H32" s="58" t="s">
        <v>1107</v>
      </c>
      <c r="I32" s="65" t="str">
        <f>韻母對照資料表[[#This Row],[十五音]]&amp;LEFT(韻母對照資料表[[#This Row],[舒促聲]],1)</f>
        <v>高舒</v>
      </c>
      <c r="J32" s="57">
        <v>15</v>
      </c>
      <c r="K32" s="62" t="s">
        <v>1189</v>
      </c>
      <c r="L32" s="62" t="s">
        <v>1189</v>
      </c>
      <c r="M32" s="62" t="s">
        <v>1189</v>
      </c>
      <c r="N32" s="62" t="s">
        <v>1812</v>
      </c>
      <c r="O32" s="64">
        <f>IF(韻母對照資料表[[#This Row],[台語音標]]="", 0, LEN(韻母對照資料表[[#This Row],[台語音標]]))</f>
        <v>1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pans="2:34" ht="54" customHeight="1">
      <c r="B33" s="56">
        <v>30</v>
      </c>
      <c r="C33" s="62" t="s">
        <v>1190</v>
      </c>
      <c r="D33" s="63" t="s">
        <v>1191</v>
      </c>
      <c r="E33" s="61" t="s">
        <v>671</v>
      </c>
      <c r="F33" s="73" t="s">
        <v>2224</v>
      </c>
      <c r="G33" s="59" t="s">
        <v>1186</v>
      </c>
      <c r="H33" s="58" t="s">
        <v>1110</v>
      </c>
      <c r="I33" s="65" t="str">
        <f>韻母對照資料表[[#This Row],[十五音]]&amp;LEFT(韻母對照資料表[[#This Row],[舒促聲]],1)</f>
        <v>高促</v>
      </c>
      <c r="J33" s="57">
        <v>15</v>
      </c>
      <c r="K33" s="62" t="s">
        <v>1191</v>
      </c>
      <c r="L33" s="62" t="s">
        <v>1191</v>
      </c>
      <c r="M33" s="62" t="s">
        <v>1191</v>
      </c>
      <c r="N33" s="62" t="s">
        <v>1855</v>
      </c>
      <c r="O33" s="64">
        <f>IF(韻母對照資料表[[#This Row],[台語音標]]="", 0, LEN(韻母對照資料表[[#This Row],[台語音標]]))</f>
        <v>2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pans="2:34" ht="54" customHeight="1">
      <c r="B34" s="56">
        <v>31</v>
      </c>
      <c r="C34" s="62" t="s">
        <v>1194</v>
      </c>
      <c r="D34" s="63" t="s">
        <v>1194</v>
      </c>
      <c r="E34" s="61" t="s">
        <v>150</v>
      </c>
      <c r="F34" s="60" t="s">
        <v>1193</v>
      </c>
      <c r="G34" s="59" t="s">
        <v>1192</v>
      </c>
      <c r="H34" s="58" t="s">
        <v>1107</v>
      </c>
      <c r="I34" s="65" t="str">
        <f>韻母對照資料表[[#This Row],[十五音]]&amp;LEFT(韻母對照資料表[[#This Row],[舒促聲]],1)</f>
        <v>皆舒</v>
      </c>
      <c r="J34" s="57">
        <v>16</v>
      </c>
      <c r="K34" s="62" t="s">
        <v>1194</v>
      </c>
      <c r="L34" s="62" t="s">
        <v>1194</v>
      </c>
      <c r="M34" s="62" t="s">
        <v>1194</v>
      </c>
      <c r="N34" s="62" t="s">
        <v>1772</v>
      </c>
      <c r="O34" s="64">
        <f>IF(韻母對照資料表[[#This Row],[台語音標]]="", 0, LEN(韻母對照資料表[[#This Row],[台語音標]]))</f>
        <v>2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54" customHeight="1">
      <c r="B35" s="56">
        <v>32</v>
      </c>
      <c r="C35" s="69">
        <v>0</v>
      </c>
      <c r="D35" s="69">
        <v>0</v>
      </c>
      <c r="E35" s="68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/>
      <c r="O35" s="64">
        <f>IF(韻母對照資料表[[#This Row],[台語音標]]="", 0, LEN(韻母對照資料表[[#This Row],[台語音標]]))</f>
        <v>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pans="2:34" ht="54" customHeight="1">
      <c r="B36" s="56">
        <v>33</v>
      </c>
      <c r="C36" s="62" t="s">
        <v>319</v>
      </c>
      <c r="D36" s="63" t="s">
        <v>319</v>
      </c>
      <c r="E36" s="61" t="s">
        <v>320</v>
      </c>
      <c r="F36" s="73" t="s">
        <v>1196</v>
      </c>
      <c r="G36" s="59" t="s">
        <v>1195</v>
      </c>
      <c r="H36" s="58" t="s">
        <v>1107</v>
      </c>
      <c r="I36" s="65" t="str">
        <f>韻母對照資料表[[#This Row],[十五音]]&amp;LEFT(韻母對照資料表[[#This Row],[舒促聲]],1)</f>
        <v>巾舒</v>
      </c>
      <c r="J36" s="57">
        <v>17</v>
      </c>
      <c r="K36" s="62" t="s">
        <v>319</v>
      </c>
      <c r="L36" s="62" t="s">
        <v>319</v>
      </c>
      <c r="M36" s="62" t="s">
        <v>319</v>
      </c>
      <c r="N36" s="62" t="s">
        <v>1786</v>
      </c>
      <c r="O36" s="64">
        <f>IF(韻母對照資料表[[#This Row],[台語音標]]="", 0, LEN(韻母對照資料表[[#This Row],[台語音標]]))</f>
        <v>2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pans="2:34" ht="54" customHeight="1">
      <c r="B37" s="56">
        <v>34</v>
      </c>
      <c r="C37" s="62" t="s">
        <v>360</v>
      </c>
      <c r="D37" s="63" t="s">
        <v>1198</v>
      </c>
      <c r="E37" s="61" t="s">
        <v>361</v>
      </c>
      <c r="F37" s="60" t="s">
        <v>1197</v>
      </c>
      <c r="G37" s="59" t="s">
        <v>1195</v>
      </c>
      <c r="H37" s="58" t="s">
        <v>1110</v>
      </c>
      <c r="I37" s="65" t="str">
        <f>韻母對照資料表[[#This Row],[十五音]]&amp;LEFT(韻母對照資料表[[#This Row],[舒促聲]],1)</f>
        <v>巾促</v>
      </c>
      <c r="J37" s="57">
        <v>17</v>
      </c>
      <c r="K37" s="62" t="s">
        <v>1198</v>
      </c>
      <c r="L37" s="62" t="s">
        <v>1198</v>
      </c>
      <c r="M37" s="62" t="s">
        <v>1198</v>
      </c>
      <c r="N37" s="62" t="s">
        <v>1789</v>
      </c>
      <c r="O37" s="64">
        <f>IF(韻母對照資料表[[#This Row],[台語音標]]="", 0, LEN(韻母對照資料表[[#This Row],[台語音標]]))</f>
        <v>2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pans="2:34" ht="54" customHeight="1">
      <c r="B38" s="56">
        <v>35</v>
      </c>
      <c r="C38" s="62" t="s">
        <v>1201</v>
      </c>
      <c r="D38" s="63" t="s">
        <v>1202</v>
      </c>
      <c r="E38" s="61" t="s">
        <v>467</v>
      </c>
      <c r="F38" s="74" t="s">
        <v>1200</v>
      </c>
      <c r="G38" s="59" t="s">
        <v>1199</v>
      </c>
      <c r="H38" s="58" t="s">
        <v>1107</v>
      </c>
      <c r="I38" s="65" t="str">
        <f>韻母對照資料表[[#This Row],[十五音]]&amp;LEFT(韻母對照資料表[[#This Row],[舒促聲]],1)</f>
        <v>姜舒</v>
      </c>
      <c r="J38" s="57">
        <v>18</v>
      </c>
      <c r="K38" s="62" t="s">
        <v>1202</v>
      </c>
      <c r="L38" s="62" t="s">
        <v>1202</v>
      </c>
      <c r="M38" s="62" t="s">
        <v>1202</v>
      </c>
      <c r="N38" s="62" t="s">
        <v>1796</v>
      </c>
      <c r="O38" s="64">
        <f>IF(韻母對照資料表[[#This Row],[台語音標]]="", 0, LEN(韻母對照資料表[[#This Row],[台語音標]]))</f>
        <v>4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54" customHeight="1">
      <c r="B39" s="56">
        <v>36</v>
      </c>
      <c r="C39" s="62" t="s">
        <v>1204</v>
      </c>
      <c r="D39" s="63" t="s">
        <v>1205</v>
      </c>
      <c r="E39" s="61" t="s">
        <v>509</v>
      </c>
      <c r="F39" s="74" t="s">
        <v>1203</v>
      </c>
      <c r="G39" s="59" t="s">
        <v>1199</v>
      </c>
      <c r="H39" s="58" t="s">
        <v>1110</v>
      </c>
      <c r="I39" s="65" t="str">
        <f>韻母對照資料表[[#This Row],[十五音]]&amp;LEFT(韻母對照資料表[[#This Row],[舒促聲]],1)</f>
        <v>姜促</v>
      </c>
      <c r="J39" s="57">
        <v>18</v>
      </c>
      <c r="K39" s="62" t="s">
        <v>1205</v>
      </c>
      <c r="L39" s="62" t="s">
        <v>1205</v>
      </c>
      <c r="M39" s="62" t="s">
        <v>1205</v>
      </c>
      <c r="N39" s="62" t="s">
        <v>1798</v>
      </c>
      <c r="O39" s="64">
        <f>IF(韻母對照資料表[[#This Row],[台語音標]]="", 0, LEN(韻母對照資料表[[#This Row],[台語音標]]))</f>
        <v>3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pans="2:34" ht="54" customHeight="1">
      <c r="B40" s="56">
        <v>37</v>
      </c>
      <c r="C40" s="62" t="s">
        <v>67</v>
      </c>
      <c r="D40" s="63" t="s">
        <v>67</v>
      </c>
      <c r="E40" s="61" t="s">
        <v>68</v>
      </c>
      <c r="F40" s="60" t="s">
        <v>1207</v>
      </c>
      <c r="G40" s="59" t="s">
        <v>1206</v>
      </c>
      <c r="H40" s="58" t="s">
        <v>1107</v>
      </c>
      <c r="I40" s="65" t="str">
        <f>韻母對照資料表[[#This Row],[十五音]]&amp;LEFT(韻母對照資料表[[#This Row],[舒促聲]],1)</f>
        <v>甘舒</v>
      </c>
      <c r="J40" s="57">
        <v>19</v>
      </c>
      <c r="K40" s="62" t="s">
        <v>67</v>
      </c>
      <c r="L40" s="62" t="s">
        <v>67</v>
      </c>
      <c r="M40" s="62" t="s">
        <v>67</v>
      </c>
      <c r="N40" s="62" t="s">
        <v>1767</v>
      </c>
      <c r="O40" s="64">
        <f>IF(韻母對照資料表[[#This Row],[台語音標]]="", 0, LEN(韻母對照資料表[[#This Row],[台語音標]]))</f>
        <v>2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pans="2:34" ht="54" customHeight="1">
      <c r="B41" s="56">
        <v>38</v>
      </c>
      <c r="C41" s="62" t="s">
        <v>109</v>
      </c>
      <c r="D41" s="63" t="s">
        <v>1208</v>
      </c>
      <c r="E41" s="61" t="s">
        <v>110</v>
      </c>
      <c r="F41" s="60" t="s">
        <v>2225</v>
      </c>
      <c r="G41" s="59" t="s">
        <v>1206</v>
      </c>
      <c r="H41" s="58" t="s">
        <v>1110</v>
      </c>
      <c r="I41" s="65" t="str">
        <f>韻母對照資料表[[#This Row],[十五音]]&amp;LEFT(韻母對照資料表[[#This Row],[舒促聲]],1)</f>
        <v>甘促</v>
      </c>
      <c r="J41" s="57">
        <v>19</v>
      </c>
      <c r="K41" s="62" t="s">
        <v>1208</v>
      </c>
      <c r="L41" s="62" t="s">
        <v>1208</v>
      </c>
      <c r="M41" s="62" t="s">
        <v>1208</v>
      </c>
      <c r="N41" s="62" t="s">
        <v>1770</v>
      </c>
      <c r="O41" s="64">
        <f>IF(韻母對照資料表[[#This Row],[台語音標]]="", 0, LEN(韻母對照資料表[[#This Row],[台語音標]]))</f>
        <v>2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pans="2:34" ht="54" customHeight="1">
      <c r="B42" s="56">
        <v>39</v>
      </c>
      <c r="C42" s="62" t="s">
        <v>790</v>
      </c>
      <c r="D42" s="63" t="s">
        <v>790</v>
      </c>
      <c r="E42" s="61" t="s">
        <v>791</v>
      </c>
      <c r="F42" s="73" t="s">
        <v>1210</v>
      </c>
      <c r="G42" s="59" t="s">
        <v>1209</v>
      </c>
      <c r="H42" s="58" t="s">
        <v>1107</v>
      </c>
      <c r="I42" s="65" t="str">
        <f>韻母對照資料表[[#This Row],[十五音]]&amp;LEFT(韻母對照資料表[[#This Row],[舒促聲]],1)</f>
        <v>瓜舒</v>
      </c>
      <c r="J42" s="57">
        <v>20</v>
      </c>
      <c r="K42" s="62" t="s">
        <v>1211</v>
      </c>
      <c r="L42" s="62" t="s">
        <v>790</v>
      </c>
      <c r="M42" s="62" t="s">
        <v>790</v>
      </c>
      <c r="N42" s="62" t="s">
        <v>1826</v>
      </c>
      <c r="O42" s="64">
        <f>IF(韻母對照資料表[[#This Row],[台語音標]]="", 0, LEN(韻母對照資料表[[#This Row],[台語音標]]))</f>
        <v>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pans="2:34" ht="54" customHeight="1">
      <c r="B43" s="56">
        <v>40</v>
      </c>
      <c r="C43" s="62" t="s">
        <v>1212</v>
      </c>
      <c r="D43" s="63" t="s">
        <v>1213</v>
      </c>
      <c r="E43" s="61" t="s">
        <v>821</v>
      </c>
      <c r="F43" s="60" t="s">
        <v>2226</v>
      </c>
      <c r="G43" s="59" t="s">
        <v>1209</v>
      </c>
      <c r="H43" s="58" t="s">
        <v>1110</v>
      </c>
      <c r="I43" s="65" t="str">
        <f>韻母對照資料表[[#This Row],[十五音]]&amp;LEFT(韻母對照資料表[[#This Row],[舒促聲]],1)</f>
        <v>瓜促</v>
      </c>
      <c r="J43" s="57">
        <v>20</v>
      </c>
      <c r="K43" s="62" t="s">
        <v>1214</v>
      </c>
      <c r="L43" s="62" t="s">
        <v>1213</v>
      </c>
      <c r="M43" s="62" t="s">
        <v>1213</v>
      </c>
      <c r="N43" s="62" t="s">
        <v>1828</v>
      </c>
      <c r="O43" s="64">
        <f>IF(韻母對照資料表[[#This Row],[台語音標]]="", 0, LEN(韻母對照資料表[[#This Row],[台語音標]]))</f>
        <v>3</v>
      </c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2:34" ht="54" customHeight="1">
      <c r="B44" s="56">
        <v>41</v>
      </c>
      <c r="C44" s="62" t="s">
        <v>1216</v>
      </c>
      <c r="D44" s="63" t="s">
        <v>1217</v>
      </c>
      <c r="E44" s="61" t="s">
        <v>95</v>
      </c>
      <c r="F44" s="60" t="s">
        <v>2310</v>
      </c>
      <c r="G44" s="59" t="s">
        <v>1215</v>
      </c>
      <c r="H44" s="58" t="s">
        <v>1107</v>
      </c>
      <c r="I44" s="65" t="str">
        <f>韻母對照資料表[[#This Row],[十五音]]&amp;LEFT(韻母對照資料表[[#This Row],[舒促聲]],1)</f>
        <v>江舒</v>
      </c>
      <c r="J44" s="57">
        <v>21</v>
      </c>
      <c r="K44" s="62" t="s">
        <v>1217</v>
      </c>
      <c r="L44" s="62" t="s">
        <v>1217</v>
      </c>
      <c r="M44" s="62" t="s">
        <v>1217</v>
      </c>
      <c r="N44" s="62" t="s">
        <v>1769</v>
      </c>
      <c r="O44" s="64">
        <f>IF(韻母對照資料表[[#This Row],[台語音標]]="", 0, LEN(韻母對照資料表[[#This Row],[台語音標]]))</f>
        <v>3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pans="2:34" ht="54" customHeight="1">
      <c r="B45" s="56">
        <v>42</v>
      </c>
      <c r="C45" s="62" t="s">
        <v>134</v>
      </c>
      <c r="D45" s="63" t="s">
        <v>1219</v>
      </c>
      <c r="E45" s="61" t="s">
        <v>135</v>
      </c>
      <c r="F45" s="60" t="s">
        <v>1218</v>
      </c>
      <c r="G45" s="59" t="s">
        <v>1215</v>
      </c>
      <c r="H45" s="58" t="s">
        <v>1110</v>
      </c>
      <c r="I45" s="65" t="str">
        <f>韻母對照資料表[[#This Row],[十五音]]&amp;LEFT(韻母對照資料表[[#This Row],[舒促聲]],1)</f>
        <v>江促</v>
      </c>
      <c r="J45" s="57">
        <v>21</v>
      </c>
      <c r="K45" s="62" t="s">
        <v>1219</v>
      </c>
      <c r="L45" s="62" t="s">
        <v>1219</v>
      </c>
      <c r="M45" s="62" t="s">
        <v>1219</v>
      </c>
      <c r="N45" s="62" t="s">
        <v>1856</v>
      </c>
      <c r="O45" s="64">
        <f>IF(韻母對照資料表[[#This Row],[台語音標]]="", 0, LEN(韻母對照資料表[[#This Row],[台語音標]]))</f>
        <v>2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54" customHeight="1">
      <c r="B46" s="56">
        <v>43</v>
      </c>
      <c r="C46" s="62" t="s">
        <v>1222</v>
      </c>
      <c r="D46" s="63" t="s">
        <v>1222</v>
      </c>
      <c r="E46" s="61" t="s">
        <v>438</v>
      </c>
      <c r="F46" s="60" t="s">
        <v>1221</v>
      </c>
      <c r="G46" s="59" t="s">
        <v>1220</v>
      </c>
      <c r="H46" s="58" t="s">
        <v>1107</v>
      </c>
      <c r="I46" s="65" t="str">
        <f>韻母對照資料表[[#This Row],[十五音]]&amp;LEFT(韻母對照資料表[[#This Row],[舒促聲]],1)</f>
        <v>兼舒</v>
      </c>
      <c r="J46" s="57">
        <v>22</v>
      </c>
      <c r="K46" s="62" t="s">
        <v>1222</v>
      </c>
      <c r="L46" s="62" t="s">
        <v>1222</v>
      </c>
      <c r="M46" s="62" t="s">
        <v>1222</v>
      </c>
      <c r="N46" s="62" t="s">
        <v>1795</v>
      </c>
      <c r="O46" s="64">
        <f>IF(韻母對照資料表[[#This Row],[台語音標]]="", 0, LEN(韻母對照資料表[[#This Row],[台語音標]]))</f>
        <v>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54" customHeight="1">
      <c r="B47" s="56">
        <v>44</v>
      </c>
      <c r="C47" s="62" t="s">
        <v>1224</v>
      </c>
      <c r="D47" s="63" t="s">
        <v>1225</v>
      </c>
      <c r="E47" s="61" t="s">
        <v>480</v>
      </c>
      <c r="F47" s="60" t="s">
        <v>1223</v>
      </c>
      <c r="G47" s="59" t="s">
        <v>1220</v>
      </c>
      <c r="H47" s="58" t="s">
        <v>1110</v>
      </c>
      <c r="I47" s="65" t="str">
        <f>韻母對照資料表[[#This Row],[十五音]]&amp;LEFT(韻母對照資料表[[#This Row],[舒促聲]],1)</f>
        <v>兼促</v>
      </c>
      <c r="J47" s="57">
        <v>22</v>
      </c>
      <c r="K47" s="62" t="s">
        <v>1225</v>
      </c>
      <c r="L47" s="62" t="s">
        <v>1225</v>
      </c>
      <c r="M47" s="62" t="s">
        <v>1225</v>
      </c>
      <c r="N47" s="62" t="s">
        <v>1797</v>
      </c>
      <c r="O47" s="64">
        <f>IF(韻母對照資料表[[#This Row],[台語音標]]="", 0, LEN(韻母對照資料表[[#This Row],[台語音標]]))</f>
        <v>3</v>
      </c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54" customHeight="1">
      <c r="B48" s="56">
        <v>45</v>
      </c>
      <c r="C48" s="62" t="s">
        <v>180</v>
      </c>
      <c r="D48" s="63" t="s">
        <v>180</v>
      </c>
      <c r="E48" s="61" t="s">
        <v>181</v>
      </c>
      <c r="F48" s="60" t="s">
        <v>1227</v>
      </c>
      <c r="G48" s="59" t="s">
        <v>1226</v>
      </c>
      <c r="H48" s="58" t="s">
        <v>1107</v>
      </c>
      <c r="I48" s="65" t="str">
        <f>韻母對照資料表[[#This Row],[十五音]]&amp;LEFT(韻母對照資料表[[#This Row],[舒促聲]],1)</f>
        <v>交舒</v>
      </c>
      <c r="J48" s="57">
        <v>23</v>
      </c>
      <c r="K48" s="62" t="s">
        <v>180</v>
      </c>
      <c r="L48" s="62" t="s">
        <v>180</v>
      </c>
      <c r="M48" s="62" t="s">
        <v>1228</v>
      </c>
      <c r="N48" s="62" t="s">
        <v>1776</v>
      </c>
      <c r="O48" s="64">
        <f>IF(韻母對照資料表[[#This Row],[台語音標]]="", 0, LEN(韻母對照資料表[[#This Row],[台語音標]]))</f>
        <v>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pans="2:34" ht="54" customHeight="1">
      <c r="B49" s="56">
        <v>46</v>
      </c>
      <c r="C49" s="62" t="s">
        <v>1229</v>
      </c>
      <c r="D49" s="63" t="s">
        <v>1230</v>
      </c>
      <c r="E49" s="61" t="s">
        <v>199</v>
      </c>
      <c r="F49" s="76" t="s">
        <v>2227</v>
      </c>
      <c r="G49" s="59" t="s">
        <v>1226</v>
      </c>
      <c r="H49" s="58" t="s">
        <v>1110</v>
      </c>
      <c r="I49" s="65" t="str">
        <f>韻母對照資料表[[#This Row],[十五音]]&amp;LEFT(韻母對照資料表[[#This Row],[舒促聲]],1)</f>
        <v>交促</v>
      </c>
      <c r="J49" s="57">
        <v>23</v>
      </c>
      <c r="K49" s="62" t="s">
        <v>1230</v>
      </c>
      <c r="L49" s="62" t="s">
        <v>1230</v>
      </c>
      <c r="M49" s="62" t="s">
        <v>1231</v>
      </c>
      <c r="N49" s="62" t="s">
        <v>1777</v>
      </c>
      <c r="O49" s="64">
        <f>IF(韻母對照資料表[[#This Row],[台語音標]]="", 0, LEN(韻母對照資料表[[#This Row],[台語音標]]))</f>
        <v>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pans="2:34" ht="54" customHeight="1">
      <c r="B50" s="56">
        <v>47</v>
      </c>
      <c r="C50" s="62" t="s">
        <v>1233</v>
      </c>
      <c r="D50" s="63" t="s">
        <v>1233</v>
      </c>
      <c r="E50" s="61" t="s">
        <v>392</v>
      </c>
      <c r="F50" s="60" t="s">
        <v>2305</v>
      </c>
      <c r="G50" s="59" t="s">
        <v>1232</v>
      </c>
      <c r="H50" s="58" t="s">
        <v>1107</v>
      </c>
      <c r="I50" s="65" t="str">
        <f>韻母對照資料表[[#This Row],[十五音]]&amp;LEFT(韻母對照資料表[[#This Row],[舒促聲]],1)</f>
        <v>迦舒</v>
      </c>
      <c r="J50" s="57">
        <v>24</v>
      </c>
      <c r="K50" s="62" t="s">
        <v>1233</v>
      </c>
      <c r="L50" s="62" t="s">
        <v>1233</v>
      </c>
      <c r="M50" s="62" t="s">
        <v>1233</v>
      </c>
      <c r="N50" s="62" t="s">
        <v>1791</v>
      </c>
      <c r="O50" s="64">
        <f>IF(韻母對照資料表[[#This Row],[台語音標]]="", 0, LEN(韻母對照資料表[[#This Row],[台語音標]]))</f>
        <v>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pans="2:34" ht="54" customHeight="1">
      <c r="B51" s="56">
        <v>48</v>
      </c>
      <c r="C51" s="62" t="s">
        <v>1234</v>
      </c>
      <c r="D51" s="63" t="s">
        <v>1235</v>
      </c>
      <c r="E51" s="61" t="s">
        <v>419</v>
      </c>
      <c r="F51" s="60" t="s">
        <v>2228</v>
      </c>
      <c r="G51" s="59" t="s">
        <v>1232</v>
      </c>
      <c r="H51" s="58" t="s">
        <v>1110</v>
      </c>
      <c r="I51" s="65" t="str">
        <f>韻母對照資料表[[#This Row],[十五音]]&amp;LEFT(韻母對照資料表[[#This Row],[舒促聲]],1)</f>
        <v>迦促</v>
      </c>
      <c r="J51" s="57">
        <v>24</v>
      </c>
      <c r="K51" s="62" t="s">
        <v>1235</v>
      </c>
      <c r="L51" s="62" t="s">
        <v>1235</v>
      </c>
      <c r="M51" s="62" t="s">
        <v>1235</v>
      </c>
      <c r="N51" s="62" t="s">
        <v>1793</v>
      </c>
      <c r="O51" s="64">
        <f>IF(韻母對照資料表[[#This Row],[台語音標]]="", 0, LEN(韻母對照資料表[[#This Row],[台語音標]]))</f>
        <v>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pans="2:34" ht="54" customHeight="1">
      <c r="B52" s="56">
        <v>49</v>
      </c>
      <c r="C52" s="62" t="s">
        <v>1238</v>
      </c>
      <c r="D52" s="63" t="s">
        <v>889</v>
      </c>
      <c r="E52" s="61" t="s">
        <v>890</v>
      </c>
      <c r="F52" s="60" t="s">
        <v>1237</v>
      </c>
      <c r="G52" s="59" t="s">
        <v>1236</v>
      </c>
      <c r="H52" s="58" t="s">
        <v>1107</v>
      </c>
      <c r="I52" s="65" t="str">
        <f>韻母對照資料表[[#This Row],[十五音]]&amp;LEFT(韻母對照資料表[[#This Row],[舒促聲]],1)</f>
        <v>檜舒</v>
      </c>
      <c r="J52" s="57">
        <v>25</v>
      </c>
      <c r="K52" s="62" t="s">
        <v>1239</v>
      </c>
      <c r="L52" s="62" t="s">
        <v>889</v>
      </c>
      <c r="M52" s="62" t="s">
        <v>889</v>
      </c>
      <c r="N52" s="62" t="s">
        <v>1836</v>
      </c>
      <c r="O52" s="64">
        <f>IF(韻母對照資料表[[#This Row],[台語音標]]="", 0, LEN(韻母對照資料表[[#This Row],[台語音標]]))</f>
        <v>2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pans="2:34" ht="54" customHeight="1">
      <c r="B53" s="56">
        <v>50</v>
      </c>
      <c r="C53" s="62" t="s">
        <v>1240</v>
      </c>
      <c r="D53" s="63" t="s">
        <v>1241</v>
      </c>
      <c r="E53" s="61" t="s">
        <v>907</v>
      </c>
      <c r="F53" s="74" t="s">
        <v>2229</v>
      </c>
      <c r="G53" s="59" t="s">
        <v>1236</v>
      </c>
      <c r="H53" s="58" t="s">
        <v>1110</v>
      </c>
      <c r="I53" s="65" t="str">
        <f>韻母對照資料表[[#This Row],[十五音]]&amp;LEFT(韻母對照資料表[[#This Row],[舒促聲]],1)</f>
        <v>檜促</v>
      </c>
      <c r="J53" s="57">
        <v>25</v>
      </c>
      <c r="K53" s="62" t="s">
        <v>1242</v>
      </c>
      <c r="L53" s="62" t="s">
        <v>1241</v>
      </c>
      <c r="M53" s="62" t="s">
        <v>1241</v>
      </c>
      <c r="N53" s="62" t="s">
        <v>1837</v>
      </c>
      <c r="O53" s="64">
        <f>IF(韻母對照資料表[[#This Row],[台語音標]]="", 0, LEN(韻母對照資料表[[#This Row],[台語音標]]))</f>
        <v>3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pans="2:34" ht="54" customHeight="1">
      <c r="B54" s="56">
        <v>51</v>
      </c>
      <c r="C54" s="62" t="s">
        <v>1245</v>
      </c>
      <c r="D54" s="63" t="s">
        <v>1246</v>
      </c>
      <c r="E54" s="61" t="s">
        <v>37</v>
      </c>
      <c r="F54" s="74" t="s">
        <v>1244</v>
      </c>
      <c r="G54" s="59" t="s">
        <v>1243</v>
      </c>
      <c r="H54" s="58" t="s">
        <v>1107</v>
      </c>
      <c r="I54" s="65" t="str">
        <f>韻母對照資料表[[#This Row],[十五音]]&amp;LEFT(韻母對照資料表[[#This Row],[舒促聲]],1)</f>
        <v>監舒</v>
      </c>
      <c r="J54" s="57">
        <v>26</v>
      </c>
      <c r="K54" s="62" t="s">
        <v>1247</v>
      </c>
      <c r="L54" s="62" t="s">
        <v>1246</v>
      </c>
      <c r="M54" s="62" t="s">
        <v>1248</v>
      </c>
      <c r="N54" s="62" t="s">
        <v>1857</v>
      </c>
      <c r="O54" s="64">
        <f>IF(韻母對照資料表[[#This Row],[台語音標]]="", 0, LEN(韻母對照資料表[[#This Row],[台語音標]]))</f>
        <v>3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pans="2:34" ht="54" customHeight="1">
      <c r="B55" s="56">
        <v>52</v>
      </c>
      <c r="C55" s="62" t="s">
        <v>1249</v>
      </c>
      <c r="D55" s="63" t="s">
        <v>1250</v>
      </c>
      <c r="E55" s="61" t="s">
        <v>64</v>
      </c>
      <c r="F55" s="191" t="s">
        <v>2230</v>
      </c>
      <c r="G55" s="59" t="s">
        <v>1243</v>
      </c>
      <c r="H55" s="58" t="s">
        <v>1110</v>
      </c>
      <c r="I55" s="65" t="str">
        <f>韻母對照資料表[[#This Row],[十五音]]&amp;LEFT(韻母對照資料表[[#This Row],[舒促聲]],1)</f>
        <v>監促</v>
      </c>
      <c r="J55" s="57">
        <v>26</v>
      </c>
      <c r="K55" s="62" t="s">
        <v>1252</v>
      </c>
      <c r="L55" s="62" t="s">
        <v>1251</v>
      </c>
      <c r="M55" s="62" t="s">
        <v>1253</v>
      </c>
      <c r="N55" s="62" t="s">
        <v>1858</v>
      </c>
      <c r="O55" s="64">
        <f>IF(韻母對照資料表[[#This Row],[台語音標]]="", 0, LEN(韻母對照資料表[[#This Row],[台語音標]]))</f>
        <v>4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pans="2:34" ht="54" customHeight="1">
      <c r="B56" s="56">
        <v>53</v>
      </c>
      <c r="C56" s="62" t="s">
        <v>732</v>
      </c>
      <c r="D56" s="63" t="s">
        <v>732</v>
      </c>
      <c r="E56" s="61" t="s">
        <v>733</v>
      </c>
      <c r="F56" s="60" t="s">
        <v>1255</v>
      </c>
      <c r="G56" s="59" t="s">
        <v>1254</v>
      </c>
      <c r="H56" s="58" t="s">
        <v>1107</v>
      </c>
      <c r="I56" s="65" t="str">
        <f>韻母對照資料表[[#This Row],[十五音]]&amp;LEFT(韻母對照資料表[[#This Row],[舒促聲]],1)</f>
        <v>艍舒</v>
      </c>
      <c r="J56" s="57">
        <v>27</v>
      </c>
      <c r="K56" s="62" t="s">
        <v>732</v>
      </c>
      <c r="L56" s="62" t="s">
        <v>732</v>
      </c>
      <c r="M56" s="62" t="s">
        <v>732</v>
      </c>
      <c r="N56" s="62" t="s">
        <v>1711</v>
      </c>
      <c r="O56" s="64">
        <f>IF(韻母對照資料表[[#This Row],[台語音標]]="", 0, LEN(韻母對照資料表[[#This Row],[台語音標]]))</f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pans="2:34" ht="54" customHeight="1">
      <c r="B57" s="56">
        <v>54</v>
      </c>
      <c r="C57" s="62" t="s">
        <v>1256</v>
      </c>
      <c r="D57" s="63" t="s">
        <v>1257</v>
      </c>
      <c r="E57" s="61" t="s">
        <v>749</v>
      </c>
      <c r="F57" s="73" t="s">
        <v>2231</v>
      </c>
      <c r="G57" s="59" t="s">
        <v>1254</v>
      </c>
      <c r="H57" s="58" t="s">
        <v>1110</v>
      </c>
      <c r="I57" s="65" t="str">
        <f>韻母對照資料表[[#This Row],[十五音]]&amp;LEFT(韻母對照資料表[[#This Row],[舒促聲]],1)</f>
        <v>艍促</v>
      </c>
      <c r="J57" s="57">
        <v>27</v>
      </c>
      <c r="K57" s="62" t="s">
        <v>1257</v>
      </c>
      <c r="L57" s="62" t="s">
        <v>1257</v>
      </c>
      <c r="M57" s="62" t="s">
        <v>1257</v>
      </c>
      <c r="N57" s="62" t="s">
        <v>1823</v>
      </c>
      <c r="O57" s="64">
        <f>IF(韻母對照資料表[[#This Row],[台語音標]]="", 0, LEN(韻母對照資料表[[#This Row],[台語音標]]))</f>
        <v>2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pans="2:34" ht="54" customHeight="1">
      <c r="B58" s="56">
        <v>55</v>
      </c>
      <c r="C58" s="62" t="s">
        <v>18</v>
      </c>
      <c r="D58" s="63" t="s">
        <v>18</v>
      </c>
      <c r="E58" s="61" t="s">
        <v>19</v>
      </c>
      <c r="F58" s="60" t="s">
        <v>1259</v>
      </c>
      <c r="G58" s="59" t="s">
        <v>1258</v>
      </c>
      <c r="H58" s="58" t="s">
        <v>1107</v>
      </c>
      <c r="I58" s="65" t="str">
        <f>韻母對照資料表[[#This Row],[十五音]]&amp;LEFT(韻母對照資料表[[#This Row],[舒促聲]],1)</f>
        <v>膠舒</v>
      </c>
      <c r="J58" s="57">
        <v>28</v>
      </c>
      <c r="K58" s="62" t="s">
        <v>18</v>
      </c>
      <c r="L58" s="62" t="s">
        <v>18</v>
      </c>
      <c r="M58" s="62" t="s">
        <v>18</v>
      </c>
      <c r="N58" s="62" t="s">
        <v>1763</v>
      </c>
      <c r="O58" s="64">
        <f>IF(韻母對照資料表[[#This Row],[台語音標]]="", 0, LEN(韻母對照資料表[[#This Row],[台語音標]]))</f>
        <v>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pans="2:34" ht="54" customHeight="1">
      <c r="B59" s="56">
        <v>56</v>
      </c>
      <c r="C59" s="62" t="s">
        <v>1260</v>
      </c>
      <c r="D59" s="63" t="s">
        <v>1261</v>
      </c>
      <c r="E59" s="61" t="s">
        <v>48</v>
      </c>
      <c r="F59" s="60" t="s">
        <v>2232</v>
      </c>
      <c r="G59" s="59" t="s">
        <v>1258</v>
      </c>
      <c r="H59" s="58" t="s">
        <v>1110</v>
      </c>
      <c r="I59" s="65" t="str">
        <f>韻母對照資料表[[#This Row],[十五音]]&amp;LEFT(韻母對照資料表[[#This Row],[舒促聲]],1)</f>
        <v>膠促</v>
      </c>
      <c r="J59" s="57">
        <v>28</v>
      </c>
      <c r="K59" s="62" t="s">
        <v>1261</v>
      </c>
      <c r="L59" s="62" t="s">
        <v>1261</v>
      </c>
      <c r="M59" s="62" t="s">
        <v>1261</v>
      </c>
      <c r="N59" s="62" t="s">
        <v>1765</v>
      </c>
      <c r="O59" s="64">
        <f>IF(韻母對照資料表[[#This Row],[台語音標]]="", 0, LEN(韻母對照資料表[[#This Row],[台語音標]]))</f>
        <v>2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pans="2:34" ht="54" customHeight="1">
      <c r="B60" s="56">
        <v>57</v>
      </c>
      <c r="C60" s="62" t="s">
        <v>260</v>
      </c>
      <c r="D60" s="63" t="s">
        <v>260</v>
      </c>
      <c r="E60" s="61" t="s">
        <v>261</v>
      </c>
      <c r="F60" s="60" t="s">
        <v>1263</v>
      </c>
      <c r="G60" s="59" t="s">
        <v>1262</v>
      </c>
      <c r="H60" s="58" t="s">
        <v>1107</v>
      </c>
      <c r="I60" s="65" t="str">
        <f>韻母對照資料表[[#This Row],[十五音]]&amp;LEFT(韻母對照資料表[[#This Row],[舒促聲]],1)</f>
        <v>居舒</v>
      </c>
      <c r="J60" s="57">
        <v>29</v>
      </c>
      <c r="K60" s="62" t="s">
        <v>260</v>
      </c>
      <c r="L60" s="62" t="s">
        <v>260</v>
      </c>
      <c r="M60" s="62" t="s">
        <v>260</v>
      </c>
      <c r="N60" s="62" t="s">
        <v>1782</v>
      </c>
      <c r="O60" s="64">
        <f>IF(韻母對照資料表[[#This Row],[台語音標]]="", 0, LEN(韻母對照資料表[[#This Row],[台語音標]]))</f>
        <v>1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pans="2:34" ht="54" customHeight="1">
      <c r="B61" s="56">
        <v>58</v>
      </c>
      <c r="C61" s="62" t="s">
        <v>1265</v>
      </c>
      <c r="D61" s="63" t="s">
        <v>1266</v>
      </c>
      <c r="E61" s="61" t="s">
        <v>292</v>
      </c>
      <c r="F61" s="74" t="s">
        <v>1264</v>
      </c>
      <c r="G61" s="59" t="s">
        <v>1262</v>
      </c>
      <c r="H61" s="58" t="s">
        <v>1110</v>
      </c>
      <c r="I61" s="65" t="str">
        <f>韻母對照資料表[[#This Row],[十五音]]&amp;LEFT(韻母對照資料表[[#This Row],[舒促聲]],1)</f>
        <v>居促</v>
      </c>
      <c r="J61" s="57">
        <v>29</v>
      </c>
      <c r="K61" s="62" t="s">
        <v>1266</v>
      </c>
      <c r="L61" s="62" t="s">
        <v>1266</v>
      </c>
      <c r="M61" s="62" t="s">
        <v>1266</v>
      </c>
      <c r="N61" s="62" t="s">
        <v>1784</v>
      </c>
      <c r="O61" s="64">
        <f>IF(韻母對照資料表[[#This Row],[台語音標]]="", 0, LEN(韻母對照資料表[[#This Row],[台語音標]]))</f>
        <v>2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pans="2:34" ht="54" customHeight="1">
      <c r="B62" s="56">
        <v>59</v>
      </c>
      <c r="C62" s="62" t="s">
        <v>604</v>
      </c>
      <c r="D62" s="63" t="s">
        <v>1807</v>
      </c>
      <c r="E62" s="61" t="s">
        <v>605</v>
      </c>
      <c r="F62" s="60" t="s">
        <v>1268</v>
      </c>
      <c r="G62" s="59" t="s">
        <v>1267</v>
      </c>
      <c r="H62" s="58" t="s">
        <v>1107</v>
      </c>
      <c r="I62" s="65" t="str">
        <f>韻母對照資料表[[#This Row],[十五音]]&amp;LEFT(韻母對照資料表[[#This Row],[舒促聲]],1)</f>
        <v>丩舒</v>
      </c>
      <c r="J62" s="57">
        <v>30</v>
      </c>
      <c r="K62" s="62" t="s">
        <v>604</v>
      </c>
      <c r="L62" s="62" t="s">
        <v>604</v>
      </c>
      <c r="M62" s="62" t="s">
        <v>604</v>
      </c>
      <c r="N62" s="62" t="s">
        <v>1807</v>
      </c>
      <c r="O62" s="64">
        <f>IF(韻母對照資料表[[#This Row],[台語音標]]="", 0, LEN(韻母對照資料表[[#This Row],[台語音標]]))</f>
        <v>2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pans="2:34" ht="54" customHeight="1">
      <c r="B63" s="56">
        <v>60</v>
      </c>
      <c r="C63" s="69"/>
      <c r="D63" s="69"/>
      <c r="E63" s="68"/>
      <c r="F63" s="69"/>
      <c r="G63" s="69"/>
      <c r="H63" s="69"/>
      <c r="I63" s="69"/>
      <c r="J63" s="69"/>
      <c r="K63" s="69"/>
      <c r="L63" s="69"/>
      <c r="M63" s="69"/>
      <c r="N63" s="69"/>
      <c r="O63" s="64">
        <f>IF(韻母對照資料表[[#This Row],[台語音標]]="", 0, LEN(韻母對照資料表[[#This Row],[台語音標]]))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pans="2:34" ht="54" customHeight="1">
      <c r="B64" s="56">
        <v>61</v>
      </c>
      <c r="C64" s="62" t="s">
        <v>1271</v>
      </c>
      <c r="D64" s="63" t="s">
        <v>1272</v>
      </c>
      <c r="E64" s="61" t="s">
        <v>227</v>
      </c>
      <c r="F64" s="60" t="s">
        <v>1270</v>
      </c>
      <c r="G64" s="59" t="s">
        <v>1269</v>
      </c>
      <c r="H64" s="58" t="s">
        <v>1107</v>
      </c>
      <c r="I64" s="65" t="str">
        <f>韻母對照資料表[[#This Row],[十五音]]&amp;LEFT(韻母對照資料表[[#This Row],[舒促聲]],1)</f>
        <v>更舒</v>
      </c>
      <c r="J64" s="57">
        <v>31</v>
      </c>
      <c r="K64" s="62" t="s">
        <v>1273</v>
      </c>
      <c r="L64" s="62" t="s">
        <v>1272</v>
      </c>
      <c r="M64" s="62" t="s">
        <v>1274</v>
      </c>
      <c r="N64" s="62" t="s">
        <v>1859</v>
      </c>
      <c r="O64" s="64">
        <f>IF(韻母對照資料表[[#This Row],[台語音標]]="", 0, LEN(韻母對照資料表[[#This Row],[台語音標]]))</f>
        <v>3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pans="2:34" ht="54" customHeight="1">
      <c r="B65" s="56">
        <v>62</v>
      </c>
      <c r="C65" s="62" t="s">
        <v>1275</v>
      </c>
      <c r="D65" s="63" t="s">
        <v>1276</v>
      </c>
      <c r="E65" s="61" t="s">
        <v>257</v>
      </c>
      <c r="F65" s="74" t="s">
        <v>2233</v>
      </c>
      <c r="G65" s="59" t="s">
        <v>1269</v>
      </c>
      <c r="H65" s="58" t="s">
        <v>1110</v>
      </c>
      <c r="I65" s="65" t="str">
        <f>韻母對照資料表[[#This Row],[十五音]]&amp;LEFT(韻母對照資料表[[#This Row],[舒促聲]],1)</f>
        <v>更促</v>
      </c>
      <c r="J65" s="57">
        <v>31</v>
      </c>
      <c r="K65" s="62" t="s">
        <v>1278</v>
      </c>
      <c r="L65" s="62" t="s">
        <v>1277</v>
      </c>
      <c r="M65" s="62" t="s">
        <v>1279</v>
      </c>
      <c r="N65" s="62" t="s">
        <v>1860</v>
      </c>
      <c r="O65" s="64">
        <f>IF(韻母對照資料表[[#This Row],[台語音標]]="", 0, LEN(韻母對照資料表[[#This Row],[台語音標]]))</f>
        <v>4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pans="2:34" ht="54" customHeight="1">
      <c r="B66" s="56">
        <v>63</v>
      </c>
      <c r="C66" s="62" t="s">
        <v>937</v>
      </c>
      <c r="D66" s="63" t="s">
        <v>1282</v>
      </c>
      <c r="E66" s="61" t="s">
        <v>938</v>
      </c>
      <c r="F66" s="74" t="s">
        <v>1281</v>
      </c>
      <c r="G66" s="59" t="s">
        <v>1280</v>
      </c>
      <c r="H66" s="58" t="s">
        <v>1107</v>
      </c>
      <c r="I66" s="65" t="str">
        <f>韻母對照資料表[[#This Row],[十五音]]&amp;LEFT(韻母對照資料表[[#This Row],[舒促聲]],1)</f>
        <v>褌舒</v>
      </c>
      <c r="J66" s="57">
        <v>32</v>
      </c>
      <c r="K66" s="62" t="s">
        <v>1283</v>
      </c>
      <c r="L66" s="62" t="s">
        <v>1282</v>
      </c>
      <c r="M66" s="62" t="s">
        <v>1284</v>
      </c>
      <c r="N66" s="62" t="s">
        <v>1861</v>
      </c>
      <c r="O66" s="64">
        <f>IF(韻母對照資料表[[#This Row],[台語音標]]="", 0, LEN(韻母對照資料表[[#This Row],[台語音標]]))</f>
        <v>4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pans="2:34" ht="54" customHeight="1">
      <c r="B67" s="56">
        <v>64</v>
      </c>
      <c r="C67" s="69">
        <v>0</v>
      </c>
      <c r="D67" s="69"/>
      <c r="E67" s="68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/>
      <c r="O67" s="64">
        <f>IF(韻母對照資料表[[#This Row],[台語音標]]="", 0, LEN(韻母對照資料表[[#This Row],[台語音標]]))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pans="2:34" ht="54" customHeight="1">
      <c r="B68" s="56">
        <v>65</v>
      </c>
      <c r="C68" s="62" t="s">
        <v>1287</v>
      </c>
      <c r="D68" s="63" t="s">
        <v>1288</v>
      </c>
      <c r="E68" s="61" t="s">
        <v>543</v>
      </c>
      <c r="F68" s="60" t="s">
        <v>1286</v>
      </c>
      <c r="G68" s="59" t="s">
        <v>1285</v>
      </c>
      <c r="H68" s="58" t="s">
        <v>1107</v>
      </c>
      <c r="I68" s="65" t="str">
        <f>韻母對照資料表[[#This Row],[十五音]]&amp;LEFT(韻母對照資料表[[#This Row],[舒促聲]],1)</f>
        <v>茄舒</v>
      </c>
      <c r="J68" s="57">
        <v>33</v>
      </c>
      <c r="K68" s="62" t="s">
        <v>1288</v>
      </c>
      <c r="L68" s="62" t="s">
        <v>1288</v>
      </c>
      <c r="M68" s="62" t="s">
        <v>1288</v>
      </c>
      <c r="N68" s="62" t="s">
        <v>1862</v>
      </c>
      <c r="O68" s="64">
        <f>IF(韻母對照資料表[[#This Row],[台語音標]]="", 0, LEN(韻母對照資料表[[#This Row],[台語音標]]))</f>
        <v>2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pans="2:34" ht="54" customHeight="1">
      <c r="B69" s="56">
        <v>66</v>
      </c>
      <c r="C69" s="62" t="s">
        <v>1289</v>
      </c>
      <c r="D69" s="63" t="s">
        <v>1290</v>
      </c>
      <c r="E69" s="61" t="s">
        <v>568</v>
      </c>
      <c r="F69" s="73" t="s">
        <v>1864</v>
      </c>
      <c r="G69" s="59" t="s">
        <v>1285</v>
      </c>
      <c r="H69" s="58" t="s">
        <v>1110</v>
      </c>
      <c r="I69" s="65" t="str">
        <f>韻母對照資料表[[#This Row],[十五音]]&amp;LEFT(韻母對照資料表[[#This Row],[舒促聲]],1)</f>
        <v>茄促</v>
      </c>
      <c r="J69" s="57">
        <v>33</v>
      </c>
      <c r="K69" s="62" t="s">
        <v>1290</v>
      </c>
      <c r="L69" s="62" t="s">
        <v>1290</v>
      </c>
      <c r="M69" s="62" t="s">
        <v>1290</v>
      </c>
      <c r="N69" s="62" t="s">
        <v>1863</v>
      </c>
      <c r="O69" s="64">
        <f>IF(韻母對照資料表[[#This Row],[台語音標]]="", 0, LEN(韻母對照資料表[[#This Row],[台語音標]]))</f>
        <v>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pans="2:34" ht="54" customHeight="1">
      <c r="B70" s="56">
        <v>67</v>
      </c>
      <c r="C70" s="62" t="s">
        <v>279</v>
      </c>
      <c r="D70" s="63" t="s">
        <v>1293</v>
      </c>
      <c r="E70" s="61" t="s">
        <v>280</v>
      </c>
      <c r="F70" s="60" t="s">
        <v>1292</v>
      </c>
      <c r="G70" s="59" t="s">
        <v>1291</v>
      </c>
      <c r="H70" s="58" t="s">
        <v>1107</v>
      </c>
      <c r="I70" s="65" t="str">
        <f>韻母對照資料表[[#This Row],[十五音]]&amp;LEFT(韻母對照資料表[[#This Row],[舒促聲]],1)</f>
        <v>梔舒</v>
      </c>
      <c r="J70" s="57">
        <v>34</v>
      </c>
      <c r="K70" s="62" t="s">
        <v>1294</v>
      </c>
      <c r="L70" s="62" t="s">
        <v>1293</v>
      </c>
      <c r="M70" s="62" t="s">
        <v>1295</v>
      </c>
      <c r="N70" s="62" t="s">
        <v>1865</v>
      </c>
      <c r="O70" s="64">
        <f>IF(韻母對照資料表[[#This Row],[台語音標]]="", 0, LEN(韻母對照資料表[[#This Row],[台語音標]]))</f>
        <v>3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pans="2:34" ht="54" customHeight="1">
      <c r="B71" s="56">
        <v>68</v>
      </c>
      <c r="C71" s="62" t="s">
        <v>1297</v>
      </c>
      <c r="D71" s="63" t="s">
        <v>1298</v>
      </c>
      <c r="E71" s="61" t="s">
        <v>1296</v>
      </c>
      <c r="F71" s="73" t="s">
        <v>2234</v>
      </c>
      <c r="G71" s="59" t="s">
        <v>1291</v>
      </c>
      <c r="H71" s="58" t="s">
        <v>1110</v>
      </c>
      <c r="I71" s="65" t="str">
        <f>韻母對照資料表[[#This Row],[十五音]]&amp;LEFT(韻母對照資料表[[#This Row],[舒促聲]],1)</f>
        <v>梔促</v>
      </c>
      <c r="J71" s="57">
        <v>34</v>
      </c>
      <c r="K71" s="62" t="s">
        <v>1300</v>
      </c>
      <c r="L71" s="62" t="s">
        <v>1299</v>
      </c>
      <c r="M71" s="62" t="s">
        <v>1301</v>
      </c>
      <c r="N71" s="62" t="s">
        <v>1866</v>
      </c>
      <c r="O71" s="64">
        <f>IF(韻母對照資料表[[#This Row],[台語音標]]="", 0, LEN(韻母對照資料表[[#This Row],[台語音標]]))</f>
        <v>4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pans="2:34" ht="54" customHeight="1">
      <c r="B72" s="56">
        <v>69</v>
      </c>
      <c r="C72" s="62" t="s">
        <v>1304</v>
      </c>
      <c r="D72" s="63" t="s">
        <v>1305</v>
      </c>
      <c r="E72" s="61" t="s">
        <v>559</v>
      </c>
      <c r="F72" s="75" t="s">
        <v>1303</v>
      </c>
      <c r="G72" s="59" t="s">
        <v>1302</v>
      </c>
      <c r="H72" s="58" t="s">
        <v>1107</v>
      </c>
      <c r="I72" s="65" t="str">
        <f>韻母對照資料表[[#This Row],[十五音]]&amp;LEFT(韻母對照資料表[[#This Row],[舒促聲]],1)</f>
        <v>薑舒</v>
      </c>
      <c r="J72" s="57">
        <v>35</v>
      </c>
      <c r="K72" s="62" t="s">
        <v>1306</v>
      </c>
      <c r="L72" s="62" t="s">
        <v>1305</v>
      </c>
      <c r="M72" s="62" t="s">
        <v>1307</v>
      </c>
      <c r="N72" s="62" t="s">
        <v>1867</v>
      </c>
      <c r="O72" s="64">
        <f>IF(韻母對照資料表[[#This Row],[台語音標]]="", 0, LEN(韻母對照資料表[[#This Row],[台語音標]]))</f>
        <v>4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pans="2:34" ht="54" customHeight="1">
      <c r="B73" s="56">
        <v>70</v>
      </c>
      <c r="C73" s="69">
        <v>0</v>
      </c>
      <c r="D73" s="69"/>
      <c r="E73" s="68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/>
      <c r="O73" s="64">
        <f>IF(韻母對照資料表[[#This Row],[台語音標]]="", 0, LEN(韻母對照資料表[[#This Row],[台語音標]]))</f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pans="2:34" ht="54" customHeight="1">
      <c r="B74" s="56">
        <v>71</v>
      </c>
      <c r="C74" s="62" t="s">
        <v>406</v>
      </c>
      <c r="D74" s="63" t="s">
        <v>1310</v>
      </c>
      <c r="E74" s="61" t="s">
        <v>407</v>
      </c>
      <c r="F74" s="60" t="s">
        <v>1309</v>
      </c>
      <c r="G74" s="59" t="s">
        <v>1308</v>
      </c>
      <c r="H74" s="58" t="s">
        <v>1107</v>
      </c>
      <c r="I74" s="65" t="str">
        <f>韻母對照資料表[[#This Row],[十五音]]&amp;LEFT(韻母對照資料表[[#This Row],[舒促聲]],1)</f>
        <v>驚舒</v>
      </c>
      <c r="J74" s="57">
        <v>36</v>
      </c>
      <c r="K74" s="62" t="s">
        <v>1312</v>
      </c>
      <c r="L74" s="62" t="s">
        <v>1311</v>
      </c>
      <c r="M74" s="62" t="s">
        <v>1313</v>
      </c>
      <c r="N74" s="62" t="s">
        <v>1868</v>
      </c>
      <c r="O74" s="64">
        <f>IF(韻母對照資料表[[#This Row],[台語音標]]="", 0, LEN(韻母對照資料表[[#This Row],[台語音標]]))</f>
        <v>4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pans="2:34" ht="54" customHeight="1">
      <c r="B75" s="56">
        <v>72</v>
      </c>
      <c r="C75" s="69">
        <v>0</v>
      </c>
      <c r="D75" s="69"/>
      <c r="E75" s="68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/>
      <c r="O75" s="64">
        <f>IF(韻母對照資料表[[#This Row],[台語音標]]="", 0, LEN(韻母對照資料表[[#This Row],[台語音標]]))</f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</row>
    <row r="76" spans="2:34" ht="54" customHeight="1">
      <c r="B76" s="56">
        <v>73</v>
      </c>
      <c r="C76" s="62" t="s">
        <v>1315</v>
      </c>
      <c r="D76" s="63" t="s">
        <v>1316</v>
      </c>
      <c r="E76" s="61" t="s">
        <v>809</v>
      </c>
      <c r="F76" s="60" t="s">
        <v>2309</v>
      </c>
      <c r="G76" s="59" t="s">
        <v>1314</v>
      </c>
      <c r="H76" s="58" t="s">
        <v>1107</v>
      </c>
      <c r="I76" s="65" t="str">
        <f>韻母對照資料表[[#This Row],[十五音]]&amp;LEFT(韻母對照資料表[[#This Row],[舒促聲]],1)</f>
        <v>官舒</v>
      </c>
      <c r="J76" s="57">
        <v>37</v>
      </c>
      <c r="K76" s="62" t="s">
        <v>1317</v>
      </c>
      <c r="L76" s="62" t="s">
        <v>1316</v>
      </c>
      <c r="M76" s="62" t="s">
        <v>1318</v>
      </c>
      <c r="N76" s="62" t="s">
        <v>1869</v>
      </c>
      <c r="O76" s="64">
        <f>IF(韻母對照資料表[[#This Row],[台語音標]]="", 0, LEN(韻母對照資料表[[#This Row],[台語音標]]))</f>
        <v>4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2:34" ht="54" customHeight="1">
      <c r="B77" s="56">
        <v>74</v>
      </c>
      <c r="C77" s="69">
        <v>0</v>
      </c>
      <c r="D77" s="69"/>
      <c r="E77" s="68">
        <v>0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/>
      <c r="O77" s="64">
        <f>IF(韻母對照資料表[[#This Row],[台語音標]]="", 0, LEN(韻母對照資料表[[#This Row],[台語音標]]))</f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</row>
    <row r="78" spans="2:34" ht="54" customHeight="1">
      <c r="B78" s="56">
        <v>75</v>
      </c>
      <c r="C78" s="62" t="s">
        <v>1321</v>
      </c>
      <c r="D78" s="63" t="s">
        <v>1322</v>
      </c>
      <c r="E78" s="61" t="s">
        <v>956</v>
      </c>
      <c r="F78" s="60" t="s">
        <v>1320</v>
      </c>
      <c r="G78" s="59" t="s">
        <v>1319</v>
      </c>
      <c r="H78" s="58" t="s">
        <v>1107</v>
      </c>
      <c r="I78" s="65" t="str">
        <f>韻母對照資料表[[#This Row],[十五音]]&amp;LEFT(韻母對照資料表[[#This Row],[舒促聲]],1)</f>
        <v>鋼舒</v>
      </c>
      <c r="J78" s="57">
        <v>38</v>
      </c>
      <c r="K78" s="62" t="s">
        <v>1322</v>
      </c>
      <c r="L78" s="62" t="s">
        <v>1322</v>
      </c>
      <c r="M78" s="62" t="s">
        <v>1322</v>
      </c>
      <c r="N78" s="62" t="s">
        <v>1098</v>
      </c>
      <c r="O78" s="64">
        <f>IF(韻母對照資料表[[#This Row],[台語音標]]="", 0, LEN(韻母對照資料表[[#This Row],[台語音標]]))</f>
        <v>2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</row>
    <row r="79" spans="2:34" ht="54" customHeight="1">
      <c r="B79" s="56">
        <v>76</v>
      </c>
      <c r="C79" s="69">
        <v>0</v>
      </c>
      <c r="D79" s="69"/>
      <c r="E79" s="68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/>
      <c r="O79" s="64">
        <f>IF(韻母對照資料表[[#This Row],[台語音標]]="", 0, LEN(韻母對照資料表[[#This Row],[台語音標]]))</f>
        <v>0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</row>
    <row r="80" spans="2:34" ht="54" customHeight="1">
      <c r="B80" s="56">
        <v>77</v>
      </c>
      <c r="C80" s="62" t="s">
        <v>208</v>
      </c>
      <c r="D80" s="63" t="s">
        <v>208</v>
      </c>
      <c r="E80" s="61" t="s">
        <v>209</v>
      </c>
      <c r="F80" s="60" t="s">
        <v>1324</v>
      </c>
      <c r="G80" s="59" t="s">
        <v>1323</v>
      </c>
      <c r="H80" s="58" t="s">
        <v>1107</v>
      </c>
      <c r="I80" s="65" t="str">
        <f>韻母對照資料表[[#This Row],[十五音]]&amp;LEFT(韻母對照資料表[[#This Row],[舒促聲]],1)</f>
        <v>伽舒</v>
      </c>
      <c r="J80" s="57">
        <v>39</v>
      </c>
      <c r="K80" s="62" t="s">
        <v>208</v>
      </c>
      <c r="L80" s="62" t="s">
        <v>208</v>
      </c>
      <c r="M80" s="62" t="s">
        <v>208</v>
      </c>
      <c r="N80" s="62" t="s">
        <v>1778</v>
      </c>
      <c r="O80" s="64">
        <f>IF(韻母對照資料表[[#This Row],[台語音標]]="", 0, LEN(韻母對照資料表[[#This Row],[台語音標]]))</f>
        <v>1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2:34" ht="54" customHeight="1">
      <c r="B81" s="56">
        <v>78</v>
      </c>
      <c r="C81" s="62" t="s">
        <v>1325</v>
      </c>
      <c r="D81" s="63" t="s">
        <v>1326</v>
      </c>
      <c r="E81" s="61" t="s">
        <v>239</v>
      </c>
      <c r="F81" s="60" t="s">
        <v>2235</v>
      </c>
      <c r="G81" s="59" t="s">
        <v>1323</v>
      </c>
      <c r="H81" s="58" t="s">
        <v>1110</v>
      </c>
      <c r="I81" s="65" t="str">
        <f>韻母對照資料表[[#This Row],[十五音]]&amp;LEFT(韻母對照資料表[[#This Row],[舒促聲]],1)</f>
        <v>伽促</v>
      </c>
      <c r="J81" s="57">
        <v>39</v>
      </c>
      <c r="K81" s="62" t="s">
        <v>1326</v>
      </c>
      <c r="L81" s="62" t="s">
        <v>1326</v>
      </c>
      <c r="M81" s="62" t="s">
        <v>1326</v>
      </c>
      <c r="N81" s="62" t="s">
        <v>1780</v>
      </c>
      <c r="O81" s="64">
        <f>IF(韻母對照資料表[[#This Row],[台語音標]]="", 0, LEN(韻母對照資料表[[#This Row],[台語音標]]))</f>
        <v>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  <row r="82" spans="2:34" ht="54" customHeight="1">
      <c r="B82" s="56">
        <v>79</v>
      </c>
      <c r="C82" s="62" t="s">
        <v>1329</v>
      </c>
      <c r="D82" s="63" t="s">
        <v>1330</v>
      </c>
      <c r="E82" s="61" t="s">
        <v>168</v>
      </c>
      <c r="F82" s="76" t="s">
        <v>1328</v>
      </c>
      <c r="G82" s="59" t="s">
        <v>1327</v>
      </c>
      <c r="H82" s="58" t="s">
        <v>1107</v>
      </c>
      <c r="I82" s="65" t="str">
        <f>韻母對照資料表[[#This Row],[十五音]]&amp;LEFT(韻母對照資料表[[#This Row],[舒促聲]],1)</f>
        <v>閒舒</v>
      </c>
      <c r="J82" s="57">
        <v>40</v>
      </c>
      <c r="K82" s="62" t="s">
        <v>1331</v>
      </c>
      <c r="L82" s="62" t="s">
        <v>1330</v>
      </c>
      <c r="M82" s="62" t="s">
        <v>1332</v>
      </c>
      <c r="N82" s="62" t="s">
        <v>1870</v>
      </c>
      <c r="O82" s="64">
        <f>IF(韻母對照資料表[[#This Row],[台語音標]]="", 0, LEN(韻母對照資料表[[#This Row],[台語音標]]))</f>
        <v>4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</row>
    <row r="83" spans="2:34" ht="54" customHeight="1">
      <c r="B83" s="56">
        <v>80</v>
      </c>
      <c r="C83" s="69">
        <v>0</v>
      </c>
      <c r="D83" s="69"/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/>
      <c r="O83" s="64">
        <f>IF(韻母對照資料表[[#This Row],[台語音標]]="", 0, LEN(韻母對照資料表[[#This Row],[台語音標]]))</f>
        <v>0</v>
      </c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</row>
    <row r="84" spans="2:34" ht="54" customHeight="1">
      <c r="B84" s="56">
        <v>81</v>
      </c>
      <c r="C84" s="62" t="s">
        <v>1334</v>
      </c>
      <c r="D84" s="63" t="s">
        <v>1335</v>
      </c>
      <c r="E84" s="61" t="s">
        <v>667</v>
      </c>
      <c r="F84" s="76" t="s">
        <v>1872</v>
      </c>
      <c r="G84" s="59" t="s">
        <v>1333</v>
      </c>
      <c r="H84" s="58" t="s">
        <v>1107</v>
      </c>
      <c r="I84" s="65" t="str">
        <f>韻母對照資料表[[#This Row],[十五音]]&amp;LEFT(韻母對照資料表[[#This Row],[舒促聲]],1)</f>
        <v>姑舒</v>
      </c>
      <c r="J84" s="57">
        <v>41</v>
      </c>
      <c r="K84" s="62" t="s">
        <v>1337</v>
      </c>
      <c r="L84" s="62" t="s">
        <v>1336</v>
      </c>
      <c r="M84" s="62" t="s">
        <v>1338</v>
      </c>
      <c r="N84" s="62" t="s">
        <v>1871</v>
      </c>
      <c r="O84" s="64">
        <f>IF(韻母對照資料表[[#This Row],[台語音標]]="", 0, LEN(韻母對照資料表[[#This Row],[台語音標]]))</f>
        <v>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</row>
    <row r="85" spans="2:34" ht="54" customHeight="1">
      <c r="B85" s="56">
        <v>82</v>
      </c>
      <c r="C85" s="69">
        <v>0</v>
      </c>
      <c r="D85" s="69"/>
      <c r="E85" s="68">
        <v>0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/>
      <c r="O85" s="64">
        <f>IF(韻母對照資料表[[#This Row],[台語音標]]="", 0, LEN(韻母對照資料表[[#This Row],[台語音標]]))</f>
        <v>0</v>
      </c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</row>
    <row r="86" spans="2:34" ht="54" customHeight="1">
      <c r="B86" s="56">
        <v>83</v>
      </c>
      <c r="C86" s="62" t="s">
        <v>949</v>
      </c>
      <c r="D86" s="63" t="s">
        <v>5</v>
      </c>
      <c r="E86" s="61" t="s">
        <v>950</v>
      </c>
      <c r="F86" s="60" t="s">
        <v>1339</v>
      </c>
      <c r="G86" s="59" t="s">
        <v>1339</v>
      </c>
      <c r="H86" s="58" t="s">
        <v>1107</v>
      </c>
      <c r="I86" s="65" t="str">
        <f>韻母對照資料表[[#This Row],[十五音]]&amp;LEFT(韻母對照資料表[[#This Row],[舒促聲]],1)</f>
        <v>姆舒</v>
      </c>
      <c r="J86" s="57">
        <v>42</v>
      </c>
      <c r="K86" s="62" t="s">
        <v>5</v>
      </c>
      <c r="L86" s="62" t="s">
        <v>5</v>
      </c>
      <c r="M86" s="62" t="s">
        <v>5</v>
      </c>
      <c r="N86" s="62" t="s">
        <v>1088</v>
      </c>
      <c r="O86" s="64">
        <f>IF(韻母對照資料表[[#This Row],[台語音標]]="", 0, LEN(韻母對照資料表[[#This Row],[台語音標]]))</f>
        <v>1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</row>
    <row r="87" spans="2:34" ht="54" customHeight="1">
      <c r="B87" s="56">
        <v>84</v>
      </c>
      <c r="C87" s="69">
        <v>0</v>
      </c>
      <c r="D87" s="69"/>
      <c r="E87" s="69">
        <v>0</v>
      </c>
      <c r="F87" s="69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/>
      <c r="O87" s="64">
        <f>IF(韻母對照資料表[[#This Row],[台語音標]]="", 0, LEN(韻母對照資料表[[#This Row],[台語音標]]))</f>
        <v>0</v>
      </c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</row>
    <row r="88" spans="2:34" ht="54" customHeight="1">
      <c r="B88" s="56">
        <v>85</v>
      </c>
      <c r="C88" s="62" t="s">
        <v>1342</v>
      </c>
      <c r="D88" s="63" t="s">
        <v>1343</v>
      </c>
      <c r="E88" s="61" t="s">
        <v>851</v>
      </c>
      <c r="F88" s="60" t="s">
        <v>1341</v>
      </c>
      <c r="G88" s="59" t="s">
        <v>1340</v>
      </c>
      <c r="H88" s="58" t="s">
        <v>1107</v>
      </c>
      <c r="I88" s="65" t="str">
        <f>韻母對照資料表[[#This Row],[十五音]]&amp;LEFT(韻母對照資料表[[#This Row],[舒促聲]],1)</f>
        <v>光舒</v>
      </c>
      <c r="J88" s="57">
        <v>43</v>
      </c>
      <c r="K88" s="62" t="s">
        <v>1344</v>
      </c>
      <c r="L88" s="62" t="s">
        <v>1343</v>
      </c>
      <c r="M88" s="62" t="s">
        <v>1343</v>
      </c>
      <c r="N88" s="62" t="s">
        <v>1830</v>
      </c>
      <c r="O88" s="64">
        <f>IF(韻母對照資料表[[#This Row],[台語音標]]="", 0, LEN(韻母對照資料表[[#This Row],[台語音標]]))</f>
        <v>4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</row>
    <row r="89" spans="2:34" ht="54" customHeight="1">
      <c r="B89" s="56">
        <v>86</v>
      </c>
      <c r="C89" s="62" t="s">
        <v>1346</v>
      </c>
      <c r="D89" s="63" t="s">
        <v>1347</v>
      </c>
      <c r="E89" s="61" t="s">
        <v>1345</v>
      </c>
      <c r="F89" s="76" t="s">
        <v>2236</v>
      </c>
      <c r="G89" s="59" t="s">
        <v>1340</v>
      </c>
      <c r="H89" s="58" t="s">
        <v>1110</v>
      </c>
      <c r="I89" s="65" t="str">
        <f>韻母對照資料表[[#This Row],[十五音]]&amp;LEFT(韻母對照資料表[[#This Row],[舒促聲]],1)</f>
        <v>光促</v>
      </c>
      <c r="J89" s="57">
        <v>43</v>
      </c>
      <c r="K89" s="62" t="s">
        <v>1348</v>
      </c>
      <c r="L89" s="62" t="s">
        <v>1347</v>
      </c>
      <c r="M89" s="62" t="s">
        <v>1347</v>
      </c>
      <c r="N89" s="62" t="s">
        <v>1873</v>
      </c>
      <c r="O89" s="64">
        <f>IF(韻母對照資料表[[#This Row],[台語音標]]="", 0, LEN(韻母對照資料表[[#This Row],[台語音標]]))</f>
        <v>3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</row>
    <row r="90" spans="2:34" ht="54" customHeight="1">
      <c r="B90" s="56">
        <v>87</v>
      </c>
      <c r="C90" s="62" t="s">
        <v>1351</v>
      </c>
      <c r="D90" s="63" t="s">
        <v>1352</v>
      </c>
      <c r="E90" s="61" t="s">
        <v>875</v>
      </c>
      <c r="F90" s="60" t="s">
        <v>1350</v>
      </c>
      <c r="G90" s="59" t="s">
        <v>1349</v>
      </c>
      <c r="H90" s="58" t="s">
        <v>1107</v>
      </c>
      <c r="I90" s="65" t="str">
        <f>韻母對照資料表[[#This Row],[十五音]]&amp;LEFT(韻母對照資料表[[#This Row],[舒促聲]],1)</f>
        <v>閂舒</v>
      </c>
      <c r="J90" s="57">
        <v>44</v>
      </c>
      <c r="K90" s="62" t="s">
        <v>1353</v>
      </c>
      <c r="L90" s="62" t="s">
        <v>1352</v>
      </c>
      <c r="M90" s="62" t="s">
        <v>1354</v>
      </c>
      <c r="N90" s="62" t="s">
        <v>1874</v>
      </c>
      <c r="O90" s="64">
        <f>IF(韻母對照資料表[[#This Row],[台語音標]]="", 0, LEN(韻母對照資料表[[#This Row],[台語音標]]))</f>
        <v>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</row>
    <row r="91" spans="2:34" ht="54" customHeight="1">
      <c r="B91" s="56">
        <v>88</v>
      </c>
      <c r="C91" s="62" t="s">
        <v>1355</v>
      </c>
      <c r="D91" s="63" t="s">
        <v>1356</v>
      </c>
      <c r="E91" s="61" t="s">
        <v>887</v>
      </c>
      <c r="F91" s="191" t="s">
        <v>1876</v>
      </c>
      <c r="G91" s="59" t="s">
        <v>1349</v>
      </c>
      <c r="H91" s="58" t="s">
        <v>1110</v>
      </c>
      <c r="I91" s="65" t="str">
        <f>韻母對照資料表[[#This Row],[十五音]]&amp;LEFT(韻母對照資料表[[#This Row],[舒促聲]],1)</f>
        <v>閂促</v>
      </c>
      <c r="J91" s="57">
        <v>44</v>
      </c>
      <c r="K91" s="62" t="s">
        <v>1358</v>
      </c>
      <c r="L91" s="62" t="s">
        <v>1357</v>
      </c>
      <c r="M91" s="62" t="s">
        <v>1359</v>
      </c>
      <c r="N91" s="62" t="s">
        <v>1875</v>
      </c>
      <c r="O91" s="64">
        <f>IF(韻母對照資料表[[#This Row],[台語音標]]="", 0, LEN(韻母對照資料表[[#This Row],[台語音標]]))</f>
        <v>6</v>
      </c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</row>
    <row r="92" spans="2:34" ht="54" customHeight="1">
      <c r="B92" s="56">
        <v>89</v>
      </c>
      <c r="C92" s="62" t="s">
        <v>1362</v>
      </c>
      <c r="D92" s="63" t="s">
        <v>1363</v>
      </c>
      <c r="E92" s="61" t="s">
        <v>1361</v>
      </c>
      <c r="F92" s="76" t="s">
        <v>1111</v>
      </c>
      <c r="G92" s="59" t="s">
        <v>1360</v>
      </c>
      <c r="H92" s="58" t="s">
        <v>1107</v>
      </c>
      <c r="I92" s="65" t="str">
        <f>韻母對照資料表[[#This Row],[十五音]]&amp;LEFT(韻母對照資料表[[#This Row],[舒促聲]],1)</f>
        <v>糜舒</v>
      </c>
      <c r="J92" s="57">
        <v>45</v>
      </c>
      <c r="K92" s="62" t="s">
        <v>1364</v>
      </c>
      <c r="L92" s="62" t="s">
        <v>1363</v>
      </c>
      <c r="M92" s="62" t="s">
        <v>1365</v>
      </c>
      <c r="N92" s="259" t="s">
        <v>1877</v>
      </c>
      <c r="O92" s="64">
        <f>IF(韻母對照資料表[[#This Row],[台語音標]]="", 0, LEN(韻母對照資料表[[#This Row],[台語音標]]))</f>
        <v>4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</row>
    <row r="93" spans="2:34" ht="54" customHeight="1">
      <c r="B93" s="56">
        <v>90</v>
      </c>
      <c r="C93" s="62" t="s">
        <v>1366</v>
      </c>
      <c r="D93" s="69"/>
      <c r="E93" s="68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/>
      <c r="O93" s="64">
        <f>IF(韻母對照資料表[[#This Row],[台語音標]]="", 0, LEN(韻母對照資料表[[#This Row],[台語音標]]))</f>
        <v>0</v>
      </c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</row>
    <row r="94" spans="2:34" ht="54" customHeight="1">
      <c r="B94" s="56">
        <v>91</v>
      </c>
      <c r="C94" s="62" t="s">
        <v>1369</v>
      </c>
      <c r="D94" s="63" t="s">
        <v>1370</v>
      </c>
      <c r="E94" s="61" t="s">
        <v>536</v>
      </c>
      <c r="F94" s="74" t="s">
        <v>1368</v>
      </c>
      <c r="G94" s="59" t="s">
        <v>1367</v>
      </c>
      <c r="H94" s="58" t="s">
        <v>1107</v>
      </c>
      <c r="I94" s="65" t="str">
        <f>韻母對照資料表[[#This Row],[十五音]]&amp;LEFT(韻母對照資料表[[#This Row],[舒促聲]],1)</f>
        <v>嘄舒</v>
      </c>
      <c r="J94" s="57">
        <v>46</v>
      </c>
      <c r="K94" s="62" t="s">
        <v>1371</v>
      </c>
      <c r="L94" s="62" t="s">
        <v>1370</v>
      </c>
      <c r="M94" s="62" t="s">
        <v>1372</v>
      </c>
      <c r="N94" s="62" t="s">
        <v>1878</v>
      </c>
      <c r="O94" s="64">
        <f>IF(韻母對照資料表[[#This Row],[台語音標]]="", 0, LEN(韻母對照資料表[[#This Row],[台語音標]]))</f>
        <v>5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</row>
    <row r="95" spans="2:34" ht="54" customHeight="1">
      <c r="B95" s="56">
        <v>92</v>
      </c>
      <c r="C95" s="62" t="s">
        <v>1374</v>
      </c>
      <c r="D95" s="63" t="s">
        <v>1375</v>
      </c>
      <c r="E95" s="61" t="s">
        <v>1373</v>
      </c>
      <c r="F95" s="60" t="s">
        <v>1111</v>
      </c>
      <c r="G95" s="59" t="s">
        <v>1367</v>
      </c>
      <c r="H95" s="58" t="s">
        <v>1110</v>
      </c>
      <c r="I95" s="65" t="str">
        <f>韻母對照資料表[[#This Row],[十五音]]&amp;LEFT(韻母對照資料表[[#This Row],[舒促聲]],1)</f>
        <v>嘄促</v>
      </c>
      <c r="J95" s="57">
        <v>46</v>
      </c>
      <c r="K95" s="62" t="s">
        <v>1377</v>
      </c>
      <c r="L95" s="62" t="s">
        <v>1376</v>
      </c>
      <c r="M95" s="62" t="s">
        <v>1378</v>
      </c>
      <c r="N95" s="62" t="s">
        <v>1879</v>
      </c>
      <c r="O95" s="64">
        <f>IF(韻母對照資料表[[#This Row],[台語音標]]="", 0, LEN(韻母對照資料表[[#This Row],[台語音標]]))</f>
        <v>6</v>
      </c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</row>
    <row r="96" spans="2:34" ht="54" customHeight="1">
      <c r="B96" s="56">
        <v>93</v>
      </c>
      <c r="C96" s="62" t="s">
        <v>1380</v>
      </c>
      <c r="D96" s="63" t="s">
        <v>1381</v>
      </c>
      <c r="E96" s="61" t="s">
        <v>694</v>
      </c>
      <c r="F96" s="74" t="s">
        <v>1881</v>
      </c>
      <c r="G96" s="59" t="s">
        <v>1379</v>
      </c>
      <c r="H96" s="58" t="s">
        <v>1107</v>
      </c>
      <c r="I96" s="65" t="str">
        <f>韻母對照資料表[[#This Row],[十五音]]&amp;LEFT(韻母對照資料表[[#This Row],[舒促聲]],1)</f>
        <v>箴舒</v>
      </c>
      <c r="J96" s="57">
        <v>47</v>
      </c>
      <c r="K96" s="62" t="s">
        <v>1381</v>
      </c>
      <c r="L96" s="62" t="s">
        <v>1381</v>
      </c>
      <c r="M96" s="62" t="s">
        <v>1381</v>
      </c>
      <c r="N96" s="62" t="s">
        <v>1880</v>
      </c>
      <c r="O96" s="64">
        <f>IF(韻母對照資料表[[#This Row],[台語音標]]="", 0, LEN(韻母對照資料表[[#This Row],[台語音標]]))</f>
        <v>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</row>
    <row r="97" spans="2:34" ht="54" customHeight="1">
      <c r="B97" s="56">
        <v>94</v>
      </c>
      <c r="C97" s="62" t="s">
        <v>1382</v>
      </c>
      <c r="D97" s="63" t="s">
        <v>1383</v>
      </c>
      <c r="E97" s="61" t="s">
        <v>713</v>
      </c>
      <c r="F97" s="60" t="s">
        <v>1883</v>
      </c>
      <c r="G97" s="59" t="s">
        <v>1379</v>
      </c>
      <c r="H97" s="58" t="s">
        <v>1110</v>
      </c>
      <c r="I97" s="65" t="str">
        <f>韻母對照資料表[[#This Row],[十五音]]&amp;LEFT(韻母對照資料表[[#This Row],[舒促聲]],1)</f>
        <v>箴促</v>
      </c>
      <c r="J97" s="57">
        <v>47</v>
      </c>
      <c r="K97" s="62" t="s">
        <v>1383</v>
      </c>
      <c r="L97" s="62" t="s">
        <v>1383</v>
      </c>
      <c r="M97" s="62" t="s">
        <v>1383</v>
      </c>
      <c r="N97" s="62" t="s">
        <v>1882</v>
      </c>
      <c r="O97" s="64">
        <f>IF(韻母對照資料表[[#This Row],[台語音標]]="", 0, LEN(韻母對照資料表[[#This Row],[台語音標]]))</f>
        <v>2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</row>
    <row r="98" spans="2:34" ht="54" customHeight="1">
      <c r="B98" s="56">
        <v>95</v>
      </c>
      <c r="C98" s="62" t="s">
        <v>1386</v>
      </c>
      <c r="D98" s="63" t="s">
        <v>1387</v>
      </c>
      <c r="E98" s="61" t="s">
        <v>1385</v>
      </c>
      <c r="F98" s="191" t="s">
        <v>1885</v>
      </c>
      <c r="G98" s="59" t="s">
        <v>1384</v>
      </c>
      <c r="H98" s="58" t="s">
        <v>1107</v>
      </c>
      <c r="I98" s="65" t="str">
        <f>韻母對照資料表[[#This Row],[十五音]]&amp;LEFT(韻母對照資料表[[#This Row],[舒促聲]],1)</f>
        <v>爻舒</v>
      </c>
      <c r="J98" s="57">
        <v>48</v>
      </c>
      <c r="K98" s="62" t="s">
        <v>1388</v>
      </c>
      <c r="L98" s="62" t="s">
        <v>1387</v>
      </c>
      <c r="M98" s="62" t="s">
        <v>1389</v>
      </c>
      <c r="N98" s="258" t="s">
        <v>1884</v>
      </c>
      <c r="O98" s="64">
        <f>IF(韻母對照資料表[[#This Row],[台語音標]]="", 0, LEN(韻母對照資料表[[#This Row],[台語音標]]))</f>
        <v>4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</row>
    <row r="99" spans="2:34" ht="54" customHeight="1">
      <c r="B99" s="56">
        <v>96</v>
      </c>
      <c r="C99" s="69">
        <v>0</v>
      </c>
      <c r="D99" s="69"/>
      <c r="E99" s="69">
        <v>0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/>
      <c r="O99" s="64">
        <f>IF(韻母對照資料表[[#This Row],[台語音標]]="", 0, LEN(韻母對照資料表[[#This Row],[台語音標]]))</f>
        <v>0</v>
      </c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</row>
    <row r="100" spans="2:34" ht="54" customHeight="1">
      <c r="B100" s="56">
        <v>97</v>
      </c>
      <c r="C100" s="261" t="s">
        <v>2245</v>
      </c>
      <c r="D100" s="259" t="s">
        <v>2238</v>
      </c>
      <c r="E100" s="259" t="s">
        <v>2239</v>
      </c>
      <c r="F100" s="74" t="s">
        <v>1391</v>
      </c>
      <c r="G100" s="59" t="s">
        <v>1390</v>
      </c>
      <c r="H100" s="58" t="s">
        <v>1107</v>
      </c>
      <c r="I100" s="65" t="str">
        <f>韻母對照資料表[[#This Row],[十五音]]&amp;LEFT(韻母對照資料表[[#This Row],[舒促聲]],1)</f>
        <v>扛舒</v>
      </c>
      <c r="J100" s="57">
        <v>49</v>
      </c>
      <c r="K100" s="262" t="s">
        <v>2248</v>
      </c>
      <c r="L100" s="259" t="s">
        <v>2238</v>
      </c>
      <c r="M100" s="259" t="s">
        <v>2242</v>
      </c>
      <c r="N100" s="259" t="s">
        <v>2237</v>
      </c>
      <c r="O100" s="64">
        <f>IF(韻母對照資料表[[#This Row],[台語音標]]="", 0, LEN(韻母對照資料表[[#This Row],[台語音標]]))</f>
        <v>3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</row>
    <row r="101" spans="2:34" ht="54" customHeight="1">
      <c r="B101" s="56">
        <v>98</v>
      </c>
      <c r="C101" s="261" t="s">
        <v>2246</v>
      </c>
      <c r="D101" s="260" t="s">
        <v>2240</v>
      </c>
      <c r="E101" s="260" t="s">
        <v>2241</v>
      </c>
      <c r="F101" s="60" t="s">
        <v>1111</v>
      </c>
      <c r="G101" s="59" t="s">
        <v>1390</v>
      </c>
      <c r="H101" s="58" t="s">
        <v>1110</v>
      </c>
      <c r="I101" s="65" t="str">
        <f>韻母對照資料表[[#This Row],[十五音]]&amp;LEFT(韻母對照資料表[[#This Row],[舒促聲]],1)</f>
        <v>扛促</v>
      </c>
      <c r="J101" s="57">
        <v>49</v>
      </c>
      <c r="K101" s="262" t="s">
        <v>2247</v>
      </c>
      <c r="L101" s="260" t="s">
        <v>2243</v>
      </c>
      <c r="M101" s="260" t="s">
        <v>2244</v>
      </c>
      <c r="N101" s="260" t="s">
        <v>1877</v>
      </c>
      <c r="O101" s="64">
        <f>IF(韻母對照資料表[[#This Row],[台語音標]]="", 0, LEN(韻母對照資料表[[#This Row],[台語音標]]))</f>
        <v>4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</row>
    <row r="102" spans="2:34" ht="54" customHeight="1">
      <c r="B102" s="56">
        <v>99</v>
      </c>
      <c r="C102" s="62" t="s">
        <v>1396</v>
      </c>
      <c r="D102" s="63" t="s">
        <v>1397</v>
      </c>
      <c r="E102" s="61" t="s">
        <v>622</v>
      </c>
      <c r="F102" s="60" t="s">
        <v>1395</v>
      </c>
      <c r="G102" s="59" t="s">
        <v>1394</v>
      </c>
      <c r="H102" s="58" t="s">
        <v>1107</v>
      </c>
      <c r="I102" s="65" t="str">
        <f>韻母對照資料表[[#This Row],[十五音]]&amp;LEFT(韻母對照資料表[[#This Row],[舒促聲]],1)</f>
        <v>牛舒</v>
      </c>
      <c r="J102" s="57">
        <v>50</v>
      </c>
      <c r="K102" s="62" t="s">
        <v>1398</v>
      </c>
      <c r="L102" s="62" t="s">
        <v>1397</v>
      </c>
      <c r="M102" s="62" t="s">
        <v>1399</v>
      </c>
      <c r="N102" s="62" t="s">
        <v>1886</v>
      </c>
      <c r="O102" s="64">
        <f>IF(韻母對照資料表[[#This Row],[台語音標]]="", 0, LEN(韻母對照資料表[[#This Row],[台語音標]]))</f>
        <v>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</row>
    <row r="103" spans="2:34" ht="54" customHeight="1">
      <c r="B103" s="56">
        <v>100</v>
      </c>
      <c r="C103" s="69">
        <v>0</v>
      </c>
      <c r="D103" s="69">
        <v>0</v>
      </c>
      <c r="E103" s="68">
        <v>0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7"/>
      <c r="O103" s="78">
        <f>IF(韻母對照資料表[[#This Row],[台語音標]]="", 0, LEN(韻母對照資料表[[#This Row],[台語音標]]))</f>
        <v>1</v>
      </c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</row>
  </sheetData>
  <phoneticPr fontId="3" type="noConversion"/>
  <conditionalFormatting sqref="B4:N103">
    <cfRule type="expression" dxfId="6" priority="9">
      <formula>LEFT($H4,2)="舒聲"</formula>
    </cfRule>
    <cfRule type="expression" dxfId="5" priority="10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B2:J18"/>
  <sheetViews>
    <sheetView showGridLines="0" workbookViewId="0">
      <selection activeCell="M7" sqref="M7"/>
    </sheetView>
  </sheetViews>
  <sheetFormatPr defaultRowHeight="16.5" outlineLevelRow="1"/>
  <cols>
    <col min="1" max="1" width="4.125" customWidth="1"/>
    <col min="2" max="2" width="12.875" customWidth="1"/>
    <col min="3" max="3" width="13" customWidth="1"/>
    <col min="4" max="5" width="15.375" customWidth="1"/>
    <col min="6" max="6" width="10.5" bestFit="1" customWidth="1"/>
    <col min="7" max="10" width="14.625" customWidth="1"/>
  </cols>
  <sheetData>
    <row r="2" spans="2:10" ht="25.5">
      <c r="B2" s="154" t="s">
        <v>1400</v>
      </c>
      <c r="C2" s="155"/>
      <c r="D2" s="79" t="s">
        <v>1401</v>
      </c>
      <c r="E2" s="79" t="s">
        <v>1402</v>
      </c>
      <c r="F2" s="80" t="s">
        <v>1403</v>
      </c>
      <c r="G2" s="80" t="s">
        <v>1404</v>
      </c>
      <c r="H2" s="80" t="s">
        <v>1405</v>
      </c>
      <c r="I2" s="79" t="s">
        <v>1406</v>
      </c>
      <c r="J2" s="80" t="s">
        <v>1407</v>
      </c>
    </row>
    <row r="3" spans="2:10" ht="65.25">
      <c r="B3" s="81" t="s">
        <v>1408</v>
      </c>
      <c r="C3" s="82" t="str">
        <f xml:space="preserve"> "tong" &amp; I3</f>
        <v>tong1</v>
      </c>
      <c r="D3" s="83" t="s">
        <v>1409</v>
      </c>
      <c r="E3" s="83" t="s">
        <v>1410</v>
      </c>
      <c r="F3" s="84">
        <v>44</v>
      </c>
      <c r="G3" s="85" t="s">
        <v>1411</v>
      </c>
      <c r="H3" s="86" t="s">
        <v>1412</v>
      </c>
      <c r="I3" s="87">
        <v>1</v>
      </c>
      <c r="J3" s="87">
        <v>1</v>
      </c>
    </row>
    <row r="4" spans="2:10" ht="65.25">
      <c r="B4" s="88" t="s">
        <v>1413</v>
      </c>
      <c r="C4" s="89" t="str">
        <f t="shared" ref="C4:C7" si="0" xml:space="preserve"> "tong" &amp; I4</f>
        <v>tong7</v>
      </c>
      <c r="D4" s="90" t="s">
        <v>1414</v>
      </c>
      <c r="E4" s="90" t="s">
        <v>1415</v>
      </c>
      <c r="F4" s="91">
        <v>22</v>
      </c>
      <c r="G4" s="92" t="s">
        <v>1416</v>
      </c>
      <c r="H4" s="93" t="s">
        <v>1417</v>
      </c>
      <c r="I4" s="94">
        <v>7</v>
      </c>
      <c r="J4" s="94">
        <v>6</v>
      </c>
    </row>
    <row r="5" spans="2:10" ht="65.25">
      <c r="B5" s="81" t="s">
        <v>1418</v>
      </c>
      <c r="C5" s="82" t="str">
        <f t="shared" si="0"/>
        <v>tong3</v>
      </c>
      <c r="D5" s="83" t="s">
        <v>1419</v>
      </c>
      <c r="E5" s="83" t="s">
        <v>1420</v>
      </c>
      <c r="F5" s="84">
        <v>21</v>
      </c>
      <c r="G5" s="85" t="s">
        <v>1421</v>
      </c>
      <c r="H5" s="95" t="s">
        <v>1422</v>
      </c>
      <c r="I5" s="87">
        <v>3</v>
      </c>
      <c r="J5" s="87">
        <v>5</v>
      </c>
    </row>
    <row r="6" spans="2:10" ht="65.25">
      <c r="B6" s="88" t="s">
        <v>1423</v>
      </c>
      <c r="C6" s="89" t="str">
        <f xml:space="preserve"> "tong" &amp; I6</f>
        <v>tong2</v>
      </c>
      <c r="D6" s="90" t="s">
        <v>1424</v>
      </c>
      <c r="E6" s="90" t="s">
        <v>1425</v>
      </c>
      <c r="F6" s="91">
        <v>53</v>
      </c>
      <c r="G6" s="96" t="s">
        <v>1426</v>
      </c>
      <c r="H6" s="93" t="s">
        <v>1427</v>
      </c>
      <c r="I6" s="94">
        <v>2</v>
      </c>
      <c r="J6" s="94">
        <v>3</v>
      </c>
    </row>
    <row r="7" spans="2:10" ht="65.25">
      <c r="B7" s="81" t="s">
        <v>1428</v>
      </c>
      <c r="C7" s="82" t="str">
        <f t="shared" si="0"/>
        <v>tong5</v>
      </c>
      <c r="D7" s="83" t="s">
        <v>1429</v>
      </c>
      <c r="E7" s="83" t="s">
        <v>1430</v>
      </c>
      <c r="F7" s="84">
        <v>13</v>
      </c>
      <c r="G7" s="97" t="s">
        <v>1431</v>
      </c>
      <c r="H7" s="95" t="s">
        <v>1432</v>
      </c>
      <c r="I7" s="87">
        <v>5</v>
      </c>
      <c r="J7" s="87">
        <v>2</v>
      </c>
    </row>
    <row r="8" spans="2:10" ht="65.25">
      <c r="B8" s="88" t="s">
        <v>1433</v>
      </c>
      <c r="C8" s="89" t="s">
        <v>1434</v>
      </c>
      <c r="D8" s="90" t="s">
        <v>1435</v>
      </c>
      <c r="E8" s="90" t="s">
        <v>1436</v>
      </c>
      <c r="F8" s="91">
        <v>32</v>
      </c>
      <c r="G8" s="96" t="s">
        <v>1437</v>
      </c>
      <c r="H8" s="93" t="s">
        <v>1412</v>
      </c>
      <c r="I8" s="94">
        <v>4</v>
      </c>
      <c r="J8" s="94">
        <v>7</v>
      </c>
    </row>
    <row r="9" spans="2:10" ht="65.25">
      <c r="B9" s="81" t="s">
        <v>1438</v>
      </c>
      <c r="C9" s="82" t="s">
        <v>1439</v>
      </c>
      <c r="D9" s="83" t="s">
        <v>1440</v>
      </c>
      <c r="E9" s="83" t="s">
        <v>1441</v>
      </c>
      <c r="F9" s="84">
        <v>121</v>
      </c>
      <c r="G9" s="85" t="s">
        <v>1442</v>
      </c>
      <c r="H9" s="95" t="s">
        <v>1443</v>
      </c>
      <c r="I9" s="87">
        <v>8</v>
      </c>
      <c r="J9" s="87">
        <v>8</v>
      </c>
    </row>
    <row r="18" spans="2:10" ht="57.75" outlineLevel="1">
      <c r="B18" s="98" t="s">
        <v>1423</v>
      </c>
      <c r="C18" s="99" t="str">
        <f xml:space="preserve"> "dong" &amp; I18</f>
        <v>dong6</v>
      </c>
      <c r="D18" s="99" t="s">
        <v>1444</v>
      </c>
      <c r="E18" s="99"/>
      <c r="F18" s="100">
        <v>53</v>
      </c>
      <c r="G18" s="100"/>
      <c r="H18" s="101" t="s">
        <v>1412</v>
      </c>
      <c r="I18" s="100">
        <v>6</v>
      </c>
      <c r="J18" s="102">
        <v>4</v>
      </c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AF89" sqref="AF89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183" customFormat="1">
      <c r="B2" s="184"/>
      <c r="C2" s="185"/>
      <c r="D2" s="184"/>
      <c r="E2" s="185"/>
      <c r="F2" s="184" t="s">
        <v>1084</v>
      </c>
      <c r="G2" s="185"/>
      <c r="H2" s="184" t="s">
        <v>995</v>
      </c>
      <c r="I2" s="185"/>
      <c r="J2" s="184" t="s">
        <v>1014</v>
      </c>
      <c r="K2" s="185"/>
      <c r="L2" s="184" t="s">
        <v>1846</v>
      </c>
      <c r="M2" s="185"/>
      <c r="N2" s="184" t="s">
        <v>1088</v>
      </c>
      <c r="O2" s="185"/>
      <c r="P2" s="184" t="s">
        <v>1009</v>
      </c>
      <c r="Q2" s="185"/>
      <c r="R2" s="184" t="s">
        <v>1019</v>
      </c>
      <c r="S2" s="185"/>
      <c r="T2" s="184" t="s">
        <v>1093</v>
      </c>
      <c r="U2" s="185"/>
      <c r="V2" s="184" t="s">
        <v>991</v>
      </c>
      <c r="W2" s="185"/>
      <c r="X2" s="184" t="s">
        <v>1852</v>
      </c>
      <c r="Y2" s="185"/>
      <c r="Z2" s="190" t="s">
        <v>1853</v>
      </c>
      <c r="AA2" s="185"/>
      <c r="AB2" s="184" t="s">
        <v>1851</v>
      </c>
      <c r="AC2" s="185"/>
      <c r="AD2" s="190" t="s">
        <v>1850</v>
      </c>
      <c r="AE2" s="185"/>
      <c r="AF2" s="184" t="s">
        <v>999</v>
      </c>
      <c r="AG2" s="185"/>
      <c r="AH2" s="184" t="s">
        <v>1004</v>
      </c>
      <c r="AI2" s="185"/>
      <c r="AJ2" s="184" t="s">
        <v>1848</v>
      </c>
      <c r="AK2" s="185"/>
      <c r="AL2" s="184" t="s">
        <v>1098</v>
      </c>
      <c r="AM2" s="185"/>
    </row>
    <row r="3" spans="2:39">
      <c r="B3" s="181"/>
      <c r="C3" s="180"/>
      <c r="D3" s="186" t="s">
        <v>0</v>
      </c>
      <c r="E3" s="187"/>
      <c r="F3" s="186" t="s">
        <v>1</v>
      </c>
      <c r="G3" s="187"/>
      <c r="H3" s="186" t="s">
        <v>2</v>
      </c>
      <c r="I3" s="187"/>
      <c r="J3" s="186" t="s">
        <v>3</v>
      </c>
      <c r="K3" s="187"/>
      <c r="L3" s="186" t="s">
        <v>4</v>
      </c>
      <c r="M3" s="187"/>
      <c r="N3" s="186" t="s">
        <v>5</v>
      </c>
      <c r="O3" s="187"/>
      <c r="P3" s="186" t="s">
        <v>6</v>
      </c>
      <c r="Q3" s="187"/>
      <c r="R3" s="186" t="s">
        <v>7</v>
      </c>
      <c r="S3" s="187"/>
      <c r="T3" s="186" t="s">
        <v>8</v>
      </c>
      <c r="U3" s="187"/>
      <c r="V3" s="186" t="s">
        <v>9</v>
      </c>
      <c r="W3" s="187"/>
      <c r="X3" s="186" t="s">
        <v>10</v>
      </c>
      <c r="Y3" s="187"/>
      <c r="Z3" s="186" t="s">
        <v>11</v>
      </c>
      <c r="AA3" s="187"/>
      <c r="AB3" s="186" t="s">
        <v>12</v>
      </c>
      <c r="AC3" s="187"/>
      <c r="AD3" s="186" t="s">
        <v>13</v>
      </c>
      <c r="AE3" s="187"/>
      <c r="AF3" s="186" t="s">
        <v>14</v>
      </c>
      <c r="AG3" s="187"/>
      <c r="AH3" s="186" t="s">
        <v>15</v>
      </c>
      <c r="AI3" s="187"/>
      <c r="AJ3" s="186" t="s">
        <v>16</v>
      </c>
      <c r="AK3" s="187"/>
      <c r="AL3" s="186" t="s">
        <v>17</v>
      </c>
      <c r="AM3" s="187"/>
    </row>
    <row r="4" spans="2:39">
      <c r="B4" s="182" t="s">
        <v>1763</v>
      </c>
      <c r="C4" s="180" t="s">
        <v>18</v>
      </c>
      <c r="D4" s="4" t="s">
        <v>19</v>
      </c>
      <c r="E4" s="189" t="str">
        <f xml:space="preserve"> IF(D4="", "", _xlfn.CONCAT(D$2,$B4))</f>
        <v>a</v>
      </c>
      <c r="F4" s="4" t="s">
        <v>20</v>
      </c>
      <c r="G4" s="189" t="str">
        <f xml:space="preserve"> IF(F4="", "", _xlfn.CONCAT(F$2,$B4))</f>
        <v>ha</v>
      </c>
      <c r="H4" s="4" t="s">
        <v>21</v>
      </c>
      <c r="I4" s="189" t="str">
        <f xml:space="preserve"> IF(H4="", "", _xlfn.CONCAT(H$2,$B4))</f>
        <v>ba</v>
      </c>
      <c r="J4" s="4" t="s">
        <v>22</v>
      </c>
      <c r="K4" s="189" t="str">
        <f xml:space="preserve"> IF(J4="", "", _xlfn.CONCAT(J$2,$B4))</f>
        <v>pa</v>
      </c>
      <c r="L4" s="4" t="s">
        <v>23</v>
      </c>
      <c r="M4" s="189" t="str">
        <f xml:space="preserve"> IF(L4="", "", _xlfn.CONCAT(L$2,$B4))</f>
        <v>bba</v>
      </c>
      <c r="N4" s="4" t="s">
        <v>24</v>
      </c>
      <c r="O4" s="189" t="str">
        <f xml:space="preserve"> IF(N4="", "", _xlfn.CONCAT(N$2,$B4))</f>
        <v>ma</v>
      </c>
      <c r="P4" s="4" t="s">
        <v>25</v>
      </c>
      <c r="Q4" s="189" t="str">
        <f xml:space="preserve"> IF(P4="", "", _xlfn.CONCAT(P$2,$B4))</f>
        <v>da</v>
      </c>
      <c r="R4" s="4" t="s">
        <v>26</v>
      </c>
      <c r="S4" s="189" t="str">
        <f xml:space="preserve"> IF(R4="", "", _xlfn.CONCAT(R$2,$B4))</f>
        <v>ta</v>
      </c>
      <c r="T4" s="4" t="s">
        <v>27</v>
      </c>
      <c r="U4" s="189" t="str">
        <f xml:space="preserve"> IF(T4="", "", _xlfn.CONCAT(T$2,$B4))</f>
        <v>na</v>
      </c>
      <c r="V4" s="4" t="s">
        <v>28</v>
      </c>
      <c r="W4" s="189" t="str">
        <f xml:space="preserve"> IF(V4="", "", _xlfn.CONCAT(V$2,$B4))</f>
        <v>la</v>
      </c>
      <c r="X4" s="4" t="s">
        <v>29</v>
      </c>
      <c r="Y4" s="189" t="str">
        <f t="shared" ref="Y4:AA22" si="0" xml:space="preserve"> IF(X4="", "", IF(LEFT(X4)="ㄗ", _xlfn.CONCAT("z", $B4), IF(OR(LEFT(X4,2)="ㄐㄧ", LEFT(X4,2)="ㄐㆪ"), _xlfn.CONCAT("Z",$B4), _xlfn.CONCAT("z",$B4))))</f>
        <v>za</v>
      </c>
      <c r="Z4" s="4" t="s">
        <v>30</v>
      </c>
      <c r="AA4" s="189" t="str">
        <f xml:space="preserve"> IF(Z4="", "", IF(LEFT(Z4)="ㄘ", _xlfn.CONCAT("c", $B4), IF(OR(LEFT(Z4,2)="ㄑㄧ", LEFT(Z4,2)="ㄑㆪ"), _xlfn.CONCAT("C",$B4), _xlfn.CONCAT("c",$B4))))</f>
        <v>ca</v>
      </c>
      <c r="AB4" s="4"/>
      <c r="AC4" s="189" t="str">
        <f xml:space="preserve"> IF(AB4="", "", IF(LEFT(AB4)="ㆡ", _xlfn.CONCAT("j", $B4), IF(OR(LEFT(AB4,2)="ㆢㄧ", LEFT(AB4,2)="ㆢㆪ"), _xlfn.CONCAT("J",$B4), _xlfn.CONCAT("j",$B4))))</f>
        <v/>
      </c>
      <c r="AD4" s="4" t="s">
        <v>31</v>
      </c>
      <c r="AE4" s="189" t="str">
        <f xml:space="preserve"> IF(AD4="", "", IF(LEFT(AD4)="ㄙ", _xlfn.CONCAT("s", $B4), IF(OR(LEFT(AD4,2)="ㄒㄧ", LEFT(AD4,2)="ㄒㆪ"), _xlfn.CONCAT("S",$B4), _xlfn.CONCAT("s",$B4))))</f>
        <v>sa</v>
      </c>
      <c r="AF4" s="4" t="s">
        <v>32</v>
      </c>
      <c r="AG4" s="189" t="str">
        <f xml:space="preserve"> IF(AF4="", "", _xlfn.CONCAT(AF$2,$B4))</f>
        <v>ga</v>
      </c>
      <c r="AH4" s="4" t="s">
        <v>33</v>
      </c>
      <c r="AI4" s="189" t="str">
        <f xml:space="preserve"> IF(AH4="", "", _xlfn.CONCAT(AH$2,$B4))</f>
        <v>ka</v>
      </c>
      <c r="AJ4" s="4" t="s">
        <v>34</v>
      </c>
      <c r="AK4" s="189" t="str">
        <f xml:space="preserve"> IF(AJ4="", "", _xlfn.CONCAT(AJ$2,$B4))</f>
        <v>gga</v>
      </c>
      <c r="AL4" s="4" t="s">
        <v>35</v>
      </c>
      <c r="AM4" s="189" t="str">
        <f xml:space="preserve"> IF(AL4="", "", _xlfn.CONCAT(AL$2,$B4))</f>
        <v>nga</v>
      </c>
    </row>
    <row r="5" spans="2:39">
      <c r="B5" s="182" t="s">
        <v>1764</v>
      </c>
      <c r="C5" s="180" t="s">
        <v>36</v>
      </c>
      <c r="D5" s="4" t="s">
        <v>37</v>
      </c>
      <c r="E5" s="189" t="str">
        <f t="shared" ref="E5:G68" si="1" xml:space="preserve"> IF(D5="", "", _xlfn.CONCAT(D$2,$B5))</f>
        <v>Na</v>
      </c>
      <c r="F5" s="4" t="s">
        <v>38</v>
      </c>
      <c r="G5" s="189" t="str">
        <f t="shared" si="1"/>
        <v>hNa</v>
      </c>
      <c r="H5" s="4"/>
      <c r="I5" s="189" t="str">
        <f t="shared" ref="I5" si="2" xml:space="preserve"> IF(H5="", "", _xlfn.CONCAT(H$2,$B5))</f>
        <v/>
      </c>
      <c r="J5" s="4" t="s">
        <v>39</v>
      </c>
      <c r="K5" s="189" t="str">
        <f t="shared" ref="K5" si="3" xml:space="preserve"> IF(J5="", "", _xlfn.CONCAT(J$2,$B5))</f>
        <v>pNa</v>
      </c>
      <c r="L5" s="4"/>
      <c r="M5" s="189" t="str">
        <f t="shared" ref="M5" si="4" xml:space="preserve"> IF(L5="", "", _xlfn.CONCAT(L$2,$B5))</f>
        <v/>
      </c>
      <c r="N5" s="4"/>
      <c r="O5" s="189" t="str">
        <f t="shared" ref="O5" si="5" xml:space="preserve"> IF(N5="", "", _xlfn.CONCAT(N$2,$B5))</f>
        <v/>
      </c>
      <c r="P5" s="4" t="s">
        <v>40</v>
      </c>
      <c r="Q5" s="189" t="str">
        <f t="shared" ref="Q5" si="6" xml:space="preserve"> IF(P5="", "", _xlfn.CONCAT(P$2,$B5))</f>
        <v>dNa</v>
      </c>
      <c r="R5" s="4" t="s">
        <v>41</v>
      </c>
      <c r="S5" s="189" t="str">
        <f t="shared" ref="S5" si="7" xml:space="preserve"> IF(R5="", "", _xlfn.CONCAT(R$2,$B5))</f>
        <v>tNa</v>
      </c>
      <c r="T5" s="4"/>
      <c r="U5" s="189" t="str">
        <f t="shared" ref="U5" si="8" xml:space="preserve"> IF(T5="", "", _xlfn.CONCAT(T$2,$B5))</f>
        <v/>
      </c>
      <c r="V5" s="4"/>
      <c r="W5" s="189" t="str">
        <f t="shared" ref="W5" si="9" xml:space="preserve"> IF(V5="", "", _xlfn.CONCAT(V$2,$B5))</f>
        <v/>
      </c>
      <c r="X5" s="4" t="s">
        <v>42</v>
      </c>
      <c r="Y5" s="189" t="str">
        <f t="shared" si="0"/>
        <v>zNa</v>
      </c>
      <c r="Z5" s="4" t="s">
        <v>43</v>
      </c>
      <c r="AA5" s="189" t="str">
        <f t="shared" ref="AA5:AA68" si="10" xml:space="preserve"> IF(Z5="", "", IF(LEFT(Z5)="ㄘ", _xlfn.CONCAT("c", $B5), IF(OR(LEFT(Z5,2)="ㄑㄧ", LEFT(Z5,2)="ㄑㆪ"), _xlfn.CONCAT("C",$B5), _xlfn.CONCAT("c",$B5))))</f>
        <v>cNa</v>
      </c>
      <c r="AB5" s="4"/>
      <c r="AC5" s="189" t="str">
        <f t="shared" ref="AC5:AC68" si="11" xml:space="preserve"> IF(AB5="", "", IF(LEFT(AB5)="ㆡ", _xlfn.CONCAT("j", $B5), IF(OR(LEFT(AB5,2)="ㆢㄧ", LEFT(AB5,2)="ㆢㆪ"), _xlfn.CONCAT("J",$B5), _xlfn.CONCAT("j",$B5))))</f>
        <v/>
      </c>
      <c r="AD5" s="4" t="s">
        <v>44</v>
      </c>
      <c r="AE5" s="189" t="str">
        <f t="shared" ref="AE5:AE68" si="12" xml:space="preserve"> IF(AD5="", "", IF(LEFT(AD5)="ㄙ", _xlfn.CONCAT("s", $B5), IF(OR(LEFT(AD5,2)="ㄒㄧ", LEFT(AD5,2)="ㄒㆪ"), _xlfn.CONCAT("S",$B5), _xlfn.CONCAT("s",$B5))))</f>
        <v>sNa</v>
      </c>
      <c r="AF5" s="4" t="s">
        <v>45</v>
      </c>
      <c r="AG5" s="189" t="str">
        <f t="shared" ref="AG5" si="13" xml:space="preserve"> IF(AF5="", "", _xlfn.CONCAT(AF$2,$B5))</f>
        <v>gNa</v>
      </c>
      <c r="AH5" s="4" t="s">
        <v>46</v>
      </c>
      <c r="AI5" s="189" t="str">
        <f t="shared" ref="AI5" si="14" xml:space="preserve"> IF(AH5="", "", _xlfn.CONCAT(AH$2,$B5))</f>
        <v>kNa</v>
      </c>
      <c r="AJ5" s="4"/>
      <c r="AK5" s="189" t="str">
        <f t="shared" ref="AK5" si="15" xml:space="preserve"> IF(AJ5="", "", _xlfn.CONCAT(AJ$2,$B5))</f>
        <v/>
      </c>
      <c r="AL5" s="4"/>
      <c r="AM5" s="189" t="str">
        <f t="shared" ref="AM5" si="16" xml:space="preserve"> IF(AL5="", "", _xlfn.CONCAT(AL$2,$B5))</f>
        <v/>
      </c>
    </row>
    <row r="6" spans="2:39">
      <c r="B6" s="182" t="s">
        <v>1765</v>
      </c>
      <c r="C6" s="180" t="s">
        <v>47</v>
      </c>
      <c r="D6" s="4" t="s">
        <v>48</v>
      </c>
      <c r="E6" s="189" t="str">
        <f t="shared" si="1"/>
        <v>ah</v>
      </c>
      <c r="F6" s="4" t="s">
        <v>49</v>
      </c>
      <c r="G6" s="189" t="str">
        <f t="shared" si="1"/>
        <v>hah</v>
      </c>
      <c r="H6" s="4" t="s">
        <v>50</v>
      </c>
      <c r="I6" s="189" t="str">
        <f t="shared" ref="I6" si="17" xml:space="preserve"> IF(H6="", "", _xlfn.CONCAT(H$2,$B6))</f>
        <v>bah</v>
      </c>
      <c r="J6" s="4" t="s">
        <v>51</v>
      </c>
      <c r="K6" s="189" t="str">
        <f t="shared" ref="K6" si="18" xml:space="preserve"> IF(J6="", "", _xlfn.CONCAT(J$2,$B6))</f>
        <v>pah</v>
      </c>
      <c r="L6" s="4" t="s">
        <v>52</v>
      </c>
      <c r="M6" s="189" t="str">
        <f t="shared" ref="M6" si="19" xml:space="preserve"> IF(L6="", "", _xlfn.CONCAT(L$2,$B6))</f>
        <v>bbah</v>
      </c>
      <c r="N6" s="4" t="s">
        <v>53</v>
      </c>
      <c r="O6" s="189" t="str">
        <f t="shared" ref="O6" si="20" xml:space="preserve"> IF(N6="", "", _xlfn.CONCAT(N$2,$B6))</f>
        <v>mah</v>
      </c>
      <c r="P6" s="4" t="s">
        <v>54</v>
      </c>
      <c r="Q6" s="189" t="str">
        <f t="shared" ref="Q6" si="21" xml:space="preserve"> IF(P6="", "", _xlfn.CONCAT(P$2,$B6))</f>
        <v>dah</v>
      </c>
      <c r="R6" s="4" t="s">
        <v>55</v>
      </c>
      <c r="S6" s="189" t="str">
        <f t="shared" ref="S6" si="22" xml:space="preserve"> IF(R6="", "", _xlfn.CONCAT(R$2,$B6))</f>
        <v>tah</v>
      </c>
      <c r="T6" s="4" t="s">
        <v>56</v>
      </c>
      <c r="U6" s="189" t="str">
        <f t="shared" ref="U6" si="23" xml:space="preserve"> IF(T6="", "", _xlfn.CONCAT(T$2,$B6))</f>
        <v>nah</v>
      </c>
      <c r="V6" s="4" t="s">
        <v>57</v>
      </c>
      <c r="W6" s="189" t="str">
        <f t="shared" ref="W6" si="24" xml:space="preserve"> IF(V6="", "", _xlfn.CONCAT(V$2,$B6))</f>
        <v>lah</v>
      </c>
      <c r="X6" s="4" t="s">
        <v>58</v>
      </c>
      <c r="Y6" s="189" t="str">
        <f t="shared" si="0"/>
        <v>zah</v>
      </c>
      <c r="Z6" s="4" t="s">
        <v>59</v>
      </c>
      <c r="AA6" s="189" t="str">
        <f t="shared" si="10"/>
        <v>cah</v>
      </c>
      <c r="AB6" s="4"/>
      <c r="AC6" s="189" t="str">
        <f t="shared" si="11"/>
        <v/>
      </c>
      <c r="AD6" s="4" t="s">
        <v>60</v>
      </c>
      <c r="AE6" s="189" t="str">
        <f t="shared" si="12"/>
        <v>sah</v>
      </c>
      <c r="AF6" s="4" t="s">
        <v>61</v>
      </c>
      <c r="AG6" s="189" t="str">
        <f t="shared" ref="AG6" si="25" xml:space="preserve"> IF(AF6="", "", _xlfn.CONCAT(AF$2,$B6))</f>
        <v>gah</v>
      </c>
      <c r="AH6" s="4" t="s">
        <v>62</v>
      </c>
      <c r="AI6" s="189" t="str">
        <f t="shared" ref="AI6" si="26" xml:space="preserve"> IF(AH6="", "", _xlfn.CONCAT(AH$2,$B6))</f>
        <v>kah</v>
      </c>
      <c r="AJ6" s="4"/>
      <c r="AK6" s="189" t="str">
        <f t="shared" ref="AK6" si="27" xml:space="preserve"> IF(AJ6="", "", _xlfn.CONCAT(AJ$2,$B6))</f>
        <v/>
      </c>
      <c r="AL6" s="4"/>
      <c r="AM6" s="189" t="str">
        <f t="shared" ref="AM6" si="28" xml:space="preserve"> IF(AL6="", "", _xlfn.CONCAT(AL$2,$B6))</f>
        <v/>
      </c>
    </row>
    <row r="7" spans="2:39">
      <c r="B7" s="182" t="s">
        <v>1766</v>
      </c>
      <c r="C7" s="180" t="s">
        <v>63</v>
      </c>
      <c r="D7" s="4" t="s">
        <v>64</v>
      </c>
      <c r="E7" s="189" t="str">
        <f t="shared" si="1"/>
        <v>Nah</v>
      </c>
      <c r="F7" s="4" t="s">
        <v>65</v>
      </c>
      <c r="G7" s="189" t="str">
        <f t="shared" si="1"/>
        <v>hNah</v>
      </c>
      <c r="H7" s="4"/>
      <c r="I7" s="189" t="str">
        <f t="shared" ref="I7" si="29" xml:space="preserve"> IF(H7="", "", _xlfn.CONCAT(H$2,$B7))</f>
        <v/>
      </c>
      <c r="J7" s="4"/>
      <c r="K7" s="189" t="str">
        <f t="shared" ref="K7" si="30" xml:space="preserve"> IF(J7="", "", _xlfn.CONCAT(J$2,$B7))</f>
        <v/>
      </c>
      <c r="L7" s="4"/>
      <c r="M7" s="189" t="str">
        <f t="shared" ref="M7" si="31" xml:space="preserve"> IF(L7="", "", _xlfn.CONCAT(L$2,$B7))</f>
        <v/>
      </c>
      <c r="N7" s="4"/>
      <c r="O7" s="189" t="str">
        <f t="shared" ref="O7" si="32" xml:space="preserve"> IF(N7="", "", _xlfn.CONCAT(N$2,$B7))</f>
        <v/>
      </c>
      <c r="P7" s="4"/>
      <c r="Q7" s="189" t="str">
        <f t="shared" ref="Q7" si="33" xml:space="preserve"> IF(P7="", "", _xlfn.CONCAT(P$2,$B7))</f>
        <v/>
      </c>
      <c r="R7" s="4"/>
      <c r="S7" s="189" t="str">
        <f t="shared" ref="S7" si="34" xml:space="preserve"> IF(R7="", "", _xlfn.CONCAT(R$2,$B7))</f>
        <v/>
      </c>
      <c r="T7" s="4"/>
      <c r="U7" s="189" t="str">
        <f t="shared" ref="U7" si="35" xml:space="preserve"> IF(T7="", "", _xlfn.CONCAT(T$2,$B7))</f>
        <v/>
      </c>
      <c r="V7" s="4"/>
      <c r="W7" s="189" t="str">
        <f t="shared" ref="W7" si="36" xml:space="preserve"> IF(V7="", "", _xlfn.CONCAT(V$2,$B7))</f>
        <v/>
      </c>
      <c r="X7" s="4"/>
      <c r="Y7" s="189" t="str">
        <f t="shared" si="0"/>
        <v/>
      </c>
      <c r="Z7" s="4"/>
      <c r="AA7" s="189" t="str">
        <f t="shared" si="10"/>
        <v/>
      </c>
      <c r="AB7" s="4"/>
      <c r="AC7" s="189" t="str">
        <f t="shared" si="11"/>
        <v/>
      </c>
      <c r="AD7" s="4" t="s">
        <v>66</v>
      </c>
      <c r="AE7" s="189" t="str">
        <f t="shared" si="12"/>
        <v>sNah</v>
      </c>
      <c r="AF7" s="4"/>
      <c r="AG7" s="189" t="str">
        <f t="shared" ref="AG7" si="37" xml:space="preserve"> IF(AF7="", "", _xlfn.CONCAT(AF$2,$B7))</f>
        <v/>
      </c>
      <c r="AH7" s="4"/>
      <c r="AI7" s="189" t="str">
        <f t="shared" ref="AI7" si="38" xml:space="preserve"> IF(AH7="", "", _xlfn.CONCAT(AH$2,$B7))</f>
        <v/>
      </c>
      <c r="AJ7" s="4"/>
      <c r="AK7" s="189" t="str">
        <f t="shared" ref="AK7" si="39" xml:space="preserve"> IF(AJ7="", "", _xlfn.CONCAT(AJ$2,$B7))</f>
        <v/>
      </c>
      <c r="AL7" s="4"/>
      <c r="AM7" s="189" t="str">
        <f t="shared" ref="AM7" si="40" xml:space="preserve"> IF(AL7="", "", _xlfn.CONCAT(AL$2,$B7))</f>
        <v/>
      </c>
    </row>
    <row r="8" spans="2:39">
      <c r="B8" s="182" t="s">
        <v>1767</v>
      </c>
      <c r="C8" s="180" t="s">
        <v>67</v>
      </c>
      <c r="D8" s="4" t="s">
        <v>68</v>
      </c>
      <c r="E8" s="189" t="str">
        <f t="shared" si="1"/>
        <v>am</v>
      </c>
      <c r="F8" s="4" t="s">
        <v>69</v>
      </c>
      <c r="G8" s="189" t="str">
        <f t="shared" si="1"/>
        <v>ham</v>
      </c>
      <c r="H8" s="4"/>
      <c r="I8" s="189" t="str">
        <f t="shared" ref="I8" si="41" xml:space="preserve"> IF(H8="", "", _xlfn.CONCAT(H$2,$B8))</f>
        <v/>
      </c>
      <c r="J8" s="4"/>
      <c r="K8" s="189" t="str">
        <f t="shared" ref="K8" si="42" xml:space="preserve"> IF(J8="", "", _xlfn.CONCAT(J$2,$B8))</f>
        <v/>
      </c>
      <c r="L8" s="4"/>
      <c r="M8" s="189" t="str">
        <f t="shared" ref="M8" si="43" xml:space="preserve"> IF(L8="", "", _xlfn.CONCAT(L$2,$B8))</f>
        <v/>
      </c>
      <c r="N8" s="4"/>
      <c r="O8" s="189" t="str">
        <f t="shared" ref="O8" si="44" xml:space="preserve"> IF(N8="", "", _xlfn.CONCAT(N$2,$B8))</f>
        <v/>
      </c>
      <c r="P8" s="4" t="s">
        <v>70</v>
      </c>
      <c r="Q8" s="189" t="str">
        <f t="shared" ref="Q8" si="45" xml:space="preserve"> IF(P8="", "", _xlfn.CONCAT(P$2,$B8))</f>
        <v>dam</v>
      </c>
      <c r="R8" s="4" t="s">
        <v>71</v>
      </c>
      <c r="S8" s="189" t="str">
        <f t="shared" ref="S8" si="46" xml:space="preserve"> IF(R8="", "", _xlfn.CONCAT(R$2,$B8))</f>
        <v>tam</v>
      </c>
      <c r="T8" s="4"/>
      <c r="U8" s="189" t="str">
        <f t="shared" ref="U8" si="47" xml:space="preserve"> IF(T8="", "", _xlfn.CONCAT(T$2,$B8))</f>
        <v/>
      </c>
      <c r="V8" s="4" t="s">
        <v>72</v>
      </c>
      <c r="W8" s="189" t="str">
        <f t="shared" ref="W8" si="48" xml:space="preserve"> IF(V8="", "", _xlfn.CONCAT(V$2,$B8))</f>
        <v>lam</v>
      </c>
      <c r="X8" s="4" t="s">
        <v>73</v>
      </c>
      <c r="Y8" s="189" t="str">
        <f t="shared" si="0"/>
        <v>zam</v>
      </c>
      <c r="Z8" s="4" t="s">
        <v>74</v>
      </c>
      <c r="AA8" s="189" t="str">
        <f t="shared" si="10"/>
        <v>cam</v>
      </c>
      <c r="AB8" s="4"/>
      <c r="AC8" s="189" t="str">
        <f t="shared" si="11"/>
        <v/>
      </c>
      <c r="AD8" s="4" t="s">
        <v>75</v>
      </c>
      <c r="AE8" s="189" t="str">
        <f t="shared" si="12"/>
        <v>sam</v>
      </c>
      <c r="AF8" s="4" t="s">
        <v>76</v>
      </c>
      <c r="AG8" s="189" t="str">
        <f t="shared" ref="AG8" si="49" xml:space="preserve"> IF(AF8="", "", _xlfn.CONCAT(AF$2,$B8))</f>
        <v>gam</v>
      </c>
      <c r="AH8" s="4" t="s">
        <v>77</v>
      </c>
      <c r="AI8" s="189" t="str">
        <f t="shared" ref="AI8" si="50" xml:space="preserve"> IF(AH8="", "", _xlfn.CONCAT(AH$2,$B8))</f>
        <v>kam</v>
      </c>
      <c r="AJ8" s="4" t="s">
        <v>78</v>
      </c>
      <c r="AK8" s="189" t="str">
        <f t="shared" ref="AK8" si="51" xml:space="preserve"> IF(AJ8="", "", _xlfn.CONCAT(AJ$2,$B8))</f>
        <v>ggam</v>
      </c>
      <c r="AL8" s="4"/>
      <c r="AM8" s="189" t="str">
        <f t="shared" ref="AM8" si="52" xml:space="preserve"> IF(AL8="", "", _xlfn.CONCAT(AL$2,$B8))</f>
        <v/>
      </c>
    </row>
    <row r="9" spans="2:39">
      <c r="B9" s="182" t="s">
        <v>1768</v>
      </c>
      <c r="C9" s="180" t="s">
        <v>79</v>
      </c>
      <c r="D9" s="4" t="s">
        <v>80</v>
      </c>
      <c r="E9" s="189" t="str">
        <f t="shared" si="1"/>
        <v>an</v>
      </c>
      <c r="F9" s="4" t="s">
        <v>81</v>
      </c>
      <c r="G9" s="189" t="str">
        <f t="shared" si="1"/>
        <v>han</v>
      </c>
      <c r="H9" s="4" t="s">
        <v>82</v>
      </c>
      <c r="I9" s="189" t="str">
        <f t="shared" ref="I9" si="53" xml:space="preserve"> IF(H9="", "", _xlfn.CONCAT(H$2,$B9))</f>
        <v>ban</v>
      </c>
      <c r="J9" s="4" t="s">
        <v>83</v>
      </c>
      <c r="K9" s="189" t="str">
        <f t="shared" ref="K9" si="54" xml:space="preserve"> IF(J9="", "", _xlfn.CONCAT(J$2,$B9))</f>
        <v>pan</v>
      </c>
      <c r="L9" s="4" t="s">
        <v>84</v>
      </c>
      <c r="M9" s="189" t="str">
        <f t="shared" ref="M9" si="55" xml:space="preserve"> IF(L9="", "", _xlfn.CONCAT(L$2,$B9))</f>
        <v>bban</v>
      </c>
      <c r="N9" s="4"/>
      <c r="O9" s="189" t="str">
        <f t="shared" ref="O9" si="56" xml:space="preserve"> IF(N9="", "", _xlfn.CONCAT(N$2,$B9))</f>
        <v/>
      </c>
      <c r="P9" s="4" t="s">
        <v>85</v>
      </c>
      <c r="Q9" s="189" t="str">
        <f t="shared" ref="Q9" si="57" xml:space="preserve"> IF(P9="", "", _xlfn.CONCAT(P$2,$B9))</f>
        <v>dan</v>
      </c>
      <c r="R9" s="4" t="s">
        <v>86</v>
      </c>
      <c r="S9" s="189" t="str">
        <f t="shared" ref="S9" si="58" xml:space="preserve"> IF(R9="", "", _xlfn.CONCAT(R$2,$B9))</f>
        <v>tan</v>
      </c>
      <c r="T9" s="4"/>
      <c r="U9" s="189" t="str">
        <f t="shared" ref="U9" si="59" xml:space="preserve"> IF(T9="", "", _xlfn.CONCAT(T$2,$B9))</f>
        <v/>
      </c>
      <c r="V9" s="4" t="s">
        <v>87</v>
      </c>
      <c r="W9" s="189" t="str">
        <f t="shared" ref="W9" si="60" xml:space="preserve"> IF(V9="", "", _xlfn.CONCAT(V$2,$B9))</f>
        <v>lan</v>
      </c>
      <c r="X9" s="4" t="s">
        <v>88</v>
      </c>
      <c r="Y9" s="189" t="str">
        <f t="shared" si="0"/>
        <v>zan</v>
      </c>
      <c r="Z9" s="4" t="s">
        <v>89</v>
      </c>
      <c r="AA9" s="189" t="str">
        <f t="shared" si="10"/>
        <v>can</v>
      </c>
      <c r="AB9" s="4"/>
      <c r="AC9" s="189" t="str">
        <f t="shared" si="11"/>
        <v/>
      </c>
      <c r="AD9" s="4" t="s">
        <v>90</v>
      </c>
      <c r="AE9" s="189" t="str">
        <f t="shared" si="12"/>
        <v>san</v>
      </c>
      <c r="AF9" s="4" t="s">
        <v>91</v>
      </c>
      <c r="AG9" s="189" t="str">
        <f t="shared" ref="AG9" si="61" xml:space="preserve"> IF(AF9="", "", _xlfn.CONCAT(AF$2,$B9))</f>
        <v>gan</v>
      </c>
      <c r="AH9" s="4" t="s">
        <v>92</v>
      </c>
      <c r="AI9" s="189" t="str">
        <f t="shared" ref="AI9" si="62" xml:space="preserve"> IF(AH9="", "", _xlfn.CONCAT(AH$2,$B9))</f>
        <v>kan</v>
      </c>
      <c r="AJ9" s="4" t="s">
        <v>93</v>
      </c>
      <c r="AK9" s="189" t="str">
        <f t="shared" ref="AK9" si="63" xml:space="preserve"> IF(AJ9="", "", _xlfn.CONCAT(AJ$2,$B9))</f>
        <v>ggan</v>
      </c>
      <c r="AL9" s="4"/>
      <c r="AM9" s="189" t="str">
        <f t="shared" ref="AM9" si="64" xml:space="preserve"> IF(AL9="", "", _xlfn.CONCAT(AL$2,$B9))</f>
        <v/>
      </c>
    </row>
    <row r="10" spans="2:39">
      <c r="B10" s="182" t="s">
        <v>1769</v>
      </c>
      <c r="C10" s="180" t="s">
        <v>94</v>
      </c>
      <c r="D10" s="4" t="s">
        <v>95</v>
      </c>
      <c r="E10" s="189" t="str">
        <f t="shared" si="1"/>
        <v>ang</v>
      </c>
      <c r="F10" s="4" t="s">
        <v>96</v>
      </c>
      <c r="G10" s="189" t="str">
        <f t="shared" si="1"/>
        <v>hang</v>
      </c>
      <c r="H10" s="4" t="s">
        <v>97</v>
      </c>
      <c r="I10" s="189" t="str">
        <f t="shared" ref="I10" si="65" xml:space="preserve"> IF(H10="", "", _xlfn.CONCAT(H$2,$B10))</f>
        <v>bang</v>
      </c>
      <c r="J10" s="4" t="s">
        <v>98</v>
      </c>
      <c r="K10" s="189" t="str">
        <f t="shared" ref="K10" si="66" xml:space="preserve"> IF(J10="", "", _xlfn.CONCAT(J$2,$B10))</f>
        <v>pang</v>
      </c>
      <c r="L10" s="4" t="s">
        <v>99</v>
      </c>
      <c r="M10" s="189" t="str">
        <f t="shared" ref="M10" si="67" xml:space="preserve"> IF(L10="", "", _xlfn.CONCAT(L$2,$B10))</f>
        <v>bbang</v>
      </c>
      <c r="N10" s="4"/>
      <c r="O10" s="189" t="str">
        <f t="shared" ref="O10" si="68" xml:space="preserve"> IF(N10="", "", _xlfn.CONCAT(N$2,$B10))</f>
        <v/>
      </c>
      <c r="P10" s="4" t="s">
        <v>100</v>
      </c>
      <c r="Q10" s="189" t="str">
        <f t="shared" ref="Q10" si="69" xml:space="preserve"> IF(P10="", "", _xlfn.CONCAT(P$2,$B10))</f>
        <v>dang</v>
      </c>
      <c r="R10" s="4" t="s">
        <v>101</v>
      </c>
      <c r="S10" s="189" t="str">
        <f t="shared" ref="S10" si="70" xml:space="preserve"> IF(R10="", "", _xlfn.CONCAT(R$2,$B10))</f>
        <v>tang</v>
      </c>
      <c r="T10" s="4"/>
      <c r="U10" s="189" t="str">
        <f t="shared" ref="U10" si="71" xml:space="preserve"> IF(T10="", "", _xlfn.CONCAT(T$2,$B10))</f>
        <v/>
      </c>
      <c r="V10" s="4" t="s">
        <v>102</v>
      </c>
      <c r="W10" s="189" t="str">
        <f t="shared" ref="W10" si="72" xml:space="preserve"> IF(V10="", "", _xlfn.CONCAT(V$2,$B10))</f>
        <v>lang</v>
      </c>
      <c r="X10" s="4" t="s">
        <v>103</v>
      </c>
      <c r="Y10" s="189" t="str">
        <f t="shared" si="0"/>
        <v>zang</v>
      </c>
      <c r="Z10" s="4" t="s">
        <v>104</v>
      </c>
      <c r="AA10" s="189" t="str">
        <f t="shared" si="10"/>
        <v>cang</v>
      </c>
      <c r="AB10" s="4"/>
      <c r="AC10" s="189" t="str">
        <f t="shared" si="11"/>
        <v/>
      </c>
      <c r="AD10" s="4" t="s">
        <v>105</v>
      </c>
      <c r="AE10" s="189" t="str">
        <f t="shared" si="12"/>
        <v>sang</v>
      </c>
      <c r="AF10" s="4" t="s">
        <v>106</v>
      </c>
      <c r="AG10" s="189" t="str">
        <f t="shared" ref="AG10" si="73" xml:space="preserve"> IF(AF10="", "", _xlfn.CONCAT(AF$2,$B10))</f>
        <v>gang</v>
      </c>
      <c r="AH10" s="4" t="s">
        <v>107</v>
      </c>
      <c r="AI10" s="189" t="str">
        <f t="shared" ref="AI10" si="74" xml:space="preserve"> IF(AH10="", "", _xlfn.CONCAT(AH$2,$B10))</f>
        <v>kang</v>
      </c>
      <c r="AJ10" s="4" t="s">
        <v>108</v>
      </c>
      <c r="AK10" s="189" t="str">
        <f t="shared" ref="AK10" si="75" xml:space="preserve"> IF(AJ10="", "", _xlfn.CONCAT(AJ$2,$B10))</f>
        <v>ggang</v>
      </c>
      <c r="AL10" s="4"/>
      <c r="AM10" s="189" t="str">
        <f t="shared" ref="AM10" si="76" xml:space="preserve"> IF(AL10="", "", _xlfn.CONCAT(AL$2,$B10))</f>
        <v/>
      </c>
    </row>
    <row r="11" spans="2:39">
      <c r="B11" s="182" t="s">
        <v>1770</v>
      </c>
      <c r="C11" s="180" t="s">
        <v>109</v>
      </c>
      <c r="D11" s="4" t="s">
        <v>110</v>
      </c>
      <c r="E11" s="189" t="str">
        <f t="shared" si="1"/>
        <v>ap</v>
      </c>
      <c r="F11" s="4" t="s">
        <v>111</v>
      </c>
      <c r="G11" s="189" t="str">
        <f t="shared" si="1"/>
        <v>hap</v>
      </c>
      <c r="H11" s="4"/>
      <c r="I11" s="189" t="str">
        <f t="shared" ref="I11" si="77" xml:space="preserve"> IF(H11="", "", _xlfn.CONCAT(H$2,$B11))</f>
        <v/>
      </c>
      <c r="J11" s="4"/>
      <c r="K11" s="189" t="str">
        <f t="shared" ref="K11" si="78" xml:space="preserve"> IF(J11="", "", _xlfn.CONCAT(J$2,$B11))</f>
        <v/>
      </c>
      <c r="L11" s="4"/>
      <c r="M11" s="189" t="str">
        <f t="shared" ref="M11" si="79" xml:space="preserve"> IF(L11="", "", _xlfn.CONCAT(L$2,$B11))</f>
        <v/>
      </c>
      <c r="N11" s="4"/>
      <c r="O11" s="189" t="str">
        <f t="shared" ref="O11" si="80" xml:space="preserve"> IF(N11="", "", _xlfn.CONCAT(N$2,$B11))</f>
        <v/>
      </c>
      <c r="P11" s="4" t="s">
        <v>112</v>
      </c>
      <c r="Q11" s="189" t="str">
        <f t="shared" ref="Q11" si="81" xml:space="preserve"> IF(P11="", "", _xlfn.CONCAT(P$2,$B11))</f>
        <v>dap</v>
      </c>
      <c r="R11" s="4" t="s">
        <v>113</v>
      </c>
      <c r="S11" s="189" t="str">
        <f t="shared" ref="S11" si="82" xml:space="preserve"> IF(R11="", "", _xlfn.CONCAT(R$2,$B11))</f>
        <v>tap</v>
      </c>
      <c r="T11" s="4"/>
      <c r="U11" s="189" t="str">
        <f t="shared" ref="U11" si="83" xml:space="preserve"> IF(T11="", "", _xlfn.CONCAT(T$2,$B11))</f>
        <v/>
      </c>
      <c r="V11" s="4" t="s">
        <v>114</v>
      </c>
      <c r="W11" s="189" t="str">
        <f t="shared" ref="W11" si="84" xml:space="preserve"> IF(V11="", "", _xlfn.CONCAT(V$2,$B11))</f>
        <v>lap</v>
      </c>
      <c r="X11" s="4" t="s">
        <v>115</v>
      </c>
      <c r="Y11" s="189" t="str">
        <f t="shared" si="0"/>
        <v>zap</v>
      </c>
      <c r="Z11" s="4" t="s">
        <v>116</v>
      </c>
      <c r="AA11" s="189" t="str">
        <f t="shared" si="10"/>
        <v>cap</v>
      </c>
      <c r="AB11" s="4"/>
      <c r="AC11" s="189" t="str">
        <f t="shared" si="11"/>
        <v/>
      </c>
      <c r="AD11" s="4" t="s">
        <v>117</v>
      </c>
      <c r="AE11" s="189" t="str">
        <f t="shared" si="12"/>
        <v>sap</v>
      </c>
      <c r="AF11" s="4" t="s">
        <v>118</v>
      </c>
      <c r="AG11" s="189" t="str">
        <f t="shared" ref="AG11" si="85" xml:space="preserve"> IF(AF11="", "", _xlfn.CONCAT(AF$2,$B11))</f>
        <v>gap</v>
      </c>
      <c r="AH11" s="4" t="s">
        <v>119</v>
      </c>
      <c r="AI11" s="189" t="str">
        <f t="shared" ref="AI11" si="86" xml:space="preserve"> IF(AH11="", "", _xlfn.CONCAT(AH$2,$B11))</f>
        <v>kap</v>
      </c>
      <c r="AJ11" s="4"/>
      <c r="AK11" s="189" t="str">
        <f t="shared" ref="AK11" si="87" xml:space="preserve"> IF(AJ11="", "", _xlfn.CONCAT(AJ$2,$B11))</f>
        <v/>
      </c>
      <c r="AL11" s="4"/>
      <c r="AM11" s="189" t="str">
        <f t="shared" ref="AM11" si="88" xml:space="preserve"> IF(AL11="", "", _xlfn.CONCAT(AL$2,$B11))</f>
        <v/>
      </c>
    </row>
    <row r="12" spans="2:39">
      <c r="B12" s="182" t="s">
        <v>1771</v>
      </c>
      <c r="C12" s="180" t="s">
        <v>120</v>
      </c>
      <c r="D12" s="4" t="s">
        <v>121</v>
      </c>
      <c r="E12" s="189" t="str">
        <f t="shared" si="1"/>
        <v>at</v>
      </c>
      <c r="F12" s="4" t="s">
        <v>122</v>
      </c>
      <c r="G12" s="189" t="str">
        <f t="shared" si="1"/>
        <v>hat</v>
      </c>
      <c r="H12" s="4" t="s">
        <v>123</v>
      </c>
      <c r="I12" s="189" t="str">
        <f t="shared" ref="I12" si="89" xml:space="preserve"> IF(H12="", "", _xlfn.CONCAT(H$2,$B12))</f>
        <v>bat</v>
      </c>
      <c r="J12" s="4" t="s">
        <v>124</v>
      </c>
      <c r="K12" s="189" t="str">
        <f t="shared" ref="K12" si="90" xml:space="preserve"> IF(J12="", "", _xlfn.CONCAT(J$2,$B12))</f>
        <v>pat</v>
      </c>
      <c r="L12" s="4" t="s">
        <v>125</v>
      </c>
      <c r="M12" s="189" t="str">
        <f t="shared" ref="M12" si="91" xml:space="preserve"> IF(L12="", "", _xlfn.CONCAT(L$2,$B12))</f>
        <v>bbat</v>
      </c>
      <c r="N12" s="4"/>
      <c r="O12" s="189" t="str">
        <f t="shared" ref="O12" si="92" xml:space="preserve"> IF(N12="", "", _xlfn.CONCAT(N$2,$B12))</f>
        <v/>
      </c>
      <c r="P12" s="4" t="s">
        <v>126</v>
      </c>
      <c r="Q12" s="189" t="str">
        <f t="shared" ref="Q12" si="93" xml:space="preserve"> IF(P12="", "", _xlfn.CONCAT(P$2,$B12))</f>
        <v>dat</v>
      </c>
      <c r="R12" s="4" t="s">
        <v>127</v>
      </c>
      <c r="S12" s="189" t="str">
        <f t="shared" ref="S12" si="94" xml:space="preserve"> IF(R12="", "", _xlfn.CONCAT(R$2,$B12))</f>
        <v>tat</v>
      </c>
      <c r="T12" s="4"/>
      <c r="U12" s="189" t="str">
        <f t="shared" ref="U12" si="95" xml:space="preserve"> IF(T12="", "", _xlfn.CONCAT(T$2,$B12))</f>
        <v/>
      </c>
      <c r="V12" s="4" t="s">
        <v>128</v>
      </c>
      <c r="W12" s="189" t="str">
        <f t="shared" ref="W12" si="96" xml:space="preserve"> IF(V12="", "", _xlfn.CONCAT(V$2,$B12))</f>
        <v>lat</v>
      </c>
      <c r="X12" s="4" t="s">
        <v>129</v>
      </c>
      <c r="Y12" s="189" t="str">
        <f t="shared" si="0"/>
        <v>zat</v>
      </c>
      <c r="Z12" s="4" t="s">
        <v>130</v>
      </c>
      <c r="AA12" s="189" t="str">
        <f t="shared" si="10"/>
        <v>cat</v>
      </c>
      <c r="AB12" s="4"/>
      <c r="AC12" s="189" t="str">
        <f t="shared" si="11"/>
        <v/>
      </c>
      <c r="AD12" s="4" t="s">
        <v>131</v>
      </c>
      <c r="AE12" s="189" t="str">
        <f t="shared" si="12"/>
        <v>sat</v>
      </c>
      <c r="AF12" s="4" t="s">
        <v>132</v>
      </c>
      <c r="AG12" s="189" t="str">
        <f t="shared" ref="AG12" si="97" xml:space="preserve"> IF(AF12="", "", _xlfn.CONCAT(AF$2,$B12))</f>
        <v>gat</v>
      </c>
      <c r="AH12" s="4" t="s">
        <v>133</v>
      </c>
      <c r="AI12" s="189" t="str">
        <f t="shared" ref="AI12" si="98" xml:space="preserve"> IF(AH12="", "", _xlfn.CONCAT(AH$2,$B12))</f>
        <v>kat</v>
      </c>
      <c r="AJ12" s="4"/>
      <c r="AK12" s="189" t="str">
        <f t="shared" ref="AK12" si="99" xml:space="preserve"> IF(AJ12="", "", _xlfn.CONCAT(AJ$2,$B12))</f>
        <v/>
      </c>
      <c r="AL12" s="4"/>
      <c r="AM12" s="189" t="str">
        <f t="shared" ref="AM12" si="100" xml:space="preserve"> IF(AL12="", "", _xlfn.CONCAT(AL$2,$B12))</f>
        <v/>
      </c>
    </row>
    <row r="13" spans="2:39">
      <c r="B13" s="182" t="s">
        <v>1771</v>
      </c>
      <c r="C13" s="180" t="s">
        <v>134</v>
      </c>
      <c r="D13" s="4" t="s">
        <v>135</v>
      </c>
      <c r="E13" s="189" t="str">
        <f t="shared" si="1"/>
        <v>at</v>
      </c>
      <c r="F13" s="4" t="s">
        <v>136</v>
      </c>
      <c r="G13" s="189" t="str">
        <f t="shared" si="1"/>
        <v>hat</v>
      </c>
      <c r="H13" s="4" t="s">
        <v>137</v>
      </c>
      <c r="I13" s="189" t="str">
        <f t="shared" ref="I13" si="101" xml:space="preserve"> IF(H13="", "", _xlfn.CONCAT(H$2,$B13))</f>
        <v>bat</v>
      </c>
      <c r="J13" s="4" t="s">
        <v>138</v>
      </c>
      <c r="K13" s="189" t="str">
        <f t="shared" ref="K13" si="102" xml:space="preserve"> IF(J13="", "", _xlfn.CONCAT(J$2,$B13))</f>
        <v>pat</v>
      </c>
      <c r="L13" s="4" t="s">
        <v>139</v>
      </c>
      <c r="M13" s="189" t="str">
        <f t="shared" ref="M13" si="103" xml:space="preserve"> IF(L13="", "", _xlfn.CONCAT(L$2,$B13))</f>
        <v>bbat</v>
      </c>
      <c r="N13" s="4"/>
      <c r="O13" s="189" t="str">
        <f t="shared" ref="O13" si="104" xml:space="preserve"> IF(N13="", "", _xlfn.CONCAT(N$2,$B13))</f>
        <v/>
      </c>
      <c r="P13" s="4" t="s">
        <v>140</v>
      </c>
      <c r="Q13" s="189" t="str">
        <f t="shared" ref="Q13" si="105" xml:space="preserve"> IF(P13="", "", _xlfn.CONCAT(P$2,$B13))</f>
        <v>dat</v>
      </c>
      <c r="R13" s="4" t="s">
        <v>141</v>
      </c>
      <c r="S13" s="189" t="str">
        <f t="shared" ref="S13" si="106" xml:space="preserve"> IF(R13="", "", _xlfn.CONCAT(R$2,$B13))</f>
        <v>tat</v>
      </c>
      <c r="T13" s="4"/>
      <c r="U13" s="189" t="str">
        <f t="shared" ref="U13" si="107" xml:space="preserve"> IF(T13="", "", _xlfn.CONCAT(T$2,$B13))</f>
        <v/>
      </c>
      <c r="V13" s="4" t="s">
        <v>142</v>
      </c>
      <c r="W13" s="189" t="str">
        <f t="shared" ref="W13" si="108" xml:space="preserve"> IF(V13="", "", _xlfn.CONCAT(V$2,$B13))</f>
        <v>lat</v>
      </c>
      <c r="X13" s="4" t="s">
        <v>143</v>
      </c>
      <c r="Y13" s="189" t="str">
        <f t="shared" si="0"/>
        <v>zat</v>
      </c>
      <c r="Z13" s="4" t="s">
        <v>144</v>
      </c>
      <c r="AA13" s="189" t="str">
        <f t="shared" si="10"/>
        <v>cat</v>
      </c>
      <c r="AB13" s="4"/>
      <c r="AC13" s="189" t="str">
        <f t="shared" si="11"/>
        <v/>
      </c>
      <c r="AD13" s="4" t="s">
        <v>145</v>
      </c>
      <c r="AE13" s="189" t="str">
        <f t="shared" si="12"/>
        <v>sat</v>
      </c>
      <c r="AF13" s="4" t="s">
        <v>146</v>
      </c>
      <c r="AG13" s="189" t="str">
        <f t="shared" ref="AG13" si="109" xml:space="preserve"> IF(AF13="", "", _xlfn.CONCAT(AF$2,$B13))</f>
        <v>gat</v>
      </c>
      <c r="AH13" s="4" t="s">
        <v>147</v>
      </c>
      <c r="AI13" s="189" t="str">
        <f t="shared" ref="AI13" si="110" xml:space="preserve"> IF(AH13="", "", _xlfn.CONCAT(AH$2,$B13))</f>
        <v>kat</v>
      </c>
      <c r="AJ13" s="4" t="s">
        <v>148</v>
      </c>
      <c r="AK13" s="189" t="str">
        <f t="shared" ref="AK13" si="111" xml:space="preserve"> IF(AJ13="", "", _xlfn.CONCAT(AJ$2,$B13))</f>
        <v>ggat</v>
      </c>
      <c r="AL13" s="4"/>
      <c r="AM13" s="189" t="str">
        <f t="shared" ref="AM13" si="112" xml:space="preserve"> IF(AL13="", "", _xlfn.CONCAT(AL$2,$B13))</f>
        <v/>
      </c>
    </row>
    <row r="14" spans="2:39">
      <c r="B14" s="182" t="s">
        <v>1772</v>
      </c>
      <c r="C14" s="180" t="s">
        <v>149</v>
      </c>
      <c r="D14" s="4" t="s">
        <v>150</v>
      </c>
      <c r="E14" s="189" t="str">
        <f t="shared" si="1"/>
        <v>ai</v>
      </c>
      <c r="F14" s="4" t="s">
        <v>151</v>
      </c>
      <c r="G14" s="189" t="str">
        <f t="shared" si="1"/>
        <v>hai</v>
      </c>
      <c r="H14" s="4" t="s">
        <v>152</v>
      </c>
      <c r="I14" s="189" t="str">
        <f t="shared" ref="I14" si="113" xml:space="preserve"> IF(H14="", "", _xlfn.CONCAT(H$2,$B14))</f>
        <v>bai</v>
      </c>
      <c r="J14" s="4" t="s">
        <v>153</v>
      </c>
      <c r="K14" s="189" t="str">
        <f t="shared" ref="K14" si="114" xml:space="preserve"> IF(J14="", "", _xlfn.CONCAT(J$2,$B14))</f>
        <v>pai</v>
      </c>
      <c r="L14" s="4" t="s">
        <v>154</v>
      </c>
      <c r="M14" s="189" t="str">
        <f t="shared" ref="M14" si="115" xml:space="preserve"> IF(L14="", "", _xlfn.CONCAT(L$2,$B14))</f>
        <v>bbai</v>
      </c>
      <c r="N14" s="4" t="s">
        <v>155</v>
      </c>
      <c r="O14" s="189" t="str">
        <f t="shared" ref="O14" si="116" xml:space="preserve"> IF(N14="", "", _xlfn.CONCAT(N$2,$B14))</f>
        <v>mai</v>
      </c>
      <c r="P14" s="4" t="s">
        <v>156</v>
      </c>
      <c r="Q14" s="189" t="str">
        <f t="shared" ref="Q14" si="117" xml:space="preserve"> IF(P14="", "", _xlfn.CONCAT(P$2,$B14))</f>
        <v>dai</v>
      </c>
      <c r="R14" s="4" t="s">
        <v>157</v>
      </c>
      <c r="S14" s="189" t="str">
        <f t="shared" ref="S14" si="118" xml:space="preserve"> IF(R14="", "", _xlfn.CONCAT(R$2,$B14))</f>
        <v>tai</v>
      </c>
      <c r="T14" s="4" t="s">
        <v>158</v>
      </c>
      <c r="U14" s="189" t="str">
        <f t="shared" ref="U14" si="119" xml:space="preserve"> IF(T14="", "", _xlfn.CONCAT(T$2,$B14))</f>
        <v>nai</v>
      </c>
      <c r="V14" s="4" t="s">
        <v>159</v>
      </c>
      <c r="W14" s="189" t="str">
        <f t="shared" ref="W14" si="120" xml:space="preserve"> IF(V14="", "", _xlfn.CONCAT(V$2,$B14))</f>
        <v>lai</v>
      </c>
      <c r="X14" s="4" t="s">
        <v>160</v>
      </c>
      <c r="Y14" s="189" t="str">
        <f t="shared" si="0"/>
        <v>zai</v>
      </c>
      <c r="Z14" s="4" t="s">
        <v>161</v>
      </c>
      <c r="AA14" s="189" t="str">
        <f t="shared" si="10"/>
        <v>cai</v>
      </c>
      <c r="AB14" s="4"/>
      <c r="AC14" s="189" t="str">
        <f t="shared" si="11"/>
        <v/>
      </c>
      <c r="AD14" s="4" t="s">
        <v>162</v>
      </c>
      <c r="AE14" s="189" t="str">
        <f t="shared" si="12"/>
        <v>sai</v>
      </c>
      <c r="AF14" s="4" t="s">
        <v>163</v>
      </c>
      <c r="AG14" s="189" t="str">
        <f t="shared" ref="AG14" si="121" xml:space="preserve"> IF(AF14="", "", _xlfn.CONCAT(AF$2,$B14))</f>
        <v>gai</v>
      </c>
      <c r="AH14" s="4" t="s">
        <v>164</v>
      </c>
      <c r="AI14" s="189" t="str">
        <f t="shared" ref="AI14" si="122" xml:space="preserve"> IF(AH14="", "", _xlfn.CONCAT(AH$2,$B14))</f>
        <v>kai</v>
      </c>
      <c r="AJ14" s="4" t="s">
        <v>165</v>
      </c>
      <c r="AK14" s="189" t="str">
        <f t="shared" ref="AK14" si="123" xml:space="preserve"> IF(AJ14="", "", _xlfn.CONCAT(AJ$2,$B14))</f>
        <v>ggai</v>
      </c>
      <c r="AL14" s="4" t="s">
        <v>166</v>
      </c>
      <c r="AM14" s="189" t="str">
        <f t="shared" ref="AM14" si="124" xml:space="preserve"> IF(AL14="", "", _xlfn.CONCAT(AL$2,$B14))</f>
        <v>ngai</v>
      </c>
    </row>
    <row r="15" spans="2:39">
      <c r="B15" s="182" t="s">
        <v>1773</v>
      </c>
      <c r="C15" s="180" t="s">
        <v>167</v>
      </c>
      <c r="D15" s="4" t="s">
        <v>168</v>
      </c>
      <c r="E15" s="189" t="str">
        <f t="shared" si="1"/>
        <v>Nai</v>
      </c>
      <c r="F15" s="4" t="s">
        <v>169</v>
      </c>
      <c r="G15" s="189" t="str">
        <f t="shared" si="1"/>
        <v>hNai</v>
      </c>
      <c r="H15" s="4"/>
      <c r="I15" s="189" t="str">
        <f t="shared" ref="I15" si="125" xml:space="preserve"> IF(H15="", "", _xlfn.CONCAT(H$2,$B15))</f>
        <v/>
      </c>
      <c r="J15" s="4" t="s">
        <v>170</v>
      </c>
      <c r="K15" s="189" t="str">
        <f t="shared" ref="K15" si="126" xml:space="preserve"> IF(J15="", "", _xlfn.CONCAT(J$2,$B15))</f>
        <v>pNai</v>
      </c>
      <c r="L15" s="4"/>
      <c r="M15" s="189" t="str">
        <f t="shared" ref="M15" si="127" xml:space="preserve"> IF(L15="", "", _xlfn.CONCAT(L$2,$B15))</f>
        <v/>
      </c>
      <c r="N15" s="4"/>
      <c r="O15" s="189" t="str">
        <f t="shared" ref="O15" si="128" xml:space="preserve"> IF(N15="", "", _xlfn.CONCAT(N$2,$B15))</f>
        <v/>
      </c>
      <c r="P15" s="4" t="s">
        <v>171</v>
      </c>
      <c r="Q15" s="189" t="str">
        <f t="shared" ref="Q15" si="129" xml:space="preserve"> IF(P15="", "", _xlfn.CONCAT(P$2,$B15))</f>
        <v>dNai</v>
      </c>
      <c r="R15" s="4"/>
      <c r="S15" s="189" t="str">
        <f t="shared" ref="S15" si="130" xml:space="preserve"> IF(R15="", "", _xlfn.CONCAT(R$2,$B15))</f>
        <v/>
      </c>
      <c r="T15" s="4"/>
      <c r="U15" s="189" t="str">
        <f t="shared" ref="U15" si="131" xml:space="preserve"> IF(T15="", "", _xlfn.CONCAT(T$2,$B15))</f>
        <v/>
      </c>
      <c r="V15" s="4"/>
      <c r="W15" s="189" t="str">
        <f t="shared" ref="W15" si="132" xml:space="preserve"> IF(V15="", "", _xlfn.CONCAT(V$2,$B15))</f>
        <v/>
      </c>
      <c r="X15" s="4" t="s">
        <v>172</v>
      </c>
      <c r="Y15" s="189" t="str">
        <f t="shared" si="0"/>
        <v>zNai</v>
      </c>
      <c r="Z15" s="4"/>
      <c r="AA15" s="189" t="str">
        <f t="shared" si="10"/>
        <v/>
      </c>
      <c r="AB15" s="4"/>
      <c r="AC15" s="189" t="str">
        <f t="shared" si="11"/>
        <v/>
      </c>
      <c r="AD15" s="4"/>
      <c r="AE15" s="189" t="str">
        <f t="shared" si="12"/>
        <v/>
      </c>
      <c r="AF15" s="4" t="s">
        <v>173</v>
      </c>
      <c r="AG15" s="189" t="str">
        <f t="shared" ref="AG15" si="133" xml:space="preserve"> IF(AF15="", "", _xlfn.CONCAT(AF$2,$B15))</f>
        <v>gNai</v>
      </c>
      <c r="AH15" s="4" t="s">
        <v>174</v>
      </c>
      <c r="AI15" s="189" t="str">
        <f t="shared" ref="AI15" si="134" xml:space="preserve"> IF(AH15="", "", _xlfn.CONCAT(AH$2,$B15))</f>
        <v>kNai</v>
      </c>
      <c r="AJ15" s="4"/>
      <c r="AK15" s="189" t="str">
        <f t="shared" ref="AK15" si="135" xml:space="preserve"> IF(AJ15="", "", _xlfn.CONCAT(AJ$2,$B15))</f>
        <v/>
      </c>
      <c r="AL15" s="4"/>
      <c r="AM15" s="189" t="str">
        <f t="shared" ref="AM15" si="136" xml:space="preserve"> IF(AL15="", "", _xlfn.CONCAT(AL$2,$B15))</f>
        <v/>
      </c>
    </row>
    <row r="16" spans="2:39">
      <c r="B16" s="182" t="s">
        <v>1775</v>
      </c>
      <c r="C16" s="180" t="s">
        <v>175</v>
      </c>
      <c r="D16" s="4" t="s">
        <v>176</v>
      </c>
      <c r="E16" s="189" t="str">
        <f t="shared" si="1"/>
        <v>aih</v>
      </c>
      <c r="F16" s="4" t="s">
        <v>177</v>
      </c>
      <c r="G16" s="189" t="str">
        <f t="shared" si="1"/>
        <v>haih</v>
      </c>
      <c r="H16" s="4"/>
      <c r="I16" s="189" t="str">
        <f t="shared" ref="I16" si="137" xml:space="preserve"> IF(H16="", "", _xlfn.CONCAT(H$2,$B16))</f>
        <v/>
      </c>
      <c r="J16" s="4"/>
      <c r="K16" s="189" t="str">
        <f t="shared" ref="K16" si="138" xml:space="preserve"> IF(J16="", "", _xlfn.CONCAT(J$2,$B16))</f>
        <v/>
      </c>
      <c r="L16" s="4"/>
      <c r="M16" s="189" t="str">
        <f t="shared" ref="M16" si="139" xml:space="preserve"> IF(L16="", "", _xlfn.CONCAT(L$2,$B16))</f>
        <v/>
      </c>
      <c r="N16" s="4"/>
      <c r="O16" s="189" t="str">
        <f t="shared" ref="O16" si="140" xml:space="preserve"> IF(N16="", "", _xlfn.CONCAT(N$2,$B16))</f>
        <v/>
      </c>
      <c r="P16" s="4"/>
      <c r="Q16" s="189" t="str">
        <f t="shared" ref="Q16" si="141" xml:space="preserve"> IF(P16="", "", _xlfn.CONCAT(P$2,$B16))</f>
        <v/>
      </c>
      <c r="R16" s="4"/>
      <c r="S16" s="189" t="str">
        <f t="shared" ref="S16" si="142" xml:space="preserve"> IF(R16="", "", _xlfn.CONCAT(R$2,$B16))</f>
        <v/>
      </c>
      <c r="T16" s="4"/>
      <c r="U16" s="189" t="str">
        <f t="shared" ref="U16" si="143" xml:space="preserve"> IF(T16="", "", _xlfn.CONCAT(T$2,$B16))</f>
        <v/>
      </c>
      <c r="V16" s="4" t="s">
        <v>178</v>
      </c>
      <c r="W16" s="189" t="str">
        <f t="shared" ref="W16" si="144" xml:space="preserve"> IF(V16="", "", _xlfn.CONCAT(V$2,$B16))</f>
        <v>laih</v>
      </c>
      <c r="X16" s="4"/>
      <c r="Y16" s="189" t="str">
        <f t="shared" si="0"/>
        <v/>
      </c>
      <c r="Z16" s="4"/>
      <c r="AA16" s="189" t="str">
        <f t="shared" si="10"/>
        <v/>
      </c>
      <c r="AB16" s="4"/>
      <c r="AC16" s="189" t="str">
        <f t="shared" si="11"/>
        <v/>
      </c>
      <c r="AD16" s="4" t="s">
        <v>179</v>
      </c>
      <c r="AE16" s="189" t="str">
        <f t="shared" si="12"/>
        <v>saih</v>
      </c>
      <c r="AF16" s="4"/>
      <c r="AG16" s="189" t="str">
        <f t="shared" ref="AG16" si="145" xml:space="preserve"> IF(AF16="", "", _xlfn.CONCAT(AF$2,$B16))</f>
        <v/>
      </c>
      <c r="AH16" s="4"/>
      <c r="AI16" s="189" t="str">
        <f t="shared" ref="AI16" si="146" xml:space="preserve"> IF(AH16="", "", _xlfn.CONCAT(AH$2,$B16))</f>
        <v/>
      </c>
      <c r="AJ16" s="4"/>
      <c r="AK16" s="189" t="str">
        <f t="shared" ref="AK16" si="147" xml:space="preserve"> IF(AJ16="", "", _xlfn.CONCAT(AJ$2,$B16))</f>
        <v/>
      </c>
      <c r="AL16" s="4"/>
      <c r="AM16" s="189" t="str">
        <f t="shared" ref="AM16" si="148" xml:space="preserve"> IF(AL16="", "", _xlfn.CONCAT(AL$2,$B16))</f>
        <v/>
      </c>
    </row>
    <row r="17" spans="2:39">
      <c r="B17" s="182" t="s">
        <v>1776</v>
      </c>
      <c r="C17" s="180" t="s">
        <v>180</v>
      </c>
      <c r="D17" s="4" t="s">
        <v>181</v>
      </c>
      <c r="E17" s="189" t="str">
        <f t="shared" si="1"/>
        <v>au</v>
      </c>
      <c r="F17" s="4" t="s">
        <v>182</v>
      </c>
      <c r="G17" s="189" t="str">
        <f t="shared" si="1"/>
        <v>hau</v>
      </c>
      <c r="H17" s="4" t="s">
        <v>183</v>
      </c>
      <c r="I17" s="189" t="str">
        <f t="shared" ref="I17" si="149" xml:space="preserve"> IF(H17="", "", _xlfn.CONCAT(H$2,$B17))</f>
        <v>bau</v>
      </c>
      <c r="J17" s="4" t="s">
        <v>184</v>
      </c>
      <c r="K17" s="189" t="str">
        <f t="shared" ref="K17" si="150" xml:space="preserve"> IF(J17="", "", _xlfn.CONCAT(J$2,$B17))</f>
        <v>pau</v>
      </c>
      <c r="L17" s="4" t="s">
        <v>185</v>
      </c>
      <c r="M17" s="189" t="str">
        <f t="shared" ref="M17" si="151" xml:space="preserve"> IF(L17="", "", _xlfn.CONCAT(L$2,$B17))</f>
        <v>bbau</v>
      </c>
      <c r="N17" s="4" t="s">
        <v>186</v>
      </c>
      <c r="O17" s="189" t="str">
        <f t="shared" ref="O17" si="152" xml:space="preserve"> IF(N17="", "", _xlfn.CONCAT(N$2,$B17))</f>
        <v>mau</v>
      </c>
      <c r="P17" s="4" t="s">
        <v>187</v>
      </c>
      <c r="Q17" s="189" t="str">
        <f t="shared" ref="Q17" si="153" xml:space="preserve"> IF(P17="", "", _xlfn.CONCAT(P$2,$B17))</f>
        <v>dau</v>
      </c>
      <c r="R17" s="4" t="s">
        <v>188</v>
      </c>
      <c r="S17" s="189" t="str">
        <f t="shared" ref="S17" si="154" xml:space="preserve"> IF(R17="", "", _xlfn.CONCAT(R$2,$B17))</f>
        <v>tau</v>
      </c>
      <c r="T17" s="4" t="s">
        <v>189</v>
      </c>
      <c r="U17" s="189" t="str">
        <f t="shared" ref="U17" si="155" xml:space="preserve"> IF(T17="", "", _xlfn.CONCAT(T$2,$B17))</f>
        <v>nau</v>
      </c>
      <c r="V17" s="4" t="s">
        <v>190</v>
      </c>
      <c r="W17" s="189" t="str">
        <f t="shared" ref="W17" si="156" xml:space="preserve"> IF(V17="", "", _xlfn.CONCAT(V$2,$B17))</f>
        <v>lau</v>
      </c>
      <c r="X17" s="4" t="s">
        <v>191</v>
      </c>
      <c r="Y17" s="189" t="str">
        <f t="shared" si="0"/>
        <v>zau</v>
      </c>
      <c r="Z17" s="4" t="s">
        <v>192</v>
      </c>
      <c r="AA17" s="189" t="str">
        <f t="shared" si="10"/>
        <v>cau</v>
      </c>
      <c r="AB17" s="4"/>
      <c r="AC17" s="189" t="str">
        <f t="shared" si="11"/>
        <v/>
      </c>
      <c r="AD17" s="4" t="s">
        <v>193</v>
      </c>
      <c r="AE17" s="189" t="str">
        <f t="shared" si="12"/>
        <v>sau</v>
      </c>
      <c r="AF17" s="4" t="s">
        <v>194</v>
      </c>
      <c r="AG17" s="189" t="str">
        <f t="shared" ref="AG17" si="157" xml:space="preserve"> IF(AF17="", "", _xlfn.CONCAT(AF$2,$B17))</f>
        <v>gau</v>
      </c>
      <c r="AH17" s="4" t="s">
        <v>195</v>
      </c>
      <c r="AI17" s="189" t="str">
        <f t="shared" ref="AI17" si="158" xml:space="preserve"> IF(AH17="", "", _xlfn.CONCAT(AH$2,$B17))</f>
        <v>kau</v>
      </c>
      <c r="AJ17" s="4" t="s">
        <v>196</v>
      </c>
      <c r="AK17" s="189" t="str">
        <f t="shared" ref="AK17" si="159" xml:space="preserve"> IF(AJ17="", "", _xlfn.CONCAT(AJ$2,$B17))</f>
        <v>ggau</v>
      </c>
      <c r="AL17" s="4" t="s">
        <v>197</v>
      </c>
      <c r="AM17" s="189" t="str">
        <f t="shared" ref="AM17" si="160" xml:space="preserve"> IF(AL17="", "", _xlfn.CONCAT(AL$2,$B17))</f>
        <v>ngau</v>
      </c>
    </row>
    <row r="18" spans="2:39">
      <c r="B18" s="182" t="s">
        <v>1777</v>
      </c>
      <c r="C18" s="180" t="s">
        <v>198</v>
      </c>
      <c r="D18" s="4" t="s">
        <v>199</v>
      </c>
      <c r="E18" s="189" t="str">
        <f t="shared" si="1"/>
        <v>auh</v>
      </c>
      <c r="F18" s="4"/>
      <c r="G18" s="189" t="str">
        <f t="shared" si="1"/>
        <v/>
      </c>
      <c r="H18" s="4"/>
      <c r="I18" s="189" t="str">
        <f t="shared" ref="I18" si="161" xml:space="preserve"> IF(H18="", "", _xlfn.CONCAT(H$2,$B18))</f>
        <v/>
      </c>
      <c r="J18" s="4" t="s">
        <v>200</v>
      </c>
      <c r="K18" s="189" t="str">
        <f t="shared" ref="K18" si="162" xml:space="preserve"> IF(J18="", "", _xlfn.CONCAT(J$2,$B18))</f>
        <v>pauh</v>
      </c>
      <c r="L18" s="4"/>
      <c r="M18" s="189" t="str">
        <f t="shared" ref="M18" si="163" xml:space="preserve"> IF(L18="", "", _xlfn.CONCAT(L$2,$B18))</f>
        <v/>
      </c>
      <c r="N18" s="4" t="s">
        <v>201</v>
      </c>
      <c r="O18" s="189" t="str">
        <f t="shared" ref="O18" si="164" xml:space="preserve"> IF(N18="", "", _xlfn.CONCAT(N$2,$B18))</f>
        <v>mauh</v>
      </c>
      <c r="P18" s="4" t="s">
        <v>202</v>
      </c>
      <c r="Q18" s="189" t="str">
        <f t="shared" ref="Q18" si="165" xml:space="preserve"> IF(P18="", "", _xlfn.CONCAT(P$2,$B18))</f>
        <v>dauh</v>
      </c>
      <c r="R18" s="4"/>
      <c r="S18" s="189" t="str">
        <f t="shared" ref="S18" si="166" xml:space="preserve"> IF(R18="", "", _xlfn.CONCAT(R$2,$B18))</f>
        <v/>
      </c>
      <c r="T18" s="4" t="s">
        <v>203</v>
      </c>
      <c r="U18" s="189" t="str">
        <f t="shared" ref="U18" si="167" xml:space="preserve"> IF(T18="", "", _xlfn.CONCAT(T$2,$B18))</f>
        <v>nauh</v>
      </c>
      <c r="V18" s="4" t="s">
        <v>204</v>
      </c>
      <c r="W18" s="189" t="str">
        <f t="shared" ref="W18" si="168" xml:space="preserve"> IF(V18="", "", _xlfn.CONCAT(V$2,$B18))</f>
        <v>lauh</v>
      </c>
      <c r="X18" s="4"/>
      <c r="Y18" s="189" t="str">
        <f t="shared" si="0"/>
        <v/>
      </c>
      <c r="Z18" s="4" t="s">
        <v>205</v>
      </c>
      <c r="AA18" s="189" t="str">
        <f t="shared" si="10"/>
        <v>cauh</v>
      </c>
      <c r="AB18" s="4"/>
      <c r="AC18" s="189" t="str">
        <f t="shared" si="11"/>
        <v/>
      </c>
      <c r="AD18" s="4"/>
      <c r="AE18" s="189" t="str">
        <f t="shared" si="12"/>
        <v/>
      </c>
      <c r="AF18" s="4" t="s">
        <v>206</v>
      </c>
      <c r="AG18" s="189" t="str">
        <f t="shared" ref="AG18" si="169" xml:space="preserve"> IF(AF18="", "", _xlfn.CONCAT(AF$2,$B18))</f>
        <v>gauh</v>
      </c>
      <c r="AH18" s="4"/>
      <c r="AI18" s="189" t="str">
        <f t="shared" ref="AI18" si="170" xml:space="preserve"> IF(AH18="", "", _xlfn.CONCAT(AH$2,$B18))</f>
        <v/>
      </c>
      <c r="AJ18" s="4"/>
      <c r="AK18" s="189" t="str">
        <f t="shared" ref="AK18" si="171" xml:space="preserve"> IF(AJ18="", "", _xlfn.CONCAT(AJ$2,$B18))</f>
        <v/>
      </c>
      <c r="AL18" s="4" t="s">
        <v>207</v>
      </c>
      <c r="AM18" s="189" t="str">
        <f t="shared" ref="AM18" si="172" xml:space="preserve"> IF(AL18="", "", _xlfn.CONCAT(AL$2,$B18))</f>
        <v>ngauh</v>
      </c>
    </row>
    <row r="19" spans="2:39">
      <c r="B19" s="182" t="s">
        <v>1778</v>
      </c>
      <c r="C19" s="180" t="s">
        <v>208</v>
      </c>
      <c r="D19" s="188" t="s">
        <v>209</v>
      </c>
      <c r="E19" s="189" t="str">
        <f t="shared" si="1"/>
        <v>e</v>
      </c>
      <c r="F19" s="188" t="s">
        <v>210</v>
      </c>
      <c r="G19" s="189" t="str">
        <f t="shared" si="1"/>
        <v>he</v>
      </c>
      <c r="H19" s="188" t="s">
        <v>211</v>
      </c>
      <c r="I19" s="189" t="str">
        <f t="shared" ref="I19" si="173" xml:space="preserve"> IF(H19="", "", _xlfn.CONCAT(H$2,$B19))</f>
        <v>be</v>
      </c>
      <c r="J19" s="188" t="s">
        <v>212</v>
      </c>
      <c r="K19" s="189" t="str">
        <f t="shared" ref="K19" si="174" xml:space="preserve"> IF(J19="", "", _xlfn.CONCAT(J$2,$B19))</f>
        <v>pe</v>
      </c>
      <c r="L19" s="188" t="s">
        <v>213</v>
      </c>
      <c r="M19" s="189" t="str">
        <f t="shared" ref="M19" si="175" xml:space="preserve"> IF(L19="", "", _xlfn.CONCAT(L$2,$B19))</f>
        <v>bbe</v>
      </c>
      <c r="N19" s="188" t="s">
        <v>214</v>
      </c>
      <c r="O19" s="189" t="str">
        <f t="shared" ref="O19" si="176" xml:space="preserve"> IF(N19="", "", _xlfn.CONCAT(N$2,$B19))</f>
        <v>me</v>
      </c>
      <c r="P19" s="188" t="s">
        <v>215</v>
      </c>
      <c r="Q19" s="189" t="str">
        <f t="shared" ref="Q19" si="177" xml:space="preserve"> IF(P19="", "", _xlfn.CONCAT(P$2,$B19))</f>
        <v>de</v>
      </c>
      <c r="R19" s="188" t="s">
        <v>216</v>
      </c>
      <c r="S19" s="189" t="str">
        <f t="shared" ref="S19" si="178" xml:space="preserve"> IF(R19="", "", _xlfn.CONCAT(R$2,$B19))</f>
        <v>te</v>
      </c>
      <c r="T19" s="188" t="s">
        <v>217</v>
      </c>
      <c r="U19" s="189" t="str">
        <f t="shared" ref="U19" si="179" xml:space="preserve"> IF(T19="", "", _xlfn.CONCAT(T$2,$B19))</f>
        <v>ne</v>
      </c>
      <c r="V19" s="188" t="s">
        <v>218</v>
      </c>
      <c r="W19" s="189" t="str">
        <f t="shared" ref="W19" si="180" xml:space="preserve"> IF(V19="", "", _xlfn.CONCAT(V$2,$B19))</f>
        <v>le</v>
      </c>
      <c r="X19" s="188" t="s">
        <v>219</v>
      </c>
      <c r="Y19" s="189" t="str">
        <f t="shared" si="0"/>
        <v>ze</v>
      </c>
      <c r="Z19" s="188" t="s">
        <v>220</v>
      </c>
      <c r="AA19" s="189" t="str">
        <f t="shared" si="10"/>
        <v>ce</v>
      </c>
      <c r="AB19" s="188"/>
      <c r="AC19" s="189" t="str">
        <f t="shared" si="11"/>
        <v/>
      </c>
      <c r="AD19" s="188" t="s">
        <v>221</v>
      </c>
      <c r="AE19" s="189" t="str">
        <f t="shared" si="12"/>
        <v>se</v>
      </c>
      <c r="AF19" s="188" t="s">
        <v>222</v>
      </c>
      <c r="AG19" s="189" t="str">
        <f t="shared" ref="AG19" si="181" xml:space="preserve"> IF(AF19="", "", _xlfn.CONCAT(AF$2,$B19))</f>
        <v>ge</v>
      </c>
      <c r="AH19" s="188" t="s">
        <v>223</v>
      </c>
      <c r="AI19" s="189" t="str">
        <f t="shared" ref="AI19" si="182" xml:space="preserve"> IF(AH19="", "", _xlfn.CONCAT(AH$2,$B19))</f>
        <v>ke</v>
      </c>
      <c r="AJ19" s="188" t="s">
        <v>224</v>
      </c>
      <c r="AK19" s="189" t="str">
        <f t="shared" ref="AK19" si="183" xml:space="preserve"> IF(AJ19="", "", _xlfn.CONCAT(AJ$2,$B19))</f>
        <v>gge</v>
      </c>
      <c r="AL19" s="188" t="s">
        <v>225</v>
      </c>
      <c r="AM19" s="189" t="str">
        <f t="shared" ref="AM19" si="184" xml:space="preserve"> IF(AL19="", "", _xlfn.CONCAT(AL$2,$B19))</f>
        <v>nge</v>
      </c>
    </row>
    <row r="20" spans="2:39">
      <c r="B20" s="182" t="s">
        <v>1779</v>
      </c>
      <c r="C20" s="180" t="s">
        <v>226</v>
      </c>
      <c r="D20" s="188" t="s">
        <v>227</v>
      </c>
      <c r="E20" s="189" t="str">
        <f t="shared" si="1"/>
        <v>Ne</v>
      </c>
      <c r="F20" s="188" t="s">
        <v>228</v>
      </c>
      <c r="G20" s="189" t="str">
        <f t="shared" si="1"/>
        <v>hNe</v>
      </c>
      <c r="H20" s="188" t="s">
        <v>229</v>
      </c>
      <c r="I20" s="189" t="str">
        <f t="shared" ref="I20" si="185" xml:space="preserve"> IF(H20="", "", _xlfn.CONCAT(H$2,$B20))</f>
        <v>bNe</v>
      </c>
      <c r="J20" s="188" t="s">
        <v>230</v>
      </c>
      <c r="K20" s="189" t="str">
        <f t="shared" ref="K20" si="186" xml:space="preserve"> IF(J20="", "", _xlfn.CONCAT(J$2,$B20))</f>
        <v>pNe</v>
      </c>
      <c r="L20" s="188"/>
      <c r="M20" s="189" t="str">
        <f t="shared" ref="M20" si="187" xml:space="preserve"> IF(L20="", "", _xlfn.CONCAT(L$2,$B20))</f>
        <v/>
      </c>
      <c r="N20" s="188"/>
      <c r="O20" s="189" t="str">
        <f t="shared" ref="O20" si="188" xml:space="preserve"> IF(N20="", "", _xlfn.CONCAT(N$2,$B20))</f>
        <v/>
      </c>
      <c r="P20" s="188" t="s">
        <v>231</v>
      </c>
      <c r="Q20" s="189" t="str">
        <f t="shared" ref="Q20" si="189" xml:space="preserve"> IF(P20="", "", _xlfn.CONCAT(P$2,$B20))</f>
        <v>dNe</v>
      </c>
      <c r="R20" s="188" t="s">
        <v>232</v>
      </c>
      <c r="S20" s="189" t="str">
        <f t="shared" ref="S20" si="190" xml:space="preserve"> IF(R20="", "", _xlfn.CONCAT(R$2,$B20))</f>
        <v>tNe</v>
      </c>
      <c r="T20" s="188"/>
      <c r="U20" s="189" t="str">
        <f t="shared" ref="U20" si="191" xml:space="preserve"> IF(T20="", "", _xlfn.CONCAT(T$2,$B20))</f>
        <v/>
      </c>
      <c r="V20" s="188"/>
      <c r="W20" s="189" t="str">
        <f t="shared" ref="W20" si="192" xml:space="preserve"> IF(V20="", "", _xlfn.CONCAT(V$2,$B20))</f>
        <v/>
      </c>
      <c r="X20" s="188" t="s">
        <v>233</v>
      </c>
      <c r="Y20" s="189" t="str">
        <f t="shared" si="0"/>
        <v>zNe</v>
      </c>
      <c r="Z20" s="188" t="s">
        <v>234</v>
      </c>
      <c r="AA20" s="189" t="str">
        <f t="shared" si="10"/>
        <v>cNe</v>
      </c>
      <c r="AB20" s="188"/>
      <c r="AC20" s="189" t="str">
        <f t="shared" si="11"/>
        <v/>
      </c>
      <c r="AD20" s="188" t="s">
        <v>235</v>
      </c>
      <c r="AE20" s="189" t="str">
        <f t="shared" si="12"/>
        <v>sNe</v>
      </c>
      <c r="AF20" s="188" t="s">
        <v>236</v>
      </c>
      <c r="AG20" s="189" t="str">
        <f t="shared" ref="AG20" si="193" xml:space="preserve"> IF(AF20="", "", _xlfn.CONCAT(AF$2,$B20))</f>
        <v>gNe</v>
      </c>
      <c r="AH20" s="188" t="s">
        <v>237</v>
      </c>
      <c r="AI20" s="189" t="str">
        <f t="shared" ref="AI20" si="194" xml:space="preserve"> IF(AH20="", "", _xlfn.CONCAT(AH$2,$B20))</f>
        <v>kNe</v>
      </c>
      <c r="AJ20" s="188"/>
      <c r="AK20" s="189" t="str">
        <f t="shared" ref="AK20" si="195" xml:space="preserve"> IF(AJ20="", "", _xlfn.CONCAT(AJ$2,$B20))</f>
        <v/>
      </c>
      <c r="AL20" s="188"/>
      <c r="AM20" s="189" t="str">
        <f t="shared" ref="AM20" si="196" xml:space="preserve"> IF(AL20="", "", _xlfn.CONCAT(AL$2,$B20))</f>
        <v/>
      </c>
    </row>
    <row r="21" spans="2:39">
      <c r="B21" s="182" t="s">
        <v>1780</v>
      </c>
      <c r="C21" s="180" t="s">
        <v>238</v>
      </c>
      <c r="D21" s="188" t="s">
        <v>239</v>
      </c>
      <c r="E21" s="189" t="str">
        <f t="shared" si="1"/>
        <v>eh</v>
      </c>
      <c r="F21" s="188" t="s">
        <v>240</v>
      </c>
      <c r="G21" s="189" t="str">
        <f t="shared" si="1"/>
        <v>heh</v>
      </c>
      <c r="H21" s="188" t="s">
        <v>241</v>
      </c>
      <c r="I21" s="189" t="str">
        <f t="shared" ref="I21" si="197" xml:space="preserve"> IF(H21="", "", _xlfn.CONCAT(H$2,$B21))</f>
        <v>beh</v>
      </c>
      <c r="J21" s="188" t="s">
        <v>242</v>
      </c>
      <c r="K21" s="189" t="str">
        <f t="shared" ref="K21" si="198" xml:space="preserve"> IF(J21="", "", _xlfn.CONCAT(J$2,$B21))</f>
        <v>peh</v>
      </c>
      <c r="L21" s="188" t="s">
        <v>243</v>
      </c>
      <c r="M21" s="189" t="str">
        <f t="shared" ref="M21" si="199" xml:space="preserve"> IF(L21="", "", _xlfn.CONCAT(L$2,$B21))</f>
        <v>bbeh</v>
      </c>
      <c r="N21" s="188" t="s">
        <v>244</v>
      </c>
      <c r="O21" s="189" t="str">
        <f t="shared" ref="O21" si="200" xml:space="preserve"> IF(N21="", "", _xlfn.CONCAT(N$2,$B21))</f>
        <v>meh</v>
      </c>
      <c r="P21" s="188" t="s">
        <v>245</v>
      </c>
      <c r="Q21" s="189" t="str">
        <f t="shared" ref="Q21" si="201" xml:space="preserve"> IF(P21="", "", _xlfn.CONCAT(P$2,$B21))</f>
        <v>deh</v>
      </c>
      <c r="R21" s="188" t="s">
        <v>246</v>
      </c>
      <c r="S21" s="189" t="str">
        <f t="shared" ref="S21" si="202" xml:space="preserve"> IF(R21="", "", _xlfn.CONCAT(R$2,$B21))</f>
        <v>teh</v>
      </c>
      <c r="T21" s="188" t="s">
        <v>247</v>
      </c>
      <c r="U21" s="189" t="str">
        <f t="shared" ref="U21" si="203" xml:space="preserve"> IF(T21="", "", _xlfn.CONCAT(T$2,$B21))</f>
        <v>neh</v>
      </c>
      <c r="V21" s="188" t="s">
        <v>248</v>
      </c>
      <c r="W21" s="189" t="str">
        <f t="shared" ref="W21" si="204" xml:space="preserve"> IF(V21="", "", _xlfn.CONCAT(V$2,$B21))</f>
        <v>leh</v>
      </c>
      <c r="X21" s="188" t="s">
        <v>249</v>
      </c>
      <c r="Y21" s="189" t="str">
        <f t="shared" si="0"/>
        <v>zeh</v>
      </c>
      <c r="Z21" s="188" t="s">
        <v>250</v>
      </c>
      <c r="AA21" s="189" t="str">
        <f t="shared" si="10"/>
        <v>ceh</v>
      </c>
      <c r="AB21" s="188"/>
      <c r="AC21" s="189" t="str">
        <f t="shared" si="11"/>
        <v/>
      </c>
      <c r="AD21" s="188" t="s">
        <v>251</v>
      </c>
      <c r="AE21" s="189" t="str">
        <f t="shared" si="12"/>
        <v>seh</v>
      </c>
      <c r="AF21" s="188" t="s">
        <v>252</v>
      </c>
      <c r="AG21" s="189" t="str">
        <f t="shared" ref="AG21" si="205" xml:space="preserve"> IF(AF21="", "", _xlfn.CONCAT(AF$2,$B21))</f>
        <v>geh</v>
      </c>
      <c r="AH21" s="188" t="s">
        <v>253</v>
      </c>
      <c r="AI21" s="189" t="str">
        <f t="shared" ref="AI21" si="206" xml:space="preserve"> IF(AH21="", "", _xlfn.CONCAT(AH$2,$B21))</f>
        <v>keh</v>
      </c>
      <c r="AJ21" s="188" t="s">
        <v>254</v>
      </c>
      <c r="AK21" s="189" t="str">
        <f t="shared" ref="AK21" si="207" xml:space="preserve"> IF(AJ21="", "", _xlfn.CONCAT(AJ$2,$B21))</f>
        <v>ggeh</v>
      </c>
      <c r="AL21" s="188" t="s">
        <v>255</v>
      </c>
      <c r="AM21" s="189" t="str">
        <f t="shared" ref="AM21" si="208" xml:space="preserve"> IF(AL21="", "", _xlfn.CONCAT(AL$2,$B21))</f>
        <v>ngeh</v>
      </c>
    </row>
    <row r="22" spans="2:39">
      <c r="B22" s="182" t="s">
        <v>1781</v>
      </c>
      <c r="C22" s="180" t="s">
        <v>256</v>
      </c>
      <c r="D22" s="188" t="s">
        <v>257</v>
      </c>
      <c r="E22" s="189" t="str">
        <f t="shared" si="1"/>
        <v>Neh</v>
      </c>
      <c r="F22" s="188" t="s">
        <v>258</v>
      </c>
      <c r="G22" s="189" t="str">
        <f t="shared" si="1"/>
        <v>hNeh</v>
      </c>
      <c r="H22" s="188"/>
      <c r="I22" s="189" t="str">
        <f t="shared" ref="I22" si="209" xml:space="preserve"> IF(H22="", "", _xlfn.CONCAT(H$2,$B22))</f>
        <v/>
      </c>
      <c r="J22" s="188"/>
      <c r="K22" s="189" t="str">
        <f t="shared" ref="K22" si="210" xml:space="preserve"> IF(J22="", "", _xlfn.CONCAT(J$2,$B22))</f>
        <v/>
      </c>
      <c r="L22" s="188"/>
      <c r="M22" s="189" t="str">
        <f t="shared" ref="M22" si="211" xml:space="preserve"> IF(L22="", "", _xlfn.CONCAT(L$2,$B22))</f>
        <v/>
      </c>
      <c r="N22" s="188"/>
      <c r="O22" s="189" t="str">
        <f t="shared" ref="O22" si="212" xml:space="preserve"> IF(N22="", "", _xlfn.CONCAT(N$2,$B22))</f>
        <v/>
      </c>
      <c r="P22" s="188"/>
      <c r="Q22" s="189" t="str">
        <f t="shared" ref="Q22" si="213" xml:space="preserve"> IF(P22="", "", _xlfn.CONCAT(P$2,$B22))</f>
        <v/>
      </c>
      <c r="R22" s="188"/>
      <c r="S22" s="189" t="str">
        <f t="shared" ref="S22" si="214" xml:space="preserve"> IF(R22="", "", _xlfn.CONCAT(R$2,$B22))</f>
        <v/>
      </c>
      <c r="T22" s="188"/>
      <c r="U22" s="189" t="str">
        <f t="shared" ref="U22" si="215" xml:space="preserve"> IF(T22="", "", _xlfn.CONCAT(T$2,$B22))</f>
        <v/>
      </c>
      <c r="V22" s="188"/>
      <c r="W22" s="189" t="str">
        <f t="shared" ref="W22" si="216" xml:space="preserve"> IF(V22="", "", _xlfn.CONCAT(V$2,$B22))</f>
        <v/>
      </c>
      <c r="X22" s="188"/>
      <c r="Y22" s="189" t="str">
        <f t="shared" si="0"/>
        <v/>
      </c>
      <c r="Z22" s="188"/>
      <c r="AA22" s="189" t="str">
        <f t="shared" si="10"/>
        <v/>
      </c>
      <c r="AB22" s="188"/>
      <c r="AC22" s="189" t="str">
        <f t="shared" si="11"/>
        <v/>
      </c>
      <c r="AD22" s="188"/>
      <c r="AE22" s="189" t="str">
        <f t="shared" si="12"/>
        <v/>
      </c>
      <c r="AF22" s="188"/>
      <c r="AG22" s="189" t="str">
        <f t="shared" ref="AG22" si="217" xml:space="preserve"> IF(AF22="", "", _xlfn.CONCAT(AF$2,$B22))</f>
        <v/>
      </c>
      <c r="AH22" s="188" t="s">
        <v>259</v>
      </c>
      <c r="AI22" s="189" t="str">
        <f t="shared" ref="AI22" si="218" xml:space="preserve"> IF(AH22="", "", _xlfn.CONCAT(AH$2,$B22))</f>
        <v>kNeh</v>
      </c>
      <c r="AJ22" s="188"/>
      <c r="AK22" s="189" t="str">
        <f t="shared" ref="AK22" si="219" xml:space="preserve"> IF(AJ22="", "", _xlfn.CONCAT(AJ$2,$B22))</f>
        <v/>
      </c>
      <c r="AL22" s="188"/>
      <c r="AM22" s="189" t="str">
        <f t="shared" ref="AM22" si="220" xml:space="preserve"> IF(AL22="", "", _xlfn.CONCAT(AL$2,$B22))</f>
        <v/>
      </c>
    </row>
    <row r="23" spans="2:39">
      <c r="B23" s="182" t="s">
        <v>1782</v>
      </c>
      <c r="C23" s="180" t="s">
        <v>260</v>
      </c>
      <c r="D23" s="188" t="s">
        <v>261</v>
      </c>
      <c r="E23" s="189" t="str">
        <f t="shared" si="1"/>
        <v>i</v>
      </c>
      <c r="F23" s="188" t="s">
        <v>262</v>
      </c>
      <c r="G23" s="189" t="str">
        <f t="shared" si="1"/>
        <v>hi</v>
      </c>
      <c r="H23" s="188" t="s">
        <v>263</v>
      </c>
      <c r="I23" s="189" t="str">
        <f t="shared" ref="I23" si="221" xml:space="preserve"> IF(H23="", "", _xlfn.CONCAT(H$2,$B23))</f>
        <v>bi</v>
      </c>
      <c r="J23" s="188" t="s">
        <v>264</v>
      </c>
      <c r="K23" s="189" t="str">
        <f t="shared" ref="K23" si="222" xml:space="preserve"> IF(J23="", "", _xlfn.CONCAT(J$2,$B23))</f>
        <v>pi</v>
      </c>
      <c r="L23" s="188" t="s">
        <v>265</v>
      </c>
      <c r="M23" s="189" t="str">
        <f t="shared" ref="M23" si="223" xml:space="preserve"> IF(L23="", "", _xlfn.CONCAT(L$2,$B23))</f>
        <v>bbi</v>
      </c>
      <c r="N23" s="188" t="s">
        <v>266</v>
      </c>
      <c r="O23" s="189" t="str">
        <f t="shared" ref="O23" si="224" xml:space="preserve"> IF(N23="", "", _xlfn.CONCAT(N$2,$B23))</f>
        <v>mi</v>
      </c>
      <c r="P23" s="188" t="s">
        <v>267</v>
      </c>
      <c r="Q23" s="189" t="str">
        <f t="shared" ref="Q23" si="225" xml:space="preserve"> IF(P23="", "", _xlfn.CONCAT(P$2,$B23))</f>
        <v>di</v>
      </c>
      <c r="R23" s="188" t="s">
        <v>268</v>
      </c>
      <c r="S23" s="189" t="str">
        <f t="shared" ref="S23" si="226" xml:space="preserve"> IF(R23="", "", _xlfn.CONCAT(R$2,$B23))</f>
        <v>ti</v>
      </c>
      <c r="T23" s="188" t="s">
        <v>269</v>
      </c>
      <c r="U23" s="189" t="str">
        <f t="shared" ref="U23" si="227" xml:space="preserve"> IF(T23="", "", _xlfn.CONCAT(T$2,$B23))</f>
        <v>ni</v>
      </c>
      <c r="V23" s="188" t="s">
        <v>270</v>
      </c>
      <c r="W23" s="189" t="str">
        <f t="shared" ref="W23" si="228" xml:space="preserve"> IF(V23="", "", _xlfn.CONCAT(V$2,$B23))</f>
        <v>li</v>
      </c>
      <c r="X23" s="188" t="s">
        <v>271</v>
      </c>
      <c r="Y23" s="189" t="str">
        <f xml:space="preserve"> IF(X23="", "", IF(LEFT(X23)="ㄗ", _xlfn.CONCAT("z", $B23), IF(OR(LEFT(X23,2)="ㄐㄧ", LEFT(X23,2)="ㄐㆪ"), _xlfn.CONCAT("Z",$B23), _xlfn.CONCAT("z",$B23))))</f>
        <v>Zi</v>
      </c>
      <c r="Z23" s="188" t="s">
        <v>272</v>
      </c>
      <c r="AA23" s="189" t="str">
        <f t="shared" si="10"/>
        <v>Ci</v>
      </c>
      <c r="AB23" s="188" t="s">
        <v>273</v>
      </c>
      <c r="AC23" s="189" t="str">
        <f t="shared" si="11"/>
        <v>Ji</v>
      </c>
      <c r="AD23" s="188" t="s">
        <v>274</v>
      </c>
      <c r="AE23" s="189" t="str">
        <f t="shared" si="12"/>
        <v>Si</v>
      </c>
      <c r="AF23" s="188" t="s">
        <v>275</v>
      </c>
      <c r="AG23" s="189" t="str">
        <f t="shared" ref="AG23" si="229" xml:space="preserve"> IF(AF23="", "", _xlfn.CONCAT(AF$2,$B23))</f>
        <v>gi</v>
      </c>
      <c r="AH23" s="188" t="s">
        <v>276</v>
      </c>
      <c r="AI23" s="189" t="str">
        <f t="shared" ref="AI23" si="230" xml:space="preserve"> IF(AH23="", "", _xlfn.CONCAT(AH$2,$B23))</f>
        <v>ki</v>
      </c>
      <c r="AJ23" s="188" t="s">
        <v>277</v>
      </c>
      <c r="AK23" s="189" t="str">
        <f t="shared" ref="AK23" si="231" xml:space="preserve"> IF(AJ23="", "", _xlfn.CONCAT(AJ$2,$B23))</f>
        <v>ggi</v>
      </c>
      <c r="AL23" s="188" t="s">
        <v>278</v>
      </c>
      <c r="AM23" s="189" t="str">
        <f t="shared" ref="AM23" si="232" xml:space="preserve"> IF(AL23="", "", _xlfn.CONCAT(AL$2,$B23))</f>
        <v>ngi</v>
      </c>
    </row>
    <row r="24" spans="2:39">
      <c r="B24" s="182" t="s">
        <v>1783</v>
      </c>
      <c r="C24" s="180" t="s">
        <v>279</v>
      </c>
      <c r="D24" s="188" t="s">
        <v>280</v>
      </c>
      <c r="E24" s="189" t="str">
        <f t="shared" si="1"/>
        <v>Ni</v>
      </c>
      <c r="F24" s="188" t="s">
        <v>281</v>
      </c>
      <c r="G24" s="189" t="str">
        <f t="shared" si="1"/>
        <v>hNi</v>
      </c>
      <c r="H24" s="188" t="s">
        <v>282</v>
      </c>
      <c r="I24" s="189" t="str">
        <f t="shared" ref="I24" si="233" xml:space="preserve"> IF(H24="", "", _xlfn.CONCAT(H$2,$B24))</f>
        <v>bNi</v>
      </c>
      <c r="J24" s="188" t="s">
        <v>283</v>
      </c>
      <c r="K24" s="189" t="str">
        <f t="shared" ref="K24" si="234" xml:space="preserve"> IF(J24="", "", _xlfn.CONCAT(J$2,$B24))</f>
        <v>pNi</v>
      </c>
      <c r="L24" s="188"/>
      <c r="M24" s="189" t="str">
        <f t="shared" ref="M24" si="235" xml:space="preserve"> IF(L24="", "", _xlfn.CONCAT(L$2,$B24))</f>
        <v/>
      </c>
      <c r="N24" s="188"/>
      <c r="O24" s="189" t="str">
        <f t="shared" ref="O24" si="236" xml:space="preserve"> IF(N24="", "", _xlfn.CONCAT(N$2,$B24))</f>
        <v/>
      </c>
      <c r="P24" s="188" t="s">
        <v>284</v>
      </c>
      <c r="Q24" s="189" t="str">
        <f t="shared" ref="Q24" si="237" xml:space="preserve"> IF(P24="", "", _xlfn.CONCAT(P$2,$B24))</f>
        <v>dNi</v>
      </c>
      <c r="R24" s="188" t="s">
        <v>285</v>
      </c>
      <c r="S24" s="189" t="str">
        <f t="shared" ref="S24" si="238" xml:space="preserve"> IF(R24="", "", _xlfn.CONCAT(R$2,$B24))</f>
        <v>tNi</v>
      </c>
      <c r="T24" s="188"/>
      <c r="U24" s="189" t="str">
        <f t="shared" ref="U24" si="239" xml:space="preserve"> IF(T24="", "", _xlfn.CONCAT(T$2,$B24))</f>
        <v/>
      </c>
      <c r="V24" s="188"/>
      <c r="W24" s="189" t="str">
        <f t="shared" ref="W24" si="240" xml:space="preserve"> IF(V24="", "", _xlfn.CONCAT(V$2,$B24))</f>
        <v/>
      </c>
      <c r="X24" s="188" t="s">
        <v>286</v>
      </c>
      <c r="Y24" s="189" t="str">
        <f t="shared" ref="Y24:Y85" si="241" xml:space="preserve"> IF(X24="", "", IF(LEFT(X24)="ㄗ", _xlfn.CONCAT("z", $B24), IF(OR(LEFT(X24,2)="ㄐㄧ", LEFT(X24,2)="ㄐㆪ"), _xlfn.CONCAT("Z",$B24), _xlfn.CONCAT("z",$B24))))</f>
        <v>ZNi</v>
      </c>
      <c r="Z24" s="188" t="s">
        <v>287</v>
      </c>
      <c r="AA24" s="189" t="str">
        <f t="shared" si="10"/>
        <v>CNi</v>
      </c>
      <c r="AB24" s="188"/>
      <c r="AC24" s="189" t="str">
        <f t="shared" si="11"/>
        <v/>
      </c>
      <c r="AD24" s="188" t="s">
        <v>288</v>
      </c>
      <c r="AE24" s="189" t="str">
        <f t="shared" si="12"/>
        <v>SNi</v>
      </c>
      <c r="AF24" s="188" t="s">
        <v>289</v>
      </c>
      <c r="AG24" s="189" t="str">
        <f t="shared" ref="AG24" si="242" xml:space="preserve"> IF(AF24="", "", _xlfn.CONCAT(AF$2,$B24))</f>
        <v>gNi</v>
      </c>
      <c r="AH24" s="188" t="s">
        <v>290</v>
      </c>
      <c r="AI24" s="189" t="str">
        <f t="shared" ref="AI24" si="243" xml:space="preserve"> IF(AH24="", "", _xlfn.CONCAT(AH$2,$B24))</f>
        <v>kNi</v>
      </c>
      <c r="AJ24" s="188"/>
      <c r="AK24" s="189" t="str">
        <f t="shared" ref="AK24" si="244" xml:space="preserve"> IF(AJ24="", "", _xlfn.CONCAT(AJ$2,$B24))</f>
        <v/>
      </c>
      <c r="AL24" s="188"/>
      <c r="AM24" s="189" t="str">
        <f t="shared" ref="AM24" si="245" xml:space="preserve"> IF(AL24="", "", _xlfn.CONCAT(AL$2,$B24))</f>
        <v/>
      </c>
    </row>
    <row r="25" spans="2:39">
      <c r="B25" s="182" t="s">
        <v>1784</v>
      </c>
      <c r="C25" s="180" t="s">
        <v>291</v>
      </c>
      <c r="D25" s="188" t="s">
        <v>292</v>
      </c>
      <c r="E25" s="189" t="str">
        <f t="shared" si="1"/>
        <v>ih</v>
      </c>
      <c r="F25" s="188"/>
      <c r="G25" s="189" t="str">
        <f t="shared" si="1"/>
        <v/>
      </c>
      <c r="H25" s="188" t="s">
        <v>293</v>
      </c>
      <c r="I25" s="189" t="str">
        <f t="shared" ref="I25" si="246" xml:space="preserve"> IF(H25="", "", _xlfn.CONCAT(H$2,$B25))</f>
        <v>bih</v>
      </c>
      <c r="J25" s="188" t="s">
        <v>294</v>
      </c>
      <c r="K25" s="189" t="str">
        <f t="shared" ref="K25" si="247" xml:space="preserve"> IF(J25="", "", _xlfn.CONCAT(J$2,$B25))</f>
        <v>pih</v>
      </c>
      <c r="L25" s="188" t="s">
        <v>295</v>
      </c>
      <c r="M25" s="189" t="str">
        <f t="shared" ref="M25" si="248" xml:space="preserve"> IF(L25="", "", _xlfn.CONCAT(L$2,$B25))</f>
        <v>bbih</v>
      </c>
      <c r="N25" s="188" t="s">
        <v>296</v>
      </c>
      <c r="O25" s="189" t="str">
        <f t="shared" ref="O25" si="249" xml:space="preserve"> IF(N25="", "", _xlfn.CONCAT(N$2,$B25))</f>
        <v>mih</v>
      </c>
      <c r="P25" s="188" t="s">
        <v>297</v>
      </c>
      <c r="Q25" s="189" t="str">
        <f t="shared" ref="Q25" si="250" xml:space="preserve"> IF(P25="", "", _xlfn.CONCAT(P$2,$B25))</f>
        <v>dih</v>
      </c>
      <c r="R25" s="188" t="s">
        <v>298</v>
      </c>
      <c r="S25" s="189" t="str">
        <f t="shared" ref="S25" si="251" xml:space="preserve"> IF(R25="", "", _xlfn.CONCAT(R$2,$B25))</f>
        <v>tih</v>
      </c>
      <c r="T25" s="188" t="s">
        <v>299</v>
      </c>
      <c r="U25" s="189" t="str">
        <f t="shared" ref="U25" si="252" xml:space="preserve"> IF(T25="", "", _xlfn.CONCAT(T$2,$B25))</f>
        <v>nih</v>
      </c>
      <c r="V25" s="188" t="s">
        <v>300</v>
      </c>
      <c r="W25" s="189" t="str">
        <f t="shared" ref="W25" si="253" xml:space="preserve"> IF(V25="", "", _xlfn.CONCAT(V$2,$B25))</f>
        <v>lih</v>
      </c>
      <c r="X25" s="188" t="s">
        <v>301</v>
      </c>
      <c r="Y25" s="189" t="str">
        <f t="shared" si="241"/>
        <v>Zih</v>
      </c>
      <c r="Z25" s="188" t="s">
        <v>302</v>
      </c>
      <c r="AA25" s="189" t="str">
        <f t="shared" si="10"/>
        <v>Cih</v>
      </c>
      <c r="AB25" s="188"/>
      <c r="AC25" s="189" t="str">
        <f t="shared" si="11"/>
        <v/>
      </c>
      <c r="AD25" s="188" t="s">
        <v>303</v>
      </c>
      <c r="AE25" s="189" t="str">
        <f t="shared" si="12"/>
        <v>Sih</v>
      </c>
      <c r="AF25" s="188" t="s">
        <v>304</v>
      </c>
      <c r="AG25" s="189" t="str">
        <f t="shared" ref="AG25" si="254" xml:space="preserve"> IF(AF25="", "", _xlfn.CONCAT(AF$2,$B25))</f>
        <v>gih</v>
      </c>
      <c r="AH25" s="188" t="s">
        <v>305</v>
      </c>
      <c r="AI25" s="189" t="str">
        <f t="shared" ref="AI25" si="255" xml:space="preserve"> IF(AH25="", "", _xlfn.CONCAT(AH$2,$B25))</f>
        <v>kih</v>
      </c>
      <c r="AJ25" s="188"/>
      <c r="AK25" s="189" t="str">
        <f t="shared" ref="AK25" si="256" xml:space="preserve"> IF(AJ25="", "", _xlfn.CONCAT(AJ$2,$B25))</f>
        <v/>
      </c>
      <c r="AL25" s="188"/>
      <c r="AM25" s="189" t="str">
        <f t="shared" ref="AM25" si="257" xml:space="preserve"> IF(AL25="", "", _xlfn.CONCAT(AL$2,$B25))</f>
        <v/>
      </c>
    </row>
    <row r="26" spans="2:39">
      <c r="B26" s="182" t="s">
        <v>1785</v>
      </c>
      <c r="C26" s="180" t="s">
        <v>306</v>
      </c>
      <c r="D26" s="188" t="s">
        <v>307</v>
      </c>
      <c r="E26" s="189" t="str">
        <f t="shared" si="1"/>
        <v>im</v>
      </c>
      <c r="F26" s="188" t="s">
        <v>308</v>
      </c>
      <c r="G26" s="189" t="str">
        <f t="shared" si="1"/>
        <v>him</v>
      </c>
      <c r="H26" s="188"/>
      <c r="I26" s="189" t="str">
        <f t="shared" ref="I26" si="258" xml:space="preserve"> IF(H26="", "", _xlfn.CONCAT(H$2,$B26))</f>
        <v/>
      </c>
      <c r="J26" s="188"/>
      <c r="K26" s="189" t="str">
        <f t="shared" ref="K26" si="259" xml:space="preserve"> IF(J26="", "", _xlfn.CONCAT(J$2,$B26))</f>
        <v/>
      </c>
      <c r="L26" s="188"/>
      <c r="M26" s="189" t="str">
        <f t="shared" ref="M26" si="260" xml:space="preserve"> IF(L26="", "", _xlfn.CONCAT(L$2,$B26))</f>
        <v/>
      </c>
      <c r="N26" s="188"/>
      <c r="O26" s="189" t="str">
        <f t="shared" ref="O26" si="261" xml:space="preserve"> IF(N26="", "", _xlfn.CONCAT(N$2,$B26))</f>
        <v/>
      </c>
      <c r="P26" s="188" t="s">
        <v>309</v>
      </c>
      <c r="Q26" s="189" t="str">
        <f t="shared" ref="Q26" si="262" xml:space="preserve"> IF(P26="", "", _xlfn.CONCAT(P$2,$B26))</f>
        <v>dim</v>
      </c>
      <c r="R26" s="188" t="s">
        <v>310</v>
      </c>
      <c r="S26" s="189" t="str">
        <f t="shared" ref="S26" si="263" xml:space="preserve"> IF(R26="", "", _xlfn.CONCAT(R$2,$B26))</f>
        <v>tim</v>
      </c>
      <c r="T26" s="188"/>
      <c r="U26" s="189" t="str">
        <f t="shared" ref="U26" si="264" xml:space="preserve"> IF(T26="", "", _xlfn.CONCAT(T$2,$B26))</f>
        <v/>
      </c>
      <c r="V26" s="188" t="s">
        <v>311</v>
      </c>
      <c r="W26" s="189" t="str">
        <f t="shared" ref="W26" si="265" xml:space="preserve"> IF(V26="", "", _xlfn.CONCAT(V$2,$B26))</f>
        <v>lim</v>
      </c>
      <c r="X26" s="188" t="s">
        <v>312</v>
      </c>
      <c r="Y26" s="189" t="str">
        <f t="shared" si="241"/>
        <v>Zim</v>
      </c>
      <c r="Z26" s="188" t="s">
        <v>313</v>
      </c>
      <c r="AA26" s="189" t="str">
        <f t="shared" si="10"/>
        <v>Cim</v>
      </c>
      <c r="AB26" s="188" t="s">
        <v>314</v>
      </c>
      <c r="AC26" s="189" t="str">
        <f t="shared" si="11"/>
        <v>Jim</v>
      </c>
      <c r="AD26" s="188" t="s">
        <v>315</v>
      </c>
      <c r="AE26" s="189" t="str">
        <f t="shared" si="12"/>
        <v>Sim</v>
      </c>
      <c r="AF26" s="188" t="s">
        <v>316</v>
      </c>
      <c r="AG26" s="189" t="str">
        <f t="shared" ref="AG26" si="266" xml:space="preserve"> IF(AF26="", "", _xlfn.CONCAT(AF$2,$B26))</f>
        <v>gim</v>
      </c>
      <c r="AH26" s="188" t="s">
        <v>317</v>
      </c>
      <c r="AI26" s="189" t="str">
        <f t="shared" ref="AI26" si="267" xml:space="preserve"> IF(AH26="", "", _xlfn.CONCAT(AH$2,$B26))</f>
        <v>kim</v>
      </c>
      <c r="AJ26" s="188" t="s">
        <v>318</v>
      </c>
      <c r="AK26" s="189" t="str">
        <f t="shared" ref="AK26" si="268" xml:space="preserve"> IF(AJ26="", "", _xlfn.CONCAT(AJ$2,$B26))</f>
        <v>ggim</v>
      </c>
      <c r="AL26" s="188"/>
      <c r="AM26" s="189" t="str">
        <f t="shared" ref="AM26" si="269" xml:space="preserve"> IF(AL26="", "", _xlfn.CONCAT(AL$2,$B26))</f>
        <v/>
      </c>
    </row>
    <row r="27" spans="2:39">
      <c r="B27" s="182" t="s">
        <v>1786</v>
      </c>
      <c r="C27" s="180" t="s">
        <v>319</v>
      </c>
      <c r="D27" s="188" t="s">
        <v>320</v>
      </c>
      <c r="E27" s="189" t="str">
        <f t="shared" si="1"/>
        <v>in</v>
      </c>
      <c r="F27" s="188" t="s">
        <v>321</v>
      </c>
      <c r="G27" s="189" t="str">
        <f t="shared" si="1"/>
        <v>hin</v>
      </c>
      <c r="H27" s="188" t="s">
        <v>322</v>
      </c>
      <c r="I27" s="189" t="str">
        <f t="shared" ref="I27" si="270" xml:space="preserve"> IF(H27="", "", _xlfn.CONCAT(H$2,$B27))</f>
        <v>bin</v>
      </c>
      <c r="J27" s="188" t="s">
        <v>323</v>
      </c>
      <c r="K27" s="189" t="str">
        <f t="shared" ref="K27" si="271" xml:space="preserve"> IF(J27="", "", _xlfn.CONCAT(J$2,$B27))</f>
        <v>pin</v>
      </c>
      <c r="L27" s="188" t="s">
        <v>324</v>
      </c>
      <c r="M27" s="189" t="str">
        <f t="shared" ref="M27" si="272" xml:space="preserve"> IF(L27="", "", _xlfn.CONCAT(L$2,$B27))</f>
        <v>bbin</v>
      </c>
      <c r="N27" s="188"/>
      <c r="O27" s="189" t="str">
        <f t="shared" ref="O27" si="273" xml:space="preserve"> IF(N27="", "", _xlfn.CONCAT(N$2,$B27))</f>
        <v/>
      </c>
      <c r="P27" s="188" t="s">
        <v>325</v>
      </c>
      <c r="Q27" s="189" t="str">
        <f t="shared" ref="Q27" si="274" xml:space="preserve"> IF(P27="", "", _xlfn.CONCAT(P$2,$B27))</f>
        <v>din</v>
      </c>
      <c r="R27" s="188" t="s">
        <v>326</v>
      </c>
      <c r="S27" s="189" t="str">
        <f t="shared" ref="S27" si="275" xml:space="preserve"> IF(R27="", "", _xlfn.CONCAT(R$2,$B27))</f>
        <v>tin</v>
      </c>
      <c r="T27" s="188"/>
      <c r="U27" s="189" t="str">
        <f t="shared" ref="U27" si="276" xml:space="preserve"> IF(T27="", "", _xlfn.CONCAT(T$2,$B27))</f>
        <v/>
      </c>
      <c r="V27" s="188" t="s">
        <v>327</v>
      </c>
      <c r="W27" s="189" t="str">
        <f t="shared" ref="W27" si="277" xml:space="preserve"> IF(V27="", "", _xlfn.CONCAT(V$2,$B27))</f>
        <v>lin</v>
      </c>
      <c r="X27" s="188" t="s">
        <v>328</v>
      </c>
      <c r="Y27" s="189" t="str">
        <f t="shared" si="241"/>
        <v>Zin</v>
      </c>
      <c r="Z27" s="188" t="s">
        <v>329</v>
      </c>
      <c r="AA27" s="189" t="str">
        <f t="shared" si="10"/>
        <v>Cin</v>
      </c>
      <c r="AB27" s="188" t="s">
        <v>330</v>
      </c>
      <c r="AC27" s="189" t="str">
        <f t="shared" si="11"/>
        <v>Jin</v>
      </c>
      <c r="AD27" s="188" t="s">
        <v>331</v>
      </c>
      <c r="AE27" s="189" t="str">
        <f t="shared" si="12"/>
        <v>Sin</v>
      </c>
      <c r="AF27" s="188" t="s">
        <v>332</v>
      </c>
      <c r="AG27" s="189" t="str">
        <f t="shared" ref="AG27" si="278" xml:space="preserve"> IF(AF27="", "", _xlfn.CONCAT(AF$2,$B27))</f>
        <v>gin</v>
      </c>
      <c r="AH27" s="188" t="s">
        <v>333</v>
      </c>
      <c r="AI27" s="189" t="str">
        <f t="shared" ref="AI27" si="279" xml:space="preserve"> IF(AH27="", "", _xlfn.CONCAT(AH$2,$B27))</f>
        <v>kin</v>
      </c>
      <c r="AJ27" s="188" t="s">
        <v>334</v>
      </c>
      <c r="AK27" s="189" t="str">
        <f t="shared" ref="AK27" si="280" xml:space="preserve"> IF(AJ27="", "", _xlfn.CONCAT(AJ$2,$B27))</f>
        <v>ggin</v>
      </c>
      <c r="AL27" s="188"/>
      <c r="AM27" s="189" t="str">
        <f t="shared" ref="AM27" si="281" xml:space="preserve"> IF(AL27="", "", _xlfn.CONCAT(AL$2,$B27))</f>
        <v/>
      </c>
    </row>
    <row r="28" spans="2:39">
      <c r="B28" s="182" t="s">
        <v>1787</v>
      </c>
      <c r="C28" s="180" t="s">
        <v>335</v>
      </c>
      <c r="D28" s="188" t="s">
        <v>336</v>
      </c>
      <c r="E28" s="189" t="str">
        <f t="shared" si="1"/>
        <v>ing</v>
      </c>
      <c r="F28" s="188" t="s">
        <v>337</v>
      </c>
      <c r="G28" s="189" t="str">
        <f t="shared" si="1"/>
        <v>hing</v>
      </c>
      <c r="H28" s="188" t="s">
        <v>338</v>
      </c>
      <c r="I28" s="189" t="str">
        <f t="shared" ref="I28" si="282" xml:space="preserve"> IF(H28="", "", _xlfn.CONCAT(H$2,$B28))</f>
        <v>bing</v>
      </c>
      <c r="J28" s="188" t="s">
        <v>339</v>
      </c>
      <c r="K28" s="189" t="str">
        <f t="shared" ref="K28" si="283" xml:space="preserve"> IF(J28="", "", _xlfn.CONCAT(J$2,$B28))</f>
        <v>ping</v>
      </c>
      <c r="L28" s="188" t="s">
        <v>340</v>
      </c>
      <c r="M28" s="189" t="str">
        <f t="shared" ref="M28" si="284" xml:space="preserve"> IF(L28="", "", _xlfn.CONCAT(L$2,$B28))</f>
        <v>bbing</v>
      </c>
      <c r="N28" s="188"/>
      <c r="O28" s="189" t="str">
        <f t="shared" ref="O28" si="285" xml:space="preserve"> IF(N28="", "", _xlfn.CONCAT(N$2,$B28))</f>
        <v/>
      </c>
      <c r="P28" s="188" t="s">
        <v>341</v>
      </c>
      <c r="Q28" s="189" t="str">
        <f t="shared" ref="Q28" si="286" xml:space="preserve"> IF(P28="", "", _xlfn.CONCAT(P$2,$B28))</f>
        <v>ding</v>
      </c>
      <c r="R28" s="188" t="s">
        <v>342</v>
      </c>
      <c r="S28" s="189" t="str">
        <f t="shared" ref="S28" si="287" xml:space="preserve"> IF(R28="", "", _xlfn.CONCAT(R$2,$B28))</f>
        <v>ting</v>
      </c>
      <c r="T28" s="188"/>
      <c r="U28" s="189" t="str">
        <f t="shared" ref="U28" si="288" xml:space="preserve"> IF(T28="", "", _xlfn.CONCAT(T$2,$B28))</f>
        <v/>
      </c>
      <c r="V28" s="188" t="s">
        <v>343</v>
      </c>
      <c r="W28" s="189" t="str">
        <f t="shared" ref="W28" si="289" xml:space="preserve"> IF(V28="", "", _xlfn.CONCAT(V$2,$B28))</f>
        <v>ling</v>
      </c>
      <c r="X28" s="188" t="s">
        <v>344</v>
      </c>
      <c r="Y28" s="189" t="str">
        <f t="shared" si="241"/>
        <v>Zing</v>
      </c>
      <c r="Z28" s="188" t="s">
        <v>345</v>
      </c>
      <c r="AA28" s="189" t="str">
        <f t="shared" si="10"/>
        <v>Cing</v>
      </c>
      <c r="AB28" s="188"/>
      <c r="AC28" s="189" t="str">
        <f t="shared" si="11"/>
        <v/>
      </c>
      <c r="AD28" s="188" t="s">
        <v>346</v>
      </c>
      <c r="AE28" s="189" t="str">
        <f t="shared" si="12"/>
        <v>Sing</v>
      </c>
      <c r="AF28" s="188" t="s">
        <v>347</v>
      </c>
      <c r="AG28" s="189" t="str">
        <f t="shared" ref="AG28" si="290" xml:space="preserve"> IF(AF28="", "", _xlfn.CONCAT(AF$2,$B28))</f>
        <v>ging</v>
      </c>
      <c r="AH28" s="188" t="s">
        <v>348</v>
      </c>
      <c r="AI28" s="189" t="str">
        <f t="shared" ref="AI28" si="291" xml:space="preserve"> IF(AH28="", "", _xlfn.CONCAT(AH$2,$B28))</f>
        <v>king</v>
      </c>
      <c r="AJ28" s="188" t="s">
        <v>349</v>
      </c>
      <c r="AK28" s="189" t="str">
        <f t="shared" ref="AK28" si="292" xml:space="preserve"> IF(AJ28="", "", _xlfn.CONCAT(AJ$2,$B28))</f>
        <v>gging</v>
      </c>
      <c r="AL28" s="188"/>
      <c r="AM28" s="189" t="str">
        <f t="shared" ref="AM28" si="293" xml:space="preserve"> IF(AL28="", "", _xlfn.CONCAT(AL$2,$B28))</f>
        <v/>
      </c>
    </row>
    <row r="29" spans="2:39">
      <c r="B29" s="182" t="s">
        <v>1788</v>
      </c>
      <c r="C29" s="180" t="s">
        <v>350</v>
      </c>
      <c r="D29" s="188" t="s">
        <v>351</v>
      </c>
      <c r="E29" s="189" t="str">
        <f t="shared" si="1"/>
        <v>ip</v>
      </c>
      <c r="F29" s="188" t="s">
        <v>352</v>
      </c>
      <c r="G29" s="189" t="str">
        <f t="shared" si="1"/>
        <v>hip</v>
      </c>
      <c r="H29" s="188"/>
      <c r="I29" s="189" t="str">
        <f t="shared" ref="I29" si="294" xml:space="preserve"> IF(H29="", "", _xlfn.CONCAT(H$2,$B29))</f>
        <v/>
      </c>
      <c r="J29" s="188"/>
      <c r="K29" s="189" t="str">
        <f t="shared" ref="K29" si="295" xml:space="preserve"> IF(J29="", "", _xlfn.CONCAT(J$2,$B29))</f>
        <v/>
      </c>
      <c r="L29" s="188"/>
      <c r="M29" s="189" t="str">
        <f t="shared" ref="M29" si="296" xml:space="preserve"> IF(L29="", "", _xlfn.CONCAT(L$2,$B29))</f>
        <v/>
      </c>
      <c r="N29" s="188"/>
      <c r="O29" s="189" t="str">
        <f t="shared" ref="O29" si="297" xml:space="preserve"> IF(N29="", "", _xlfn.CONCAT(N$2,$B29))</f>
        <v/>
      </c>
      <c r="P29" s="188"/>
      <c r="Q29" s="189" t="str">
        <f t="shared" ref="Q29" si="298" xml:space="preserve"> IF(P29="", "", _xlfn.CONCAT(P$2,$B29))</f>
        <v/>
      </c>
      <c r="R29" s="188"/>
      <c r="S29" s="189" t="str">
        <f t="shared" ref="S29" si="299" xml:space="preserve"> IF(R29="", "", _xlfn.CONCAT(R$2,$B29))</f>
        <v/>
      </c>
      <c r="T29" s="188"/>
      <c r="U29" s="189" t="str">
        <f t="shared" ref="U29" si="300" xml:space="preserve"> IF(T29="", "", _xlfn.CONCAT(T$2,$B29))</f>
        <v/>
      </c>
      <c r="V29" s="188" t="s">
        <v>353</v>
      </c>
      <c r="W29" s="189" t="str">
        <f t="shared" ref="W29" si="301" xml:space="preserve"> IF(V29="", "", _xlfn.CONCAT(V$2,$B29))</f>
        <v>lip</v>
      </c>
      <c r="X29" s="188" t="s">
        <v>354</v>
      </c>
      <c r="Y29" s="189" t="str">
        <f t="shared" si="241"/>
        <v>Zip</v>
      </c>
      <c r="Z29" s="188" t="s">
        <v>355</v>
      </c>
      <c r="AA29" s="189" t="str">
        <f t="shared" si="10"/>
        <v>Cip</v>
      </c>
      <c r="AB29" s="188" t="s">
        <v>356</v>
      </c>
      <c r="AC29" s="189" t="str">
        <f t="shared" si="11"/>
        <v>Jip</v>
      </c>
      <c r="AD29" s="188" t="s">
        <v>357</v>
      </c>
      <c r="AE29" s="189" t="str">
        <f t="shared" si="12"/>
        <v>Sip</v>
      </c>
      <c r="AF29" s="188" t="s">
        <v>358</v>
      </c>
      <c r="AG29" s="189" t="str">
        <f t="shared" ref="AG29" si="302" xml:space="preserve"> IF(AF29="", "", _xlfn.CONCAT(AF$2,$B29))</f>
        <v>gip</v>
      </c>
      <c r="AH29" s="188" t="s">
        <v>359</v>
      </c>
      <c r="AI29" s="189" t="str">
        <f t="shared" ref="AI29" si="303" xml:space="preserve"> IF(AH29="", "", _xlfn.CONCAT(AH$2,$B29))</f>
        <v>kip</v>
      </c>
      <c r="AJ29" s="188"/>
      <c r="AK29" s="189" t="str">
        <f t="shared" ref="AK29" si="304" xml:space="preserve"> IF(AJ29="", "", _xlfn.CONCAT(AJ$2,$B29))</f>
        <v/>
      </c>
      <c r="AL29" s="188"/>
      <c r="AM29" s="189" t="str">
        <f t="shared" ref="AM29" si="305" xml:space="preserve"> IF(AL29="", "", _xlfn.CONCAT(AL$2,$B29))</f>
        <v/>
      </c>
    </row>
    <row r="30" spans="2:39">
      <c r="B30" s="182" t="s">
        <v>1789</v>
      </c>
      <c r="C30" s="180" t="s">
        <v>360</v>
      </c>
      <c r="D30" s="188" t="s">
        <v>361</v>
      </c>
      <c r="E30" s="189" t="str">
        <f t="shared" si="1"/>
        <v>it</v>
      </c>
      <c r="F30" s="188" t="s">
        <v>362</v>
      </c>
      <c r="G30" s="189" t="str">
        <f t="shared" si="1"/>
        <v>hit</v>
      </c>
      <c r="H30" s="188" t="s">
        <v>363</v>
      </c>
      <c r="I30" s="189" t="str">
        <f t="shared" ref="I30" si="306" xml:space="preserve"> IF(H30="", "", _xlfn.CONCAT(H$2,$B30))</f>
        <v>bit</v>
      </c>
      <c r="J30" s="188" t="s">
        <v>364</v>
      </c>
      <c r="K30" s="189" t="str">
        <f t="shared" ref="K30" si="307" xml:space="preserve"> IF(J30="", "", _xlfn.CONCAT(J$2,$B30))</f>
        <v>pit</v>
      </c>
      <c r="L30" s="188" t="s">
        <v>365</v>
      </c>
      <c r="M30" s="189" t="str">
        <f t="shared" ref="M30" si="308" xml:space="preserve"> IF(L30="", "", _xlfn.CONCAT(L$2,$B30))</f>
        <v>bbit</v>
      </c>
      <c r="N30" s="188"/>
      <c r="O30" s="189" t="str">
        <f t="shared" ref="O30" si="309" xml:space="preserve"> IF(N30="", "", _xlfn.CONCAT(N$2,$B30))</f>
        <v/>
      </c>
      <c r="P30" s="188" t="s">
        <v>366</v>
      </c>
      <c r="Q30" s="189" t="str">
        <f t="shared" ref="Q30" si="310" xml:space="preserve"> IF(P30="", "", _xlfn.CONCAT(P$2,$B30))</f>
        <v>dit</v>
      </c>
      <c r="R30" s="188" t="s">
        <v>367</v>
      </c>
      <c r="S30" s="189" t="str">
        <f t="shared" ref="S30" si="311" xml:space="preserve"> IF(R30="", "", _xlfn.CONCAT(R$2,$B30))</f>
        <v>tit</v>
      </c>
      <c r="T30" s="188"/>
      <c r="U30" s="189" t="str">
        <f t="shared" ref="U30" si="312" xml:space="preserve"> IF(T30="", "", _xlfn.CONCAT(T$2,$B30))</f>
        <v/>
      </c>
      <c r="V30" s="188" t="s">
        <v>368</v>
      </c>
      <c r="W30" s="189" t="str">
        <f t="shared" ref="W30" si="313" xml:space="preserve"> IF(V30="", "", _xlfn.CONCAT(V$2,$B30))</f>
        <v>lit</v>
      </c>
      <c r="X30" s="188" t="s">
        <v>369</v>
      </c>
      <c r="Y30" s="189" t="str">
        <f t="shared" si="241"/>
        <v>Zit</v>
      </c>
      <c r="Z30" s="188" t="s">
        <v>370</v>
      </c>
      <c r="AA30" s="189" t="str">
        <f t="shared" si="10"/>
        <v>Cit</v>
      </c>
      <c r="AB30" s="188" t="s">
        <v>371</v>
      </c>
      <c r="AC30" s="189" t="str">
        <f t="shared" si="11"/>
        <v>Jit</v>
      </c>
      <c r="AD30" s="188" t="s">
        <v>372</v>
      </c>
      <c r="AE30" s="189" t="str">
        <f t="shared" si="12"/>
        <v>Sit</v>
      </c>
      <c r="AF30" s="188" t="s">
        <v>373</v>
      </c>
      <c r="AG30" s="189" t="str">
        <f t="shared" ref="AG30" si="314" xml:space="preserve"> IF(AF30="", "", _xlfn.CONCAT(AF$2,$B30))</f>
        <v>git</v>
      </c>
      <c r="AH30" s="188" t="s">
        <v>374</v>
      </c>
      <c r="AI30" s="189" t="str">
        <f t="shared" ref="AI30" si="315" xml:space="preserve"> IF(AH30="", "", _xlfn.CONCAT(AH$2,$B30))</f>
        <v>kit</v>
      </c>
      <c r="AJ30" s="188"/>
      <c r="AK30" s="189" t="str">
        <f t="shared" ref="AK30" si="316" xml:space="preserve"> IF(AJ30="", "", _xlfn.CONCAT(AJ$2,$B30))</f>
        <v/>
      </c>
      <c r="AL30" s="188"/>
      <c r="AM30" s="189" t="str">
        <f t="shared" ref="AM30" si="317" xml:space="preserve"> IF(AL30="", "", _xlfn.CONCAT(AL$2,$B30))</f>
        <v/>
      </c>
    </row>
    <row r="31" spans="2:39">
      <c r="B31" s="182" t="s">
        <v>1849</v>
      </c>
      <c r="C31" s="180" t="s">
        <v>375</v>
      </c>
      <c r="D31" s="188" t="s">
        <v>376</v>
      </c>
      <c r="E31" s="189" t="str">
        <f t="shared" si="1"/>
        <v>iek</v>
      </c>
      <c r="F31" s="188" t="s">
        <v>377</v>
      </c>
      <c r="G31" s="189" t="str">
        <f t="shared" si="1"/>
        <v>hiek</v>
      </c>
      <c r="H31" s="188" t="s">
        <v>378</v>
      </c>
      <c r="I31" s="189" t="str">
        <f t="shared" ref="I31" si="318" xml:space="preserve"> IF(H31="", "", _xlfn.CONCAT(H$2,$B31))</f>
        <v>biek</v>
      </c>
      <c r="J31" s="188" t="s">
        <v>379</v>
      </c>
      <c r="K31" s="189" t="str">
        <f t="shared" ref="K31" si="319" xml:space="preserve"> IF(J31="", "", _xlfn.CONCAT(J$2,$B31))</f>
        <v>piek</v>
      </c>
      <c r="L31" s="188" t="s">
        <v>380</v>
      </c>
      <c r="M31" s="189" t="str">
        <f t="shared" ref="M31" si="320" xml:space="preserve"> IF(L31="", "", _xlfn.CONCAT(L$2,$B31))</f>
        <v>bbiek</v>
      </c>
      <c r="N31" s="188"/>
      <c r="O31" s="189" t="str">
        <f t="shared" ref="O31" si="321" xml:space="preserve"> IF(N31="", "", _xlfn.CONCAT(N$2,$B31))</f>
        <v/>
      </c>
      <c r="P31" s="188" t="s">
        <v>381</v>
      </c>
      <c r="Q31" s="189" t="str">
        <f t="shared" ref="Q31" si="322" xml:space="preserve"> IF(P31="", "", _xlfn.CONCAT(P$2,$B31))</f>
        <v>diek</v>
      </c>
      <c r="R31" s="188" t="s">
        <v>382</v>
      </c>
      <c r="S31" s="189" t="str">
        <f t="shared" ref="S31" si="323" xml:space="preserve"> IF(R31="", "", _xlfn.CONCAT(R$2,$B31))</f>
        <v>tiek</v>
      </c>
      <c r="T31" s="188"/>
      <c r="U31" s="189" t="str">
        <f t="shared" ref="U31" si="324" xml:space="preserve"> IF(T31="", "", _xlfn.CONCAT(T$2,$B31))</f>
        <v/>
      </c>
      <c r="V31" s="188" t="s">
        <v>383</v>
      </c>
      <c r="W31" s="189" t="str">
        <f t="shared" ref="W31" si="325" xml:space="preserve"> IF(V31="", "", _xlfn.CONCAT(V$2,$B31))</f>
        <v>liek</v>
      </c>
      <c r="X31" s="188" t="s">
        <v>384</v>
      </c>
      <c r="Y31" s="189" t="str">
        <f t="shared" si="241"/>
        <v>Ziek</v>
      </c>
      <c r="Z31" s="188" t="s">
        <v>385</v>
      </c>
      <c r="AA31" s="189" t="str">
        <f t="shared" si="10"/>
        <v>Ciek</v>
      </c>
      <c r="AB31" s="188" t="s">
        <v>386</v>
      </c>
      <c r="AC31" s="189" t="str">
        <f t="shared" si="11"/>
        <v>Jiek</v>
      </c>
      <c r="AD31" s="188" t="s">
        <v>387</v>
      </c>
      <c r="AE31" s="189" t="str">
        <f t="shared" si="12"/>
        <v>Siek</v>
      </c>
      <c r="AF31" s="188" t="s">
        <v>388</v>
      </c>
      <c r="AG31" s="189" t="str">
        <f t="shared" ref="AG31" si="326" xml:space="preserve"> IF(AF31="", "", _xlfn.CONCAT(AF$2,$B31))</f>
        <v>giek</v>
      </c>
      <c r="AH31" s="188" t="s">
        <v>389</v>
      </c>
      <c r="AI31" s="189" t="str">
        <f t="shared" ref="AI31" si="327" xml:space="preserve"> IF(AH31="", "", _xlfn.CONCAT(AH$2,$B31))</f>
        <v>kiek</v>
      </c>
      <c r="AJ31" s="188" t="s">
        <v>390</v>
      </c>
      <c r="AK31" s="189" t="str">
        <f t="shared" ref="AK31" si="328" xml:space="preserve"> IF(AJ31="", "", _xlfn.CONCAT(AJ$2,$B31))</f>
        <v>ggiek</v>
      </c>
      <c r="AL31" s="188"/>
      <c r="AM31" s="189" t="str">
        <f t="shared" ref="AM31" si="329" xml:space="preserve"> IF(AL31="", "", _xlfn.CONCAT(AL$2,$B31))</f>
        <v/>
      </c>
    </row>
    <row r="32" spans="2:39">
      <c r="B32" s="182" t="s">
        <v>1791</v>
      </c>
      <c r="C32" s="180" t="s">
        <v>391</v>
      </c>
      <c r="D32" s="188" t="s">
        <v>392</v>
      </c>
      <c r="E32" s="189" t="str">
        <f t="shared" si="1"/>
        <v>ia</v>
      </c>
      <c r="F32" s="188" t="s">
        <v>393</v>
      </c>
      <c r="G32" s="189" t="str">
        <f t="shared" si="1"/>
        <v>hia</v>
      </c>
      <c r="H32" s="188"/>
      <c r="I32" s="189" t="str">
        <f t="shared" ref="I32" si="330" xml:space="preserve"> IF(H32="", "", _xlfn.CONCAT(H$2,$B32))</f>
        <v/>
      </c>
      <c r="J32" s="188"/>
      <c r="K32" s="189" t="str">
        <f t="shared" ref="K32" si="331" xml:space="preserve"> IF(J32="", "", _xlfn.CONCAT(J$2,$B32))</f>
        <v/>
      </c>
      <c r="L32" s="188"/>
      <c r="M32" s="189" t="str">
        <f t="shared" ref="M32" si="332" xml:space="preserve"> IF(L32="", "", _xlfn.CONCAT(L$2,$B32))</f>
        <v/>
      </c>
      <c r="N32" s="188" t="s">
        <v>394</v>
      </c>
      <c r="O32" s="189" t="str">
        <f t="shared" ref="O32" si="333" xml:space="preserve"> IF(N32="", "", _xlfn.CONCAT(N$2,$B32))</f>
        <v>mia</v>
      </c>
      <c r="P32" s="188" t="s">
        <v>395</v>
      </c>
      <c r="Q32" s="189" t="str">
        <f t="shared" ref="Q32" si="334" xml:space="preserve"> IF(P32="", "", _xlfn.CONCAT(P$2,$B32))</f>
        <v>dia</v>
      </c>
      <c r="R32" s="188"/>
      <c r="S32" s="189" t="str">
        <f t="shared" ref="S32" si="335" xml:space="preserve"> IF(R32="", "", _xlfn.CONCAT(R$2,$B32))</f>
        <v/>
      </c>
      <c r="T32" s="188" t="s">
        <v>396</v>
      </c>
      <c r="U32" s="189" t="str">
        <f t="shared" ref="U32" si="336" xml:space="preserve"> IF(T32="", "", _xlfn.CONCAT(T$2,$B32))</f>
        <v>nia</v>
      </c>
      <c r="V32" s="188" t="s">
        <v>397</v>
      </c>
      <c r="W32" s="189" t="str">
        <f t="shared" ref="W32" si="337" xml:space="preserve"> IF(V32="", "", _xlfn.CONCAT(V$2,$B32))</f>
        <v>lia</v>
      </c>
      <c r="X32" s="188" t="s">
        <v>398</v>
      </c>
      <c r="Y32" s="189" t="str">
        <f t="shared" si="241"/>
        <v>Zia</v>
      </c>
      <c r="Z32" s="188" t="s">
        <v>399</v>
      </c>
      <c r="AA32" s="189" t="str">
        <f t="shared" si="10"/>
        <v>Cia</v>
      </c>
      <c r="AB32" s="188" t="s">
        <v>400</v>
      </c>
      <c r="AC32" s="189" t="str">
        <f t="shared" si="11"/>
        <v>Jia</v>
      </c>
      <c r="AD32" s="188" t="s">
        <v>401</v>
      </c>
      <c r="AE32" s="189" t="str">
        <f t="shared" si="12"/>
        <v>Sia</v>
      </c>
      <c r="AF32" s="188" t="s">
        <v>402</v>
      </c>
      <c r="AG32" s="189" t="str">
        <f t="shared" ref="AG32" si="338" xml:space="preserve"> IF(AF32="", "", _xlfn.CONCAT(AF$2,$B32))</f>
        <v>gia</v>
      </c>
      <c r="AH32" s="188" t="s">
        <v>403</v>
      </c>
      <c r="AI32" s="189" t="str">
        <f t="shared" ref="AI32" si="339" xml:space="preserve"> IF(AH32="", "", _xlfn.CONCAT(AH$2,$B32))</f>
        <v>kia</v>
      </c>
      <c r="AJ32" s="188" t="s">
        <v>404</v>
      </c>
      <c r="AK32" s="189" t="str">
        <f t="shared" ref="AK32" si="340" xml:space="preserve"> IF(AJ32="", "", _xlfn.CONCAT(AJ$2,$B32))</f>
        <v>ggia</v>
      </c>
      <c r="AL32" s="188" t="s">
        <v>405</v>
      </c>
      <c r="AM32" s="189" t="str">
        <f t="shared" ref="AM32" si="341" xml:space="preserve"> IF(AL32="", "", _xlfn.CONCAT(AL$2,$B32))</f>
        <v>ngia</v>
      </c>
    </row>
    <row r="33" spans="2:39">
      <c r="B33" s="182" t="s">
        <v>1792</v>
      </c>
      <c r="C33" s="180" t="s">
        <v>406</v>
      </c>
      <c r="D33" s="188" t="s">
        <v>407</v>
      </c>
      <c r="E33" s="189" t="str">
        <f t="shared" si="1"/>
        <v>Nia</v>
      </c>
      <c r="F33" s="188" t="s">
        <v>408</v>
      </c>
      <c r="G33" s="189" t="str">
        <f t="shared" si="1"/>
        <v>hNia</v>
      </c>
      <c r="H33" s="188" t="s">
        <v>409</v>
      </c>
      <c r="I33" s="189" t="str">
        <f t="shared" ref="I33" si="342" xml:space="preserve"> IF(H33="", "", _xlfn.CONCAT(H$2,$B33))</f>
        <v>bNia</v>
      </c>
      <c r="J33" s="188" t="s">
        <v>410</v>
      </c>
      <c r="K33" s="189" t="str">
        <f t="shared" ref="K33" si="343" xml:space="preserve"> IF(J33="", "", _xlfn.CONCAT(J$2,$B33))</f>
        <v>pNia</v>
      </c>
      <c r="L33" s="188"/>
      <c r="M33" s="189" t="str">
        <f t="shared" ref="M33" si="344" xml:space="preserve"> IF(L33="", "", _xlfn.CONCAT(L$2,$B33))</f>
        <v/>
      </c>
      <c r="N33" s="188"/>
      <c r="O33" s="189" t="str">
        <f t="shared" ref="O33" si="345" xml:space="preserve"> IF(N33="", "", _xlfn.CONCAT(N$2,$B33))</f>
        <v/>
      </c>
      <c r="P33" s="188" t="s">
        <v>411</v>
      </c>
      <c r="Q33" s="189" t="str">
        <f t="shared" ref="Q33" si="346" xml:space="preserve"> IF(P33="", "", _xlfn.CONCAT(P$2,$B33))</f>
        <v>dNia</v>
      </c>
      <c r="R33" s="188" t="s">
        <v>412</v>
      </c>
      <c r="S33" s="189" t="str">
        <f t="shared" ref="S33" si="347" xml:space="preserve"> IF(R33="", "", _xlfn.CONCAT(R$2,$B33))</f>
        <v>tNia</v>
      </c>
      <c r="T33" s="188"/>
      <c r="U33" s="189" t="str">
        <f t="shared" ref="U33" si="348" xml:space="preserve"> IF(T33="", "", _xlfn.CONCAT(T$2,$B33))</f>
        <v/>
      </c>
      <c r="V33" s="188"/>
      <c r="W33" s="189" t="str">
        <f t="shared" ref="W33" si="349" xml:space="preserve"> IF(V33="", "", _xlfn.CONCAT(V$2,$B33))</f>
        <v/>
      </c>
      <c r="X33" s="188" t="s">
        <v>413</v>
      </c>
      <c r="Y33" s="189" t="str">
        <f t="shared" si="241"/>
        <v>ZNia</v>
      </c>
      <c r="Z33" s="188" t="s">
        <v>414</v>
      </c>
      <c r="AA33" s="189" t="str">
        <f t="shared" si="10"/>
        <v>CNia</v>
      </c>
      <c r="AB33" s="188"/>
      <c r="AC33" s="189" t="str">
        <f t="shared" si="11"/>
        <v/>
      </c>
      <c r="AD33" s="188" t="s">
        <v>415</v>
      </c>
      <c r="AE33" s="189" t="str">
        <f t="shared" si="12"/>
        <v>SNia</v>
      </c>
      <c r="AF33" s="188" t="s">
        <v>416</v>
      </c>
      <c r="AG33" s="189" t="str">
        <f t="shared" ref="AG33" si="350" xml:space="preserve"> IF(AF33="", "", _xlfn.CONCAT(AF$2,$B33))</f>
        <v>gNia</v>
      </c>
      <c r="AH33" s="188" t="s">
        <v>417</v>
      </c>
      <c r="AI33" s="189" t="str">
        <f t="shared" ref="AI33" si="351" xml:space="preserve"> IF(AH33="", "", _xlfn.CONCAT(AH$2,$B33))</f>
        <v>kNia</v>
      </c>
      <c r="AJ33" s="188"/>
      <c r="AK33" s="189" t="str">
        <f t="shared" ref="AK33" si="352" xml:space="preserve"> IF(AJ33="", "", _xlfn.CONCAT(AJ$2,$B33))</f>
        <v/>
      </c>
      <c r="AL33" s="188"/>
      <c r="AM33" s="189" t="str">
        <f t="shared" ref="AM33" si="353" xml:space="preserve"> IF(AL33="", "", _xlfn.CONCAT(AL$2,$B33))</f>
        <v/>
      </c>
    </row>
    <row r="34" spans="2:39">
      <c r="B34" s="182" t="s">
        <v>1793</v>
      </c>
      <c r="C34" s="180" t="s">
        <v>418</v>
      </c>
      <c r="D34" s="188" t="s">
        <v>419</v>
      </c>
      <c r="E34" s="189" t="str">
        <f t="shared" si="1"/>
        <v>iah</v>
      </c>
      <c r="F34" s="188" t="s">
        <v>420</v>
      </c>
      <c r="G34" s="189" t="str">
        <f t="shared" si="1"/>
        <v>hiah</v>
      </c>
      <c r="H34" s="188" t="s">
        <v>421</v>
      </c>
      <c r="I34" s="189" t="str">
        <f t="shared" ref="I34" si="354" xml:space="preserve"> IF(H34="", "", _xlfn.CONCAT(H$2,$B34))</f>
        <v>biah</v>
      </c>
      <c r="J34" s="188" t="s">
        <v>422</v>
      </c>
      <c r="K34" s="189" t="str">
        <f t="shared" ref="K34" si="355" xml:space="preserve"> IF(J34="", "", _xlfn.CONCAT(J$2,$B34))</f>
        <v>piah</v>
      </c>
      <c r="L34" s="188"/>
      <c r="M34" s="189" t="str">
        <f t="shared" ref="M34" si="356" xml:space="preserve"> IF(L34="", "", _xlfn.CONCAT(L$2,$B34))</f>
        <v/>
      </c>
      <c r="N34" s="188"/>
      <c r="O34" s="189" t="str">
        <f t="shared" ref="O34" si="357" xml:space="preserve"> IF(N34="", "", _xlfn.CONCAT(N$2,$B34))</f>
        <v/>
      </c>
      <c r="P34" s="188" t="s">
        <v>423</v>
      </c>
      <c r="Q34" s="189" t="str">
        <f t="shared" ref="Q34" si="358" xml:space="preserve"> IF(P34="", "", _xlfn.CONCAT(P$2,$B34))</f>
        <v>diah</v>
      </c>
      <c r="R34" s="188" t="s">
        <v>424</v>
      </c>
      <c r="S34" s="189" t="str">
        <f t="shared" ref="S34" si="359" xml:space="preserve"> IF(R34="", "", _xlfn.CONCAT(R$2,$B34))</f>
        <v>tiah</v>
      </c>
      <c r="T34" s="188"/>
      <c r="U34" s="189" t="str">
        <f t="shared" ref="U34" si="360" xml:space="preserve"> IF(T34="", "", _xlfn.CONCAT(T$2,$B34))</f>
        <v/>
      </c>
      <c r="V34" s="188" t="s">
        <v>425</v>
      </c>
      <c r="W34" s="189" t="str">
        <f t="shared" ref="W34" si="361" xml:space="preserve"> IF(V34="", "", _xlfn.CONCAT(V$2,$B34))</f>
        <v>liah</v>
      </c>
      <c r="X34" s="188" t="s">
        <v>426</v>
      </c>
      <c r="Y34" s="189" t="str">
        <f t="shared" si="241"/>
        <v>Ziah</v>
      </c>
      <c r="Z34" s="188" t="s">
        <v>427</v>
      </c>
      <c r="AA34" s="189" t="str">
        <f t="shared" si="10"/>
        <v>Ciah</v>
      </c>
      <c r="AB34" s="188" t="s">
        <v>428</v>
      </c>
      <c r="AC34" s="189" t="str">
        <f t="shared" si="11"/>
        <v>Jiah</v>
      </c>
      <c r="AD34" s="188" t="s">
        <v>429</v>
      </c>
      <c r="AE34" s="189" t="str">
        <f t="shared" si="12"/>
        <v>Siah</v>
      </c>
      <c r="AF34" s="188" t="s">
        <v>430</v>
      </c>
      <c r="AG34" s="189" t="str">
        <f t="shared" ref="AG34" si="362" xml:space="preserve"> IF(AF34="", "", _xlfn.CONCAT(AF$2,$B34))</f>
        <v>giah</v>
      </c>
      <c r="AH34" s="188" t="s">
        <v>431</v>
      </c>
      <c r="AI34" s="189" t="str">
        <f t="shared" ref="AI34" si="363" xml:space="preserve"> IF(AH34="", "", _xlfn.CONCAT(AH$2,$B34))</f>
        <v>kiah</v>
      </c>
      <c r="AJ34" s="188" t="s">
        <v>432</v>
      </c>
      <c r="AK34" s="189" t="str">
        <f t="shared" ref="AK34" si="364" xml:space="preserve"> IF(AJ34="", "", _xlfn.CONCAT(AJ$2,$B34))</f>
        <v>ggiah</v>
      </c>
      <c r="AL34" s="188"/>
      <c r="AM34" s="189" t="str">
        <f t="shared" ref="AM34" si="365" xml:space="preserve"> IF(AL34="", "", _xlfn.CONCAT(AL$2,$B34))</f>
        <v/>
      </c>
    </row>
    <row r="35" spans="2:39">
      <c r="B35" s="182" t="s">
        <v>1794</v>
      </c>
      <c r="C35" s="180" t="s">
        <v>433</v>
      </c>
      <c r="D35" s="188" t="s">
        <v>434</v>
      </c>
      <c r="E35" s="189" t="str">
        <f t="shared" si="1"/>
        <v>Niah</v>
      </c>
      <c r="F35" s="188" t="s">
        <v>435</v>
      </c>
      <c r="G35" s="189" t="str">
        <f t="shared" si="1"/>
        <v>hNiah</v>
      </c>
      <c r="H35" s="188"/>
      <c r="I35" s="189" t="str">
        <f t="shared" ref="I35" si="366" xml:space="preserve"> IF(H35="", "", _xlfn.CONCAT(H$2,$B35))</f>
        <v/>
      </c>
      <c r="J35" s="188"/>
      <c r="K35" s="189" t="str">
        <f t="shared" ref="K35" si="367" xml:space="preserve"> IF(J35="", "", _xlfn.CONCAT(J$2,$B35))</f>
        <v/>
      </c>
      <c r="L35" s="188"/>
      <c r="M35" s="189" t="str">
        <f t="shared" ref="M35" si="368" xml:space="preserve"> IF(L35="", "", _xlfn.CONCAT(L$2,$B35))</f>
        <v/>
      </c>
      <c r="N35" s="188"/>
      <c r="O35" s="189" t="str">
        <f t="shared" ref="O35" si="369" xml:space="preserve"> IF(N35="", "", _xlfn.CONCAT(N$2,$B35))</f>
        <v/>
      </c>
      <c r="P35" s="188"/>
      <c r="Q35" s="189" t="str">
        <f t="shared" ref="Q35" si="370" xml:space="preserve"> IF(P35="", "", _xlfn.CONCAT(P$2,$B35))</f>
        <v/>
      </c>
      <c r="R35" s="188"/>
      <c r="S35" s="189" t="str">
        <f t="shared" ref="S35" si="371" xml:space="preserve"> IF(R35="", "", _xlfn.CONCAT(R$2,$B35))</f>
        <v/>
      </c>
      <c r="T35" s="188"/>
      <c r="U35" s="189" t="str">
        <f t="shared" ref="U35" si="372" xml:space="preserve"> IF(T35="", "", _xlfn.CONCAT(T$2,$B35))</f>
        <v/>
      </c>
      <c r="V35" s="188"/>
      <c r="W35" s="189" t="str">
        <f t="shared" ref="W35" si="373" xml:space="preserve"> IF(V35="", "", _xlfn.CONCAT(V$2,$B35))</f>
        <v/>
      </c>
      <c r="X35" s="188"/>
      <c r="Y35" s="189" t="str">
        <f t="shared" si="241"/>
        <v/>
      </c>
      <c r="Z35" s="188"/>
      <c r="AA35" s="189" t="str">
        <f t="shared" si="10"/>
        <v/>
      </c>
      <c r="AB35" s="188"/>
      <c r="AC35" s="189" t="str">
        <f t="shared" si="11"/>
        <v/>
      </c>
      <c r="AD35" s="188" t="s">
        <v>436</v>
      </c>
      <c r="AE35" s="189" t="str">
        <f t="shared" si="12"/>
        <v>SNiah</v>
      </c>
      <c r="AF35" s="188"/>
      <c r="AG35" s="189" t="str">
        <f t="shared" ref="AG35" si="374" xml:space="preserve"> IF(AF35="", "", _xlfn.CONCAT(AF$2,$B35))</f>
        <v/>
      </c>
      <c r="AH35" s="188"/>
      <c r="AI35" s="189" t="str">
        <f t="shared" ref="AI35" si="375" xml:space="preserve"> IF(AH35="", "", _xlfn.CONCAT(AH$2,$B35))</f>
        <v/>
      </c>
      <c r="AJ35" s="188"/>
      <c r="AK35" s="189" t="str">
        <f t="shared" ref="AK35" si="376" xml:space="preserve"> IF(AJ35="", "", _xlfn.CONCAT(AJ$2,$B35))</f>
        <v/>
      </c>
      <c r="AL35" s="188"/>
      <c r="AM35" s="189" t="str">
        <f t="shared" ref="AM35" si="377" xml:space="preserve"> IF(AL35="", "", _xlfn.CONCAT(AL$2,$B35))</f>
        <v/>
      </c>
    </row>
    <row r="36" spans="2:39">
      <c r="B36" s="182" t="s">
        <v>1795</v>
      </c>
      <c r="C36" s="180" t="s">
        <v>437</v>
      </c>
      <c r="D36" s="188" t="s">
        <v>438</v>
      </c>
      <c r="E36" s="189" t="str">
        <f t="shared" si="1"/>
        <v>iam</v>
      </c>
      <c r="F36" s="188" t="s">
        <v>439</v>
      </c>
      <c r="G36" s="189" t="str">
        <f t="shared" si="1"/>
        <v>hiam</v>
      </c>
      <c r="H36" s="188"/>
      <c r="I36" s="189" t="str">
        <f t="shared" ref="I36" si="378" xml:space="preserve"> IF(H36="", "", _xlfn.CONCAT(H$2,$B36))</f>
        <v/>
      </c>
      <c r="J36" s="188"/>
      <c r="K36" s="189" t="str">
        <f t="shared" ref="K36" si="379" xml:space="preserve"> IF(J36="", "", _xlfn.CONCAT(J$2,$B36))</f>
        <v/>
      </c>
      <c r="L36" s="188"/>
      <c r="M36" s="189" t="str">
        <f t="shared" ref="M36" si="380" xml:space="preserve"> IF(L36="", "", _xlfn.CONCAT(L$2,$B36))</f>
        <v/>
      </c>
      <c r="N36" s="188"/>
      <c r="O36" s="189" t="str">
        <f t="shared" ref="O36" si="381" xml:space="preserve"> IF(N36="", "", _xlfn.CONCAT(N$2,$B36))</f>
        <v/>
      </c>
      <c r="P36" s="188" t="s">
        <v>440</v>
      </c>
      <c r="Q36" s="189" t="str">
        <f t="shared" ref="Q36" si="382" xml:space="preserve"> IF(P36="", "", _xlfn.CONCAT(P$2,$B36))</f>
        <v>diam</v>
      </c>
      <c r="R36" s="188" t="s">
        <v>441</v>
      </c>
      <c r="S36" s="189" t="str">
        <f t="shared" ref="S36" si="383" xml:space="preserve"> IF(R36="", "", _xlfn.CONCAT(R$2,$B36))</f>
        <v>tiam</v>
      </c>
      <c r="T36" s="188"/>
      <c r="U36" s="189" t="str">
        <f t="shared" ref="U36" si="384" xml:space="preserve"> IF(T36="", "", _xlfn.CONCAT(T$2,$B36))</f>
        <v/>
      </c>
      <c r="V36" s="188" t="s">
        <v>442</v>
      </c>
      <c r="W36" s="189" t="str">
        <f t="shared" ref="W36" si="385" xml:space="preserve"> IF(V36="", "", _xlfn.CONCAT(V$2,$B36))</f>
        <v>liam</v>
      </c>
      <c r="X36" s="188" t="s">
        <v>443</v>
      </c>
      <c r="Y36" s="189" t="str">
        <f t="shared" si="241"/>
        <v>Ziam</v>
      </c>
      <c r="Z36" s="188" t="s">
        <v>444</v>
      </c>
      <c r="AA36" s="189" t="str">
        <f t="shared" si="10"/>
        <v>Ciam</v>
      </c>
      <c r="AB36" s="188" t="s">
        <v>445</v>
      </c>
      <c r="AC36" s="189" t="str">
        <f t="shared" si="11"/>
        <v>Jiam</v>
      </c>
      <c r="AD36" s="188" t="s">
        <v>446</v>
      </c>
      <c r="AE36" s="189" t="str">
        <f t="shared" si="12"/>
        <v>Siam</v>
      </c>
      <c r="AF36" s="188" t="s">
        <v>447</v>
      </c>
      <c r="AG36" s="189" t="str">
        <f t="shared" ref="AG36" si="386" xml:space="preserve"> IF(AF36="", "", _xlfn.CONCAT(AF$2,$B36))</f>
        <v>giam</v>
      </c>
      <c r="AH36" s="188" t="s">
        <v>448</v>
      </c>
      <c r="AI36" s="189" t="str">
        <f t="shared" ref="AI36" si="387" xml:space="preserve"> IF(AH36="", "", _xlfn.CONCAT(AH$2,$B36))</f>
        <v>kiam</v>
      </c>
      <c r="AJ36" s="188" t="s">
        <v>449</v>
      </c>
      <c r="AK36" s="189" t="str">
        <f t="shared" ref="AK36" si="388" xml:space="preserve"> IF(AJ36="", "", _xlfn.CONCAT(AJ$2,$B36))</f>
        <v>ggiam</v>
      </c>
      <c r="AL36" s="188"/>
      <c r="AM36" s="189" t="str">
        <f t="shared" ref="AM36" si="389" xml:space="preserve"> IF(AL36="", "", _xlfn.CONCAT(AL$2,$B36))</f>
        <v/>
      </c>
    </row>
    <row r="37" spans="2:39">
      <c r="B37" s="182" t="s">
        <v>1705</v>
      </c>
      <c r="C37" s="180" t="s">
        <v>450</v>
      </c>
      <c r="D37" s="188" t="s">
        <v>451</v>
      </c>
      <c r="E37" s="189" t="str">
        <f t="shared" si="1"/>
        <v>ian</v>
      </c>
      <c r="F37" s="188" t="s">
        <v>452</v>
      </c>
      <c r="G37" s="189" t="str">
        <f t="shared" si="1"/>
        <v>hian</v>
      </c>
      <c r="H37" s="188" t="s">
        <v>453</v>
      </c>
      <c r="I37" s="189" t="str">
        <f t="shared" ref="I37" si="390" xml:space="preserve"> IF(H37="", "", _xlfn.CONCAT(H$2,$B37))</f>
        <v>bian</v>
      </c>
      <c r="J37" s="188" t="s">
        <v>454</v>
      </c>
      <c r="K37" s="189" t="str">
        <f t="shared" ref="K37" si="391" xml:space="preserve"> IF(J37="", "", _xlfn.CONCAT(J$2,$B37))</f>
        <v>pian</v>
      </c>
      <c r="L37" s="188" t="s">
        <v>455</v>
      </c>
      <c r="M37" s="189" t="str">
        <f t="shared" ref="M37" si="392" xml:space="preserve"> IF(L37="", "", _xlfn.CONCAT(L$2,$B37))</f>
        <v>bbian</v>
      </c>
      <c r="N37" s="188"/>
      <c r="O37" s="189" t="str">
        <f t="shared" ref="O37" si="393" xml:space="preserve"> IF(N37="", "", _xlfn.CONCAT(N$2,$B37))</f>
        <v/>
      </c>
      <c r="P37" s="188" t="s">
        <v>456</v>
      </c>
      <c r="Q37" s="189" t="str">
        <f t="shared" ref="Q37" si="394" xml:space="preserve"> IF(P37="", "", _xlfn.CONCAT(P$2,$B37))</f>
        <v>dian</v>
      </c>
      <c r="R37" s="188" t="s">
        <v>457</v>
      </c>
      <c r="S37" s="189" t="str">
        <f t="shared" ref="S37" si="395" xml:space="preserve"> IF(R37="", "", _xlfn.CONCAT(R$2,$B37))</f>
        <v>tian</v>
      </c>
      <c r="T37" s="188"/>
      <c r="U37" s="189" t="str">
        <f t="shared" ref="U37" si="396" xml:space="preserve"> IF(T37="", "", _xlfn.CONCAT(T$2,$B37))</f>
        <v/>
      </c>
      <c r="V37" s="188" t="s">
        <v>458</v>
      </c>
      <c r="W37" s="189" t="str">
        <f t="shared" ref="W37" si="397" xml:space="preserve"> IF(V37="", "", _xlfn.CONCAT(V$2,$B37))</f>
        <v>lian</v>
      </c>
      <c r="X37" s="188" t="s">
        <v>459</v>
      </c>
      <c r="Y37" s="189" t="str">
        <f t="shared" si="241"/>
        <v>Zian</v>
      </c>
      <c r="Z37" s="188" t="s">
        <v>460</v>
      </c>
      <c r="AA37" s="189" t="str">
        <f t="shared" si="10"/>
        <v>Cian</v>
      </c>
      <c r="AB37" s="188" t="s">
        <v>461</v>
      </c>
      <c r="AC37" s="189" t="str">
        <f t="shared" si="11"/>
        <v>Jian</v>
      </c>
      <c r="AD37" s="188" t="s">
        <v>462</v>
      </c>
      <c r="AE37" s="189" t="str">
        <f t="shared" si="12"/>
        <v>Sian</v>
      </c>
      <c r="AF37" s="188" t="s">
        <v>463</v>
      </c>
      <c r="AG37" s="189" t="str">
        <f t="shared" ref="AG37" si="398" xml:space="preserve"> IF(AF37="", "", _xlfn.CONCAT(AF$2,$B37))</f>
        <v>gian</v>
      </c>
      <c r="AH37" s="188" t="s">
        <v>464</v>
      </c>
      <c r="AI37" s="189" t="str">
        <f t="shared" ref="AI37" si="399" xml:space="preserve"> IF(AH37="", "", _xlfn.CONCAT(AH$2,$B37))</f>
        <v>kian</v>
      </c>
      <c r="AJ37" s="188" t="s">
        <v>465</v>
      </c>
      <c r="AK37" s="189" t="str">
        <f t="shared" ref="AK37" si="400" xml:space="preserve"> IF(AJ37="", "", _xlfn.CONCAT(AJ$2,$B37))</f>
        <v>ggian</v>
      </c>
      <c r="AL37" s="188"/>
      <c r="AM37" s="189" t="str">
        <f t="shared" ref="AM37" si="401" xml:space="preserve"> IF(AL37="", "", _xlfn.CONCAT(AL$2,$B37))</f>
        <v/>
      </c>
    </row>
    <row r="38" spans="2:39">
      <c r="B38" s="182" t="s">
        <v>1796</v>
      </c>
      <c r="C38" s="180" t="s">
        <v>466</v>
      </c>
      <c r="D38" s="188" t="s">
        <v>467</v>
      </c>
      <c r="E38" s="189" t="str">
        <f t="shared" si="1"/>
        <v>iang</v>
      </c>
      <c r="F38" s="188" t="s">
        <v>468</v>
      </c>
      <c r="G38" s="189" t="str">
        <f t="shared" si="1"/>
        <v>hiang</v>
      </c>
      <c r="H38" s="188" t="s">
        <v>469</v>
      </c>
      <c r="I38" s="189" t="str">
        <f t="shared" ref="I38" si="402" xml:space="preserve"> IF(H38="", "", _xlfn.CONCAT(H$2,$B38))</f>
        <v>biang</v>
      </c>
      <c r="J38" s="188" t="s">
        <v>470</v>
      </c>
      <c r="K38" s="189" t="str">
        <f t="shared" ref="K38" si="403" xml:space="preserve"> IF(J38="", "", _xlfn.CONCAT(J$2,$B38))</f>
        <v>piang</v>
      </c>
      <c r="L38" s="188"/>
      <c r="M38" s="189" t="str">
        <f t="shared" ref="M38" si="404" xml:space="preserve"> IF(L38="", "", _xlfn.CONCAT(L$2,$B38))</f>
        <v/>
      </c>
      <c r="N38" s="188"/>
      <c r="O38" s="189" t="str">
        <f t="shared" ref="O38" si="405" xml:space="preserve"> IF(N38="", "", _xlfn.CONCAT(N$2,$B38))</f>
        <v/>
      </c>
      <c r="P38" s="188"/>
      <c r="Q38" s="189" t="str">
        <f t="shared" ref="Q38" si="406" xml:space="preserve"> IF(P38="", "", _xlfn.CONCAT(P$2,$B38))</f>
        <v/>
      </c>
      <c r="R38" s="188"/>
      <c r="S38" s="189" t="str">
        <f t="shared" ref="S38" si="407" xml:space="preserve"> IF(R38="", "", _xlfn.CONCAT(R$2,$B38))</f>
        <v/>
      </c>
      <c r="T38" s="188"/>
      <c r="U38" s="189" t="str">
        <f t="shared" ref="U38" si="408" xml:space="preserve"> IF(T38="", "", _xlfn.CONCAT(T$2,$B38))</f>
        <v/>
      </c>
      <c r="V38" s="188" t="s">
        <v>471</v>
      </c>
      <c r="W38" s="189" t="str">
        <f t="shared" ref="W38" si="409" xml:space="preserve"> IF(V38="", "", _xlfn.CONCAT(V$2,$B38))</f>
        <v>liang</v>
      </c>
      <c r="X38" s="188" t="s">
        <v>472</v>
      </c>
      <c r="Y38" s="189" t="str">
        <f t="shared" si="241"/>
        <v>Ziang</v>
      </c>
      <c r="Z38" s="188" t="s">
        <v>473</v>
      </c>
      <c r="AA38" s="189" t="str">
        <f t="shared" si="10"/>
        <v>Ciang</v>
      </c>
      <c r="AB38" s="188" t="s">
        <v>474</v>
      </c>
      <c r="AC38" s="189" t="str">
        <f t="shared" si="11"/>
        <v>Jiang</v>
      </c>
      <c r="AD38" s="188" t="s">
        <v>475</v>
      </c>
      <c r="AE38" s="189" t="str">
        <f t="shared" si="12"/>
        <v>Siang</v>
      </c>
      <c r="AF38" s="188" t="s">
        <v>476</v>
      </c>
      <c r="AG38" s="189" t="str">
        <f t="shared" ref="AG38" si="410" xml:space="preserve"> IF(AF38="", "", _xlfn.CONCAT(AF$2,$B38))</f>
        <v>giang</v>
      </c>
      <c r="AH38" s="188" t="s">
        <v>477</v>
      </c>
      <c r="AI38" s="189" t="str">
        <f t="shared" ref="AI38" si="411" xml:space="preserve"> IF(AH38="", "", _xlfn.CONCAT(AH$2,$B38))</f>
        <v>kiang</v>
      </c>
      <c r="AJ38" s="188" t="s">
        <v>478</v>
      </c>
      <c r="AK38" s="189" t="str">
        <f t="shared" ref="AK38" si="412" xml:space="preserve"> IF(AJ38="", "", _xlfn.CONCAT(AJ$2,$B38))</f>
        <v>ggiang</v>
      </c>
      <c r="AL38" s="188"/>
      <c r="AM38" s="189" t="str">
        <f t="shared" ref="AM38" si="413" xml:space="preserve"> IF(AL38="", "", _xlfn.CONCAT(AL$2,$B38))</f>
        <v/>
      </c>
    </row>
    <row r="39" spans="2:39">
      <c r="B39" s="182" t="s">
        <v>1797</v>
      </c>
      <c r="C39" s="180" t="s">
        <v>479</v>
      </c>
      <c r="D39" s="188" t="s">
        <v>480</v>
      </c>
      <c r="E39" s="189" t="str">
        <f t="shared" si="1"/>
        <v>iap</v>
      </c>
      <c r="F39" s="188" t="s">
        <v>481</v>
      </c>
      <c r="G39" s="189" t="str">
        <f t="shared" si="1"/>
        <v>hiap</v>
      </c>
      <c r="H39" s="188"/>
      <c r="I39" s="189" t="str">
        <f t="shared" ref="I39" si="414" xml:space="preserve"> IF(H39="", "", _xlfn.CONCAT(H$2,$B39))</f>
        <v/>
      </c>
      <c r="J39" s="188"/>
      <c r="K39" s="189" t="str">
        <f t="shared" ref="K39" si="415" xml:space="preserve"> IF(J39="", "", _xlfn.CONCAT(J$2,$B39))</f>
        <v/>
      </c>
      <c r="L39" s="188"/>
      <c r="M39" s="189" t="str">
        <f t="shared" ref="M39" si="416" xml:space="preserve"> IF(L39="", "", _xlfn.CONCAT(L$2,$B39))</f>
        <v/>
      </c>
      <c r="N39" s="188"/>
      <c r="O39" s="189" t="str">
        <f t="shared" ref="O39" si="417" xml:space="preserve"> IF(N39="", "", _xlfn.CONCAT(N$2,$B39))</f>
        <v/>
      </c>
      <c r="P39" s="188" t="s">
        <v>482</v>
      </c>
      <c r="Q39" s="189" t="str">
        <f t="shared" ref="Q39" si="418" xml:space="preserve"> IF(P39="", "", _xlfn.CONCAT(P$2,$B39))</f>
        <v>diap</v>
      </c>
      <c r="R39" s="188" t="s">
        <v>483</v>
      </c>
      <c r="S39" s="189" t="str">
        <f t="shared" ref="S39" si="419" xml:space="preserve"> IF(R39="", "", _xlfn.CONCAT(R$2,$B39))</f>
        <v>tiap</v>
      </c>
      <c r="T39" s="188"/>
      <c r="U39" s="189" t="str">
        <f t="shared" ref="U39" si="420" xml:space="preserve"> IF(T39="", "", _xlfn.CONCAT(T$2,$B39))</f>
        <v/>
      </c>
      <c r="V39" s="188" t="s">
        <v>484</v>
      </c>
      <c r="W39" s="189" t="str">
        <f t="shared" ref="W39" si="421" xml:space="preserve"> IF(V39="", "", _xlfn.CONCAT(V$2,$B39))</f>
        <v>liap</v>
      </c>
      <c r="X39" s="188" t="s">
        <v>485</v>
      </c>
      <c r="Y39" s="189" t="str">
        <f t="shared" si="241"/>
        <v>Ziap</v>
      </c>
      <c r="Z39" s="188" t="s">
        <v>486</v>
      </c>
      <c r="AA39" s="189" t="str">
        <f t="shared" si="10"/>
        <v>Ciap</v>
      </c>
      <c r="AB39" s="188" t="s">
        <v>487</v>
      </c>
      <c r="AC39" s="189" t="str">
        <f t="shared" si="11"/>
        <v>Jiap</v>
      </c>
      <c r="AD39" s="188" t="s">
        <v>488</v>
      </c>
      <c r="AE39" s="189" t="str">
        <f t="shared" si="12"/>
        <v>Siap</v>
      </c>
      <c r="AF39" s="188" t="s">
        <v>489</v>
      </c>
      <c r="AG39" s="189" t="str">
        <f t="shared" ref="AG39" si="422" xml:space="preserve"> IF(AF39="", "", _xlfn.CONCAT(AF$2,$B39))</f>
        <v>giap</v>
      </c>
      <c r="AH39" s="188" t="s">
        <v>490</v>
      </c>
      <c r="AI39" s="189" t="str">
        <f t="shared" ref="AI39" si="423" xml:space="preserve"> IF(AH39="", "", _xlfn.CONCAT(AH$2,$B39))</f>
        <v>kiap</v>
      </c>
      <c r="AJ39" s="188" t="s">
        <v>491</v>
      </c>
      <c r="AK39" s="189" t="str">
        <f t="shared" ref="AK39" si="424" xml:space="preserve"> IF(AJ39="", "", _xlfn.CONCAT(AJ$2,$B39))</f>
        <v>ggiap</v>
      </c>
      <c r="AL39" s="188"/>
      <c r="AM39" s="189" t="str">
        <f t="shared" ref="AM39" si="425" xml:space="preserve"> IF(AL39="", "", _xlfn.CONCAT(AL$2,$B39))</f>
        <v/>
      </c>
    </row>
    <row r="40" spans="2:39">
      <c r="B40" s="182" t="s">
        <v>1706</v>
      </c>
      <c r="C40" s="180" t="s">
        <v>492</v>
      </c>
      <c r="D40" s="188" t="s">
        <v>493</v>
      </c>
      <c r="E40" s="189" t="str">
        <f t="shared" si="1"/>
        <v>iat</v>
      </c>
      <c r="F40" s="188" t="s">
        <v>494</v>
      </c>
      <c r="G40" s="189" t="str">
        <f t="shared" si="1"/>
        <v>hiat</v>
      </c>
      <c r="H40" s="188" t="s">
        <v>495</v>
      </c>
      <c r="I40" s="189" t="str">
        <f t="shared" ref="I40" si="426" xml:space="preserve"> IF(H40="", "", _xlfn.CONCAT(H$2,$B40))</f>
        <v>biat</v>
      </c>
      <c r="J40" s="188" t="s">
        <v>496</v>
      </c>
      <c r="K40" s="189" t="str">
        <f t="shared" ref="K40" si="427" xml:space="preserve"> IF(J40="", "", _xlfn.CONCAT(J$2,$B40))</f>
        <v>piat</v>
      </c>
      <c r="L40" s="188" t="s">
        <v>497</v>
      </c>
      <c r="M40" s="189" t="str">
        <f t="shared" ref="M40" si="428" xml:space="preserve"> IF(L40="", "", _xlfn.CONCAT(L$2,$B40))</f>
        <v>bbiat</v>
      </c>
      <c r="N40" s="188"/>
      <c r="O40" s="189" t="str">
        <f t="shared" ref="O40" si="429" xml:space="preserve"> IF(N40="", "", _xlfn.CONCAT(N$2,$B40))</f>
        <v/>
      </c>
      <c r="P40" s="188" t="s">
        <v>498</v>
      </c>
      <c r="Q40" s="189" t="str">
        <f t="shared" ref="Q40" si="430" xml:space="preserve"> IF(P40="", "", _xlfn.CONCAT(P$2,$B40))</f>
        <v>diat</v>
      </c>
      <c r="R40" s="188" t="s">
        <v>499</v>
      </c>
      <c r="S40" s="189" t="str">
        <f t="shared" ref="S40" si="431" xml:space="preserve"> IF(R40="", "", _xlfn.CONCAT(R$2,$B40))</f>
        <v>tiat</v>
      </c>
      <c r="T40" s="188"/>
      <c r="U40" s="189" t="str">
        <f t="shared" ref="U40" si="432" xml:space="preserve"> IF(T40="", "", _xlfn.CONCAT(T$2,$B40))</f>
        <v/>
      </c>
      <c r="V40" s="188" t="s">
        <v>500</v>
      </c>
      <c r="W40" s="189" t="str">
        <f t="shared" ref="W40" si="433" xml:space="preserve"> IF(V40="", "", _xlfn.CONCAT(V$2,$B40))</f>
        <v>liat</v>
      </c>
      <c r="X40" s="188" t="s">
        <v>501</v>
      </c>
      <c r="Y40" s="189" t="str">
        <f t="shared" si="241"/>
        <v>Ziat</v>
      </c>
      <c r="Z40" s="188" t="s">
        <v>502</v>
      </c>
      <c r="AA40" s="189" t="str">
        <f t="shared" si="10"/>
        <v>Ciat</v>
      </c>
      <c r="AB40" s="188" t="s">
        <v>503</v>
      </c>
      <c r="AC40" s="189" t="str">
        <f t="shared" si="11"/>
        <v>Jiat</v>
      </c>
      <c r="AD40" s="188" t="s">
        <v>504</v>
      </c>
      <c r="AE40" s="189" t="str">
        <f t="shared" si="12"/>
        <v>Siat</v>
      </c>
      <c r="AF40" s="188" t="s">
        <v>505</v>
      </c>
      <c r="AG40" s="189" t="str">
        <f t="shared" ref="AG40" si="434" xml:space="preserve"> IF(AF40="", "", _xlfn.CONCAT(AF$2,$B40))</f>
        <v>giat</v>
      </c>
      <c r="AH40" s="188" t="s">
        <v>506</v>
      </c>
      <c r="AI40" s="189" t="str">
        <f t="shared" ref="AI40" si="435" xml:space="preserve"> IF(AH40="", "", _xlfn.CONCAT(AH$2,$B40))</f>
        <v>kiat</v>
      </c>
      <c r="AJ40" s="188" t="s">
        <v>507</v>
      </c>
      <c r="AK40" s="189" t="str">
        <f t="shared" ref="AK40" si="436" xml:space="preserve"> IF(AJ40="", "", _xlfn.CONCAT(AJ$2,$B40))</f>
        <v>ggiat</v>
      </c>
      <c r="AL40" s="188"/>
      <c r="AM40" s="189" t="str">
        <f t="shared" ref="AM40" si="437" xml:space="preserve"> IF(AL40="", "", _xlfn.CONCAT(AL$2,$B40))</f>
        <v/>
      </c>
    </row>
    <row r="41" spans="2:39">
      <c r="B41" s="182" t="s">
        <v>1798</v>
      </c>
      <c r="C41" s="180" t="s">
        <v>508</v>
      </c>
      <c r="D41" s="188" t="s">
        <v>509</v>
      </c>
      <c r="E41" s="189" t="str">
        <f t="shared" si="1"/>
        <v>iak</v>
      </c>
      <c r="F41" s="188"/>
      <c r="G41" s="189" t="str">
        <f t="shared" si="1"/>
        <v/>
      </c>
      <c r="H41" s="188" t="s">
        <v>510</v>
      </c>
      <c r="I41" s="189" t="str">
        <f t="shared" ref="I41" si="438" xml:space="preserve"> IF(H41="", "", _xlfn.CONCAT(H$2,$B41))</f>
        <v>biak</v>
      </c>
      <c r="J41" s="188" t="s">
        <v>511</v>
      </c>
      <c r="K41" s="189" t="str">
        <f t="shared" ref="K41" si="439" xml:space="preserve"> IF(J41="", "", _xlfn.CONCAT(J$2,$B41))</f>
        <v>piak</v>
      </c>
      <c r="L41" s="188"/>
      <c r="M41" s="189" t="str">
        <f t="shared" ref="M41" si="440" xml:space="preserve"> IF(L41="", "", _xlfn.CONCAT(L$2,$B41))</f>
        <v/>
      </c>
      <c r="N41" s="188"/>
      <c r="O41" s="189" t="str">
        <f t="shared" ref="O41" si="441" xml:space="preserve"> IF(N41="", "", _xlfn.CONCAT(N$2,$B41))</f>
        <v/>
      </c>
      <c r="P41" s="188" t="s">
        <v>512</v>
      </c>
      <c r="Q41" s="189" t="str">
        <f t="shared" ref="Q41" si="442" xml:space="preserve"> IF(P41="", "", _xlfn.CONCAT(P$2,$B41))</f>
        <v>diak</v>
      </c>
      <c r="R41" s="188"/>
      <c r="S41" s="189" t="str">
        <f t="shared" ref="S41" si="443" xml:space="preserve"> IF(R41="", "", _xlfn.CONCAT(R$2,$B41))</f>
        <v/>
      </c>
      <c r="T41" s="188"/>
      <c r="U41" s="189" t="str">
        <f t="shared" ref="U41" si="444" xml:space="preserve"> IF(T41="", "", _xlfn.CONCAT(T$2,$B41))</f>
        <v/>
      </c>
      <c r="V41" s="188"/>
      <c r="W41" s="189" t="str">
        <f t="shared" ref="W41" si="445" xml:space="preserve"> IF(V41="", "", _xlfn.CONCAT(V$2,$B41))</f>
        <v/>
      </c>
      <c r="X41" s="188"/>
      <c r="Y41" s="189" t="str">
        <f t="shared" si="241"/>
        <v/>
      </c>
      <c r="Z41" s="188" t="s">
        <v>513</v>
      </c>
      <c r="AA41" s="189" t="str">
        <f t="shared" si="10"/>
        <v>Ciak</v>
      </c>
      <c r="AB41" s="188"/>
      <c r="AC41" s="189" t="str">
        <f t="shared" si="11"/>
        <v/>
      </c>
      <c r="AD41" s="188" t="s">
        <v>514</v>
      </c>
      <c r="AE41" s="189" t="str">
        <f t="shared" si="12"/>
        <v>Siak</v>
      </c>
      <c r="AF41" s="188"/>
      <c r="AG41" s="189" t="str">
        <f t="shared" ref="AG41" si="446" xml:space="preserve"> IF(AF41="", "", _xlfn.CONCAT(AF$2,$B41))</f>
        <v/>
      </c>
      <c r="AH41" s="188" t="s">
        <v>515</v>
      </c>
      <c r="AI41" s="189" t="str">
        <f t="shared" ref="AI41" si="447" xml:space="preserve"> IF(AH41="", "", _xlfn.CONCAT(AH$2,$B41))</f>
        <v>kiak</v>
      </c>
      <c r="AJ41" s="188"/>
      <c r="AK41" s="189" t="str">
        <f t="shared" ref="AK41" si="448" xml:space="preserve"> IF(AJ41="", "", _xlfn.CONCAT(AJ$2,$B41))</f>
        <v/>
      </c>
      <c r="AL41" s="188"/>
      <c r="AM41" s="189" t="str">
        <f t="shared" ref="AM41" si="449" xml:space="preserve"> IF(AL41="", "", _xlfn.CONCAT(AL$2,$B41))</f>
        <v/>
      </c>
    </row>
    <row r="42" spans="2:39">
      <c r="B42" s="182" t="s">
        <v>1799</v>
      </c>
      <c r="C42" s="180" t="s">
        <v>516</v>
      </c>
      <c r="D42" s="188" t="s">
        <v>517</v>
      </c>
      <c r="E42" s="189" t="str">
        <f t="shared" si="1"/>
        <v>iau</v>
      </c>
      <c r="F42" s="188" t="s">
        <v>518</v>
      </c>
      <c r="G42" s="189" t="str">
        <f t="shared" si="1"/>
        <v>hiau</v>
      </c>
      <c r="H42" s="188" t="s">
        <v>519</v>
      </c>
      <c r="I42" s="189" t="str">
        <f t="shared" ref="I42" si="450" xml:space="preserve"> IF(H42="", "", _xlfn.CONCAT(H$2,$B42))</f>
        <v>biau</v>
      </c>
      <c r="J42" s="188" t="s">
        <v>520</v>
      </c>
      <c r="K42" s="189" t="str">
        <f t="shared" ref="K42" si="451" xml:space="preserve"> IF(J42="", "", _xlfn.CONCAT(J$2,$B42))</f>
        <v>piau</v>
      </c>
      <c r="L42" s="188" t="s">
        <v>521</v>
      </c>
      <c r="M42" s="189" t="str">
        <f t="shared" ref="M42" si="452" xml:space="preserve"> IF(L42="", "", _xlfn.CONCAT(L$2,$B42))</f>
        <v>bbiau</v>
      </c>
      <c r="N42" s="188" t="s">
        <v>522</v>
      </c>
      <c r="O42" s="189" t="str">
        <f t="shared" ref="O42" si="453" xml:space="preserve"> IF(N42="", "", _xlfn.CONCAT(N$2,$B42))</f>
        <v>miau</v>
      </c>
      <c r="P42" s="188" t="s">
        <v>523</v>
      </c>
      <c r="Q42" s="189" t="str">
        <f t="shared" ref="Q42" si="454" xml:space="preserve"> IF(P42="", "", _xlfn.CONCAT(P$2,$B42))</f>
        <v>diau</v>
      </c>
      <c r="R42" s="188" t="s">
        <v>524</v>
      </c>
      <c r="S42" s="189" t="str">
        <f t="shared" ref="S42" si="455" xml:space="preserve"> IF(R42="", "", _xlfn.CONCAT(R$2,$B42))</f>
        <v>tiau</v>
      </c>
      <c r="T42" s="188" t="s">
        <v>525</v>
      </c>
      <c r="U42" s="189" t="str">
        <f t="shared" ref="U42" si="456" xml:space="preserve"> IF(T42="", "", _xlfn.CONCAT(T$2,$B42))</f>
        <v>niau</v>
      </c>
      <c r="V42" s="188" t="s">
        <v>526</v>
      </c>
      <c r="W42" s="189" t="str">
        <f t="shared" ref="W42" si="457" xml:space="preserve"> IF(V42="", "", _xlfn.CONCAT(V$2,$B42))</f>
        <v>liau</v>
      </c>
      <c r="X42" s="188" t="s">
        <v>527</v>
      </c>
      <c r="Y42" s="189" t="str">
        <f t="shared" si="241"/>
        <v>Ziau</v>
      </c>
      <c r="Z42" s="188" t="s">
        <v>528</v>
      </c>
      <c r="AA42" s="189" t="str">
        <f t="shared" si="10"/>
        <v>Ciau</v>
      </c>
      <c r="AB42" s="188" t="s">
        <v>529</v>
      </c>
      <c r="AC42" s="189" t="str">
        <f t="shared" si="11"/>
        <v>Jiau</v>
      </c>
      <c r="AD42" s="188" t="s">
        <v>530</v>
      </c>
      <c r="AE42" s="189" t="str">
        <f t="shared" si="12"/>
        <v>Siau</v>
      </c>
      <c r="AF42" s="188" t="s">
        <v>531</v>
      </c>
      <c r="AG42" s="189" t="str">
        <f t="shared" ref="AG42" si="458" xml:space="preserve"> IF(AF42="", "", _xlfn.CONCAT(AF$2,$B42))</f>
        <v>giau</v>
      </c>
      <c r="AH42" s="188" t="s">
        <v>532</v>
      </c>
      <c r="AI42" s="189" t="str">
        <f t="shared" ref="AI42" si="459" xml:space="preserve"> IF(AH42="", "", _xlfn.CONCAT(AH$2,$B42))</f>
        <v>kiau</v>
      </c>
      <c r="AJ42" s="188" t="s">
        <v>533</v>
      </c>
      <c r="AK42" s="189" t="str">
        <f t="shared" ref="AK42" si="460" xml:space="preserve"> IF(AJ42="", "", _xlfn.CONCAT(AJ$2,$B42))</f>
        <v>ggiau</v>
      </c>
      <c r="AL42" s="188" t="s">
        <v>534</v>
      </c>
      <c r="AM42" s="189" t="str">
        <f t="shared" ref="AM42" si="461" xml:space="preserve"> IF(AL42="", "", _xlfn.CONCAT(AL$2,$B42))</f>
        <v>ngiau</v>
      </c>
    </row>
    <row r="43" spans="2:39">
      <c r="B43" s="182" t="s">
        <v>1800</v>
      </c>
      <c r="C43" s="180" t="s">
        <v>535</v>
      </c>
      <c r="D43" s="188" t="s">
        <v>536</v>
      </c>
      <c r="E43" s="189" t="str">
        <f t="shared" si="1"/>
        <v>Niau</v>
      </c>
      <c r="F43" s="188"/>
      <c r="G43" s="189" t="str">
        <f t="shared" si="1"/>
        <v/>
      </c>
      <c r="H43" s="188"/>
      <c r="I43" s="189" t="str">
        <f t="shared" ref="I43" si="462" xml:space="preserve"> IF(H43="", "", _xlfn.CONCAT(H$2,$B43))</f>
        <v/>
      </c>
      <c r="J43" s="188"/>
      <c r="K43" s="189" t="str">
        <f t="shared" ref="K43" si="463" xml:space="preserve"> IF(J43="", "", _xlfn.CONCAT(J$2,$B43))</f>
        <v/>
      </c>
      <c r="L43" s="188"/>
      <c r="M43" s="189" t="str">
        <f t="shared" ref="M43" si="464" xml:space="preserve"> IF(L43="", "", _xlfn.CONCAT(L$2,$B43))</f>
        <v/>
      </c>
      <c r="N43" s="188"/>
      <c r="O43" s="189" t="str">
        <f t="shared" ref="O43" si="465" xml:space="preserve"> IF(N43="", "", _xlfn.CONCAT(N$2,$B43))</f>
        <v/>
      </c>
      <c r="P43" s="188"/>
      <c r="Q43" s="189" t="str">
        <f t="shared" ref="Q43" si="466" xml:space="preserve"> IF(P43="", "", _xlfn.CONCAT(P$2,$B43))</f>
        <v/>
      </c>
      <c r="R43" s="188"/>
      <c r="S43" s="189" t="str">
        <f t="shared" ref="S43" si="467" xml:space="preserve"> IF(R43="", "", _xlfn.CONCAT(R$2,$B43))</f>
        <v/>
      </c>
      <c r="T43" s="188"/>
      <c r="U43" s="189" t="str">
        <f t="shared" ref="U43" si="468" xml:space="preserve"> IF(T43="", "", _xlfn.CONCAT(T$2,$B43))</f>
        <v/>
      </c>
      <c r="V43" s="188"/>
      <c r="W43" s="189" t="str">
        <f t="shared" ref="W43" si="469" xml:space="preserve"> IF(V43="", "", _xlfn.CONCAT(V$2,$B43))</f>
        <v/>
      </c>
      <c r="X43" s="188"/>
      <c r="Y43" s="189" t="str">
        <f t="shared" si="241"/>
        <v/>
      </c>
      <c r="Z43" s="188"/>
      <c r="AA43" s="189" t="str">
        <f t="shared" si="10"/>
        <v/>
      </c>
      <c r="AB43" s="188"/>
      <c r="AC43" s="189" t="str">
        <f t="shared" si="11"/>
        <v/>
      </c>
      <c r="AD43" s="188"/>
      <c r="AE43" s="189" t="str">
        <f t="shared" si="12"/>
        <v/>
      </c>
      <c r="AF43" s="188"/>
      <c r="AG43" s="189" t="str">
        <f t="shared" ref="AG43" si="470" xml:space="preserve"> IF(AF43="", "", _xlfn.CONCAT(AF$2,$B43))</f>
        <v/>
      </c>
      <c r="AH43" s="188"/>
      <c r="AI43" s="189" t="str">
        <f t="shared" ref="AI43" si="471" xml:space="preserve"> IF(AH43="", "", _xlfn.CONCAT(AH$2,$B43))</f>
        <v/>
      </c>
      <c r="AJ43" s="188"/>
      <c r="AK43" s="189" t="str">
        <f t="shared" ref="AK43" si="472" xml:space="preserve"> IF(AJ43="", "", _xlfn.CONCAT(AJ$2,$B43))</f>
        <v/>
      </c>
      <c r="AL43" s="188"/>
      <c r="AM43" s="189" t="str">
        <f t="shared" ref="AM43" si="473" xml:space="preserve"> IF(AL43="", "", _xlfn.CONCAT(AL$2,$B43))</f>
        <v/>
      </c>
    </row>
    <row r="44" spans="2:39">
      <c r="B44" s="182" t="s">
        <v>1801</v>
      </c>
      <c r="C44" s="180" t="s">
        <v>537</v>
      </c>
      <c r="D44" s="188" t="s">
        <v>538</v>
      </c>
      <c r="E44" s="189" t="str">
        <f t="shared" si="1"/>
        <v>iauh</v>
      </c>
      <c r="F44" s="188" t="s">
        <v>539</v>
      </c>
      <c r="G44" s="189" t="str">
        <f t="shared" si="1"/>
        <v>hiauh</v>
      </c>
      <c r="H44" s="188"/>
      <c r="I44" s="189" t="str">
        <f t="shared" ref="I44" si="474" xml:space="preserve"> IF(H44="", "", _xlfn.CONCAT(H$2,$B44))</f>
        <v/>
      </c>
      <c r="J44" s="188"/>
      <c r="K44" s="189" t="str">
        <f t="shared" ref="K44" si="475" xml:space="preserve"> IF(J44="", "", _xlfn.CONCAT(J$2,$B44))</f>
        <v/>
      </c>
      <c r="L44" s="188"/>
      <c r="M44" s="189" t="str">
        <f t="shared" ref="M44" si="476" xml:space="preserve"> IF(L44="", "", _xlfn.CONCAT(L$2,$B44))</f>
        <v/>
      </c>
      <c r="N44" s="188"/>
      <c r="O44" s="189" t="str">
        <f t="shared" ref="O44" si="477" xml:space="preserve"> IF(N44="", "", _xlfn.CONCAT(N$2,$B44))</f>
        <v/>
      </c>
      <c r="P44" s="188"/>
      <c r="Q44" s="189" t="str">
        <f t="shared" ref="Q44" si="478" xml:space="preserve"> IF(P44="", "", _xlfn.CONCAT(P$2,$B44))</f>
        <v/>
      </c>
      <c r="R44" s="188"/>
      <c r="S44" s="189" t="str">
        <f t="shared" ref="S44" si="479" xml:space="preserve"> IF(R44="", "", _xlfn.CONCAT(R$2,$B44))</f>
        <v/>
      </c>
      <c r="T44" s="188"/>
      <c r="U44" s="189" t="str">
        <f t="shared" ref="U44" si="480" xml:space="preserve"> IF(T44="", "", _xlfn.CONCAT(T$2,$B44))</f>
        <v/>
      </c>
      <c r="V44" s="188"/>
      <c r="W44" s="189" t="str">
        <f t="shared" ref="W44" si="481" xml:space="preserve"> IF(V44="", "", _xlfn.CONCAT(V$2,$B44))</f>
        <v/>
      </c>
      <c r="X44" s="188"/>
      <c r="Y44" s="189" t="str">
        <f t="shared" si="241"/>
        <v/>
      </c>
      <c r="Z44" s="188"/>
      <c r="AA44" s="189" t="str">
        <f t="shared" si="10"/>
        <v/>
      </c>
      <c r="AB44" s="188"/>
      <c r="AC44" s="189" t="str">
        <f t="shared" si="11"/>
        <v/>
      </c>
      <c r="AD44" s="188"/>
      <c r="AE44" s="189" t="str">
        <f t="shared" si="12"/>
        <v/>
      </c>
      <c r="AF44" s="188"/>
      <c r="AG44" s="189" t="str">
        <f t="shared" ref="AG44" si="482" xml:space="preserve"> IF(AF44="", "", _xlfn.CONCAT(AF$2,$B44))</f>
        <v/>
      </c>
      <c r="AH44" s="188" t="s">
        <v>540</v>
      </c>
      <c r="AI44" s="189" t="str">
        <f t="shared" ref="AI44" si="483" xml:space="preserve"> IF(AH44="", "", _xlfn.CONCAT(AH$2,$B44))</f>
        <v>kiauh</v>
      </c>
      <c r="AJ44" s="188"/>
      <c r="AK44" s="189" t="str">
        <f t="shared" ref="AK44" si="484" xml:space="preserve"> IF(AJ44="", "", _xlfn.CONCAT(AJ$2,$B44))</f>
        <v/>
      </c>
      <c r="AL44" s="188" t="s">
        <v>541</v>
      </c>
      <c r="AM44" s="189" t="str">
        <f t="shared" ref="AM44" si="485" xml:space="preserve"> IF(AL44="", "", _xlfn.CONCAT(AL$2,$B44))</f>
        <v>ngiauh</v>
      </c>
    </row>
    <row r="45" spans="2:39">
      <c r="B45" s="182" t="s">
        <v>1802</v>
      </c>
      <c r="C45" s="180" t="s">
        <v>542</v>
      </c>
      <c r="D45" s="188" t="s">
        <v>543</v>
      </c>
      <c r="E45" s="189" t="str">
        <f t="shared" si="1"/>
        <v>io</v>
      </c>
      <c r="F45" s="188" t="s">
        <v>544</v>
      </c>
      <c r="G45" s="189" t="str">
        <f t="shared" si="1"/>
        <v>hio</v>
      </c>
      <c r="H45" s="188" t="s">
        <v>545</v>
      </c>
      <c r="I45" s="189" t="str">
        <f t="shared" ref="I45" si="486" xml:space="preserve"> IF(H45="", "", _xlfn.CONCAT(H$2,$B45))</f>
        <v>bio</v>
      </c>
      <c r="J45" s="188" t="s">
        <v>546</v>
      </c>
      <c r="K45" s="189" t="str">
        <f t="shared" ref="K45" si="487" xml:space="preserve"> IF(J45="", "", _xlfn.CONCAT(J$2,$B45))</f>
        <v>pio</v>
      </c>
      <c r="L45" s="188" t="s">
        <v>547</v>
      </c>
      <c r="M45" s="189" t="str">
        <f t="shared" ref="M45" si="488" xml:space="preserve"> IF(L45="", "", _xlfn.CONCAT(L$2,$B45))</f>
        <v>bbio</v>
      </c>
      <c r="N45" s="188"/>
      <c r="O45" s="189" t="str">
        <f t="shared" ref="O45" si="489" xml:space="preserve"> IF(N45="", "", _xlfn.CONCAT(N$2,$B45))</f>
        <v/>
      </c>
      <c r="P45" s="188" t="s">
        <v>548</v>
      </c>
      <c r="Q45" s="189" t="str">
        <f t="shared" ref="Q45" si="490" xml:space="preserve"> IF(P45="", "", _xlfn.CONCAT(P$2,$B45))</f>
        <v>dio</v>
      </c>
      <c r="R45" s="188" t="s">
        <v>549</v>
      </c>
      <c r="S45" s="189" t="str">
        <f t="shared" ref="S45" si="491" xml:space="preserve"> IF(R45="", "", _xlfn.CONCAT(R$2,$B45))</f>
        <v>tio</v>
      </c>
      <c r="T45" s="188"/>
      <c r="U45" s="189" t="str">
        <f t="shared" ref="U45" si="492" xml:space="preserve"> IF(T45="", "", _xlfn.CONCAT(T$2,$B45))</f>
        <v/>
      </c>
      <c r="V45" s="188" t="s">
        <v>550</v>
      </c>
      <c r="W45" s="189" t="str">
        <f t="shared" ref="W45" si="493" xml:space="preserve"> IF(V45="", "", _xlfn.CONCAT(V$2,$B45))</f>
        <v>lio</v>
      </c>
      <c r="X45" s="188" t="s">
        <v>551</v>
      </c>
      <c r="Y45" s="189" t="str">
        <f t="shared" si="241"/>
        <v>Zio</v>
      </c>
      <c r="Z45" s="188" t="s">
        <v>552</v>
      </c>
      <c r="AA45" s="189" t="str">
        <f t="shared" si="10"/>
        <v>Cio</v>
      </c>
      <c r="AB45" s="188" t="s">
        <v>553</v>
      </c>
      <c r="AC45" s="189" t="str">
        <f t="shared" si="11"/>
        <v>Jio</v>
      </c>
      <c r="AD45" s="188" t="s">
        <v>554</v>
      </c>
      <c r="AE45" s="189" t="str">
        <f t="shared" si="12"/>
        <v>Sio</v>
      </c>
      <c r="AF45" s="188" t="s">
        <v>555</v>
      </c>
      <c r="AG45" s="189" t="str">
        <f t="shared" ref="AG45" si="494" xml:space="preserve"> IF(AF45="", "", _xlfn.CONCAT(AF$2,$B45))</f>
        <v>gio</v>
      </c>
      <c r="AH45" s="188" t="s">
        <v>556</v>
      </c>
      <c r="AI45" s="189" t="str">
        <f t="shared" ref="AI45" si="495" xml:space="preserve"> IF(AH45="", "", _xlfn.CONCAT(AH$2,$B45))</f>
        <v>kio</v>
      </c>
      <c r="AJ45" s="188" t="s">
        <v>557</v>
      </c>
      <c r="AK45" s="189" t="str">
        <f t="shared" ref="AK45" si="496" xml:space="preserve"> IF(AJ45="", "", _xlfn.CONCAT(AJ$2,$B45))</f>
        <v>ggio</v>
      </c>
      <c r="AL45" s="188"/>
      <c r="AM45" s="189" t="str">
        <f t="shared" ref="AM45" si="497" xml:space="preserve"> IF(AL45="", "", _xlfn.CONCAT(AL$2,$B45))</f>
        <v/>
      </c>
    </row>
    <row r="46" spans="2:39">
      <c r="B46" s="182" t="s">
        <v>1803</v>
      </c>
      <c r="C46" s="180" t="s">
        <v>558</v>
      </c>
      <c r="D46" s="188" t="s">
        <v>559</v>
      </c>
      <c r="E46" s="189" t="str">
        <f t="shared" si="1"/>
        <v>ioo</v>
      </c>
      <c r="F46" s="188" t="s">
        <v>560</v>
      </c>
      <c r="G46" s="189" t="str">
        <f t="shared" si="1"/>
        <v>hioo</v>
      </c>
      <c r="H46" s="188"/>
      <c r="I46" s="189" t="str">
        <f t="shared" ref="I46" si="498" xml:space="preserve"> IF(H46="", "", _xlfn.CONCAT(H$2,$B46))</f>
        <v/>
      </c>
      <c r="J46" s="188"/>
      <c r="K46" s="189" t="str">
        <f t="shared" ref="K46" si="499" xml:space="preserve"> IF(J46="", "", _xlfn.CONCAT(J$2,$B46))</f>
        <v/>
      </c>
      <c r="L46" s="188"/>
      <c r="M46" s="189" t="str">
        <f t="shared" ref="M46" si="500" xml:space="preserve"> IF(L46="", "", _xlfn.CONCAT(L$2,$B46))</f>
        <v/>
      </c>
      <c r="N46" s="188"/>
      <c r="O46" s="189" t="str">
        <f t="shared" ref="O46" si="501" xml:space="preserve"> IF(N46="", "", _xlfn.CONCAT(N$2,$B46))</f>
        <v/>
      </c>
      <c r="P46" s="188" t="s">
        <v>561</v>
      </c>
      <c r="Q46" s="189" t="str">
        <f t="shared" ref="Q46" si="502" xml:space="preserve"> IF(P46="", "", _xlfn.CONCAT(P$2,$B46))</f>
        <v>dioo</v>
      </c>
      <c r="R46" s="188"/>
      <c r="S46" s="189" t="str">
        <f t="shared" ref="S46" si="503" xml:space="preserve"> IF(R46="", "", _xlfn.CONCAT(R$2,$B46))</f>
        <v/>
      </c>
      <c r="T46" s="188"/>
      <c r="U46" s="189" t="str">
        <f t="shared" ref="U46" si="504" xml:space="preserve"> IF(T46="", "", _xlfn.CONCAT(T$2,$B46))</f>
        <v/>
      </c>
      <c r="V46" s="188"/>
      <c r="W46" s="189" t="str">
        <f t="shared" ref="W46" si="505" xml:space="preserve"> IF(V46="", "", _xlfn.CONCAT(V$2,$B46))</f>
        <v/>
      </c>
      <c r="X46" s="188" t="s">
        <v>562</v>
      </c>
      <c r="Y46" s="189" t="str">
        <f t="shared" si="241"/>
        <v>Zioo</v>
      </c>
      <c r="Z46" s="188" t="s">
        <v>563</v>
      </c>
      <c r="AA46" s="189" t="str">
        <f t="shared" si="10"/>
        <v>Cioo</v>
      </c>
      <c r="AB46" s="188"/>
      <c r="AC46" s="189" t="str">
        <f t="shared" si="11"/>
        <v/>
      </c>
      <c r="AD46" s="188" t="s">
        <v>564</v>
      </c>
      <c r="AE46" s="189" t="str">
        <f t="shared" si="12"/>
        <v>Sioo</v>
      </c>
      <c r="AF46" s="188" t="s">
        <v>565</v>
      </c>
      <c r="AG46" s="189" t="str">
        <f t="shared" ref="AG46" si="506" xml:space="preserve"> IF(AF46="", "", _xlfn.CONCAT(AF$2,$B46))</f>
        <v>gioo</v>
      </c>
      <c r="AH46" s="188" t="s">
        <v>566</v>
      </c>
      <c r="AI46" s="189" t="str">
        <f t="shared" ref="AI46" si="507" xml:space="preserve"> IF(AH46="", "", _xlfn.CONCAT(AH$2,$B46))</f>
        <v>kioo</v>
      </c>
      <c r="AJ46" s="188"/>
      <c r="AK46" s="189" t="str">
        <f t="shared" ref="AK46" si="508" xml:space="preserve"> IF(AJ46="", "", _xlfn.CONCAT(AJ$2,$B46))</f>
        <v/>
      </c>
      <c r="AL46" s="188"/>
      <c r="AM46" s="189" t="str">
        <f t="shared" ref="AM46" si="509" xml:space="preserve"> IF(AL46="", "", _xlfn.CONCAT(AL$2,$B46))</f>
        <v/>
      </c>
    </row>
    <row r="47" spans="2:39">
      <c r="B47" s="182" t="s">
        <v>1804</v>
      </c>
      <c r="C47" s="180" t="s">
        <v>567</v>
      </c>
      <c r="D47" s="188" t="s">
        <v>568</v>
      </c>
      <c r="E47" s="189" t="str">
        <f t="shared" si="1"/>
        <v>ioh</v>
      </c>
      <c r="F47" s="188" t="s">
        <v>569</v>
      </c>
      <c r="G47" s="189" t="str">
        <f t="shared" si="1"/>
        <v>hioh</v>
      </c>
      <c r="H47" s="188"/>
      <c r="I47" s="189" t="str">
        <f t="shared" ref="I47" si="510" xml:space="preserve"> IF(H47="", "", _xlfn.CONCAT(H$2,$B47))</f>
        <v/>
      </c>
      <c r="J47" s="188"/>
      <c r="K47" s="189" t="str">
        <f t="shared" ref="K47" si="511" xml:space="preserve"> IF(J47="", "", _xlfn.CONCAT(J$2,$B47))</f>
        <v/>
      </c>
      <c r="L47" s="188"/>
      <c r="M47" s="189" t="str">
        <f t="shared" ref="M47" si="512" xml:space="preserve"> IF(L47="", "", _xlfn.CONCAT(L$2,$B47))</f>
        <v/>
      </c>
      <c r="N47" s="188"/>
      <c r="O47" s="189" t="str">
        <f t="shared" ref="O47" si="513" xml:space="preserve"> IF(N47="", "", _xlfn.CONCAT(N$2,$B47))</f>
        <v/>
      </c>
      <c r="P47" s="188" t="s">
        <v>570</v>
      </c>
      <c r="Q47" s="189" t="str">
        <f t="shared" ref="Q47" si="514" xml:space="preserve"> IF(P47="", "", _xlfn.CONCAT(P$2,$B47))</f>
        <v>dioh</v>
      </c>
      <c r="R47" s="188"/>
      <c r="S47" s="189" t="str">
        <f t="shared" ref="S47" si="515" xml:space="preserve"> IF(R47="", "", _xlfn.CONCAT(R$2,$B47))</f>
        <v/>
      </c>
      <c r="T47" s="188"/>
      <c r="U47" s="189" t="str">
        <f t="shared" ref="U47" si="516" xml:space="preserve"> IF(T47="", "", _xlfn.CONCAT(T$2,$B47))</f>
        <v/>
      </c>
      <c r="V47" s="188" t="s">
        <v>571</v>
      </c>
      <c r="W47" s="189" t="str">
        <f t="shared" ref="W47" si="517" xml:space="preserve"> IF(V47="", "", _xlfn.CONCAT(V$2,$B47))</f>
        <v>lioh</v>
      </c>
      <c r="X47" s="188" t="s">
        <v>572</v>
      </c>
      <c r="Y47" s="189" t="str">
        <f t="shared" si="241"/>
        <v>Zioh</v>
      </c>
      <c r="Z47" s="188" t="s">
        <v>573</v>
      </c>
      <c r="AA47" s="189" t="str">
        <f t="shared" si="10"/>
        <v>Cioh</v>
      </c>
      <c r="AB47" s="188"/>
      <c r="AC47" s="189" t="str">
        <f t="shared" si="11"/>
        <v/>
      </c>
      <c r="AD47" s="188" t="s">
        <v>574</v>
      </c>
      <c r="AE47" s="189" t="str">
        <f t="shared" si="12"/>
        <v>Sioh</v>
      </c>
      <c r="AF47" s="188" t="s">
        <v>575</v>
      </c>
      <c r="AG47" s="189" t="str">
        <f t="shared" ref="AG47" si="518" xml:space="preserve"> IF(AF47="", "", _xlfn.CONCAT(AF$2,$B47))</f>
        <v>gioh</v>
      </c>
      <c r="AH47" s="188" t="s">
        <v>576</v>
      </c>
      <c r="AI47" s="189" t="str">
        <f t="shared" ref="AI47" si="519" xml:space="preserve"> IF(AH47="", "", _xlfn.CONCAT(AH$2,$B47))</f>
        <v>kioh</v>
      </c>
      <c r="AJ47" s="188" t="s">
        <v>577</v>
      </c>
      <c r="AK47" s="189" t="str">
        <f t="shared" ref="AK47" si="520" xml:space="preserve"> IF(AJ47="", "", _xlfn.CONCAT(AJ$2,$B47))</f>
        <v>ggioh</v>
      </c>
      <c r="AL47" s="188"/>
      <c r="AM47" s="189" t="str">
        <f t="shared" ref="AM47" si="521" xml:space="preserve"> IF(AL47="", "", _xlfn.CONCAT(AL$2,$B47))</f>
        <v/>
      </c>
    </row>
    <row r="48" spans="2:39">
      <c r="B48" s="182" t="s">
        <v>1805</v>
      </c>
      <c r="C48" s="180" t="s">
        <v>578</v>
      </c>
      <c r="D48" s="188" t="s">
        <v>579</v>
      </c>
      <c r="E48" s="189" t="str">
        <f t="shared" si="1"/>
        <v>iong</v>
      </c>
      <c r="F48" s="188" t="s">
        <v>580</v>
      </c>
      <c r="G48" s="189" t="str">
        <f t="shared" si="1"/>
        <v>hiong</v>
      </c>
      <c r="H48" s="188"/>
      <c r="I48" s="189" t="str">
        <f t="shared" ref="I48" si="522" xml:space="preserve"> IF(H48="", "", _xlfn.CONCAT(H$2,$B48))</f>
        <v/>
      </c>
      <c r="J48" s="188"/>
      <c r="K48" s="189" t="str">
        <f t="shared" ref="K48" si="523" xml:space="preserve"> IF(J48="", "", _xlfn.CONCAT(J$2,$B48))</f>
        <v/>
      </c>
      <c r="L48" s="188"/>
      <c r="M48" s="189" t="str">
        <f t="shared" ref="M48" si="524" xml:space="preserve"> IF(L48="", "", _xlfn.CONCAT(L$2,$B48))</f>
        <v/>
      </c>
      <c r="N48" s="188"/>
      <c r="O48" s="189" t="str">
        <f t="shared" ref="O48" si="525" xml:space="preserve"> IF(N48="", "", _xlfn.CONCAT(N$2,$B48))</f>
        <v/>
      </c>
      <c r="P48" s="188" t="s">
        <v>581</v>
      </c>
      <c r="Q48" s="189" t="str">
        <f t="shared" ref="Q48" si="526" xml:space="preserve"> IF(P48="", "", _xlfn.CONCAT(P$2,$B48))</f>
        <v>diong</v>
      </c>
      <c r="R48" s="188" t="s">
        <v>582</v>
      </c>
      <c r="S48" s="189" t="str">
        <f t="shared" ref="S48" si="527" xml:space="preserve"> IF(R48="", "", _xlfn.CONCAT(R$2,$B48))</f>
        <v>tiong</v>
      </c>
      <c r="T48" s="188"/>
      <c r="U48" s="189" t="str">
        <f t="shared" ref="U48" si="528" xml:space="preserve"> IF(T48="", "", _xlfn.CONCAT(T$2,$B48))</f>
        <v/>
      </c>
      <c r="V48" s="188" t="s">
        <v>583</v>
      </c>
      <c r="W48" s="189" t="str">
        <f t="shared" ref="W48" si="529" xml:space="preserve"> IF(V48="", "", _xlfn.CONCAT(V$2,$B48))</f>
        <v>liong</v>
      </c>
      <c r="X48" s="188" t="s">
        <v>584</v>
      </c>
      <c r="Y48" s="189" t="str">
        <f t="shared" si="241"/>
        <v>Ziong</v>
      </c>
      <c r="Z48" s="188" t="s">
        <v>585</v>
      </c>
      <c r="AA48" s="189" t="str">
        <f t="shared" si="10"/>
        <v>Ciong</v>
      </c>
      <c r="AB48" s="188" t="s">
        <v>586</v>
      </c>
      <c r="AC48" s="189" t="str">
        <f t="shared" si="11"/>
        <v>Jiong</v>
      </c>
      <c r="AD48" s="188" t="s">
        <v>587</v>
      </c>
      <c r="AE48" s="189" t="str">
        <f t="shared" si="12"/>
        <v>Siong</v>
      </c>
      <c r="AF48" s="188" t="s">
        <v>588</v>
      </c>
      <c r="AG48" s="189" t="str">
        <f t="shared" ref="AG48" si="530" xml:space="preserve"> IF(AF48="", "", _xlfn.CONCAT(AF$2,$B48))</f>
        <v>giong</v>
      </c>
      <c r="AH48" s="188" t="s">
        <v>589</v>
      </c>
      <c r="AI48" s="189" t="str">
        <f t="shared" ref="AI48" si="531" xml:space="preserve"> IF(AH48="", "", _xlfn.CONCAT(AH$2,$B48))</f>
        <v>kiong</v>
      </c>
      <c r="AJ48" s="188" t="s">
        <v>590</v>
      </c>
      <c r="AK48" s="189" t="str">
        <f t="shared" ref="AK48" si="532" xml:space="preserve"> IF(AJ48="", "", _xlfn.CONCAT(AJ$2,$B48))</f>
        <v>ggiong</v>
      </c>
      <c r="AL48" s="188"/>
      <c r="AM48" s="189" t="str">
        <f t="shared" ref="AM48" si="533" xml:space="preserve"> IF(AL48="", "", _xlfn.CONCAT(AL$2,$B48))</f>
        <v/>
      </c>
    </row>
    <row r="49" spans="2:39">
      <c r="B49" s="182" t="s">
        <v>1806</v>
      </c>
      <c r="C49" s="180" t="s">
        <v>591</v>
      </c>
      <c r="D49" s="188" t="s">
        <v>592</v>
      </c>
      <c r="E49" s="189" t="str">
        <f t="shared" si="1"/>
        <v>iok</v>
      </c>
      <c r="F49" s="188" t="s">
        <v>593</v>
      </c>
      <c r="G49" s="189" t="str">
        <f t="shared" si="1"/>
        <v>hiok</v>
      </c>
      <c r="H49" s="188"/>
      <c r="I49" s="189" t="str">
        <f t="shared" ref="I49" si="534" xml:space="preserve"> IF(H49="", "", _xlfn.CONCAT(H$2,$B49))</f>
        <v/>
      </c>
      <c r="J49" s="188"/>
      <c r="K49" s="189" t="str">
        <f t="shared" ref="K49" si="535" xml:space="preserve"> IF(J49="", "", _xlfn.CONCAT(J$2,$B49))</f>
        <v/>
      </c>
      <c r="L49" s="188"/>
      <c r="M49" s="189" t="str">
        <f t="shared" ref="M49" si="536" xml:space="preserve"> IF(L49="", "", _xlfn.CONCAT(L$2,$B49))</f>
        <v/>
      </c>
      <c r="N49" s="188"/>
      <c r="O49" s="189" t="str">
        <f t="shared" ref="O49" si="537" xml:space="preserve"> IF(N49="", "", _xlfn.CONCAT(N$2,$B49))</f>
        <v/>
      </c>
      <c r="P49" s="188" t="s">
        <v>594</v>
      </c>
      <c r="Q49" s="189" t="str">
        <f t="shared" ref="Q49" si="538" xml:space="preserve"> IF(P49="", "", _xlfn.CONCAT(P$2,$B49))</f>
        <v>diok</v>
      </c>
      <c r="R49" s="188" t="s">
        <v>595</v>
      </c>
      <c r="S49" s="189" t="str">
        <f t="shared" ref="S49" si="539" xml:space="preserve"> IF(R49="", "", _xlfn.CONCAT(R$2,$B49))</f>
        <v>tiok</v>
      </c>
      <c r="T49" s="188"/>
      <c r="U49" s="189" t="str">
        <f t="shared" ref="U49" si="540" xml:space="preserve"> IF(T49="", "", _xlfn.CONCAT(T$2,$B49))</f>
        <v/>
      </c>
      <c r="V49" s="188" t="s">
        <v>596</v>
      </c>
      <c r="W49" s="189" t="str">
        <f t="shared" ref="W49" si="541" xml:space="preserve"> IF(V49="", "", _xlfn.CONCAT(V$2,$B49))</f>
        <v>liok</v>
      </c>
      <c r="X49" s="188" t="s">
        <v>597</v>
      </c>
      <c r="Y49" s="189" t="str">
        <f t="shared" si="241"/>
        <v>Ziok</v>
      </c>
      <c r="Z49" s="188" t="s">
        <v>598</v>
      </c>
      <c r="AA49" s="189" t="str">
        <f t="shared" si="10"/>
        <v>Ciok</v>
      </c>
      <c r="AB49" s="188" t="s">
        <v>599</v>
      </c>
      <c r="AC49" s="189" t="str">
        <f t="shared" si="11"/>
        <v>Jiok</v>
      </c>
      <c r="AD49" s="188" t="s">
        <v>600</v>
      </c>
      <c r="AE49" s="189" t="str">
        <f t="shared" si="12"/>
        <v>Siok</v>
      </c>
      <c r="AF49" s="188" t="s">
        <v>601</v>
      </c>
      <c r="AG49" s="189" t="str">
        <f t="shared" ref="AG49" si="542" xml:space="preserve"> IF(AF49="", "", _xlfn.CONCAT(AF$2,$B49))</f>
        <v>giok</v>
      </c>
      <c r="AH49" s="188" t="s">
        <v>602</v>
      </c>
      <c r="AI49" s="189" t="str">
        <f t="shared" ref="AI49" si="543" xml:space="preserve"> IF(AH49="", "", _xlfn.CONCAT(AH$2,$B49))</f>
        <v>kiok</v>
      </c>
      <c r="AJ49" s="188" t="s">
        <v>603</v>
      </c>
      <c r="AK49" s="189" t="str">
        <f t="shared" ref="AK49" si="544" xml:space="preserve"> IF(AJ49="", "", _xlfn.CONCAT(AJ$2,$B49))</f>
        <v>ggiok</v>
      </c>
      <c r="AL49" s="188"/>
      <c r="AM49" s="189" t="str">
        <f t="shared" ref="AM49" si="545" xml:space="preserve"> IF(AL49="", "", _xlfn.CONCAT(AL$2,$B49))</f>
        <v/>
      </c>
    </row>
    <row r="50" spans="2:39">
      <c r="B50" s="182" t="s">
        <v>1807</v>
      </c>
      <c r="C50" s="180" t="s">
        <v>604</v>
      </c>
      <c r="D50" s="188" t="s">
        <v>605</v>
      </c>
      <c r="E50" s="189" t="str">
        <f t="shared" si="1"/>
        <v>iu</v>
      </c>
      <c r="F50" s="188" t="s">
        <v>606</v>
      </c>
      <c r="G50" s="189" t="str">
        <f t="shared" si="1"/>
        <v>hiu</v>
      </c>
      <c r="H50" s="188" t="s">
        <v>607</v>
      </c>
      <c r="I50" s="189" t="str">
        <f t="shared" ref="I50" si="546" xml:space="preserve"> IF(H50="", "", _xlfn.CONCAT(H$2,$B50))</f>
        <v>biu</v>
      </c>
      <c r="J50" s="188"/>
      <c r="K50" s="189" t="str">
        <f t="shared" ref="K50" si="547" xml:space="preserve"> IF(J50="", "", _xlfn.CONCAT(J$2,$B50))</f>
        <v/>
      </c>
      <c r="L50" s="188" t="s">
        <v>608</v>
      </c>
      <c r="M50" s="189" t="str">
        <f t="shared" ref="M50" si="548" xml:space="preserve"> IF(L50="", "", _xlfn.CONCAT(L$2,$B50))</f>
        <v>bbiu</v>
      </c>
      <c r="N50" s="188"/>
      <c r="O50" s="189" t="str">
        <f t="shared" ref="O50" si="549" xml:space="preserve"> IF(N50="", "", _xlfn.CONCAT(N$2,$B50))</f>
        <v/>
      </c>
      <c r="P50" s="188" t="s">
        <v>609</v>
      </c>
      <c r="Q50" s="189" t="str">
        <f t="shared" ref="Q50" si="550" xml:space="preserve"> IF(P50="", "", _xlfn.CONCAT(P$2,$B50))</f>
        <v>diu</v>
      </c>
      <c r="R50" s="188" t="s">
        <v>610</v>
      </c>
      <c r="S50" s="189" t="str">
        <f t="shared" ref="S50" si="551" xml:space="preserve"> IF(R50="", "", _xlfn.CONCAT(R$2,$B50))</f>
        <v>tiu</v>
      </c>
      <c r="T50" s="188" t="s">
        <v>611</v>
      </c>
      <c r="U50" s="189" t="str">
        <f t="shared" ref="U50" si="552" xml:space="preserve"> IF(T50="", "", _xlfn.CONCAT(T$2,$B50))</f>
        <v>niu</v>
      </c>
      <c r="V50" s="188" t="s">
        <v>612</v>
      </c>
      <c r="W50" s="189" t="str">
        <f t="shared" ref="W50" si="553" xml:space="preserve"> IF(V50="", "", _xlfn.CONCAT(V$2,$B50))</f>
        <v>liu</v>
      </c>
      <c r="X50" s="188" t="s">
        <v>613</v>
      </c>
      <c r="Y50" s="189" t="str">
        <f t="shared" si="241"/>
        <v>Ziu</v>
      </c>
      <c r="Z50" s="188" t="s">
        <v>614</v>
      </c>
      <c r="AA50" s="189" t="str">
        <f t="shared" si="10"/>
        <v>Ciu</v>
      </c>
      <c r="AB50" s="188" t="s">
        <v>615</v>
      </c>
      <c r="AC50" s="189" t="str">
        <f t="shared" si="11"/>
        <v>Jiu</v>
      </c>
      <c r="AD50" s="188" t="s">
        <v>616</v>
      </c>
      <c r="AE50" s="189" t="str">
        <f t="shared" si="12"/>
        <v>Siu</v>
      </c>
      <c r="AF50" s="188" t="s">
        <v>617</v>
      </c>
      <c r="AG50" s="189" t="str">
        <f t="shared" ref="AG50" si="554" xml:space="preserve"> IF(AF50="", "", _xlfn.CONCAT(AF$2,$B50))</f>
        <v>giu</v>
      </c>
      <c r="AH50" s="188" t="s">
        <v>618</v>
      </c>
      <c r="AI50" s="189" t="str">
        <f t="shared" ref="AI50" si="555" xml:space="preserve"> IF(AH50="", "", _xlfn.CONCAT(AH$2,$B50))</f>
        <v>kiu</v>
      </c>
      <c r="AJ50" s="188" t="s">
        <v>619</v>
      </c>
      <c r="AK50" s="189" t="str">
        <f t="shared" ref="AK50" si="556" xml:space="preserve"> IF(AJ50="", "", _xlfn.CONCAT(AJ$2,$B50))</f>
        <v>ggiu</v>
      </c>
      <c r="AL50" s="188" t="s">
        <v>620</v>
      </c>
      <c r="AM50" s="189" t="str">
        <f t="shared" ref="AM50" si="557" xml:space="preserve"> IF(AL50="", "", _xlfn.CONCAT(AL$2,$B50))</f>
        <v>ngiu</v>
      </c>
    </row>
    <row r="51" spans="2:39">
      <c r="B51" s="182" t="s">
        <v>1808</v>
      </c>
      <c r="C51" s="180" t="s">
        <v>621</v>
      </c>
      <c r="D51" s="188" t="s">
        <v>622</v>
      </c>
      <c r="E51" s="189" t="str">
        <f t="shared" si="1"/>
        <v>Niu</v>
      </c>
      <c r="F51" s="188" t="s">
        <v>623</v>
      </c>
      <c r="G51" s="189" t="str">
        <f t="shared" si="1"/>
        <v>hNiu</v>
      </c>
      <c r="H51" s="188"/>
      <c r="I51" s="189" t="str">
        <f t="shared" ref="I51" si="558" xml:space="preserve"> IF(H51="", "", _xlfn.CONCAT(H$2,$B51))</f>
        <v/>
      </c>
      <c r="J51" s="188"/>
      <c r="K51" s="189" t="str">
        <f t="shared" ref="K51" si="559" xml:space="preserve"> IF(J51="", "", _xlfn.CONCAT(J$2,$B51))</f>
        <v/>
      </c>
      <c r="L51" s="188"/>
      <c r="M51" s="189" t="str">
        <f t="shared" ref="M51" si="560" xml:space="preserve"> IF(L51="", "", _xlfn.CONCAT(L$2,$B51))</f>
        <v/>
      </c>
      <c r="N51" s="188"/>
      <c r="O51" s="189" t="str">
        <f t="shared" ref="O51" si="561" xml:space="preserve"> IF(N51="", "", _xlfn.CONCAT(N$2,$B51))</f>
        <v/>
      </c>
      <c r="P51" s="188" t="s">
        <v>624</v>
      </c>
      <c r="Q51" s="189" t="str">
        <f t="shared" ref="Q51" si="562" xml:space="preserve"> IF(P51="", "", _xlfn.CONCAT(P$2,$B51))</f>
        <v>dNiu</v>
      </c>
      <c r="R51" s="188"/>
      <c r="S51" s="189" t="str">
        <f t="shared" ref="S51" si="563" xml:space="preserve"> IF(R51="", "", _xlfn.CONCAT(R$2,$B51))</f>
        <v/>
      </c>
      <c r="T51" s="188"/>
      <c r="U51" s="189" t="str">
        <f t="shared" ref="U51" si="564" xml:space="preserve"> IF(T51="", "", _xlfn.CONCAT(T$2,$B51))</f>
        <v/>
      </c>
      <c r="V51" s="188"/>
      <c r="W51" s="189" t="str">
        <f t="shared" ref="W51" si="565" xml:space="preserve"> IF(V51="", "", _xlfn.CONCAT(V$2,$B51))</f>
        <v/>
      </c>
      <c r="X51" s="188" t="s">
        <v>625</v>
      </c>
      <c r="Y51" s="189" t="str">
        <f t="shared" si="241"/>
        <v>ZNiu</v>
      </c>
      <c r="Z51" s="188" t="s">
        <v>626</v>
      </c>
      <c r="AA51" s="189" t="str">
        <f t="shared" si="10"/>
        <v>CNiu</v>
      </c>
      <c r="AB51" s="188"/>
      <c r="AC51" s="189" t="str">
        <f t="shared" si="11"/>
        <v/>
      </c>
      <c r="AD51" s="188" t="s">
        <v>627</v>
      </c>
      <c r="AE51" s="189" t="str">
        <f t="shared" si="12"/>
        <v>SNiu</v>
      </c>
      <c r="AF51" s="188" t="s">
        <v>628</v>
      </c>
      <c r="AG51" s="189" t="str">
        <f t="shared" ref="AG51" si="566" xml:space="preserve"> IF(AF51="", "", _xlfn.CONCAT(AF$2,$B51))</f>
        <v>gNiu</v>
      </c>
      <c r="AH51" s="188" t="s">
        <v>629</v>
      </c>
      <c r="AI51" s="189" t="str">
        <f t="shared" ref="AI51" si="567" xml:space="preserve"> IF(AH51="", "", _xlfn.CONCAT(AH$2,$B51))</f>
        <v>kNiu</v>
      </c>
      <c r="AJ51" s="188"/>
      <c r="AK51" s="189" t="str">
        <f t="shared" ref="AK51" si="568" xml:space="preserve"> IF(AJ51="", "", _xlfn.CONCAT(AJ$2,$B51))</f>
        <v/>
      </c>
      <c r="AL51" s="188"/>
      <c r="AM51" s="189" t="str">
        <f t="shared" ref="AM51" si="569" xml:space="preserve"> IF(AL51="", "", _xlfn.CONCAT(AL$2,$B51))</f>
        <v/>
      </c>
    </row>
    <row r="52" spans="2:39">
      <c r="B52" s="182" t="s">
        <v>1810</v>
      </c>
      <c r="C52" s="180" t="s">
        <v>630</v>
      </c>
      <c r="D52" s="188" t="s">
        <v>631</v>
      </c>
      <c r="E52" s="189" t="str">
        <f t="shared" si="1"/>
        <v>iuh</v>
      </c>
      <c r="F52" s="188" t="s">
        <v>632</v>
      </c>
      <c r="G52" s="189" t="str">
        <f t="shared" si="1"/>
        <v>hiuh</v>
      </c>
      <c r="H52" s="188"/>
      <c r="I52" s="189" t="str">
        <f t="shared" ref="I52" si="570" xml:space="preserve"> IF(H52="", "", _xlfn.CONCAT(H$2,$B52))</f>
        <v/>
      </c>
      <c r="J52" s="188"/>
      <c r="K52" s="189" t="str">
        <f t="shared" ref="K52" si="571" xml:space="preserve"> IF(J52="", "", _xlfn.CONCAT(J$2,$B52))</f>
        <v/>
      </c>
      <c r="L52" s="188"/>
      <c r="M52" s="189" t="str">
        <f t="shared" ref="M52" si="572" xml:space="preserve"> IF(L52="", "", _xlfn.CONCAT(L$2,$B52))</f>
        <v/>
      </c>
      <c r="N52" s="188"/>
      <c r="O52" s="189" t="str">
        <f t="shared" ref="O52" si="573" xml:space="preserve"> IF(N52="", "", _xlfn.CONCAT(N$2,$B52))</f>
        <v/>
      </c>
      <c r="P52" s="188"/>
      <c r="Q52" s="189" t="str">
        <f t="shared" ref="Q52" si="574" xml:space="preserve"> IF(P52="", "", _xlfn.CONCAT(P$2,$B52))</f>
        <v/>
      </c>
      <c r="R52" s="188"/>
      <c r="S52" s="189" t="str">
        <f t="shared" ref="S52" si="575" xml:space="preserve"> IF(R52="", "", _xlfn.CONCAT(R$2,$B52))</f>
        <v/>
      </c>
      <c r="T52" s="188"/>
      <c r="U52" s="189" t="str">
        <f t="shared" ref="U52" si="576" xml:space="preserve"> IF(T52="", "", _xlfn.CONCAT(T$2,$B52))</f>
        <v/>
      </c>
      <c r="V52" s="188"/>
      <c r="W52" s="189" t="str">
        <f t="shared" ref="W52" si="577" xml:space="preserve"> IF(V52="", "", _xlfn.CONCAT(V$2,$B52))</f>
        <v/>
      </c>
      <c r="X52" s="188"/>
      <c r="Y52" s="189" t="str">
        <f t="shared" si="241"/>
        <v/>
      </c>
      <c r="Z52" s="188"/>
      <c r="AA52" s="189" t="str">
        <f t="shared" si="10"/>
        <v/>
      </c>
      <c r="AB52" s="188"/>
      <c r="AC52" s="189" t="str">
        <f t="shared" si="11"/>
        <v/>
      </c>
      <c r="AD52" s="188"/>
      <c r="AE52" s="189" t="str">
        <f t="shared" si="12"/>
        <v/>
      </c>
      <c r="AF52" s="188"/>
      <c r="AG52" s="189" t="str">
        <f t="shared" ref="AG52" si="578" xml:space="preserve"> IF(AF52="", "", _xlfn.CONCAT(AF$2,$B52))</f>
        <v/>
      </c>
      <c r="AH52" s="188"/>
      <c r="AI52" s="189" t="str">
        <f t="shared" ref="AI52" si="579" xml:space="preserve"> IF(AH52="", "", _xlfn.CONCAT(AH$2,$B52))</f>
        <v/>
      </c>
      <c r="AJ52" s="188"/>
      <c r="AK52" s="189" t="str">
        <f t="shared" ref="AK52" si="580" xml:space="preserve"> IF(AJ52="", "", _xlfn.CONCAT(AJ$2,$B52))</f>
        <v/>
      </c>
      <c r="AL52" s="188"/>
      <c r="AM52" s="189" t="str">
        <f t="shared" ref="AM52" si="581" xml:space="preserve"> IF(AL52="", "", _xlfn.CONCAT(AL$2,$B52))</f>
        <v/>
      </c>
    </row>
    <row r="53" spans="2:39">
      <c r="B53" s="182" t="s">
        <v>1812</v>
      </c>
      <c r="C53" s="180" t="s">
        <v>633</v>
      </c>
      <c r="D53" s="188" t="s">
        <v>634</v>
      </c>
      <c r="E53" s="189" t="str">
        <f t="shared" si="1"/>
        <v>or</v>
      </c>
      <c r="F53" s="188" t="s">
        <v>635</v>
      </c>
      <c r="G53" s="189" t="str">
        <f t="shared" si="1"/>
        <v>hor</v>
      </c>
      <c r="H53" s="188" t="s">
        <v>636</v>
      </c>
      <c r="I53" s="189" t="str">
        <f t="shared" ref="I53" si="582" xml:space="preserve"> IF(H53="", "", _xlfn.CONCAT(H$2,$B53))</f>
        <v>bor</v>
      </c>
      <c r="J53" s="188" t="s">
        <v>637</v>
      </c>
      <c r="K53" s="189" t="str">
        <f t="shared" ref="K53" si="583" xml:space="preserve"> IF(J53="", "", _xlfn.CONCAT(J$2,$B53))</f>
        <v>por</v>
      </c>
      <c r="L53" s="188" t="s">
        <v>638</v>
      </c>
      <c r="M53" s="189" t="str">
        <f t="shared" ref="M53" si="584" xml:space="preserve"> IF(L53="", "", _xlfn.CONCAT(L$2,$B53))</f>
        <v>bbor</v>
      </c>
      <c r="N53" s="188"/>
      <c r="O53" s="189" t="str">
        <f t="shared" ref="O53" si="585" xml:space="preserve"> IF(N53="", "", _xlfn.CONCAT(N$2,$B53))</f>
        <v/>
      </c>
      <c r="P53" s="188" t="s">
        <v>639</v>
      </c>
      <c r="Q53" s="189" t="str">
        <f t="shared" ref="Q53" si="586" xml:space="preserve"> IF(P53="", "", _xlfn.CONCAT(P$2,$B53))</f>
        <v>dor</v>
      </c>
      <c r="R53" s="188" t="s">
        <v>640</v>
      </c>
      <c r="S53" s="189" t="str">
        <f t="shared" ref="S53" si="587" xml:space="preserve"> IF(R53="", "", _xlfn.CONCAT(R$2,$B53))</f>
        <v>tor</v>
      </c>
      <c r="T53" s="188"/>
      <c r="U53" s="189" t="str">
        <f t="shared" ref="U53" si="588" xml:space="preserve"> IF(T53="", "", _xlfn.CONCAT(T$2,$B53))</f>
        <v/>
      </c>
      <c r="V53" s="188" t="s">
        <v>641</v>
      </c>
      <c r="W53" s="189" t="str">
        <f t="shared" ref="W53" si="589" xml:space="preserve"> IF(V53="", "", _xlfn.CONCAT(V$2,$B53))</f>
        <v>lor</v>
      </c>
      <c r="X53" s="188" t="s">
        <v>642</v>
      </c>
      <c r="Y53" s="189" t="str">
        <f t="shared" si="241"/>
        <v>zor</v>
      </c>
      <c r="Z53" s="188" t="s">
        <v>643</v>
      </c>
      <c r="AA53" s="189" t="str">
        <f t="shared" si="10"/>
        <v>cor</v>
      </c>
      <c r="AB53" s="188"/>
      <c r="AC53" s="189" t="str">
        <f t="shared" si="11"/>
        <v/>
      </c>
      <c r="AD53" s="188" t="s">
        <v>644</v>
      </c>
      <c r="AE53" s="189" t="str">
        <f t="shared" si="12"/>
        <v>sor</v>
      </c>
      <c r="AF53" s="188" t="s">
        <v>645</v>
      </c>
      <c r="AG53" s="189" t="str">
        <f t="shared" ref="AG53" si="590" xml:space="preserve"> IF(AF53="", "", _xlfn.CONCAT(AF$2,$B53))</f>
        <v>gor</v>
      </c>
      <c r="AH53" s="188" t="s">
        <v>646</v>
      </c>
      <c r="AI53" s="189" t="str">
        <f t="shared" ref="AI53" si="591" xml:space="preserve"> IF(AH53="", "", _xlfn.CONCAT(AH$2,$B53))</f>
        <v>kor</v>
      </c>
      <c r="AJ53" s="188" t="s">
        <v>647</v>
      </c>
      <c r="AK53" s="189" t="str">
        <f t="shared" ref="AK53" si="592" xml:space="preserve"> IF(AJ53="", "", _xlfn.CONCAT(AJ$2,$B53))</f>
        <v>ggor</v>
      </c>
      <c r="AL53" s="188"/>
      <c r="AM53" s="189" t="str">
        <f t="shared" ref="AM53" si="593" xml:space="preserve"> IF(AL53="", "", _xlfn.CONCAT(AL$2,$B53))</f>
        <v/>
      </c>
    </row>
    <row r="54" spans="2:39">
      <c r="B54" s="182" t="s">
        <v>1811</v>
      </c>
      <c r="C54" s="180" t="s">
        <v>648</v>
      </c>
      <c r="D54" s="188" t="s">
        <v>649</v>
      </c>
      <c r="E54" s="189" t="str">
        <f t="shared" si="1"/>
        <v>oo</v>
      </c>
      <c r="F54" s="188" t="s">
        <v>650</v>
      </c>
      <c r="G54" s="189" t="str">
        <f t="shared" si="1"/>
        <v>hoo</v>
      </c>
      <c r="H54" s="188" t="s">
        <v>651</v>
      </c>
      <c r="I54" s="189" t="str">
        <f t="shared" ref="I54" si="594" xml:space="preserve"> IF(H54="", "", _xlfn.CONCAT(H$2,$B54))</f>
        <v>boo</v>
      </c>
      <c r="J54" s="188" t="s">
        <v>652</v>
      </c>
      <c r="K54" s="189" t="str">
        <f t="shared" ref="K54" si="595" xml:space="preserve"> IF(J54="", "", _xlfn.CONCAT(J$2,$B54))</f>
        <v>poo</v>
      </c>
      <c r="L54" s="188" t="s">
        <v>653</v>
      </c>
      <c r="M54" s="189" t="str">
        <f t="shared" ref="M54" si="596" xml:space="preserve"> IF(L54="", "", _xlfn.CONCAT(L$2,$B54))</f>
        <v>bboo</v>
      </c>
      <c r="N54" s="188" t="s">
        <v>654</v>
      </c>
      <c r="O54" s="189" t="str">
        <f t="shared" ref="O54" si="597" xml:space="preserve"> IF(N54="", "", _xlfn.CONCAT(N$2,$B54))</f>
        <v>moo</v>
      </c>
      <c r="P54" s="188" t="s">
        <v>655</v>
      </c>
      <c r="Q54" s="189" t="str">
        <f t="shared" ref="Q54" si="598" xml:space="preserve"> IF(P54="", "", _xlfn.CONCAT(P$2,$B54))</f>
        <v>doo</v>
      </c>
      <c r="R54" s="188" t="s">
        <v>656</v>
      </c>
      <c r="S54" s="189" t="str">
        <f t="shared" ref="S54" si="599" xml:space="preserve"> IF(R54="", "", _xlfn.CONCAT(R$2,$B54))</f>
        <v>too</v>
      </c>
      <c r="T54" s="188" t="s">
        <v>657</v>
      </c>
      <c r="U54" s="189" t="str">
        <f t="shared" ref="U54" si="600" xml:space="preserve"> IF(T54="", "", _xlfn.CONCAT(T$2,$B54))</f>
        <v>noo</v>
      </c>
      <c r="V54" s="188" t="s">
        <v>658</v>
      </c>
      <c r="W54" s="189" t="str">
        <f t="shared" ref="W54" si="601" xml:space="preserve"> IF(V54="", "", _xlfn.CONCAT(V$2,$B54))</f>
        <v>loo</v>
      </c>
      <c r="X54" s="188" t="s">
        <v>659</v>
      </c>
      <c r="Y54" s="189" t="str">
        <f t="shared" si="241"/>
        <v>zoo</v>
      </c>
      <c r="Z54" s="188" t="s">
        <v>660</v>
      </c>
      <c r="AA54" s="189" t="str">
        <f t="shared" si="10"/>
        <v>coo</v>
      </c>
      <c r="AB54" s="188"/>
      <c r="AC54" s="189" t="str">
        <f t="shared" si="11"/>
        <v/>
      </c>
      <c r="AD54" s="188" t="s">
        <v>661</v>
      </c>
      <c r="AE54" s="189" t="str">
        <f t="shared" si="12"/>
        <v>soo</v>
      </c>
      <c r="AF54" s="188" t="s">
        <v>662</v>
      </c>
      <c r="AG54" s="189" t="str">
        <f t="shared" ref="AG54" si="602" xml:space="preserve"> IF(AF54="", "", _xlfn.CONCAT(AF$2,$B54))</f>
        <v>goo</v>
      </c>
      <c r="AH54" s="188" t="s">
        <v>663</v>
      </c>
      <c r="AI54" s="189" t="str">
        <f t="shared" ref="AI54" si="603" xml:space="preserve"> IF(AH54="", "", _xlfn.CONCAT(AH$2,$B54))</f>
        <v>koo</v>
      </c>
      <c r="AJ54" s="188" t="s">
        <v>664</v>
      </c>
      <c r="AK54" s="189" t="str">
        <f t="shared" ref="AK54" si="604" xml:space="preserve"> IF(AJ54="", "", _xlfn.CONCAT(AJ$2,$B54))</f>
        <v>ggoo</v>
      </c>
      <c r="AL54" s="188" t="s">
        <v>665</v>
      </c>
      <c r="AM54" s="189" t="str">
        <f t="shared" ref="AM54" si="605" xml:space="preserve"> IF(AL54="", "", _xlfn.CONCAT(AL$2,$B54))</f>
        <v>ngoo</v>
      </c>
    </row>
    <row r="55" spans="2:39">
      <c r="B55" s="182" t="s">
        <v>1813</v>
      </c>
      <c r="C55" s="180" t="s">
        <v>666</v>
      </c>
      <c r="D55" s="188" t="s">
        <v>667</v>
      </c>
      <c r="E55" s="189" t="str">
        <f t="shared" si="1"/>
        <v>Noo</v>
      </c>
      <c r="F55" s="188" t="s">
        <v>668</v>
      </c>
      <c r="G55" s="189" t="str">
        <f t="shared" si="1"/>
        <v>hNoo</v>
      </c>
      <c r="H55" s="188"/>
      <c r="I55" s="189" t="str">
        <f t="shared" ref="I55" si="606" xml:space="preserve"> IF(H55="", "", _xlfn.CONCAT(H$2,$B55))</f>
        <v/>
      </c>
      <c r="J55" s="188"/>
      <c r="K55" s="189" t="str">
        <f t="shared" ref="K55" si="607" xml:space="preserve"> IF(J55="", "", _xlfn.CONCAT(J$2,$B55))</f>
        <v/>
      </c>
      <c r="L55" s="188"/>
      <c r="M55" s="189" t="str">
        <f t="shared" ref="M55" si="608" xml:space="preserve"> IF(L55="", "", _xlfn.CONCAT(L$2,$B55))</f>
        <v/>
      </c>
      <c r="N55" s="188"/>
      <c r="O55" s="189" t="str">
        <f t="shared" ref="O55" si="609" xml:space="preserve"> IF(N55="", "", _xlfn.CONCAT(N$2,$B55))</f>
        <v/>
      </c>
      <c r="P55" s="188"/>
      <c r="Q55" s="189" t="str">
        <f t="shared" ref="Q55" si="610" xml:space="preserve"> IF(P55="", "", _xlfn.CONCAT(P$2,$B55))</f>
        <v/>
      </c>
      <c r="R55" s="188"/>
      <c r="S55" s="189" t="str">
        <f t="shared" ref="S55" si="611" xml:space="preserve"> IF(R55="", "", _xlfn.CONCAT(R$2,$B55))</f>
        <v/>
      </c>
      <c r="T55" s="188"/>
      <c r="U55" s="189" t="str">
        <f t="shared" ref="U55" si="612" xml:space="preserve"> IF(T55="", "", _xlfn.CONCAT(T$2,$B55))</f>
        <v/>
      </c>
      <c r="V55" s="188"/>
      <c r="W55" s="189" t="str">
        <f t="shared" ref="W55" si="613" xml:space="preserve"> IF(V55="", "", _xlfn.CONCAT(V$2,$B55))</f>
        <v/>
      </c>
      <c r="X55" s="188"/>
      <c r="Y55" s="189" t="str">
        <f t="shared" si="241"/>
        <v/>
      </c>
      <c r="Z55" s="188"/>
      <c r="AA55" s="189" t="str">
        <f t="shared" si="10"/>
        <v/>
      </c>
      <c r="AB55" s="188"/>
      <c r="AC55" s="189" t="str">
        <f t="shared" si="11"/>
        <v/>
      </c>
      <c r="AD55" s="188"/>
      <c r="AE55" s="189" t="str">
        <f t="shared" si="12"/>
        <v/>
      </c>
      <c r="AF55" s="188" t="s">
        <v>669</v>
      </c>
      <c r="AG55" s="189" t="str">
        <f t="shared" ref="AG55" si="614" xml:space="preserve"> IF(AF55="", "", _xlfn.CONCAT(AF$2,$B55))</f>
        <v>gNoo</v>
      </c>
      <c r="AH55" s="188"/>
      <c r="AI55" s="189" t="str">
        <f t="shared" ref="AI55" si="615" xml:space="preserve"> IF(AH55="", "", _xlfn.CONCAT(AH$2,$B55))</f>
        <v/>
      </c>
      <c r="AJ55" s="188"/>
      <c r="AK55" s="189" t="str">
        <f t="shared" ref="AK55" si="616" xml:space="preserve"> IF(AJ55="", "", _xlfn.CONCAT(AJ$2,$B55))</f>
        <v/>
      </c>
      <c r="AL55" s="188"/>
      <c r="AM55" s="189" t="str">
        <f t="shared" ref="AM55" si="617" xml:space="preserve"> IF(AL55="", "", _xlfn.CONCAT(AL$2,$B55))</f>
        <v/>
      </c>
    </row>
    <row r="56" spans="2:39">
      <c r="B56" s="182" t="s">
        <v>1814</v>
      </c>
      <c r="C56" s="180" t="s">
        <v>670</v>
      </c>
      <c r="D56" s="188" t="s">
        <v>671</v>
      </c>
      <c r="E56" s="189" t="str">
        <f t="shared" si="1"/>
        <v>oh</v>
      </c>
      <c r="F56" s="188" t="s">
        <v>672</v>
      </c>
      <c r="G56" s="189" t="str">
        <f t="shared" si="1"/>
        <v>hoh</v>
      </c>
      <c r="H56" s="188" t="s">
        <v>673</v>
      </c>
      <c r="I56" s="189" t="str">
        <f t="shared" ref="I56" si="618" xml:space="preserve"> IF(H56="", "", _xlfn.CONCAT(H$2,$B56))</f>
        <v>boh</v>
      </c>
      <c r="J56" s="188" t="s">
        <v>674</v>
      </c>
      <c r="K56" s="189" t="str">
        <f t="shared" ref="K56" si="619" xml:space="preserve"> IF(J56="", "", _xlfn.CONCAT(J$2,$B56))</f>
        <v>poh</v>
      </c>
      <c r="L56" s="188" t="s">
        <v>675</v>
      </c>
      <c r="M56" s="189" t="str">
        <f t="shared" ref="M56" si="620" xml:space="preserve"> IF(L56="", "", _xlfn.CONCAT(L$2,$B56))</f>
        <v>bboh</v>
      </c>
      <c r="N56" s="188"/>
      <c r="O56" s="189" t="str">
        <f t="shared" ref="O56" si="621" xml:space="preserve"> IF(N56="", "", _xlfn.CONCAT(N$2,$B56))</f>
        <v/>
      </c>
      <c r="P56" s="188" t="s">
        <v>676</v>
      </c>
      <c r="Q56" s="189" t="str">
        <f t="shared" ref="Q56" si="622" xml:space="preserve"> IF(P56="", "", _xlfn.CONCAT(P$2,$B56))</f>
        <v>doh</v>
      </c>
      <c r="R56" s="188" t="s">
        <v>677</v>
      </c>
      <c r="S56" s="189" t="str">
        <f t="shared" ref="S56" si="623" xml:space="preserve"> IF(R56="", "", _xlfn.CONCAT(R$2,$B56))</f>
        <v>toh</v>
      </c>
      <c r="T56" s="188"/>
      <c r="U56" s="189" t="str">
        <f t="shared" ref="U56" si="624" xml:space="preserve"> IF(T56="", "", _xlfn.CONCAT(T$2,$B56))</f>
        <v/>
      </c>
      <c r="V56" s="188" t="s">
        <v>678</v>
      </c>
      <c r="W56" s="189" t="str">
        <f t="shared" ref="W56" si="625" xml:space="preserve"> IF(V56="", "", _xlfn.CONCAT(V$2,$B56))</f>
        <v>loh</v>
      </c>
      <c r="X56" s="188" t="s">
        <v>679</v>
      </c>
      <c r="Y56" s="189" t="str">
        <f t="shared" si="241"/>
        <v>zoh</v>
      </c>
      <c r="Z56" s="188" t="s">
        <v>680</v>
      </c>
      <c r="AA56" s="189" t="str">
        <f t="shared" si="10"/>
        <v>coh</v>
      </c>
      <c r="AB56" s="188"/>
      <c r="AC56" s="189" t="str">
        <f t="shared" si="11"/>
        <v/>
      </c>
      <c r="AD56" s="188" t="s">
        <v>681</v>
      </c>
      <c r="AE56" s="189" t="str">
        <f t="shared" si="12"/>
        <v>soh</v>
      </c>
      <c r="AF56" s="188" t="s">
        <v>682</v>
      </c>
      <c r="AG56" s="189" t="str">
        <f t="shared" ref="AG56" si="626" xml:space="preserve"> IF(AF56="", "", _xlfn.CONCAT(AF$2,$B56))</f>
        <v>goh</v>
      </c>
      <c r="AH56" s="188"/>
      <c r="AI56" s="189" t="str">
        <f t="shared" ref="AI56" si="627" xml:space="preserve"> IF(AH56="", "", _xlfn.CONCAT(AH$2,$B56))</f>
        <v/>
      </c>
      <c r="AJ56" s="188"/>
      <c r="AK56" s="189" t="str">
        <f t="shared" ref="AK56" si="628" xml:space="preserve"> IF(AJ56="", "", _xlfn.CONCAT(AJ$2,$B56))</f>
        <v/>
      </c>
      <c r="AL56" s="188"/>
      <c r="AM56" s="189" t="str">
        <f t="shared" ref="AM56" si="629" xml:space="preserve"> IF(AL56="", "", _xlfn.CONCAT(AL$2,$B56))</f>
        <v/>
      </c>
    </row>
    <row r="57" spans="2:39">
      <c r="B57" s="182" t="s">
        <v>1816</v>
      </c>
      <c r="C57" s="180" t="s">
        <v>683</v>
      </c>
      <c r="D57" s="188" t="s">
        <v>684</v>
      </c>
      <c r="E57" s="189" t="str">
        <f t="shared" si="1"/>
        <v>ooh</v>
      </c>
      <c r="F57" s="188" t="s">
        <v>685</v>
      </c>
      <c r="G57" s="189" t="str">
        <f t="shared" si="1"/>
        <v>hooh</v>
      </c>
      <c r="H57" s="188"/>
      <c r="I57" s="189" t="str">
        <f t="shared" ref="I57" si="630" xml:space="preserve"> IF(H57="", "", _xlfn.CONCAT(H$2,$B57))</f>
        <v/>
      </c>
      <c r="J57" s="188"/>
      <c r="K57" s="189" t="str">
        <f t="shared" ref="K57" si="631" xml:space="preserve"> IF(J57="", "", _xlfn.CONCAT(J$2,$B57))</f>
        <v/>
      </c>
      <c r="L57" s="188"/>
      <c r="M57" s="189" t="str">
        <f t="shared" ref="M57" si="632" xml:space="preserve"> IF(L57="", "", _xlfn.CONCAT(L$2,$B57))</f>
        <v/>
      </c>
      <c r="N57" s="188" t="s">
        <v>686</v>
      </c>
      <c r="O57" s="189" t="str">
        <f t="shared" ref="O57" si="633" xml:space="preserve"> IF(N57="", "", _xlfn.CONCAT(N$2,$B57))</f>
        <v>mooh</v>
      </c>
      <c r="P57" s="188" t="s">
        <v>687</v>
      </c>
      <c r="Q57" s="189" t="str">
        <f t="shared" ref="Q57" si="634" xml:space="preserve"> IF(P57="", "", _xlfn.CONCAT(P$2,$B57))</f>
        <v>dooh</v>
      </c>
      <c r="R57" s="188"/>
      <c r="S57" s="189" t="str">
        <f t="shared" ref="S57" si="635" xml:space="preserve"> IF(R57="", "", _xlfn.CONCAT(R$2,$B57))</f>
        <v/>
      </c>
      <c r="T57" s="188"/>
      <c r="U57" s="189" t="str">
        <f t="shared" ref="U57" si="636" xml:space="preserve"> IF(T57="", "", _xlfn.CONCAT(T$2,$B57))</f>
        <v/>
      </c>
      <c r="V57" s="188" t="s">
        <v>688</v>
      </c>
      <c r="W57" s="189" t="str">
        <f t="shared" ref="W57" si="637" xml:space="preserve"> IF(V57="", "", _xlfn.CONCAT(V$2,$B57))</f>
        <v>looh</v>
      </c>
      <c r="X57" s="188"/>
      <c r="Y57" s="189" t="str">
        <f t="shared" si="241"/>
        <v/>
      </c>
      <c r="Z57" s="188"/>
      <c r="AA57" s="189" t="str">
        <f t="shared" si="10"/>
        <v/>
      </c>
      <c r="AB57" s="188"/>
      <c r="AC57" s="189" t="str">
        <f t="shared" si="11"/>
        <v/>
      </c>
      <c r="AD57" s="188"/>
      <c r="AE57" s="189" t="str">
        <f t="shared" si="12"/>
        <v/>
      </c>
      <c r="AF57" s="188" t="s">
        <v>689</v>
      </c>
      <c r="AG57" s="189" t="str">
        <f t="shared" ref="AG57" si="638" xml:space="preserve"> IF(AF57="", "", _xlfn.CONCAT(AF$2,$B57))</f>
        <v>gooh</v>
      </c>
      <c r="AH57" s="188"/>
      <c r="AI57" s="189" t="str">
        <f t="shared" ref="AI57" si="639" xml:space="preserve"> IF(AH57="", "", _xlfn.CONCAT(AH$2,$B57))</f>
        <v/>
      </c>
      <c r="AJ57" s="188"/>
      <c r="AK57" s="189" t="str">
        <f t="shared" ref="AK57" si="640" xml:space="preserve"> IF(AJ57="", "", _xlfn.CONCAT(AJ$2,$B57))</f>
        <v/>
      </c>
      <c r="AL57" s="188"/>
      <c r="AM57" s="189" t="str">
        <f t="shared" ref="AM57" si="641" xml:space="preserve"> IF(AL57="", "", _xlfn.CONCAT(AL$2,$B57))</f>
        <v/>
      </c>
    </row>
    <row r="58" spans="2:39">
      <c r="B58" s="182" t="s">
        <v>1818</v>
      </c>
      <c r="C58" s="180" t="s">
        <v>690</v>
      </c>
      <c r="D58" s="188" t="s">
        <v>691</v>
      </c>
      <c r="E58" s="189" t="str">
        <f t="shared" si="1"/>
        <v>o?</v>
      </c>
      <c r="F58" s="188" t="s">
        <v>692</v>
      </c>
      <c r="G58" s="189" t="str">
        <f t="shared" si="1"/>
        <v>ho?</v>
      </c>
      <c r="H58" s="188"/>
      <c r="I58" s="189" t="str">
        <f t="shared" ref="I58" si="642" xml:space="preserve"> IF(H58="", "", _xlfn.CONCAT(H$2,$B58))</f>
        <v/>
      </c>
      <c r="J58" s="188"/>
      <c r="K58" s="189" t="str">
        <f t="shared" ref="K58" si="643" xml:space="preserve"> IF(J58="", "", _xlfn.CONCAT(J$2,$B58))</f>
        <v/>
      </c>
      <c r="L58" s="188"/>
      <c r="M58" s="189" t="str">
        <f t="shared" ref="M58" si="644" xml:space="preserve"> IF(L58="", "", _xlfn.CONCAT(L$2,$B58))</f>
        <v/>
      </c>
      <c r="N58" s="188"/>
      <c r="O58" s="189" t="str">
        <f t="shared" ref="O58" si="645" xml:space="preserve"> IF(N58="", "", _xlfn.CONCAT(N$2,$B58))</f>
        <v/>
      </c>
      <c r="P58" s="188"/>
      <c r="Q58" s="189" t="str">
        <f t="shared" ref="Q58" si="646" xml:space="preserve"> IF(P58="", "", _xlfn.CONCAT(P$2,$B58))</f>
        <v/>
      </c>
      <c r="R58" s="188"/>
      <c r="S58" s="189" t="str">
        <f t="shared" ref="S58" si="647" xml:space="preserve"> IF(R58="", "", _xlfn.CONCAT(R$2,$B58))</f>
        <v/>
      </c>
      <c r="T58" s="188"/>
      <c r="U58" s="189" t="str">
        <f t="shared" ref="U58" si="648" xml:space="preserve"> IF(T58="", "", _xlfn.CONCAT(T$2,$B58))</f>
        <v/>
      </c>
      <c r="V58" s="188"/>
      <c r="W58" s="189" t="str">
        <f t="shared" ref="W58" si="649" xml:space="preserve"> IF(V58="", "", _xlfn.CONCAT(V$2,$B58))</f>
        <v/>
      </c>
      <c r="X58" s="188"/>
      <c r="Y58" s="189" t="str">
        <f t="shared" si="241"/>
        <v/>
      </c>
      <c r="Z58" s="188"/>
      <c r="AA58" s="189" t="str">
        <f t="shared" si="10"/>
        <v/>
      </c>
      <c r="AB58" s="188"/>
      <c r="AC58" s="189" t="str">
        <f t="shared" si="11"/>
        <v/>
      </c>
      <c r="AD58" s="188"/>
      <c r="AE58" s="189" t="str">
        <f t="shared" si="12"/>
        <v/>
      </c>
      <c r="AF58" s="188"/>
      <c r="AG58" s="189" t="str">
        <f t="shared" ref="AG58" si="650" xml:space="preserve"> IF(AF58="", "", _xlfn.CONCAT(AF$2,$B58))</f>
        <v/>
      </c>
      <c r="AH58" s="188"/>
      <c r="AI58" s="189" t="str">
        <f t="shared" ref="AI58" si="651" xml:space="preserve"> IF(AH58="", "", _xlfn.CONCAT(AH$2,$B58))</f>
        <v/>
      </c>
      <c r="AJ58" s="188"/>
      <c r="AK58" s="189" t="str">
        <f t="shared" ref="AK58" si="652" xml:space="preserve"> IF(AJ58="", "", _xlfn.CONCAT(AJ$2,$B58))</f>
        <v/>
      </c>
      <c r="AL58" s="188"/>
      <c r="AM58" s="189" t="str">
        <f t="shared" ref="AM58" si="653" xml:space="preserve"> IF(AL58="", "", _xlfn.CONCAT(AL$2,$B58))</f>
        <v/>
      </c>
    </row>
    <row r="59" spans="2:39">
      <c r="B59" s="182" t="s">
        <v>1819</v>
      </c>
      <c r="C59" s="180" t="s">
        <v>693</v>
      </c>
      <c r="D59" s="188" t="s">
        <v>694</v>
      </c>
      <c r="E59" s="189" t="str">
        <f t="shared" si="1"/>
        <v>om</v>
      </c>
      <c r="F59" s="188"/>
      <c r="G59" s="189" t="str">
        <f t="shared" si="1"/>
        <v/>
      </c>
      <c r="H59" s="188"/>
      <c r="I59" s="189" t="str">
        <f t="shared" ref="I59" si="654" xml:space="preserve"> IF(H59="", "", _xlfn.CONCAT(H$2,$B59))</f>
        <v/>
      </c>
      <c r="J59" s="188"/>
      <c r="K59" s="189" t="str">
        <f t="shared" ref="K59" si="655" xml:space="preserve"> IF(J59="", "", _xlfn.CONCAT(J$2,$B59))</f>
        <v/>
      </c>
      <c r="L59" s="188"/>
      <c r="M59" s="189" t="str">
        <f t="shared" ref="M59" si="656" xml:space="preserve"> IF(L59="", "", _xlfn.CONCAT(L$2,$B59))</f>
        <v/>
      </c>
      <c r="N59" s="188"/>
      <c r="O59" s="189" t="str">
        <f t="shared" ref="O59" si="657" xml:space="preserve"> IF(N59="", "", _xlfn.CONCAT(N$2,$B59))</f>
        <v/>
      </c>
      <c r="P59" s="188" t="s">
        <v>695</v>
      </c>
      <c r="Q59" s="189" t="str">
        <f t="shared" ref="Q59" si="658" xml:space="preserve"> IF(P59="", "", _xlfn.CONCAT(P$2,$B59))</f>
        <v>dom</v>
      </c>
      <c r="R59" s="188"/>
      <c r="S59" s="189" t="str">
        <f t="shared" ref="S59" si="659" xml:space="preserve"> IF(R59="", "", _xlfn.CONCAT(R$2,$B59))</f>
        <v/>
      </c>
      <c r="T59" s="188"/>
      <c r="U59" s="189" t="str">
        <f t="shared" ref="U59" si="660" xml:space="preserve"> IF(T59="", "", _xlfn.CONCAT(T$2,$B59))</f>
        <v/>
      </c>
      <c r="V59" s="188"/>
      <c r="W59" s="189" t="str">
        <f t="shared" ref="W59" si="661" xml:space="preserve"> IF(V59="", "", _xlfn.CONCAT(V$2,$B59))</f>
        <v/>
      </c>
      <c r="X59" s="188"/>
      <c r="Y59" s="189" t="str">
        <f t="shared" si="241"/>
        <v/>
      </c>
      <c r="Z59" s="188"/>
      <c r="AA59" s="189" t="str">
        <f t="shared" si="10"/>
        <v/>
      </c>
      <c r="AB59" s="188"/>
      <c r="AC59" s="189" t="str">
        <f t="shared" si="11"/>
        <v/>
      </c>
      <c r="AD59" s="188" t="s">
        <v>696</v>
      </c>
      <c r="AE59" s="189" t="str">
        <f t="shared" si="12"/>
        <v>som</v>
      </c>
      <c r="AF59" s="188"/>
      <c r="AG59" s="189" t="str">
        <f t="shared" ref="AG59" si="662" xml:space="preserve"> IF(AF59="", "", _xlfn.CONCAT(AF$2,$B59))</f>
        <v/>
      </c>
      <c r="AH59" s="188"/>
      <c r="AI59" s="189" t="str">
        <f t="shared" ref="AI59" si="663" xml:space="preserve"> IF(AH59="", "", _xlfn.CONCAT(AH$2,$B59))</f>
        <v/>
      </c>
      <c r="AJ59" s="188"/>
      <c r="AK59" s="189" t="str">
        <f t="shared" ref="AK59" si="664" xml:space="preserve"> IF(AJ59="", "", _xlfn.CONCAT(AJ$2,$B59))</f>
        <v/>
      </c>
      <c r="AL59" s="188"/>
      <c r="AM59" s="189" t="str">
        <f t="shared" ref="AM59" si="665" xml:space="preserve"> IF(AL59="", "", _xlfn.CONCAT(AL$2,$B59))</f>
        <v/>
      </c>
    </row>
    <row r="60" spans="2:39">
      <c r="B60" s="182" t="s">
        <v>1820</v>
      </c>
      <c r="C60" s="180" t="s">
        <v>697</v>
      </c>
      <c r="D60" s="188" t="s">
        <v>698</v>
      </c>
      <c r="E60" s="189" t="str">
        <f t="shared" si="1"/>
        <v>ong</v>
      </c>
      <c r="F60" s="188" t="s">
        <v>699</v>
      </c>
      <c r="G60" s="189" t="str">
        <f t="shared" si="1"/>
        <v>hong</v>
      </c>
      <c r="H60" s="188" t="s">
        <v>700</v>
      </c>
      <c r="I60" s="189" t="str">
        <f t="shared" ref="I60" si="666" xml:space="preserve"> IF(H60="", "", _xlfn.CONCAT(H$2,$B60))</f>
        <v>bong</v>
      </c>
      <c r="J60" s="188" t="s">
        <v>701</v>
      </c>
      <c r="K60" s="189" t="str">
        <f t="shared" ref="K60" si="667" xml:space="preserve"> IF(J60="", "", _xlfn.CONCAT(J$2,$B60))</f>
        <v>pong</v>
      </c>
      <c r="L60" s="188" t="s">
        <v>702</v>
      </c>
      <c r="M60" s="189" t="str">
        <f t="shared" ref="M60" si="668" xml:space="preserve"> IF(L60="", "", _xlfn.CONCAT(L$2,$B60))</f>
        <v>bbong</v>
      </c>
      <c r="N60" s="188"/>
      <c r="O60" s="189" t="str">
        <f t="shared" ref="O60" si="669" xml:space="preserve"> IF(N60="", "", _xlfn.CONCAT(N$2,$B60))</f>
        <v/>
      </c>
      <c r="P60" s="188" t="s">
        <v>703</v>
      </c>
      <c r="Q60" s="189" t="str">
        <f t="shared" ref="Q60" si="670" xml:space="preserve"> IF(P60="", "", _xlfn.CONCAT(P$2,$B60))</f>
        <v>dong</v>
      </c>
      <c r="R60" s="188" t="s">
        <v>704</v>
      </c>
      <c r="S60" s="189" t="str">
        <f t="shared" ref="S60" si="671" xml:space="preserve"> IF(R60="", "", _xlfn.CONCAT(R$2,$B60))</f>
        <v>tong</v>
      </c>
      <c r="T60" s="188"/>
      <c r="U60" s="189" t="str">
        <f t="shared" ref="U60" si="672" xml:space="preserve"> IF(T60="", "", _xlfn.CONCAT(T$2,$B60))</f>
        <v/>
      </c>
      <c r="V60" s="188" t="s">
        <v>705</v>
      </c>
      <c r="W60" s="189" t="str">
        <f t="shared" ref="W60" si="673" xml:space="preserve"> IF(V60="", "", _xlfn.CONCAT(V$2,$B60))</f>
        <v>long</v>
      </c>
      <c r="X60" s="188" t="s">
        <v>706</v>
      </c>
      <c r="Y60" s="189" t="str">
        <f t="shared" si="241"/>
        <v>zong</v>
      </c>
      <c r="Z60" s="188" t="s">
        <v>707</v>
      </c>
      <c r="AA60" s="189" t="str">
        <f t="shared" si="10"/>
        <v>cong</v>
      </c>
      <c r="AB60" s="188"/>
      <c r="AC60" s="189" t="str">
        <f t="shared" si="11"/>
        <v/>
      </c>
      <c r="AD60" s="188" t="s">
        <v>708</v>
      </c>
      <c r="AE60" s="189" t="str">
        <f t="shared" si="12"/>
        <v>song</v>
      </c>
      <c r="AF60" s="188" t="s">
        <v>709</v>
      </c>
      <c r="AG60" s="189" t="str">
        <f t="shared" ref="AG60" si="674" xml:space="preserve"> IF(AF60="", "", _xlfn.CONCAT(AF$2,$B60))</f>
        <v>gong</v>
      </c>
      <c r="AH60" s="188" t="s">
        <v>710</v>
      </c>
      <c r="AI60" s="189" t="str">
        <f t="shared" ref="AI60" si="675" xml:space="preserve"> IF(AH60="", "", _xlfn.CONCAT(AH$2,$B60))</f>
        <v>kong</v>
      </c>
      <c r="AJ60" s="188" t="s">
        <v>711</v>
      </c>
      <c r="AK60" s="189" t="str">
        <f t="shared" ref="AK60" si="676" xml:space="preserve"> IF(AJ60="", "", _xlfn.CONCAT(AJ$2,$B60))</f>
        <v>ggong</v>
      </c>
      <c r="AL60" s="188"/>
      <c r="AM60" s="189" t="str">
        <f t="shared" ref="AM60" si="677" xml:space="preserve"> IF(AL60="", "", _xlfn.CONCAT(AL$2,$B60))</f>
        <v/>
      </c>
    </row>
    <row r="61" spans="2:39">
      <c r="B61" s="182" t="s">
        <v>1821</v>
      </c>
      <c r="C61" s="180" t="s">
        <v>712</v>
      </c>
      <c r="D61" s="188" t="s">
        <v>713</v>
      </c>
      <c r="E61" s="189" t="str">
        <f t="shared" si="1"/>
        <v>op</v>
      </c>
      <c r="F61" s="188" t="s">
        <v>714</v>
      </c>
      <c r="G61" s="189" t="str">
        <f t="shared" si="1"/>
        <v>hop</v>
      </c>
      <c r="H61" s="188"/>
      <c r="I61" s="189" t="str">
        <f t="shared" ref="I61" si="678" xml:space="preserve"> IF(H61="", "", _xlfn.CONCAT(H$2,$B61))</f>
        <v/>
      </c>
      <c r="J61" s="188"/>
      <c r="K61" s="189" t="str">
        <f t="shared" ref="K61" si="679" xml:space="preserve"> IF(J61="", "", _xlfn.CONCAT(J$2,$B61))</f>
        <v/>
      </c>
      <c r="L61" s="188"/>
      <c r="M61" s="189" t="str">
        <f t="shared" ref="M61" si="680" xml:space="preserve"> IF(L61="", "", _xlfn.CONCAT(L$2,$B61))</f>
        <v/>
      </c>
      <c r="N61" s="188"/>
      <c r="O61" s="189" t="str">
        <f t="shared" ref="O61" si="681" xml:space="preserve"> IF(N61="", "", _xlfn.CONCAT(N$2,$B61))</f>
        <v/>
      </c>
      <c r="P61" s="188"/>
      <c r="Q61" s="189" t="str">
        <f t="shared" ref="Q61" si="682" xml:space="preserve"> IF(P61="", "", _xlfn.CONCAT(P$2,$B61))</f>
        <v/>
      </c>
      <c r="R61" s="188"/>
      <c r="S61" s="189" t="str">
        <f t="shared" ref="S61" si="683" xml:space="preserve"> IF(R61="", "", _xlfn.CONCAT(R$2,$B61))</f>
        <v/>
      </c>
      <c r="T61" s="188"/>
      <c r="U61" s="189" t="str">
        <f t="shared" ref="U61" si="684" xml:space="preserve"> IF(T61="", "", _xlfn.CONCAT(T$2,$B61))</f>
        <v/>
      </c>
      <c r="V61" s="188" t="s">
        <v>715</v>
      </c>
      <c r="W61" s="189" t="str">
        <f t="shared" ref="W61" si="685" xml:space="preserve"> IF(V61="", "", _xlfn.CONCAT(V$2,$B61))</f>
        <v>lop</v>
      </c>
      <c r="X61" s="188"/>
      <c r="Y61" s="189" t="str">
        <f t="shared" si="241"/>
        <v/>
      </c>
      <c r="Z61" s="188"/>
      <c r="AA61" s="189" t="str">
        <f t="shared" si="10"/>
        <v/>
      </c>
      <c r="AB61" s="188"/>
      <c r="AC61" s="189" t="str">
        <f t="shared" si="11"/>
        <v/>
      </c>
      <c r="AD61" s="188"/>
      <c r="AE61" s="189" t="str">
        <f t="shared" si="12"/>
        <v/>
      </c>
      <c r="AF61" s="188" t="s">
        <v>716</v>
      </c>
      <c r="AG61" s="189" t="str">
        <f t="shared" ref="AG61" si="686" xml:space="preserve"> IF(AF61="", "", _xlfn.CONCAT(AF$2,$B61))</f>
        <v>gop</v>
      </c>
      <c r="AH61" s="188"/>
      <c r="AI61" s="189" t="str">
        <f t="shared" ref="AI61" si="687" xml:space="preserve"> IF(AH61="", "", _xlfn.CONCAT(AH$2,$B61))</f>
        <v/>
      </c>
      <c r="AJ61" s="188"/>
      <c r="AK61" s="189" t="str">
        <f t="shared" ref="AK61" si="688" xml:space="preserve"> IF(AJ61="", "", _xlfn.CONCAT(AJ$2,$B61))</f>
        <v/>
      </c>
      <c r="AL61" s="188"/>
      <c r="AM61" s="189" t="str">
        <f t="shared" ref="AM61" si="689" xml:space="preserve"> IF(AL61="", "", _xlfn.CONCAT(AL$2,$B61))</f>
        <v/>
      </c>
    </row>
    <row r="62" spans="2:39">
      <c r="B62" s="182" t="s">
        <v>1822</v>
      </c>
      <c r="C62" s="180" t="s">
        <v>717</v>
      </c>
      <c r="D62" s="188" t="s">
        <v>718</v>
      </c>
      <c r="E62" s="189" t="str">
        <f t="shared" si="1"/>
        <v>ok</v>
      </c>
      <c r="F62" s="188" t="s">
        <v>719</v>
      </c>
      <c r="G62" s="189" t="str">
        <f t="shared" si="1"/>
        <v>hok</v>
      </c>
      <c r="H62" s="188" t="s">
        <v>720</v>
      </c>
      <c r="I62" s="189" t="str">
        <f t="shared" ref="I62" si="690" xml:space="preserve"> IF(H62="", "", _xlfn.CONCAT(H$2,$B62))</f>
        <v>bok</v>
      </c>
      <c r="J62" s="188" t="s">
        <v>721</v>
      </c>
      <c r="K62" s="189" t="str">
        <f t="shared" ref="K62" si="691" xml:space="preserve"> IF(J62="", "", _xlfn.CONCAT(J$2,$B62))</f>
        <v>pok</v>
      </c>
      <c r="L62" s="188" t="s">
        <v>722</v>
      </c>
      <c r="M62" s="189" t="str">
        <f t="shared" ref="M62" si="692" xml:space="preserve"> IF(L62="", "", _xlfn.CONCAT(L$2,$B62))</f>
        <v>bbok</v>
      </c>
      <c r="N62" s="188"/>
      <c r="O62" s="189" t="str">
        <f t="shared" ref="O62" si="693" xml:space="preserve"> IF(N62="", "", _xlfn.CONCAT(N$2,$B62))</f>
        <v/>
      </c>
      <c r="P62" s="188" t="s">
        <v>723</v>
      </c>
      <c r="Q62" s="189" t="str">
        <f t="shared" ref="Q62" si="694" xml:space="preserve"> IF(P62="", "", _xlfn.CONCAT(P$2,$B62))</f>
        <v>dok</v>
      </c>
      <c r="R62" s="188" t="s">
        <v>724</v>
      </c>
      <c r="S62" s="189" t="str">
        <f t="shared" ref="S62" si="695" xml:space="preserve"> IF(R62="", "", _xlfn.CONCAT(R$2,$B62))</f>
        <v>tok</v>
      </c>
      <c r="T62" s="188"/>
      <c r="U62" s="189" t="str">
        <f t="shared" ref="U62" si="696" xml:space="preserve"> IF(T62="", "", _xlfn.CONCAT(T$2,$B62))</f>
        <v/>
      </c>
      <c r="V62" s="188" t="s">
        <v>725</v>
      </c>
      <c r="W62" s="189" t="str">
        <f t="shared" ref="W62" si="697" xml:space="preserve"> IF(V62="", "", _xlfn.CONCAT(V$2,$B62))</f>
        <v>lok</v>
      </c>
      <c r="X62" s="188" t="s">
        <v>726</v>
      </c>
      <c r="Y62" s="189" t="str">
        <f t="shared" si="241"/>
        <v>zok</v>
      </c>
      <c r="Z62" s="188" t="s">
        <v>727</v>
      </c>
      <c r="AA62" s="189" t="str">
        <f t="shared" si="10"/>
        <v>cok</v>
      </c>
      <c r="AB62" s="188"/>
      <c r="AC62" s="189" t="str">
        <f t="shared" si="11"/>
        <v/>
      </c>
      <c r="AD62" s="188" t="s">
        <v>728</v>
      </c>
      <c r="AE62" s="189" t="str">
        <f t="shared" si="12"/>
        <v>sok</v>
      </c>
      <c r="AF62" s="188" t="s">
        <v>729</v>
      </c>
      <c r="AG62" s="189" t="str">
        <f t="shared" ref="AG62" si="698" xml:space="preserve"> IF(AF62="", "", _xlfn.CONCAT(AF$2,$B62))</f>
        <v>gok</v>
      </c>
      <c r="AH62" s="188" t="s">
        <v>730</v>
      </c>
      <c r="AI62" s="189" t="str">
        <f t="shared" ref="AI62" si="699" xml:space="preserve"> IF(AH62="", "", _xlfn.CONCAT(AH$2,$B62))</f>
        <v>kok</v>
      </c>
      <c r="AJ62" s="188" t="s">
        <v>731</v>
      </c>
      <c r="AK62" s="189" t="str">
        <f t="shared" ref="AK62" si="700" xml:space="preserve"> IF(AJ62="", "", _xlfn.CONCAT(AJ$2,$B62))</f>
        <v>ggok</v>
      </c>
      <c r="AL62" s="188"/>
      <c r="AM62" s="189" t="str">
        <f t="shared" ref="AM62" si="701" xml:space="preserve"> IF(AL62="", "", _xlfn.CONCAT(AL$2,$B62))</f>
        <v/>
      </c>
    </row>
    <row r="63" spans="2:39">
      <c r="B63" s="182" t="s">
        <v>1711</v>
      </c>
      <c r="C63" s="180" t="s">
        <v>732</v>
      </c>
      <c r="D63" s="188" t="s">
        <v>733</v>
      </c>
      <c r="E63" s="189" t="str">
        <f t="shared" si="1"/>
        <v>u</v>
      </c>
      <c r="F63" s="188" t="s">
        <v>734</v>
      </c>
      <c r="G63" s="189" t="str">
        <f t="shared" si="1"/>
        <v>hu</v>
      </c>
      <c r="H63" s="188" t="s">
        <v>735</v>
      </c>
      <c r="I63" s="189" t="str">
        <f t="shared" ref="I63" si="702" xml:space="preserve"> IF(H63="", "", _xlfn.CONCAT(H$2,$B63))</f>
        <v>bu</v>
      </c>
      <c r="J63" s="188" t="s">
        <v>736</v>
      </c>
      <c r="K63" s="189" t="str">
        <f t="shared" ref="K63" si="703" xml:space="preserve"> IF(J63="", "", _xlfn.CONCAT(J$2,$B63))</f>
        <v>pu</v>
      </c>
      <c r="L63" s="188" t="s">
        <v>737</v>
      </c>
      <c r="M63" s="189" t="str">
        <f t="shared" ref="M63" si="704" xml:space="preserve"> IF(L63="", "", _xlfn.CONCAT(L$2,$B63))</f>
        <v>bbu</v>
      </c>
      <c r="N63" s="188"/>
      <c r="O63" s="189" t="str">
        <f t="shared" ref="O63" si="705" xml:space="preserve"> IF(N63="", "", _xlfn.CONCAT(N$2,$B63))</f>
        <v/>
      </c>
      <c r="P63" s="188" t="s">
        <v>738</v>
      </c>
      <c r="Q63" s="189" t="str">
        <f t="shared" ref="Q63" si="706" xml:space="preserve"> IF(P63="", "", _xlfn.CONCAT(P$2,$B63))</f>
        <v>du</v>
      </c>
      <c r="R63" s="188" t="s">
        <v>739</v>
      </c>
      <c r="S63" s="189" t="str">
        <f t="shared" ref="S63" si="707" xml:space="preserve"> IF(R63="", "", _xlfn.CONCAT(R$2,$B63))</f>
        <v>tu</v>
      </c>
      <c r="T63" s="188"/>
      <c r="U63" s="189" t="str">
        <f t="shared" ref="U63" si="708" xml:space="preserve"> IF(T63="", "", _xlfn.CONCAT(T$2,$B63))</f>
        <v/>
      </c>
      <c r="V63" s="188" t="s">
        <v>740</v>
      </c>
      <c r="W63" s="189" t="str">
        <f t="shared" ref="W63" si="709" xml:space="preserve"> IF(V63="", "", _xlfn.CONCAT(V$2,$B63))</f>
        <v>lu</v>
      </c>
      <c r="X63" s="188" t="s">
        <v>741</v>
      </c>
      <c r="Y63" s="189" t="str">
        <f t="shared" si="241"/>
        <v>zu</v>
      </c>
      <c r="Z63" s="188" t="s">
        <v>742</v>
      </c>
      <c r="AA63" s="189" t="str">
        <f t="shared" si="10"/>
        <v>cu</v>
      </c>
      <c r="AB63" s="188" t="s">
        <v>743</v>
      </c>
      <c r="AC63" s="189" t="str">
        <f t="shared" si="11"/>
        <v>ju</v>
      </c>
      <c r="AD63" s="188" t="s">
        <v>744</v>
      </c>
      <c r="AE63" s="189" t="str">
        <f t="shared" si="12"/>
        <v>su</v>
      </c>
      <c r="AF63" s="188" t="s">
        <v>745</v>
      </c>
      <c r="AG63" s="189" t="str">
        <f t="shared" ref="AG63" si="710" xml:space="preserve"> IF(AF63="", "", _xlfn.CONCAT(AF$2,$B63))</f>
        <v>gu</v>
      </c>
      <c r="AH63" s="188" t="s">
        <v>746</v>
      </c>
      <c r="AI63" s="189" t="str">
        <f t="shared" ref="AI63" si="711" xml:space="preserve"> IF(AH63="", "", _xlfn.CONCAT(AH$2,$B63))</f>
        <v>ku</v>
      </c>
      <c r="AJ63" s="188" t="s">
        <v>747</v>
      </c>
      <c r="AK63" s="189" t="str">
        <f t="shared" ref="AK63" si="712" xml:space="preserve"> IF(AJ63="", "", _xlfn.CONCAT(AJ$2,$B63))</f>
        <v>ggu</v>
      </c>
      <c r="AL63" s="188"/>
      <c r="AM63" s="189" t="str">
        <f t="shared" ref="AM63" si="713" xml:space="preserve"> IF(AL63="", "", _xlfn.CONCAT(AL$2,$B63))</f>
        <v/>
      </c>
    </row>
    <row r="64" spans="2:39">
      <c r="B64" s="182" t="s">
        <v>1823</v>
      </c>
      <c r="C64" s="180" t="s">
        <v>748</v>
      </c>
      <c r="D64" s="188" t="s">
        <v>749</v>
      </c>
      <c r="E64" s="189" t="str">
        <f t="shared" si="1"/>
        <v>uh</v>
      </c>
      <c r="F64" s="188"/>
      <c r="G64" s="189" t="str">
        <f t="shared" si="1"/>
        <v/>
      </c>
      <c r="H64" s="188" t="s">
        <v>750</v>
      </c>
      <c r="I64" s="189" t="str">
        <f t="shared" ref="I64" si="714" xml:space="preserve"> IF(H64="", "", _xlfn.CONCAT(H$2,$B64))</f>
        <v>buh</v>
      </c>
      <c r="J64" s="188" t="s">
        <v>751</v>
      </c>
      <c r="K64" s="189" t="str">
        <f t="shared" ref="K64" si="715" xml:space="preserve"> IF(J64="", "", _xlfn.CONCAT(J$2,$B64))</f>
        <v>puh</v>
      </c>
      <c r="L64" s="188" t="s">
        <v>752</v>
      </c>
      <c r="M64" s="189" t="str">
        <f t="shared" ref="M64" si="716" xml:space="preserve"> IF(L64="", "", _xlfn.CONCAT(L$2,$B64))</f>
        <v>bbuh</v>
      </c>
      <c r="N64" s="188"/>
      <c r="O64" s="189" t="str">
        <f t="shared" ref="O64" si="717" xml:space="preserve"> IF(N64="", "", _xlfn.CONCAT(N$2,$B64))</f>
        <v/>
      </c>
      <c r="P64" s="188" t="s">
        <v>753</v>
      </c>
      <c r="Q64" s="189" t="str">
        <f t="shared" ref="Q64" si="718" xml:space="preserve"> IF(P64="", "", _xlfn.CONCAT(P$2,$B64))</f>
        <v>duh</v>
      </c>
      <c r="R64" s="188" t="s">
        <v>754</v>
      </c>
      <c r="S64" s="189" t="str">
        <f t="shared" ref="S64" si="719" xml:space="preserve"> IF(R64="", "", _xlfn.CONCAT(R$2,$B64))</f>
        <v>tuh</v>
      </c>
      <c r="T64" s="188"/>
      <c r="U64" s="189" t="str">
        <f t="shared" ref="U64" si="720" xml:space="preserve"> IF(T64="", "", _xlfn.CONCAT(T$2,$B64))</f>
        <v/>
      </c>
      <c r="V64" s="188" t="s">
        <v>755</v>
      </c>
      <c r="W64" s="189" t="str">
        <f t="shared" ref="W64" si="721" xml:space="preserve"> IF(V64="", "", _xlfn.CONCAT(V$2,$B64))</f>
        <v>luh</v>
      </c>
      <c r="X64" s="188" t="s">
        <v>756</v>
      </c>
      <c r="Y64" s="189" t="str">
        <f t="shared" si="241"/>
        <v>zuh</v>
      </c>
      <c r="Z64" s="188" t="s">
        <v>757</v>
      </c>
      <c r="AA64" s="189" t="str">
        <f t="shared" si="10"/>
        <v>cuh</v>
      </c>
      <c r="AB64" s="188"/>
      <c r="AC64" s="189" t="str">
        <f t="shared" si="11"/>
        <v/>
      </c>
      <c r="AD64" s="188" t="s">
        <v>758</v>
      </c>
      <c r="AE64" s="189" t="str">
        <f t="shared" si="12"/>
        <v>suh</v>
      </c>
      <c r="AF64" s="188"/>
      <c r="AG64" s="189" t="str">
        <f t="shared" ref="AG64" si="722" xml:space="preserve"> IF(AF64="", "", _xlfn.CONCAT(AF$2,$B64))</f>
        <v/>
      </c>
      <c r="AH64" s="188" t="s">
        <v>759</v>
      </c>
      <c r="AI64" s="189" t="str">
        <f t="shared" ref="AI64" si="723" xml:space="preserve"> IF(AH64="", "", _xlfn.CONCAT(AH$2,$B64))</f>
        <v>kuh</v>
      </c>
      <c r="AJ64" s="188"/>
      <c r="AK64" s="189" t="str">
        <f t="shared" ref="AK64" si="724" xml:space="preserve"> IF(AJ64="", "", _xlfn.CONCAT(AJ$2,$B64))</f>
        <v/>
      </c>
      <c r="AL64" s="188"/>
      <c r="AM64" s="189" t="str">
        <f t="shared" ref="AM64" si="725" xml:space="preserve"> IF(AL64="", "", _xlfn.CONCAT(AL$2,$B64))</f>
        <v/>
      </c>
    </row>
    <row r="65" spans="2:39">
      <c r="B65" s="182" t="s">
        <v>1824</v>
      </c>
      <c r="C65" s="180" t="s">
        <v>760</v>
      </c>
      <c r="D65" s="188" t="s">
        <v>761</v>
      </c>
      <c r="E65" s="189" t="str">
        <f t="shared" si="1"/>
        <v>un</v>
      </c>
      <c r="F65" s="188" t="s">
        <v>762</v>
      </c>
      <c r="G65" s="189" t="str">
        <f t="shared" si="1"/>
        <v>hun</v>
      </c>
      <c r="H65" s="188" t="s">
        <v>763</v>
      </c>
      <c r="I65" s="189" t="str">
        <f t="shared" ref="I65" si="726" xml:space="preserve"> IF(H65="", "", _xlfn.CONCAT(H$2,$B65))</f>
        <v>bun</v>
      </c>
      <c r="J65" s="188" t="s">
        <v>764</v>
      </c>
      <c r="K65" s="189" t="str">
        <f t="shared" ref="K65" si="727" xml:space="preserve"> IF(J65="", "", _xlfn.CONCAT(J$2,$B65))</f>
        <v>pun</v>
      </c>
      <c r="L65" s="188" t="s">
        <v>765</v>
      </c>
      <c r="M65" s="189" t="str">
        <f t="shared" ref="M65" si="728" xml:space="preserve"> IF(L65="", "", _xlfn.CONCAT(L$2,$B65))</f>
        <v>bbun</v>
      </c>
      <c r="N65" s="188"/>
      <c r="O65" s="189" t="str">
        <f t="shared" ref="O65" si="729" xml:space="preserve"> IF(N65="", "", _xlfn.CONCAT(N$2,$B65))</f>
        <v/>
      </c>
      <c r="P65" s="188" t="s">
        <v>766</v>
      </c>
      <c r="Q65" s="189" t="str">
        <f t="shared" ref="Q65" si="730" xml:space="preserve"> IF(P65="", "", _xlfn.CONCAT(P$2,$B65))</f>
        <v>dun</v>
      </c>
      <c r="R65" s="188" t="s">
        <v>767</v>
      </c>
      <c r="S65" s="189" t="str">
        <f t="shared" ref="S65" si="731" xml:space="preserve"> IF(R65="", "", _xlfn.CONCAT(R$2,$B65))</f>
        <v>tun</v>
      </c>
      <c r="T65" s="188"/>
      <c r="U65" s="189" t="str">
        <f t="shared" ref="U65" si="732" xml:space="preserve"> IF(T65="", "", _xlfn.CONCAT(T$2,$B65))</f>
        <v/>
      </c>
      <c r="V65" s="188" t="s">
        <v>768</v>
      </c>
      <c r="W65" s="189" t="str">
        <f t="shared" ref="W65" si="733" xml:space="preserve"> IF(V65="", "", _xlfn.CONCAT(V$2,$B65))</f>
        <v>lun</v>
      </c>
      <c r="X65" s="188" t="s">
        <v>769</v>
      </c>
      <c r="Y65" s="189" t="str">
        <f t="shared" si="241"/>
        <v>zun</v>
      </c>
      <c r="Z65" s="188" t="s">
        <v>770</v>
      </c>
      <c r="AA65" s="189" t="str">
        <f t="shared" si="10"/>
        <v>cun</v>
      </c>
      <c r="AB65" s="188" t="s">
        <v>771</v>
      </c>
      <c r="AC65" s="189" t="str">
        <f t="shared" si="11"/>
        <v>jun</v>
      </c>
      <c r="AD65" s="188" t="s">
        <v>772</v>
      </c>
      <c r="AE65" s="189" t="str">
        <f t="shared" si="12"/>
        <v>sun</v>
      </c>
      <c r="AF65" s="188" t="s">
        <v>773</v>
      </c>
      <c r="AG65" s="189" t="str">
        <f t="shared" ref="AG65" si="734" xml:space="preserve"> IF(AF65="", "", _xlfn.CONCAT(AF$2,$B65))</f>
        <v>gun</v>
      </c>
      <c r="AH65" s="188" t="s">
        <v>774</v>
      </c>
      <c r="AI65" s="189" t="str">
        <f t="shared" ref="AI65" si="735" xml:space="preserve"> IF(AH65="", "", _xlfn.CONCAT(AH$2,$B65))</f>
        <v>kun</v>
      </c>
      <c r="AJ65" s="188" t="s">
        <v>775</v>
      </c>
      <c r="AK65" s="189" t="str">
        <f t="shared" ref="AK65" si="736" xml:space="preserve"> IF(AJ65="", "", _xlfn.CONCAT(AJ$2,$B65))</f>
        <v>ggun</v>
      </c>
      <c r="AL65" s="188"/>
      <c r="AM65" s="189" t="str">
        <f t="shared" ref="AM65" si="737" xml:space="preserve"> IF(AL65="", "", _xlfn.CONCAT(AL$2,$B65))</f>
        <v/>
      </c>
    </row>
    <row r="66" spans="2:39">
      <c r="B66" s="182" t="s">
        <v>1825</v>
      </c>
      <c r="C66" s="180" t="s">
        <v>776</v>
      </c>
      <c r="D66" s="188" t="s">
        <v>777</v>
      </c>
      <c r="E66" s="189" t="str">
        <f t="shared" si="1"/>
        <v>ut</v>
      </c>
      <c r="F66" s="188" t="s">
        <v>778</v>
      </c>
      <c r="G66" s="189" t="str">
        <f t="shared" si="1"/>
        <v>hut</v>
      </c>
      <c r="H66" s="188" t="s">
        <v>779</v>
      </c>
      <c r="I66" s="189" t="str">
        <f t="shared" ref="I66" si="738" xml:space="preserve"> IF(H66="", "", _xlfn.CONCAT(H$2,$B66))</f>
        <v>but</v>
      </c>
      <c r="J66" s="188" t="s">
        <v>780</v>
      </c>
      <c r="K66" s="189" t="str">
        <f t="shared" ref="K66" si="739" xml:space="preserve"> IF(J66="", "", _xlfn.CONCAT(J$2,$B66))</f>
        <v>put</v>
      </c>
      <c r="L66" s="188" t="s">
        <v>781</v>
      </c>
      <c r="M66" s="189" t="str">
        <f t="shared" ref="M66" si="740" xml:space="preserve"> IF(L66="", "", _xlfn.CONCAT(L$2,$B66))</f>
        <v>bbut</v>
      </c>
      <c r="N66" s="188"/>
      <c r="O66" s="189" t="str">
        <f t="shared" ref="O66" si="741" xml:space="preserve"> IF(N66="", "", _xlfn.CONCAT(N$2,$B66))</f>
        <v/>
      </c>
      <c r="P66" s="188" t="s">
        <v>782</v>
      </c>
      <c r="Q66" s="189" t="str">
        <f t="shared" ref="Q66" si="742" xml:space="preserve"> IF(P66="", "", _xlfn.CONCAT(P$2,$B66))</f>
        <v>dut</v>
      </c>
      <c r="R66" s="188" t="s">
        <v>783</v>
      </c>
      <c r="S66" s="189" t="str">
        <f t="shared" ref="S66" si="743" xml:space="preserve"> IF(R66="", "", _xlfn.CONCAT(R$2,$B66))</f>
        <v>tut</v>
      </c>
      <c r="T66" s="188"/>
      <c r="U66" s="189" t="str">
        <f t="shared" ref="U66" si="744" xml:space="preserve"> IF(T66="", "", _xlfn.CONCAT(T$2,$B66))</f>
        <v/>
      </c>
      <c r="V66" s="188" t="s">
        <v>784</v>
      </c>
      <c r="W66" s="189" t="str">
        <f t="shared" ref="W66" si="745" xml:space="preserve"> IF(V66="", "", _xlfn.CONCAT(V$2,$B66))</f>
        <v>lut</v>
      </c>
      <c r="X66" s="188" t="s">
        <v>785</v>
      </c>
      <c r="Y66" s="189" t="str">
        <f t="shared" si="241"/>
        <v>zut</v>
      </c>
      <c r="Z66" s="188" t="s">
        <v>786</v>
      </c>
      <c r="AA66" s="189" t="str">
        <f t="shared" si="10"/>
        <v>cut</v>
      </c>
      <c r="AB66" s="188"/>
      <c r="AC66" s="189" t="str">
        <f t="shared" si="11"/>
        <v/>
      </c>
      <c r="AD66" s="188" t="s">
        <v>787</v>
      </c>
      <c r="AE66" s="189" t="str">
        <f t="shared" si="12"/>
        <v>sut</v>
      </c>
      <c r="AF66" s="188" t="s">
        <v>788</v>
      </c>
      <c r="AG66" s="189" t="str">
        <f t="shared" ref="AG66" si="746" xml:space="preserve"> IF(AF66="", "", _xlfn.CONCAT(AF$2,$B66))</f>
        <v>gut</v>
      </c>
      <c r="AH66" s="188" t="s">
        <v>789</v>
      </c>
      <c r="AI66" s="189" t="str">
        <f t="shared" ref="AI66" si="747" xml:space="preserve"> IF(AH66="", "", _xlfn.CONCAT(AH$2,$B66))</f>
        <v>kut</v>
      </c>
      <c r="AJ66" s="188"/>
      <c r="AK66" s="189" t="str">
        <f t="shared" ref="AK66" si="748" xml:space="preserve"> IF(AJ66="", "", _xlfn.CONCAT(AJ$2,$B66))</f>
        <v/>
      </c>
      <c r="AL66" s="188"/>
      <c r="AM66" s="189" t="str">
        <f t="shared" ref="AM66" si="749" xml:space="preserve"> IF(AL66="", "", _xlfn.CONCAT(AL$2,$B66))</f>
        <v/>
      </c>
    </row>
    <row r="67" spans="2:39">
      <c r="B67" s="182" t="s">
        <v>1826</v>
      </c>
      <c r="C67" s="180" t="s">
        <v>790</v>
      </c>
      <c r="D67" s="188" t="s">
        <v>791</v>
      </c>
      <c r="E67" s="189" t="str">
        <f t="shared" si="1"/>
        <v>ua</v>
      </c>
      <c r="F67" s="188" t="s">
        <v>792</v>
      </c>
      <c r="G67" s="189" t="str">
        <f t="shared" si="1"/>
        <v>hua</v>
      </c>
      <c r="H67" s="188" t="s">
        <v>793</v>
      </c>
      <c r="I67" s="189" t="str">
        <f t="shared" ref="I67" si="750" xml:space="preserve"> IF(H67="", "", _xlfn.CONCAT(H$2,$B67))</f>
        <v>bua</v>
      </c>
      <c r="J67" s="188" t="s">
        <v>794</v>
      </c>
      <c r="K67" s="189" t="str">
        <f t="shared" ref="K67" si="751" xml:space="preserve"> IF(J67="", "", _xlfn.CONCAT(J$2,$B67))</f>
        <v>pua</v>
      </c>
      <c r="L67" s="188" t="s">
        <v>795</v>
      </c>
      <c r="M67" s="189" t="str">
        <f t="shared" ref="M67" si="752" xml:space="preserve"> IF(L67="", "", _xlfn.CONCAT(L$2,$B67))</f>
        <v>bbua</v>
      </c>
      <c r="N67" s="188" t="s">
        <v>796</v>
      </c>
      <c r="O67" s="189" t="str">
        <f t="shared" ref="O67" si="753" xml:space="preserve"> IF(N67="", "", _xlfn.CONCAT(N$2,$B67))</f>
        <v>mua</v>
      </c>
      <c r="P67" s="188" t="s">
        <v>797</v>
      </c>
      <c r="Q67" s="189" t="str">
        <f t="shared" ref="Q67" si="754" xml:space="preserve"> IF(P67="", "", _xlfn.CONCAT(P$2,$B67))</f>
        <v>dua</v>
      </c>
      <c r="R67" s="188" t="s">
        <v>798</v>
      </c>
      <c r="S67" s="189" t="str">
        <f t="shared" ref="S67" si="755" xml:space="preserve"> IF(R67="", "", _xlfn.CONCAT(R$2,$B67))</f>
        <v>tua</v>
      </c>
      <c r="T67" s="188" t="s">
        <v>799</v>
      </c>
      <c r="U67" s="189" t="str">
        <f t="shared" ref="U67" si="756" xml:space="preserve"> IF(T67="", "", _xlfn.CONCAT(T$2,$B67))</f>
        <v>nua</v>
      </c>
      <c r="V67" s="188" t="s">
        <v>800</v>
      </c>
      <c r="W67" s="189" t="str">
        <f t="shared" ref="W67" si="757" xml:space="preserve"> IF(V67="", "", _xlfn.CONCAT(V$2,$B67))</f>
        <v>lua</v>
      </c>
      <c r="X67" s="188" t="s">
        <v>801</v>
      </c>
      <c r="Y67" s="189" t="str">
        <f t="shared" si="241"/>
        <v>zua</v>
      </c>
      <c r="Z67" s="188" t="s">
        <v>802</v>
      </c>
      <c r="AA67" s="189" t="str">
        <f t="shared" si="10"/>
        <v>cua</v>
      </c>
      <c r="AB67" s="188" t="s">
        <v>803</v>
      </c>
      <c r="AC67" s="189" t="str">
        <f t="shared" si="11"/>
        <v>jua</v>
      </c>
      <c r="AD67" s="188" t="s">
        <v>804</v>
      </c>
      <c r="AE67" s="189" t="str">
        <f t="shared" si="12"/>
        <v>sua</v>
      </c>
      <c r="AF67" s="188" t="s">
        <v>805</v>
      </c>
      <c r="AG67" s="189" t="str">
        <f t="shared" ref="AG67" si="758" xml:space="preserve"> IF(AF67="", "", _xlfn.CONCAT(AF$2,$B67))</f>
        <v>gua</v>
      </c>
      <c r="AH67" s="188" t="s">
        <v>806</v>
      </c>
      <c r="AI67" s="189" t="str">
        <f t="shared" ref="AI67" si="759" xml:space="preserve"> IF(AH67="", "", _xlfn.CONCAT(AH$2,$B67))</f>
        <v>kua</v>
      </c>
      <c r="AJ67" s="188" t="s">
        <v>807</v>
      </c>
      <c r="AK67" s="189" t="str">
        <f t="shared" ref="AK67" si="760" xml:space="preserve"> IF(AJ67="", "", _xlfn.CONCAT(AJ$2,$B67))</f>
        <v>ggua</v>
      </c>
      <c r="AL67" s="188"/>
      <c r="AM67" s="189" t="str">
        <f t="shared" ref="AM67" si="761" xml:space="preserve"> IF(AL67="", "", _xlfn.CONCAT(AL$2,$B67))</f>
        <v/>
      </c>
    </row>
    <row r="68" spans="2:39">
      <c r="B68" s="182" t="s">
        <v>1827</v>
      </c>
      <c r="C68" s="180" t="s">
        <v>808</v>
      </c>
      <c r="D68" s="188" t="s">
        <v>809</v>
      </c>
      <c r="E68" s="189" t="str">
        <f t="shared" si="1"/>
        <v>Nua</v>
      </c>
      <c r="F68" s="188" t="s">
        <v>810</v>
      </c>
      <c r="G68" s="189" t="str">
        <f t="shared" si="1"/>
        <v>hNua</v>
      </c>
      <c r="H68" s="188" t="s">
        <v>811</v>
      </c>
      <c r="I68" s="189" t="str">
        <f t="shared" ref="I68" si="762" xml:space="preserve"> IF(H68="", "", _xlfn.CONCAT(H$2,$B68))</f>
        <v>bNua</v>
      </c>
      <c r="J68" s="188" t="s">
        <v>812</v>
      </c>
      <c r="K68" s="189" t="str">
        <f t="shared" ref="K68" si="763" xml:space="preserve"> IF(J68="", "", _xlfn.CONCAT(J$2,$B68))</f>
        <v>pNua</v>
      </c>
      <c r="L68" s="188"/>
      <c r="M68" s="189" t="str">
        <f t="shared" ref="M68" si="764" xml:space="preserve"> IF(L68="", "", _xlfn.CONCAT(L$2,$B68))</f>
        <v/>
      </c>
      <c r="N68" s="188"/>
      <c r="O68" s="189" t="str">
        <f t="shared" ref="O68" si="765" xml:space="preserve"> IF(N68="", "", _xlfn.CONCAT(N$2,$B68))</f>
        <v/>
      </c>
      <c r="P68" s="188" t="s">
        <v>813</v>
      </c>
      <c r="Q68" s="189" t="str">
        <f t="shared" ref="Q68" si="766" xml:space="preserve"> IF(P68="", "", _xlfn.CONCAT(P$2,$B68))</f>
        <v>dNua</v>
      </c>
      <c r="R68" s="188" t="s">
        <v>814</v>
      </c>
      <c r="S68" s="189" t="str">
        <f t="shared" ref="S68" si="767" xml:space="preserve"> IF(R68="", "", _xlfn.CONCAT(R$2,$B68))</f>
        <v>tNua</v>
      </c>
      <c r="T68" s="188"/>
      <c r="U68" s="189" t="str">
        <f t="shared" ref="U68" si="768" xml:space="preserve"> IF(T68="", "", _xlfn.CONCAT(T$2,$B68))</f>
        <v/>
      </c>
      <c r="V68" s="188"/>
      <c r="W68" s="189" t="str">
        <f t="shared" ref="W68" si="769" xml:space="preserve"> IF(V68="", "", _xlfn.CONCAT(V$2,$B68))</f>
        <v/>
      </c>
      <c r="X68" s="188" t="s">
        <v>815</v>
      </c>
      <c r="Y68" s="189" t="str">
        <f t="shared" si="241"/>
        <v>zNua</v>
      </c>
      <c r="Z68" s="188" t="s">
        <v>816</v>
      </c>
      <c r="AA68" s="189" t="str">
        <f t="shared" si="10"/>
        <v>cNua</v>
      </c>
      <c r="AB68" s="188"/>
      <c r="AC68" s="189" t="str">
        <f t="shared" si="11"/>
        <v/>
      </c>
      <c r="AD68" s="188" t="s">
        <v>817</v>
      </c>
      <c r="AE68" s="189" t="str">
        <f t="shared" si="12"/>
        <v>sNua</v>
      </c>
      <c r="AF68" s="188" t="s">
        <v>818</v>
      </c>
      <c r="AG68" s="189" t="str">
        <f t="shared" ref="AG68" si="770" xml:space="preserve"> IF(AF68="", "", _xlfn.CONCAT(AF$2,$B68))</f>
        <v>gNua</v>
      </c>
      <c r="AH68" s="188" t="s">
        <v>819</v>
      </c>
      <c r="AI68" s="189" t="str">
        <f t="shared" ref="AI68" si="771" xml:space="preserve"> IF(AH68="", "", _xlfn.CONCAT(AH$2,$B68))</f>
        <v>kNua</v>
      </c>
      <c r="AJ68" s="188"/>
      <c r="AK68" s="189" t="str">
        <f t="shared" ref="AK68" si="772" xml:space="preserve"> IF(AJ68="", "", _xlfn.CONCAT(AJ$2,$B68))</f>
        <v/>
      </c>
      <c r="AL68" s="188"/>
      <c r="AM68" s="189" t="str">
        <f t="shared" ref="AM68" si="773" xml:space="preserve"> IF(AL68="", "", _xlfn.CONCAT(AL$2,$B68))</f>
        <v/>
      </c>
    </row>
    <row r="69" spans="2:39">
      <c r="B69" s="182" t="s">
        <v>1828</v>
      </c>
      <c r="C69" s="180" t="s">
        <v>820</v>
      </c>
      <c r="D69" s="188" t="s">
        <v>821</v>
      </c>
      <c r="E69" s="189" t="str">
        <f t="shared" ref="E69:G85" si="774" xml:space="preserve"> IF(D69="", "", _xlfn.CONCAT(D$2,$B69))</f>
        <v>uah</v>
      </c>
      <c r="F69" s="188" t="s">
        <v>822</v>
      </c>
      <c r="G69" s="189" t="str">
        <f t="shared" si="774"/>
        <v>huah</v>
      </c>
      <c r="H69" s="188" t="s">
        <v>823</v>
      </c>
      <c r="I69" s="189" t="str">
        <f t="shared" ref="I69" si="775" xml:space="preserve"> IF(H69="", "", _xlfn.CONCAT(H$2,$B69))</f>
        <v>buah</v>
      </c>
      <c r="J69" s="188" t="s">
        <v>824</v>
      </c>
      <c r="K69" s="189" t="str">
        <f t="shared" ref="K69" si="776" xml:space="preserve"> IF(J69="", "", _xlfn.CONCAT(J$2,$B69))</f>
        <v>puah</v>
      </c>
      <c r="L69" s="188" t="s">
        <v>825</v>
      </c>
      <c r="M69" s="189" t="str">
        <f t="shared" ref="M69" si="777" xml:space="preserve"> IF(L69="", "", _xlfn.CONCAT(L$2,$B69))</f>
        <v>bbuah</v>
      </c>
      <c r="N69" s="188"/>
      <c r="O69" s="189" t="str">
        <f t="shared" ref="O69" si="778" xml:space="preserve"> IF(N69="", "", _xlfn.CONCAT(N$2,$B69))</f>
        <v/>
      </c>
      <c r="P69" s="188" t="s">
        <v>826</v>
      </c>
      <c r="Q69" s="189" t="str">
        <f t="shared" ref="Q69" si="779" xml:space="preserve"> IF(P69="", "", _xlfn.CONCAT(P$2,$B69))</f>
        <v>duah</v>
      </c>
      <c r="R69" s="188" t="s">
        <v>827</v>
      </c>
      <c r="S69" s="189" t="str">
        <f t="shared" ref="S69" si="780" xml:space="preserve"> IF(R69="", "", _xlfn.CONCAT(R$2,$B69))</f>
        <v>tuah</v>
      </c>
      <c r="T69" s="188"/>
      <c r="U69" s="189" t="str">
        <f t="shared" ref="U69" si="781" xml:space="preserve"> IF(T69="", "", _xlfn.CONCAT(T$2,$B69))</f>
        <v/>
      </c>
      <c r="V69" s="188" t="s">
        <v>828</v>
      </c>
      <c r="W69" s="189" t="str">
        <f t="shared" ref="W69" si="782" xml:space="preserve"> IF(V69="", "", _xlfn.CONCAT(V$2,$B69))</f>
        <v>luah</v>
      </c>
      <c r="X69" s="188" t="s">
        <v>829</v>
      </c>
      <c r="Y69" s="189" t="str">
        <f t="shared" si="241"/>
        <v>zuah</v>
      </c>
      <c r="Z69" s="188" t="s">
        <v>830</v>
      </c>
      <c r="AA69" s="189" t="str">
        <f t="shared" ref="AA69:AA85" si="783" xml:space="preserve"> IF(Z69="", "", IF(LEFT(Z69)="ㄘ", _xlfn.CONCAT("c", $B69), IF(OR(LEFT(Z69,2)="ㄑㄧ", LEFT(Z69,2)="ㄑㆪ"), _xlfn.CONCAT("C",$B69), _xlfn.CONCAT("c",$B69))))</f>
        <v>cuah</v>
      </c>
      <c r="AB69" s="188" t="s">
        <v>831</v>
      </c>
      <c r="AC69" s="189" t="str">
        <f t="shared" ref="AC69:AC85" si="784" xml:space="preserve"> IF(AB69="", "", IF(LEFT(AB69)="ㆡ", _xlfn.CONCAT("j", $B69), IF(OR(LEFT(AB69,2)="ㆢㄧ", LEFT(AB69,2)="ㆢㆪ"), _xlfn.CONCAT("J",$B69), _xlfn.CONCAT("j",$B69))))</f>
        <v>juah</v>
      </c>
      <c r="AD69" s="188" t="s">
        <v>832</v>
      </c>
      <c r="AE69" s="189" t="str">
        <f t="shared" ref="AE69:AE85" si="785" xml:space="preserve"> IF(AD69="", "", IF(LEFT(AD69)="ㄙ", _xlfn.CONCAT("s", $B69), IF(OR(LEFT(AD69,2)="ㄒㄧ", LEFT(AD69,2)="ㄒㆪ"), _xlfn.CONCAT("S",$B69), _xlfn.CONCAT("s",$B69))))</f>
        <v>suah</v>
      </c>
      <c r="AF69" s="188" t="s">
        <v>833</v>
      </c>
      <c r="AG69" s="189" t="str">
        <f t="shared" ref="AG69" si="786" xml:space="preserve"> IF(AF69="", "", _xlfn.CONCAT(AF$2,$B69))</f>
        <v>guah</v>
      </c>
      <c r="AH69" s="188" t="s">
        <v>834</v>
      </c>
      <c r="AI69" s="189" t="str">
        <f t="shared" ref="AI69" si="787" xml:space="preserve"> IF(AH69="", "", _xlfn.CONCAT(AH$2,$B69))</f>
        <v>kuah</v>
      </c>
      <c r="AJ69" s="188"/>
      <c r="AK69" s="189" t="str">
        <f t="shared" ref="AK69" si="788" xml:space="preserve"> IF(AJ69="", "", _xlfn.CONCAT(AJ$2,$B69))</f>
        <v/>
      </c>
      <c r="AL69" s="188"/>
      <c r="AM69" s="189" t="str">
        <f t="shared" ref="AM69" si="789" xml:space="preserve"> IF(AL69="", "", _xlfn.CONCAT(AL$2,$B69))</f>
        <v/>
      </c>
    </row>
    <row r="70" spans="2:39">
      <c r="B70" s="182" t="s">
        <v>1829</v>
      </c>
      <c r="C70" s="180" t="s">
        <v>835</v>
      </c>
      <c r="D70" s="188" t="s">
        <v>836</v>
      </c>
      <c r="E70" s="189" t="str">
        <f t="shared" si="774"/>
        <v>uan</v>
      </c>
      <c r="F70" s="188" t="s">
        <v>837</v>
      </c>
      <c r="G70" s="189" t="str">
        <f t="shared" si="774"/>
        <v>huan</v>
      </c>
      <c r="H70" s="188" t="s">
        <v>838</v>
      </c>
      <c r="I70" s="189" t="str">
        <f t="shared" ref="I70" si="790" xml:space="preserve"> IF(H70="", "", _xlfn.CONCAT(H$2,$B70))</f>
        <v>buan</v>
      </c>
      <c r="J70" s="188" t="s">
        <v>839</v>
      </c>
      <c r="K70" s="189" t="str">
        <f t="shared" ref="K70" si="791" xml:space="preserve"> IF(J70="", "", _xlfn.CONCAT(J$2,$B70))</f>
        <v>puan</v>
      </c>
      <c r="L70" s="188" t="s">
        <v>840</v>
      </c>
      <c r="M70" s="189" t="str">
        <f t="shared" ref="M70" si="792" xml:space="preserve"> IF(L70="", "", _xlfn.CONCAT(L$2,$B70))</f>
        <v>bbuan</v>
      </c>
      <c r="N70" s="188"/>
      <c r="O70" s="189" t="str">
        <f t="shared" ref="O70" si="793" xml:space="preserve"> IF(N70="", "", _xlfn.CONCAT(N$2,$B70))</f>
        <v/>
      </c>
      <c r="P70" s="188" t="s">
        <v>841</v>
      </c>
      <c r="Q70" s="189" t="str">
        <f t="shared" ref="Q70" si="794" xml:space="preserve"> IF(P70="", "", _xlfn.CONCAT(P$2,$B70))</f>
        <v>duan</v>
      </c>
      <c r="R70" s="188" t="s">
        <v>842</v>
      </c>
      <c r="S70" s="189" t="str">
        <f t="shared" ref="S70" si="795" xml:space="preserve"> IF(R70="", "", _xlfn.CONCAT(R$2,$B70))</f>
        <v>tuan</v>
      </c>
      <c r="T70" s="188"/>
      <c r="U70" s="189" t="str">
        <f t="shared" ref="U70" si="796" xml:space="preserve"> IF(T70="", "", _xlfn.CONCAT(T$2,$B70))</f>
        <v/>
      </c>
      <c r="V70" s="188" t="s">
        <v>843</v>
      </c>
      <c r="W70" s="189" t="str">
        <f t="shared" ref="W70" si="797" xml:space="preserve"> IF(V70="", "", _xlfn.CONCAT(V$2,$B70))</f>
        <v>luan</v>
      </c>
      <c r="X70" s="188" t="s">
        <v>844</v>
      </c>
      <c r="Y70" s="189" t="str">
        <f t="shared" si="241"/>
        <v>zuan</v>
      </c>
      <c r="Z70" s="188" t="s">
        <v>845</v>
      </c>
      <c r="AA70" s="189" t="str">
        <f t="shared" si="783"/>
        <v>cuan</v>
      </c>
      <c r="AB70" s="188"/>
      <c r="AC70" s="189" t="str">
        <f t="shared" si="784"/>
        <v/>
      </c>
      <c r="AD70" s="188" t="s">
        <v>846</v>
      </c>
      <c r="AE70" s="189" t="str">
        <f t="shared" si="785"/>
        <v>suan</v>
      </c>
      <c r="AF70" s="188" t="s">
        <v>847</v>
      </c>
      <c r="AG70" s="189" t="str">
        <f t="shared" ref="AG70" si="798" xml:space="preserve"> IF(AF70="", "", _xlfn.CONCAT(AF$2,$B70))</f>
        <v>guan</v>
      </c>
      <c r="AH70" s="188" t="s">
        <v>848</v>
      </c>
      <c r="AI70" s="189" t="str">
        <f t="shared" ref="AI70" si="799" xml:space="preserve"> IF(AH70="", "", _xlfn.CONCAT(AH$2,$B70))</f>
        <v>kuan</v>
      </c>
      <c r="AJ70" s="188" t="s">
        <v>849</v>
      </c>
      <c r="AK70" s="189" t="str">
        <f t="shared" ref="AK70" si="800" xml:space="preserve"> IF(AJ70="", "", _xlfn.CONCAT(AJ$2,$B70))</f>
        <v>gguan</v>
      </c>
      <c r="AL70" s="188"/>
      <c r="AM70" s="189" t="str">
        <f t="shared" ref="AM70" si="801" xml:space="preserve"> IF(AL70="", "", _xlfn.CONCAT(AL$2,$B70))</f>
        <v/>
      </c>
    </row>
    <row r="71" spans="2:39">
      <c r="B71" s="182" t="s">
        <v>1830</v>
      </c>
      <c r="C71" s="180" t="s">
        <v>850</v>
      </c>
      <c r="D71" s="188" t="s">
        <v>851</v>
      </c>
      <c r="E71" s="189" t="str">
        <f t="shared" si="774"/>
        <v>uang</v>
      </c>
      <c r="F71" s="188" t="s">
        <v>852</v>
      </c>
      <c r="G71" s="189" t="str">
        <f t="shared" si="774"/>
        <v>huang</v>
      </c>
      <c r="H71" s="188"/>
      <c r="I71" s="189" t="str">
        <f t="shared" ref="I71" si="802" xml:space="preserve"> IF(H71="", "", _xlfn.CONCAT(H$2,$B71))</f>
        <v/>
      </c>
      <c r="J71" s="188"/>
      <c r="K71" s="189" t="str">
        <f t="shared" ref="K71" si="803" xml:space="preserve"> IF(J71="", "", _xlfn.CONCAT(J$2,$B71))</f>
        <v/>
      </c>
      <c r="L71" s="188"/>
      <c r="M71" s="189" t="str">
        <f t="shared" ref="M71" si="804" xml:space="preserve"> IF(L71="", "", _xlfn.CONCAT(L$2,$B71))</f>
        <v/>
      </c>
      <c r="N71" s="188"/>
      <c r="O71" s="189" t="str">
        <f t="shared" ref="O71" si="805" xml:space="preserve"> IF(N71="", "", _xlfn.CONCAT(N$2,$B71))</f>
        <v/>
      </c>
      <c r="P71" s="188"/>
      <c r="Q71" s="189" t="str">
        <f t="shared" ref="Q71" si="806" xml:space="preserve"> IF(P71="", "", _xlfn.CONCAT(P$2,$B71))</f>
        <v/>
      </c>
      <c r="R71" s="188"/>
      <c r="S71" s="189" t="str">
        <f t="shared" ref="S71" si="807" xml:space="preserve"> IF(R71="", "", _xlfn.CONCAT(R$2,$B71))</f>
        <v/>
      </c>
      <c r="T71" s="188"/>
      <c r="U71" s="189" t="str">
        <f t="shared" ref="U71" si="808" xml:space="preserve"> IF(T71="", "", _xlfn.CONCAT(T$2,$B71))</f>
        <v/>
      </c>
      <c r="V71" s="188"/>
      <c r="W71" s="189" t="str">
        <f t="shared" ref="W71" si="809" xml:space="preserve"> IF(V71="", "", _xlfn.CONCAT(V$2,$B71))</f>
        <v/>
      </c>
      <c r="X71" s="188"/>
      <c r="Y71" s="189" t="str">
        <f t="shared" si="241"/>
        <v/>
      </c>
      <c r="Z71" s="188" t="s">
        <v>853</v>
      </c>
      <c r="AA71" s="189" t="str">
        <f t="shared" si="783"/>
        <v>cuang</v>
      </c>
      <c r="AB71" s="188"/>
      <c r="AC71" s="189" t="str">
        <f t="shared" si="784"/>
        <v/>
      </c>
      <c r="AD71" s="188"/>
      <c r="AE71" s="189" t="str">
        <f t="shared" si="785"/>
        <v/>
      </c>
      <c r="AF71" s="188"/>
      <c r="AG71" s="189" t="str">
        <f t="shared" ref="AG71" si="810" xml:space="preserve"> IF(AF71="", "", _xlfn.CONCAT(AF$2,$B71))</f>
        <v/>
      </c>
      <c r="AH71" s="188"/>
      <c r="AI71" s="189" t="str">
        <f t="shared" ref="AI71" si="811" xml:space="preserve"> IF(AH71="", "", _xlfn.CONCAT(AH$2,$B71))</f>
        <v/>
      </c>
      <c r="AJ71" s="188"/>
      <c r="AK71" s="189" t="str">
        <f t="shared" ref="AK71" si="812" xml:space="preserve"> IF(AJ71="", "", _xlfn.CONCAT(AJ$2,$B71))</f>
        <v/>
      </c>
      <c r="AL71" s="188"/>
      <c r="AM71" s="189" t="str">
        <f t="shared" ref="AM71" si="813" xml:space="preserve"> IF(AL71="", "", _xlfn.CONCAT(AL$2,$B71))</f>
        <v/>
      </c>
    </row>
    <row r="72" spans="2:39">
      <c r="B72" s="182" t="s">
        <v>1831</v>
      </c>
      <c r="C72" s="180" t="s">
        <v>854</v>
      </c>
      <c r="D72" s="188" t="s">
        <v>855</v>
      </c>
      <c r="E72" s="189" t="str">
        <f t="shared" si="774"/>
        <v>uat</v>
      </c>
      <c r="F72" s="188" t="s">
        <v>856</v>
      </c>
      <c r="G72" s="189" t="str">
        <f t="shared" si="774"/>
        <v>huat</v>
      </c>
      <c r="H72" s="188" t="s">
        <v>857</v>
      </c>
      <c r="I72" s="189" t="str">
        <f t="shared" ref="I72" si="814" xml:space="preserve"> IF(H72="", "", _xlfn.CONCAT(H$2,$B72))</f>
        <v>buat</v>
      </c>
      <c r="J72" s="188" t="s">
        <v>858</v>
      </c>
      <c r="K72" s="189" t="str">
        <f t="shared" ref="K72" si="815" xml:space="preserve"> IF(J72="", "", _xlfn.CONCAT(J$2,$B72))</f>
        <v>puat</v>
      </c>
      <c r="L72" s="188" t="s">
        <v>859</v>
      </c>
      <c r="M72" s="189" t="str">
        <f t="shared" ref="M72" si="816" xml:space="preserve"> IF(L72="", "", _xlfn.CONCAT(L$2,$B72))</f>
        <v>bbuat</v>
      </c>
      <c r="N72" s="188"/>
      <c r="O72" s="189" t="str">
        <f t="shared" ref="O72" si="817" xml:space="preserve"> IF(N72="", "", _xlfn.CONCAT(N$2,$B72))</f>
        <v/>
      </c>
      <c r="P72" s="188" t="s">
        <v>860</v>
      </c>
      <c r="Q72" s="189" t="str">
        <f t="shared" ref="Q72" si="818" xml:space="preserve"> IF(P72="", "", _xlfn.CONCAT(P$2,$B72))</f>
        <v>duat</v>
      </c>
      <c r="R72" s="188" t="s">
        <v>861</v>
      </c>
      <c r="S72" s="189" t="str">
        <f t="shared" ref="S72" si="819" xml:space="preserve"> IF(R72="", "", _xlfn.CONCAT(R$2,$B72))</f>
        <v>tuat</v>
      </c>
      <c r="T72" s="188"/>
      <c r="U72" s="189" t="str">
        <f t="shared" ref="U72" si="820" xml:space="preserve"> IF(T72="", "", _xlfn.CONCAT(T$2,$B72))</f>
        <v/>
      </c>
      <c r="V72" s="188" t="s">
        <v>862</v>
      </c>
      <c r="W72" s="189" t="str">
        <f t="shared" ref="W72" si="821" xml:space="preserve"> IF(V72="", "", _xlfn.CONCAT(V$2,$B72))</f>
        <v>luat</v>
      </c>
      <c r="X72" s="188" t="s">
        <v>863</v>
      </c>
      <c r="Y72" s="189" t="str">
        <f t="shared" si="241"/>
        <v>zuat</v>
      </c>
      <c r="Z72" s="188"/>
      <c r="AA72" s="189" t="str">
        <f t="shared" si="783"/>
        <v/>
      </c>
      <c r="AB72" s="188"/>
      <c r="AC72" s="189" t="str">
        <f t="shared" si="784"/>
        <v/>
      </c>
      <c r="AD72" s="188" t="s">
        <v>864</v>
      </c>
      <c r="AE72" s="189" t="str">
        <f t="shared" si="785"/>
        <v>suat</v>
      </c>
      <c r="AF72" s="188" t="s">
        <v>865</v>
      </c>
      <c r="AG72" s="189" t="str">
        <f t="shared" ref="AG72" si="822" xml:space="preserve"> IF(AF72="", "", _xlfn.CONCAT(AF$2,$B72))</f>
        <v>guat</v>
      </c>
      <c r="AH72" s="188" t="s">
        <v>866</v>
      </c>
      <c r="AI72" s="189" t="str">
        <f t="shared" ref="AI72" si="823" xml:space="preserve"> IF(AH72="", "", _xlfn.CONCAT(AH$2,$B72))</f>
        <v>kuat</v>
      </c>
      <c r="AJ72" s="188" t="s">
        <v>867</v>
      </c>
      <c r="AK72" s="189" t="str">
        <f t="shared" ref="AK72" si="824" xml:space="preserve"> IF(AJ72="", "", _xlfn.CONCAT(AJ$2,$B72))</f>
        <v>gguat</v>
      </c>
      <c r="AL72" s="188"/>
      <c r="AM72" s="189" t="str">
        <f t="shared" ref="AM72" si="825" xml:space="preserve"> IF(AL72="", "", _xlfn.CONCAT(AL$2,$B72))</f>
        <v/>
      </c>
    </row>
    <row r="73" spans="2:39">
      <c r="B73" s="182" t="s">
        <v>1832</v>
      </c>
      <c r="C73" s="180" t="s">
        <v>868</v>
      </c>
      <c r="D73" s="188" t="s">
        <v>869</v>
      </c>
      <c r="E73" s="189" t="str">
        <f t="shared" si="774"/>
        <v>uai</v>
      </c>
      <c r="F73" s="188" t="s">
        <v>870</v>
      </c>
      <c r="G73" s="189" t="str">
        <f t="shared" si="774"/>
        <v>huai</v>
      </c>
      <c r="H73" s="188"/>
      <c r="I73" s="189" t="str">
        <f t="shared" ref="I73" si="826" xml:space="preserve"> IF(H73="", "", _xlfn.CONCAT(H$2,$B73))</f>
        <v/>
      </c>
      <c r="J73" s="188"/>
      <c r="K73" s="189" t="str">
        <f t="shared" ref="K73" si="827" xml:space="preserve"> IF(J73="", "", _xlfn.CONCAT(J$2,$B73))</f>
        <v/>
      </c>
      <c r="L73" s="188"/>
      <c r="M73" s="189" t="str">
        <f t="shared" ref="M73" si="828" xml:space="preserve"> IF(L73="", "", _xlfn.CONCAT(L$2,$B73))</f>
        <v/>
      </c>
      <c r="N73" s="188"/>
      <c r="O73" s="189" t="str">
        <f t="shared" ref="O73" si="829" xml:space="preserve"> IF(N73="", "", _xlfn.CONCAT(N$2,$B73))</f>
        <v/>
      </c>
      <c r="P73" s="188"/>
      <c r="Q73" s="189" t="str">
        <f t="shared" ref="Q73" si="830" xml:space="preserve"> IF(P73="", "", _xlfn.CONCAT(P$2,$B73))</f>
        <v/>
      </c>
      <c r="R73" s="188"/>
      <c r="S73" s="189" t="str">
        <f t="shared" ref="S73" si="831" xml:space="preserve"> IF(R73="", "", _xlfn.CONCAT(R$2,$B73))</f>
        <v/>
      </c>
      <c r="T73" s="188"/>
      <c r="U73" s="189" t="str">
        <f t="shared" ref="U73" si="832" xml:space="preserve"> IF(T73="", "", _xlfn.CONCAT(T$2,$B73))</f>
        <v/>
      </c>
      <c r="V73" s="188"/>
      <c r="W73" s="189" t="str">
        <f t="shared" ref="W73" si="833" xml:space="preserve"> IF(V73="", "", _xlfn.CONCAT(V$2,$B73))</f>
        <v/>
      </c>
      <c r="X73" s="188"/>
      <c r="Y73" s="189" t="str">
        <f t="shared" si="241"/>
        <v/>
      </c>
      <c r="Z73" s="188"/>
      <c r="AA73" s="189" t="str">
        <f t="shared" si="783"/>
        <v/>
      </c>
      <c r="AB73" s="188"/>
      <c r="AC73" s="189" t="str">
        <f t="shared" si="784"/>
        <v/>
      </c>
      <c r="AD73" s="188" t="s">
        <v>871</v>
      </c>
      <c r="AE73" s="189" t="str">
        <f t="shared" si="785"/>
        <v>suai</v>
      </c>
      <c r="AF73" s="188" t="s">
        <v>872</v>
      </c>
      <c r="AG73" s="189" t="str">
        <f t="shared" ref="AG73" si="834" xml:space="preserve"> IF(AF73="", "", _xlfn.CONCAT(AF$2,$B73))</f>
        <v>guai</v>
      </c>
      <c r="AH73" s="188" t="s">
        <v>873</v>
      </c>
      <c r="AI73" s="189" t="str">
        <f t="shared" ref="AI73" si="835" xml:space="preserve"> IF(AH73="", "", _xlfn.CONCAT(AH$2,$B73))</f>
        <v>kuai</v>
      </c>
      <c r="AJ73" s="188"/>
      <c r="AK73" s="189" t="str">
        <f t="shared" ref="AK73" si="836" xml:space="preserve"> IF(AJ73="", "", _xlfn.CONCAT(AJ$2,$B73))</f>
        <v/>
      </c>
      <c r="AL73" s="188"/>
      <c r="AM73" s="189" t="str">
        <f t="shared" ref="AM73" si="837" xml:space="preserve"> IF(AL73="", "", _xlfn.CONCAT(AL$2,$B73))</f>
        <v/>
      </c>
    </row>
    <row r="74" spans="2:39">
      <c r="B74" s="182" t="s">
        <v>1833</v>
      </c>
      <c r="C74" s="180" t="s">
        <v>874</v>
      </c>
      <c r="D74" s="188" t="s">
        <v>875</v>
      </c>
      <c r="E74" s="189" t="str">
        <f t="shared" si="774"/>
        <v>Nuai</v>
      </c>
      <c r="F74" s="188" t="s">
        <v>876</v>
      </c>
      <c r="G74" s="189" t="str">
        <f t="shared" si="774"/>
        <v>hNuai</v>
      </c>
      <c r="H74" s="188"/>
      <c r="I74" s="189" t="str">
        <f t="shared" ref="I74" si="838" xml:space="preserve"> IF(H74="", "", _xlfn.CONCAT(H$2,$B74))</f>
        <v/>
      </c>
      <c r="J74" s="188"/>
      <c r="K74" s="189" t="str">
        <f t="shared" ref="K74" si="839" xml:space="preserve"> IF(J74="", "", _xlfn.CONCAT(J$2,$B74))</f>
        <v/>
      </c>
      <c r="L74" s="188"/>
      <c r="M74" s="189" t="str">
        <f t="shared" ref="M74" si="840" xml:space="preserve"> IF(L74="", "", _xlfn.CONCAT(L$2,$B74))</f>
        <v/>
      </c>
      <c r="N74" s="188"/>
      <c r="O74" s="189" t="str">
        <f t="shared" ref="O74" si="841" xml:space="preserve"> IF(N74="", "", _xlfn.CONCAT(N$2,$B74))</f>
        <v/>
      </c>
      <c r="P74" s="188"/>
      <c r="Q74" s="189" t="str">
        <f t="shared" ref="Q74" si="842" xml:space="preserve"> IF(P74="", "", _xlfn.CONCAT(P$2,$B74))</f>
        <v/>
      </c>
      <c r="R74" s="188"/>
      <c r="S74" s="189" t="str">
        <f t="shared" ref="S74" si="843" xml:space="preserve"> IF(R74="", "", _xlfn.CONCAT(R$2,$B74))</f>
        <v/>
      </c>
      <c r="T74" s="188"/>
      <c r="U74" s="189" t="str">
        <f t="shared" ref="U74" si="844" xml:space="preserve"> IF(T74="", "", _xlfn.CONCAT(T$2,$B74))</f>
        <v/>
      </c>
      <c r="V74" s="188"/>
      <c r="W74" s="189" t="str">
        <f t="shared" ref="W74" si="845" xml:space="preserve"> IF(V74="", "", _xlfn.CONCAT(V$2,$B74))</f>
        <v/>
      </c>
      <c r="X74" s="188" t="s">
        <v>877</v>
      </c>
      <c r="Y74" s="189" t="str">
        <f t="shared" si="241"/>
        <v>zNuai</v>
      </c>
      <c r="Z74" s="188"/>
      <c r="AA74" s="189" t="str">
        <f t="shared" si="783"/>
        <v/>
      </c>
      <c r="AB74" s="188"/>
      <c r="AC74" s="189" t="str">
        <f t="shared" si="784"/>
        <v/>
      </c>
      <c r="AD74" s="188" t="s">
        <v>878</v>
      </c>
      <c r="AE74" s="189" t="str">
        <f t="shared" si="785"/>
        <v>sNuai</v>
      </c>
      <c r="AF74" s="188" t="s">
        <v>879</v>
      </c>
      <c r="AG74" s="189" t="str">
        <f t="shared" ref="AG74" si="846" xml:space="preserve"> IF(AF74="", "", _xlfn.CONCAT(AF$2,$B74))</f>
        <v>gNuai</v>
      </c>
      <c r="AH74" s="188"/>
      <c r="AI74" s="189" t="str">
        <f t="shared" ref="AI74" si="847" xml:space="preserve"> IF(AH74="", "", _xlfn.CONCAT(AH$2,$B74))</f>
        <v/>
      </c>
      <c r="AJ74" s="188"/>
      <c r="AK74" s="189" t="str">
        <f t="shared" ref="AK74" si="848" xml:space="preserve"> IF(AJ74="", "", _xlfn.CONCAT(AJ$2,$B74))</f>
        <v/>
      </c>
      <c r="AL74" s="188"/>
      <c r="AM74" s="189" t="str">
        <f t="shared" ref="AM74" si="849" xml:space="preserve"> IF(AL74="", "", _xlfn.CONCAT(AL$2,$B74))</f>
        <v/>
      </c>
    </row>
    <row r="75" spans="2:39">
      <c r="B75" s="182" t="s">
        <v>1834</v>
      </c>
      <c r="C75" s="180" t="s">
        <v>880</v>
      </c>
      <c r="D75" s="188" t="s">
        <v>881</v>
      </c>
      <c r="E75" s="189" t="str">
        <f t="shared" si="774"/>
        <v>uaih</v>
      </c>
      <c r="F75" s="188"/>
      <c r="G75" s="189" t="str">
        <f t="shared" si="774"/>
        <v/>
      </c>
      <c r="H75" s="188"/>
      <c r="I75" s="189" t="str">
        <f t="shared" ref="I75" si="850" xml:space="preserve"> IF(H75="", "", _xlfn.CONCAT(H$2,$B75))</f>
        <v/>
      </c>
      <c r="J75" s="188"/>
      <c r="K75" s="189" t="str">
        <f t="shared" ref="K75" si="851" xml:space="preserve"> IF(J75="", "", _xlfn.CONCAT(J$2,$B75))</f>
        <v/>
      </c>
      <c r="L75" s="188" t="s">
        <v>882</v>
      </c>
      <c r="M75" s="189" t="str">
        <f t="shared" ref="M75" si="852" xml:space="preserve"> IF(L75="", "", _xlfn.CONCAT(L$2,$B75))</f>
        <v>bbuaih</v>
      </c>
      <c r="N75" s="188"/>
      <c r="O75" s="189" t="str">
        <f t="shared" ref="O75" si="853" xml:space="preserve"> IF(N75="", "", _xlfn.CONCAT(N$2,$B75))</f>
        <v/>
      </c>
      <c r="P75" s="188"/>
      <c r="Q75" s="189" t="str">
        <f t="shared" ref="Q75" si="854" xml:space="preserve"> IF(P75="", "", _xlfn.CONCAT(P$2,$B75))</f>
        <v/>
      </c>
      <c r="R75" s="188"/>
      <c r="S75" s="189" t="str">
        <f t="shared" ref="S75" si="855" xml:space="preserve"> IF(R75="", "", _xlfn.CONCAT(R$2,$B75))</f>
        <v/>
      </c>
      <c r="T75" s="188"/>
      <c r="U75" s="189" t="str">
        <f t="shared" ref="U75" si="856" xml:space="preserve"> IF(T75="", "", _xlfn.CONCAT(T$2,$B75))</f>
        <v/>
      </c>
      <c r="V75" s="188" t="s">
        <v>883</v>
      </c>
      <c r="W75" s="189" t="str">
        <f t="shared" ref="W75" si="857" xml:space="preserve"> IF(V75="", "", _xlfn.CONCAT(V$2,$B75))</f>
        <v>luaih</v>
      </c>
      <c r="X75" s="188"/>
      <c r="Y75" s="189" t="str">
        <f t="shared" si="241"/>
        <v/>
      </c>
      <c r="Z75" s="188" t="s">
        <v>884</v>
      </c>
      <c r="AA75" s="189" t="str">
        <f t="shared" si="783"/>
        <v>cuaih</v>
      </c>
      <c r="AB75" s="188"/>
      <c r="AC75" s="189" t="str">
        <f t="shared" si="784"/>
        <v/>
      </c>
      <c r="AD75" s="188"/>
      <c r="AE75" s="189" t="str">
        <f t="shared" si="785"/>
        <v/>
      </c>
      <c r="AF75" s="188" t="s">
        <v>885</v>
      </c>
      <c r="AG75" s="189" t="str">
        <f t="shared" ref="AG75" si="858" xml:space="preserve"> IF(AF75="", "", _xlfn.CONCAT(AF$2,$B75))</f>
        <v>guaih</v>
      </c>
      <c r="AH75" s="188"/>
      <c r="AI75" s="189" t="str">
        <f t="shared" ref="AI75" si="859" xml:space="preserve"> IF(AH75="", "", _xlfn.CONCAT(AH$2,$B75))</f>
        <v/>
      </c>
      <c r="AJ75" s="188"/>
      <c r="AK75" s="189" t="str">
        <f t="shared" ref="AK75" si="860" xml:space="preserve"> IF(AJ75="", "", _xlfn.CONCAT(AJ$2,$B75))</f>
        <v/>
      </c>
      <c r="AL75" s="188"/>
      <c r="AM75" s="189" t="str">
        <f t="shared" ref="AM75" si="861" xml:space="preserve"> IF(AL75="", "", _xlfn.CONCAT(AL$2,$B75))</f>
        <v/>
      </c>
    </row>
    <row r="76" spans="2:39">
      <c r="B76" s="182" t="s">
        <v>1835</v>
      </c>
      <c r="C76" s="180" t="s">
        <v>886</v>
      </c>
      <c r="D76" s="188" t="s">
        <v>887</v>
      </c>
      <c r="E76" s="189" t="str">
        <f t="shared" si="774"/>
        <v>Nuaih</v>
      </c>
      <c r="F76" s="188"/>
      <c r="G76" s="189" t="str">
        <f t="shared" si="774"/>
        <v/>
      </c>
      <c r="H76" s="188"/>
      <c r="I76" s="189" t="str">
        <f t="shared" ref="I76" si="862" xml:space="preserve"> IF(H76="", "", _xlfn.CONCAT(H$2,$B76))</f>
        <v/>
      </c>
      <c r="J76" s="188"/>
      <c r="K76" s="189" t="str">
        <f t="shared" ref="K76" si="863" xml:space="preserve"> IF(J76="", "", _xlfn.CONCAT(J$2,$B76))</f>
        <v/>
      </c>
      <c r="L76" s="188"/>
      <c r="M76" s="189" t="str">
        <f t="shared" ref="M76" si="864" xml:space="preserve"> IF(L76="", "", _xlfn.CONCAT(L$2,$B76))</f>
        <v/>
      </c>
      <c r="N76" s="188"/>
      <c r="O76" s="189" t="str">
        <f t="shared" ref="O76" si="865" xml:space="preserve"> IF(N76="", "", _xlfn.CONCAT(N$2,$B76))</f>
        <v/>
      </c>
      <c r="P76" s="188"/>
      <c r="Q76" s="189" t="str">
        <f t="shared" ref="Q76" si="866" xml:space="preserve"> IF(P76="", "", _xlfn.CONCAT(P$2,$B76))</f>
        <v/>
      </c>
      <c r="R76" s="188"/>
      <c r="S76" s="189" t="str">
        <f t="shared" ref="S76" si="867" xml:space="preserve"> IF(R76="", "", _xlfn.CONCAT(R$2,$B76))</f>
        <v/>
      </c>
      <c r="T76" s="188"/>
      <c r="U76" s="189" t="str">
        <f t="shared" ref="U76" si="868" xml:space="preserve"> IF(T76="", "", _xlfn.CONCAT(T$2,$B76))</f>
        <v/>
      </c>
      <c r="V76" s="188"/>
      <c r="W76" s="189" t="str">
        <f t="shared" ref="W76" si="869" xml:space="preserve"> IF(V76="", "", _xlfn.CONCAT(V$2,$B76))</f>
        <v/>
      </c>
      <c r="X76" s="188"/>
      <c r="Y76" s="189" t="str">
        <f t="shared" si="241"/>
        <v/>
      </c>
      <c r="Z76" s="188"/>
      <c r="AA76" s="189" t="str">
        <f t="shared" si="783"/>
        <v/>
      </c>
      <c r="AB76" s="188"/>
      <c r="AC76" s="189" t="str">
        <f t="shared" si="784"/>
        <v/>
      </c>
      <c r="AD76" s="188"/>
      <c r="AE76" s="189" t="str">
        <f t="shared" si="785"/>
        <v/>
      </c>
      <c r="AF76" s="188" t="s">
        <v>888</v>
      </c>
      <c r="AG76" s="189" t="str">
        <f t="shared" ref="AG76" si="870" xml:space="preserve"> IF(AF76="", "", _xlfn.CONCAT(AF$2,$B76))</f>
        <v>gNuaih</v>
      </c>
      <c r="AH76" s="188"/>
      <c r="AI76" s="189" t="str">
        <f t="shared" ref="AI76" si="871" xml:space="preserve"> IF(AH76="", "", _xlfn.CONCAT(AH$2,$B76))</f>
        <v/>
      </c>
      <c r="AJ76" s="188"/>
      <c r="AK76" s="189" t="str">
        <f t="shared" ref="AK76" si="872" xml:space="preserve"> IF(AJ76="", "", _xlfn.CONCAT(AJ$2,$B76))</f>
        <v/>
      </c>
      <c r="AL76" s="188"/>
      <c r="AM76" s="189" t="str">
        <f t="shared" ref="AM76" si="873" xml:space="preserve"> IF(AL76="", "", _xlfn.CONCAT(AL$2,$B76))</f>
        <v/>
      </c>
    </row>
    <row r="77" spans="2:39">
      <c r="B77" s="182" t="s">
        <v>1836</v>
      </c>
      <c r="C77" s="180" t="s">
        <v>889</v>
      </c>
      <c r="D77" s="188" t="s">
        <v>890</v>
      </c>
      <c r="E77" s="189" t="str">
        <f t="shared" si="774"/>
        <v>ue</v>
      </c>
      <c r="F77" s="188" t="s">
        <v>891</v>
      </c>
      <c r="G77" s="189" t="str">
        <f t="shared" si="774"/>
        <v>hue</v>
      </c>
      <c r="H77" s="188" t="s">
        <v>892</v>
      </c>
      <c r="I77" s="189" t="str">
        <f t="shared" ref="I77" si="874" xml:space="preserve"> IF(H77="", "", _xlfn.CONCAT(H$2,$B77))</f>
        <v>bue</v>
      </c>
      <c r="J77" s="188" t="s">
        <v>893</v>
      </c>
      <c r="K77" s="189" t="str">
        <f t="shared" ref="K77" si="875" xml:space="preserve"> IF(J77="", "", _xlfn.CONCAT(J$2,$B77))</f>
        <v>pue</v>
      </c>
      <c r="L77" s="188" t="s">
        <v>894</v>
      </c>
      <c r="M77" s="189" t="str">
        <f t="shared" ref="M77" si="876" xml:space="preserve"> IF(L77="", "", _xlfn.CONCAT(L$2,$B77))</f>
        <v>bbue</v>
      </c>
      <c r="N77" s="188" t="s">
        <v>895</v>
      </c>
      <c r="O77" s="189" t="str">
        <f t="shared" ref="O77" si="877" xml:space="preserve"> IF(N77="", "", _xlfn.CONCAT(N$2,$B77))</f>
        <v>mue</v>
      </c>
      <c r="P77" s="188" t="s">
        <v>896</v>
      </c>
      <c r="Q77" s="189" t="str">
        <f t="shared" ref="Q77" si="878" xml:space="preserve"> IF(P77="", "", _xlfn.CONCAT(P$2,$B77))</f>
        <v>due</v>
      </c>
      <c r="R77" s="188" t="s">
        <v>897</v>
      </c>
      <c r="S77" s="189" t="str">
        <f t="shared" ref="S77" si="879" xml:space="preserve"> IF(R77="", "", _xlfn.CONCAT(R$2,$B77))</f>
        <v>tue</v>
      </c>
      <c r="T77" s="188"/>
      <c r="U77" s="189" t="str">
        <f t="shared" ref="U77" si="880" xml:space="preserve"> IF(T77="", "", _xlfn.CONCAT(T$2,$B77))</f>
        <v/>
      </c>
      <c r="V77" s="188" t="s">
        <v>898</v>
      </c>
      <c r="W77" s="189" t="str">
        <f t="shared" ref="W77" si="881" xml:space="preserve"> IF(V77="", "", _xlfn.CONCAT(V$2,$B77))</f>
        <v>lue</v>
      </c>
      <c r="X77" s="188" t="s">
        <v>899</v>
      </c>
      <c r="Y77" s="189" t="str">
        <f t="shared" si="241"/>
        <v>zue</v>
      </c>
      <c r="Z77" s="188" t="s">
        <v>900</v>
      </c>
      <c r="AA77" s="189" t="str">
        <f t="shared" si="783"/>
        <v>cue</v>
      </c>
      <c r="AB77" s="188" t="s">
        <v>901</v>
      </c>
      <c r="AC77" s="189" t="str">
        <f t="shared" si="784"/>
        <v>jue</v>
      </c>
      <c r="AD77" s="188" t="s">
        <v>902</v>
      </c>
      <c r="AE77" s="189" t="str">
        <f t="shared" si="785"/>
        <v>sue</v>
      </c>
      <c r="AF77" s="188" t="s">
        <v>903</v>
      </c>
      <c r="AG77" s="189" t="str">
        <f t="shared" ref="AG77" si="882" xml:space="preserve"> IF(AF77="", "", _xlfn.CONCAT(AF$2,$B77))</f>
        <v>gue</v>
      </c>
      <c r="AH77" s="188" t="s">
        <v>904</v>
      </c>
      <c r="AI77" s="189" t="str">
        <f t="shared" ref="AI77" si="883" xml:space="preserve"> IF(AH77="", "", _xlfn.CONCAT(AH$2,$B77))</f>
        <v>kue</v>
      </c>
      <c r="AJ77" s="188" t="s">
        <v>905</v>
      </c>
      <c r="AK77" s="189" t="str">
        <f t="shared" ref="AK77" si="884" xml:space="preserve"> IF(AJ77="", "", _xlfn.CONCAT(AJ$2,$B77))</f>
        <v>ggue</v>
      </c>
      <c r="AL77" s="188"/>
      <c r="AM77" s="189" t="str">
        <f t="shared" ref="AM77" si="885" xml:space="preserve"> IF(AL77="", "", _xlfn.CONCAT(AL$2,$B77))</f>
        <v/>
      </c>
    </row>
    <row r="78" spans="2:39">
      <c r="B78" s="182" t="s">
        <v>1837</v>
      </c>
      <c r="C78" s="180" t="s">
        <v>906</v>
      </c>
      <c r="D78" s="188" t="s">
        <v>907</v>
      </c>
      <c r="E78" s="189" t="str">
        <f t="shared" si="774"/>
        <v>ueh</v>
      </c>
      <c r="F78" s="188" t="s">
        <v>908</v>
      </c>
      <c r="G78" s="189" t="str">
        <f t="shared" si="774"/>
        <v>hueh</v>
      </c>
      <c r="H78" s="188" t="s">
        <v>909</v>
      </c>
      <c r="I78" s="189" t="str">
        <f t="shared" ref="I78" si="886" xml:space="preserve"> IF(H78="", "", _xlfn.CONCAT(H$2,$B78))</f>
        <v>bueh</v>
      </c>
      <c r="J78" s="188" t="s">
        <v>910</v>
      </c>
      <c r="K78" s="189" t="str">
        <f t="shared" ref="K78" si="887" xml:space="preserve"> IF(J78="", "", _xlfn.CONCAT(J$2,$B78))</f>
        <v>pueh</v>
      </c>
      <c r="L78" s="188" t="s">
        <v>911</v>
      </c>
      <c r="M78" s="189" t="str">
        <f t="shared" ref="M78" si="888" xml:space="preserve"> IF(L78="", "", _xlfn.CONCAT(L$2,$B78))</f>
        <v>bbueh</v>
      </c>
      <c r="N78" s="188"/>
      <c r="O78" s="189" t="str">
        <f t="shared" ref="O78" si="889" xml:space="preserve"> IF(N78="", "", _xlfn.CONCAT(N$2,$B78))</f>
        <v/>
      </c>
      <c r="P78" s="188"/>
      <c r="Q78" s="189" t="str">
        <f t="shared" ref="Q78" si="890" xml:space="preserve"> IF(P78="", "", _xlfn.CONCAT(P$2,$B78))</f>
        <v/>
      </c>
      <c r="R78" s="188" t="s">
        <v>912</v>
      </c>
      <c r="S78" s="189" t="str">
        <f t="shared" ref="S78" si="891" xml:space="preserve"> IF(R78="", "", _xlfn.CONCAT(R$2,$B78))</f>
        <v>tueh</v>
      </c>
      <c r="T78" s="188"/>
      <c r="U78" s="189" t="str">
        <f t="shared" ref="U78" si="892" xml:space="preserve"> IF(T78="", "", _xlfn.CONCAT(T$2,$B78))</f>
        <v/>
      </c>
      <c r="V78" s="188" t="s">
        <v>913</v>
      </c>
      <c r="W78" s="189" t="str">
        <f t="shared" ref="W78" si="893" xml:space="preserve"> IF(V78="", "", _xlfn.CONCAT(V$2,$B78))</f>
        <v>lueh</v>
      </c>
      <c r="X78" s="188" t="s">
        <v>914</v>
      </c>
      <c r="Y78" s="189" t="str">
        <f t="shared" si="241"/>
        <v>zueh</v>
      </c>
      <c r="Z78" s="188" t="s">
        <v>915</v>
      </c>
      <c r="AA78" s="189" t="str">
        <f t="shared" si="783"/>
        <v>cueh</v>
      </c>
      <c r="AB78" s="188"/>
      <c r="AC78" s="189" t="str">
        <f t="shared" si="784"/>
        <v/>
      </c>
      <c r="AD78" s="188" t="s">
        <v>916</v>
      </c>
      <c r="AE78" s="189" t="str">
        <f t="shared" si="785"/>
        <v>sueh</v>
      </c>
      <c r="AF78" s="188" t="s">
        <v>917</v>
      </c>
      <c r="AG78" s="189" t="str">
        <f t="shared" ref="AG78" si="894" xml:space="preserve"> IF(AF78="", "", _xlfn.CONCAT(AF$2,$B78))</f>
        <v>gueh</v>
      </c>
      <c r="AH78" s="188" t="s">
        <v>918</v>
      </c>
      <c r="AI78" s="189" t="str">
        <f t="shared" ref="AI78" si="895" xml:space="preserve"> IF(AH78="", "", _xlfn.CONCAT(AH$2,$B78))</f>
        <v>kueh</v>
      </c>
      <c r="AJ78" s="188" t="s">
        <v>919</v>
      </c>
      <c r="AK78" s="189" t="str">
        <f t="shared" ref="AK78" si="896" xml:space="preserve"> IF(AJ78="", "", _xlfn.CONCAT(AJ$2,$B78))</f>
        <v>ggueh</v>
      </c>
      <c r="AL78" s="188" t="s">
        <v>920</v>
      </c>
      <c r="AM78" s="189" t="str">
        <f t="shared" ref="AM78" si="897" xml:space="preserve"> IF(AL78="", "", _xlfn.CONCAT(AL$2,$B78))</f>
        <v>ngueh</v>
      </c>
    </row>
    <row r="79" spans="2:39">
      <c r="B79" s="182" t="s">
        <v>1838</v>
      </c>
      <c r="C79" s="180" t="s">
        <v>921</v>
      </c>
      <c r="D79" s="188" t="s">
        <v>922</v>
      </c>
      <c r="E79" s="189" t="str">
        <f t="shared" si="774"/>
        <v>ui</v>
      </c>
      <c r="F79" s="188" t="s">
        <v>923</v>
      </c>
      <c r="G79" s="189" t="str">
        <f t="shared" si="774"/>
        <v>hui</v>
      </c>
      <c r="H79" s="188" t="s">
        <v>924</v>
      </c>
      <c r="I79" s="189" t="str">
        <f t="shared" ref="I79" si="898" xml:space="preserve"> IF(H79="", "", _xlfn.CONCAT(H$2,$B79))</f>
        <v>bui</v>
      </c>
      <c r="J79" s="188" t="s">
        <v>925</v>
      </c>
      <c r="K79" s="189" t="str">
        <f t="shared" ref="K79" si="899" xml:space="preserve"> IF(J79="", "", _xlfn.CONCAT(J$2,$B79))</f>
        <v>pui</v>
      </c>
      <c r="L79" s="188" t="s">
        <v>926</v>
      </c>
      <c r="M79" s="189" t="str">
        <f t="shared" ref="M79" si="900" xml:space="preserve"> IF(L79="", "", _xlfn.CONCAT(L$2,$B79))</f>
        <v>bbui</v>
      </c>
      <c r="N79" s="188" t="s">
        <v>927</v>
      </c>
      <c r="O79" s="189" t="str">
        <f t="shared" ref="O79" si="901" xml:space="preserve"> IF(N79="", "", _xlfn.CONCAT(N$2,$B79))</f>
        <v>mui</v>
      </c>
      <c r="P79" s="188" t="s">
        <v>928</v>
      </c>
      <c r="Q79" s="189" t="str">
        <f t="shared" ref="Q79" si="902" xml:space="preserve"> IF(P79="", "", _xlfn.CONCAT(P$2,$B79))</f>
        <v>dui</v>
      </c>
      <c r="R79" s="188" t="s">
        <v>929</v>
      </c>
      <c r="S79" s="189" t="str">
        <f t="shared" ref="S79" si="903" xml:space="preserve"> IF(R79="", "", _xlfn.CONCAT(R$2,$B79))</f>
        <v>tui</v>
      </c>
      <c r="T79" s="188"/>
      <c r="U79" s="189" t="str">
        <f t="shared" ref="U79" si="904" xml:space="preserve"> IF(T79="", "", _xlfn.CONCAT(T$2,$B79))</f>
        <v/>
      </c>
      <c r="V79" s="188" t="s">
        <v>930</v>
      </c>
      <c r="W79" s="189" t="str">
        <f t="shared" ref="W79" si="905" xml:space="preserve"> IF(V79="", "", _xlfn.CONCAT(V$2,$B79))</f>
        <v>lui</v>
      </c>
      <c r="X79" s="188" t="s">
        <v>931</v>
      </c>
      <c r="Y79" s="189" t="str">
        <f t="shared" si="241"/>
        <v>zui</v>
      </c>
      <c r="Z79" s="188" t="s">
        <v>932</v>
      </c>
      <c r="AA79" s="189" t="str">
        <f t="shared" si="783"/>
        <v>cui</v>
      </c>
      <c r="AB79" s="188"/>
      <c r="AC79" s="189" t="str">
        <f t="shared" si="784"/>
        <v/>
      </c>
      <c r="AD79" s="188" t="s">
        <v>933</v>
      </c>
      <c r="AE79" s="189" t="str">
        <f t="shared" si="785"/>
        <v>sui</v>
      </c>
      <c r="AF79" s="188" t="s">
        <v>934</v>
      </c>
      <c r="AG79" s="189" t="str">
        <f t="shared" ref="AG79" si="906" xml:space="preserve"> IF(AF79="", "", _xlfn.CONCAT(AF$2,$B79))</f>
        <v>gui</v>
      </c>
      <c r="AH79" s="188" t="s">
        <v>935</v>
      </c>
      <c r="AI79" s="189" t="str">
        <f t="shared" ref="AI79" si="907" xml:space="preserve"> IF(AH79="", "", _xlfn.CONCAT(AH$2,$B79))</f>
        <v>kui</v>
      </c>
      <c r="AJ79" s="188" t="s">
        <v>936</v>
      </c>
      <c r="AK79" s="189" t="str">
        <f t="shared" ref="AK79" si="908" xml:space="preserve"> IF(AJ79="", "", _xlfn.CONCAT(AJ$2,$B79))</f>
        <v>ggui</v>
      </c>
      <c r="AL79" s="188"/>
      <c r="AM79" s="189" t="str">
        <f t="shared" ref="AM79" si="909" xml:space="preserve"> IF(AL79="", "", _xlfn.CONCAT(AL$2,$B79))</f>
        <v/>
      </c>
    </row>
    <row r="80" spans="2:39">
      <c r="B80" s="182" t="s">
        <v>1839</v>
      </c>
      <c r="C80" s="180" t="s">
        <v>937</v>
      </c>
      <c r="D80" s="188" t="s">
        <v>938</v>
      </c>
      <c r="E80" s="189" t="str">
        <f t="shared" si="774"/>
        <v>Nui</v>
      </c>
      <c r="F80" s="188" t="s">
        <v>939</v>
      </c>
      <c r="G80" s="189" t="str">
        <f t="shared" si="774"/>
        <v>hNui</v>
      </c>
      <c r="H80" s="188" t="s">
        <v>940</v>
      </c>
      <c r="I80" s="189" t="str">
        <f t="shared" ref="I80" si="910" xml:space="preserve"> IF(H80="", "", _xlfn.CONCAT(H$2,$B80))</f>
        <v>bNui</v>
      </c>
      <c r="J80" s="188"/>
      <c r="K80" s="189" t="str">
        <f t="shared" ref="K80" si="911" xml:space="preserve"> IF(J80="", "", _xlfn.CONCAT(J$2,$B80))</f>
        <v/>
      </c>
      <c r="L80" s="188"/>
      <c r="M80" s="189" t="str">
        <f t="shared" ref="M80" si="912" xml:space="preserve"> IF(L80="", "", _xlfn.CONCAT(L$2,$B80))</f>
        <v/>
      </c>
      <c r="N80" s="188"/>
      <c r="O80" s="189" t="str">
        <f t="shared" ref="O80" si="913" xml:space="preserve"> IF(N80="", "", _xlfn.CONCAT(N$2,$B80))</f>
        <v/>
      </c>
      <c r="P80" s="188"/>
      <c r="Q80" s="189" t="str">
        <f t="shared" ref="Q80" si="914" xml:space="preserve"> IF(P80="", "", _xlfn.CONCAT(P$2,$B80))</f>
        <v/>
      </c>
      <c r="R80" s="188"/>
      <c r="S80" s="189" t="str">
        <f t="shared" ref="S80" si="915" xml:space="preserve"> IF(R80="", "", _xlfn.CONCAT(R$2,$B80))</f>
        <v/>
      </c>
      <c r="T80" s="188"/>
      <c r="U80" s="189" t="str">
        <f t="shared" ref="U80" si="916" xml:space="preserve"> IF(T80="", "", _xlfn.CONCAT(T$2,$B80))</f>
        <v/>
      </c>
      <c r="V80" s="188"/>
      <c r="W80" s="189" t="str">
        <f t="shared" ref="W80" si="917" xml:space="preserve"> IF(V80="", "", _xlfn.CONCAT(V$2,$B80))</f>
        <v/>
      </c>
      <c r="X80" s="188" t="s">
        <v>941</v>
      </c>
      <c r="Y80" s="189" t="str">
        <f t="shared" si="241"/>
        <v>zNui</v>
      </c>
      <c r="Z80" s="188" t="s">
        <v>942</v>
      </c>
      <c r="AA80" s="189" t="str">
        <f t="shared" si="783"/>
        <v>cNui</v>
      </c>
      <c r="AB80" s="188"/>
      <c r="AC80" s="189" t="str">
        <f t="shared" si="784"/>
        <v/>
      </c>
      <c r="AD80" s="188" t="s">
        <v>943</v>
      </c>
      <c r="AE80" s="189" t="str">
        <f t="shared" si="785"/>
        <v>sNui</v>
      </c>
      <c r="AF80" s="188" t="s">
        <v>944</v>
      </c>
      <c r="AG80" s="189" t="str">
        <f t="shared" ref="AG80" si="918" xml:space="preserve"> IF(AF80="", "", _xlfn.CONCAT(AF$2,$B80))</f>
        <v>gNui</v>
      </c>
      <c r="AH80" s="188"/>
      <c r="AI80" s="189" t="str">
        <f t="shared" ref="AI80" si="919" xml:space="preserve"> IF(AH80="", "", _xlfn.CONCAT(AH$2,$B80))</f>
        <v/>
      </c>
      <c r="AJ80" s="188"/>
      <c r="AK80" s="189" t="str">
        <f t="shared" ref="AK80" si="920" xml:space="preserve"> IF(AJ80="", "", _xlfn.CONCAT(AJ$2,$B80))</f>
        <v/>
      </c>
      <c r="AL80" s="188"/>
      <c r="AM80" s="189" t="str">
        <f t="shared" ref="AM80" si="921" xml:space="preserve"> IF(AL80="", "", _xlfn.CONCAT(AL$2,$B80))</f>
        <v/>
      </c>
    </row>
    <row r="81" spans="2:39">
      <c r="B81" s="182" t="s">
        <v>1841</v>
      </c>
      <c r="C81" s="180" t="s">
        <v>945</v>
      </c>
      <c r="D81" s="188" t="s">
        <v>946</v>
      </c>
      <c r="E81" s="189" t="str">
        <f t="shared" si="774"/>
        <v>uih</v>
      </c>
      <c r="F81" s="188" t="s">
        <v>947</v>
      </c>
      <c r="G81" s="189" t="str">
        <f t="shared" si="774"/>
        <v>huih</v>
      </c>
      <c r="H81" s="188"/>
      <c r="I81" s="189" t="str">
        <f t="shared" ref="I81" si="922" xml:space="preserve"> IF(H81="", "", _xlfn.CONCAT(H$2,$B81))</f>
        <v/>
      </c>
      <c r="J81" s="188"/>
      <c r="K81" s="189" t="str">
        <f t="shared" ref="K81" si="923" xml:space="preserve"> IF(J81="", "", _xlfn.CONCAT(J$2,$B81))</f>
        <v/>
      </c>
      <c r="L81" s="188"/>
      <c r="M81" s="189" t="str">
        <f t="shared" ref="M81" si="924" xml:space="preserve"> IF(L81="", "", _xlfn.CONCAT(L$2,$B81))</f>
        <v/>
      </c>
      <c r="N81" s="188"/>
      <c r="O81" s="189" t="str">
        <f t="shared" ref="O81" si="925" xml:space="preserve"> IF(N81="", "", _xlfn.CONCAT(N$2,$B81))</f>
        <v/>
      </c>
      <c r="P81" s="188"/>
      <c r="Q81" s="189" t="str">
        <f t="shared" ref="Q81" si="926" xml:space="preserve"> IF(P81="", "", _xlfn.CONCAT(P$2,$B81))</f>
        <v/>
      </c>
      <c r="R81" s="188"/>
      <c r="S81" s="189" t="str">
        <f t="shared" ref="S81" si="927" xml:space="preserve"> IF(R81="", "", _xlfn.CONCAT(R$2,$B81))</f>
        <v/>
      </c>
      <c r="T81" s="188"/>
      <c r="U81" s="189" t="str">
        <f t="shared" ref="U81" si="928" xml:space="preserve"> IF(T81="", "", _xlfn.CONCAT(T$2,$B81))</f>
        <v/>
      </c>
      <c r="V81" s="188"/>
      <c r="W81" s="189" t="str">
        <f t="shared" ref="W81" si="929" xml:space="preserve"> IF(V81="", "", _xlfn.CONCAT(V$2,$B81))</f>
        <v/>
      </c>
      <c r="X81" s="188"/>
      <c r="Y81" s="189" t="str">
        <f t="shared" si="241"/>
        <v/>
      </c>
      <c r="Z81" s="188"/>
      <c r="AA81" s="189" t="str">
        <f t="shared" si="783"/>
        <v/>
      </c>
      <c r="AB81" s="188"/>
      <c r="AC81" s="189" t="str">
        <f t="shared" si="784"/>
        <v/>
      </c>
      <c r="AD81" s="188"/>
      <c r="AE81" s="189" t="str">
        <f t="shared" si="785"/>
        <v/>
      </c>
      <c r="AF81" s="188" t="s">
        <v>948</v>
      </c>
      <c r="AG81" s="189" t="str">
        <f t="shared" ref="AG81" si="930" xml:space="preserve"> IF(AF81="", "", _xlfn.CONCAT(AF$2,$B81))</f>
        <v>guih</v>
      </c>
      <c r="AH81" s="188"/>
      <c r="AI81" s="189" t="str">
        <f t="shared" ref="AI81" si="931" xml:space="preserve"> IF(AH81="", "", _xlfn.CONCAT(AH$2,$B81))</f>
        <v/>
      </c>
      <c r="AJ81" s="188"/>
      <c r="AK81" s="189" t="str">
        <f t="shared" ref="AK81" si="932" xml:space="preserve"> IF(AJ81="", "", _xlfn.CONCAT(AJ$2,$B81))</f>
        <v/>
      </c>
      <c r="AL81" s="188"/>
      <c r="AM81" s="189" t="str">
        <f t="shared" ref="AM81" si="933" xml:space="preserve"> IF(AL81="", "", _xlfn.CONCAT(AL$2,$B81))</f>
        <v/>
      </c>
    </row>
    <row r="82" spans="2:39">
      <c r="B82" s="182" t="s">
        <v>1088</v>
      </c>
      <c r="C82" s="180" t="s">
        <v>949</v>
      </c>
      <c r="D82" s="188" t="s">
        <v>950</v>
      </c>
      <c r="E82" s="189" t="str">
        <f t="shared" si="774"/>
        <v>m</v>
      </c>
      <c r="F82" s="188" t="s">
        <v>951</v>
      </c>
      <c r="G82" s="189" t="str">
        <f t="shared" si="774"/>
        <v>hm</v>
      </c>
      <c r="H82" s="188"/>
      <c r="I82" s="189" t="str">
        <f t="shared" ref="I82" si="934" xml:space="preserve"> IF(H82="", "", _xlfn.CONCAT(H$2,$B82))</f>
        <v/>
      </c>
      <c r="J82" s="188"/>
      <c r="K82" s="189" t="str">
        <f t="shared" ref="K82" si="935" xml:space="preserve"> IF(J82="", "", _xlfn.CONCAT(J$2,$B82))</f>
        <v/>
      </c>
      <c r="L82" s="188"/>
      <c r="M82" s="189" t="str">
        <f t="shared" ref="M82" si="936" xml:space="preserve"> IF(L82="", "", _xlfn.CONCAT(L$2,$B82))</f>
        <v/>
      </c>
      <c r="N82" s="188"/>
      <c r="O82" s="189" t="str">
        <f t="shared" ref="O82" si="937" xml:space="preserve"> IF(N82="", "", _xlfn.CONCAT(N$2,$B82))</f>
        <v/>
      </c>
      <c r="P82" s="188"/>
      <c r="Q82" s="189" t="str">
        <f t="shared" ref="Q82" si="938" xml:space="preserve"> IF(P82="", "", _xlfn.CONCAT(P$2,$B82))</f>
        <v/>
      </c>
      <c r="R82" s="188"/>
      <c r="S82" s="189" t="str">
        <f t="shared" ref="S82" si="939" xml:space="preserve"> IF(R82="", "", _xlfn.CONCAT(R$2,$B82))</f>
        <v/>
      </c>
      <c r="T82" s="188"/>
      <c r="U82" s="189" t="str">
        <f t="shared" ref="U82" si="940" xml:space="preserve"> IF(T82="", "", _xlfn.CONCAT(T$2,$B82))</f>
        <v/>
      </c>
      <c r="V82" s="188"/>
      <c r="W82" s="189" t="str">
        <f t="shared" ref="W82" si="941" xml:space="preserve"> IF(V82="", "", _xlfn.CONCAT(V$2,$B82))</f>
        <v/>
      </c>
      <c r="X82" s="188"/>
      <c r="Y82" s="189" t="str">
        <f t="shared" si="241"/>
        <v/>
      </c>
      <c r="Z82" s="188"/>
      <c r="AA82" s="189" t="str">
        <f t="shared" si="783"/>
        <v/>
      </c>
      <c r="AB82" s="188"/>
      <c r="AC82" s="189" t="str">
        <f t="shared" si="784"/>
        <v/>
      </c>
      <c r="AD82" s="188"/>
      <c r="AE82" s="189" t="str">
        <f t="shared" si="785"/>
        <v/>
      </c>
      <c r="AF82" s="188"/>
      <c r="AG82" s="189" t="str">
        <f t="shared" ref="AG82" si="942" xml:space="preserve"> IF(AF82="", "", _xlfn.CONCAT(AF$2,$B82))</f>
        <v/>
      </c>
      <c r="AH82" s="188"/>
      <c r="AI82" s="189" t="str">
        <f t="shared" ref="AI82" si="943" xml:space="preserve"> IF(AH82="", "", _xlfn.CONCAT(AH$2,$B82))</f>
        <v/>
      </c>
      <c r="AJ82" s="188"/>
      <c r="AK82" s="189" t="str">
        <f t="shared" ref="AK82" si="944" xml:space="preserve"> IF(AJ82="", "", _xlfn.CONCAT(AJ$2,$B82))</f>
        <v/>
      </c>
      <c r="AL82" s="188"/>
      <c r="AM82" s="189" t="str">
        <f t="shared" ref="AM82" si="945" xml:space="preserve"> IF(AL82="", "", _xlfn.CONCAT(AL$2,$B82))</f>
        <v/>
      </c>
    </row>
    <row r="83" spans="2:39">
      <c r="B83" s="182" t="s">
        <v>1843</v>
      </c>
      <c r="C83" s="180" t="s">
        <v>952</v>
      </c>
      <c r="D83" s="188" t="s">
        <v>953</v>
      </c>
      <c r="E83" s="189" t="str">
        <f t="shared" si="774"/>
        <v>mh</v>
      </c>
      <c r="F83" s="188" t="s">
        <v>954</v>
      </c>
      <c r="G83" s="189" t="str">
        <f t="shared" si="774"/>
        <v>hmh</v>
      </c>
      <c r="H83" s="188"/>
      <c r="I83" s="189" t="str">
        <f t="shared" ref="I83" si="946" xml:space="preserve"> IF(H83="", "", _xlfn.CONCAT(H$2,$B83))</f>
        <v/>
      </c>
      <c r="J83" s="188"/>
      <c r="K83" s="189" t="str">
        <f t="shared" ref="K83" si="947" xml:space="preserve"> IF(J83="", "", _xlfn.CONCAT(J$2,$B83))</f>
        <v/>
      </c>
      <c r="L83" s="188"/>
      <c r="M83" s="189" t="str">
        <f t="shared" ref="M83" si="948" xml:space="preserve"> IF(L83="", "", _xlfn.CONCAT(L$2,$B83))</f>
        <v/>
      </c>
      <c r="N83" s="188"/>
      <c r="O83" s="189" t="str">
        <f t="shared" ref="O83" si="949" xml:space="preserve"> IF(N83="", "", _xlfn.CONCAT(N$2,$B83))</f>
        <v/>
      </c>
      <c r="P83" s="188"/>
      <c r="Q83" s="189" t="str">
        <f t="shared" ref="Q83" si="950" xml:space="preserve"> IF(P83="", "", _xlfn.CONCAT(P$2,$B83))</f>
        <v/>
      </c>
      <c r="R83" s="188"/>
      <c r="S83" s="189" t="str">
        <f t="shared" ref="S83" si="951" xml:space="preserve"> IF(R83="", "", _xlfn.CONCAT(R$2,$B83))</f>
        <v/>
      </c>
      <c r="T83" s="188"/>
      <c r="U83" s="189" t="str">
        <f t="shared" ref="U83" si="952" xml:space="preserve"> IF(T83="", "", _xlfn.CONCAT(T$2,$B83))</f>
        <v/>
      </c>
      <c r="V83" s="188"/>
      <c r="W83" s="189" t="str">
        <f t="shared" ref="W83" si="953" xml:space="preserve"> IF(V83="", "", _xlfn.CONCAT(V$2,$B83))</f>
        <v/>
      </c>
      <c r="X83" s="188"/>
      <c r="Y83" s="189" t="str">
        <f t="shared" si="241"/>
        <v/>
      </c>
      <c r="Z83" s="188"/>
      <c r="AA83" s="189" t="str">
        <f t="shared" si="783"/>
        <v/>
      </c>
      <c r="AB83" s="188"/>
      <c r="AC83" s="189" t="str">
        <f t="shared" si="784"/>
        <v/>
      </c>
      <c r="AD83" s="188"/>
      <c r="AE83" s="189" t="str">
        <f t="shared" si="785"/>
        <v/>
      </c>
      <c r="AF83" s="188"/>
      <c r="AG83" s="189" t="str">
        <f t="shared" ref="AG83" si="954" xml:space="preserve"> IF(AF83="", "", _xlfn.CONCAT(AF$2,$B83))</f>
        <v/>
      </c>
      <c r="AH83" s="188"/>
      <c r="AI83" s="189" t="str">
        <f t="shared" ref="AI83" si="955" xml:space="preserve"> IF(AH83="", "", _xlfn.CONCAT(AH$2,$B83))</f>
        <v/>
      </c>
      <c r="AJ83" s="188"/>
      <c r="AK83" s="189" t="str">
        <f t="shared" ref="AK83" si="956" xml:space="preserve"> IF(AJ83="", "", _xlfn.CONCAT(AJ$2,$B83))</f>
        <v/>
      </c>
      <c r="AL83" s="188"/>
      <c r="AM83" s="189" t="str">
        <f t="shared" ref="AM83" si="957" xml:space="preserve"> IF(AL83="", "", _xlfn.CONCAT(AL$2,$B83))</f>
        <v/>
      </c>
    </row>
    <row r="84" spans="2:39">
      <c r="B84" s="182" t="s">
        <v>1098</v>
      </c>
      <c r="C84" s="180" t="s">
        <v>955</v>
      </c>
      <c r="D84" s="188" t="s">
        <v>956</v>
      </c>
      <c r="E84" s="189" t="str">
        <f t="shared" si="774"/>
        <v>ng</v>
      </c>
      <c r="F84" s="188" t="s">
        <v>957</v>
      </c>
      <c r="G84" s="189" t="str">
        <f t="shared" si="774"/>
        <v>hng</v>
      </c>
      <c r="H84" s="188" t="s">
        <v>958</v>
      </c>
      <c r="I84" s="189" t="str">
        <f t="shared" ref="I84" si="958" xml:space="preserve"> IF(H84="", "", _xlfn.CONCAT(H$2,$B84))</f>
        <v>bng</v>
      </c>
      <c r="J84" s="188"/>
      <c r="K84" s="189" t="str">
        <f t="shared" ref="K84" si="959" xml:space="preserve"> IF(J84="", "", _xlfn.CONCAT(J$2,$B84))</f>
        <v/>
      </c>
      <c r="L84" s="188"/>
      <c r="M84" s="189" t="str">
        <f t="shared" ref="M84" si="960" xml:space="preserve"> IF(L84="", "", _xlfn.CONCAT(L$2,$B84))</f>
        <v/>
      </c>
      <c r="N84" s="188" t="s">
        <v>959</v>
      </c>
      <c r="O84" s="189" t="str">
        <f t="shared" ref="O84" si="961" xml:space="preserve"> IF(N84="", "", _xlfn.CONCAT(N$2,$B84))</f>
        <v>mng</v>
      </c>
      <c r="P84" s="188" t="s">
        <v>960</v>
      </c>
      <c r="Q84" s="189" t="str">
        <f t="shared" ref="Q84" si="962" xml:space="preserve"> IF(P84="", "", _xlfn.CONCAT(P$2,$B84))</f>
        <v>dng</v>
      </c>
      <c r="R84" s="188" t="s">
        <v>961</v>
      </c>
      <c r="S84" s="189" t="str">
        <f t="shared" ref="S84" si="963" xml:space="preserve"> IF(R84="", "", _xlfn.CONCAT(R$2,$B84))</f>
        <v>tng</v>
      </c>
      <c r="T84" s="188" t="s">
        <v>962</v>
      </c>
      <c r="U84" s="189" t="str">
        <f t="shared" ref="U84" si="964" xml:space="preserve"> IF(T84="", "", _xlfn.CONCAT(T$2,$B84))</f>
        <v>nng</v>
      </c>
      <c r="V84" s="188"/>
      <c r="W84" s="189" t="str">
        <f t="shared" ref="W84" si="965" xml:space="preserve"> IF(V84="", "", _xlfn.CONCAT(V$2,$B84))</f>
        <v/>
      </c>
      <c r="X84" s="188" t="s">
        <v>963</v>
      </c>
      <c r="Y84" s="189" t="str">
        <f t="shared" si="241"/>
        <v>zng</v>
      </c>
      <c r="Z84" s="188" t="s">
        <v>964</v>
      </c>
      <c r="AA84" s="189" t="str">
        <f t="shared" si="783"/>
        <v>cng</v>
      </c>
      <c r="AB84" s="188"/>
      <c r="AC84" s="189" t="str">
        <f t="shared" si="784"/>
        <v/>
      </c>
      <c r="AD84" s="188" t="s">
        <v>965</v>
      </c>
      <c r="AE84" s="189" t="str">
        <f t="shared" si="785"/>
        <v>sng</v>
      </c>
      <c r="AF84" s="188" t="s">
        <v>966</v>
      </c>
      <c r="AG84" s="189" t="str">
        <f t="shared" ref="AG84" si="966" xml:space="preserve"> IF(AF84="", "", _xlfn.CONCAT(AF$2,$B84))</f>
        <v>gng</v>
      </c>
      <c r="AH84" s="188" t="s">
        <v>967</v>
      </c>
      <c r="AI84" s="189" t="str">
        <f t="shared" ref="AI84" si="967" xml:space="preserve"> IF(AH84="", "", _xlfn.CONCAT(AH$2,$B84))</f>
        <v>kng</v>
      </c>
      <c r="AJ84" s="188"/>
      <c r="AK84" s="189" t="str">
        <f t="shared" ref="AK84" si="968" xml:space="preserve"> IF(AJ84="", "", _xlfn.CONCAT(AJ$2,$B84))</f>
        <v/>
      </c>
      <c r="AL84" s="188"/>
      <c r="AM84" s="189" t="str">
        <f t="shared" ref="AM84" si="969" xml:space="preserve"> IF(AL84="", "", _xlfn.CONCAT(AL$2,$B84))</f>
        <v/>
      </c>
    </row>
    <row r="85" spans="2:39">
      <c r="B85" s="182" t="s">
        <v>1845</v>
      </c>
      <c r="C85" s="180" t="s">
        <v>968</v>
      </c>
      <c r="D85" s="188" t="s">
        <v>969</v>
      </c>
      <c r="E85" s="189" t="str">
        <f t="shared" si="774"/>
        <v>ngh</v>
      </c>
      <c r="F85" s="188" t="s">
        <v>970</v>
      </c>
      <c r="G85" s="189" t="str">
        <f t="shared" si="774"/>
        <v>hngh</v>
      </c>
      <c r="H85" s="188"/>
      <c r="I85" s="189" t="str">
        <f t="shared" ref="I85" si="970" xml:space="preserve"> IF(H85="", "", _xlfn.CONCAT(H$2,$B85))</f>
        <v/>
      </c>
      <c r="J85" s="188" t="s">
        <v>971</v>
      </c>
      <c r="K85" s="189" t="str">
        <f t="shared" ref="K85" si="971" xml:space="preserve"> IF(J85="", "", _xlfn.CONCAT(J$2,$B85))</f>
        <v>pngh</v>
      </c>
      <c r="L85" s="188"/>
      <c r="M85" s="189" t="str">
        <f t="shared" ref="M85" si="972" xml:space="preserve"> IF(L85="", "", _xlfn.CONCAT(L$2,$B85))</f>
        <v/>
      </c>
      <c r="N85" s="188" t="s">
        <v>972</v>
      </c>
      <c r="O85" s="189" t="str">
        <f t="shared" ref="O85" si="973" xml:space="preserve"> IF(N85="", "", _xlfn.CONCAT(N$2,$B85))</f>
        <v>mngh</v>
      </c>
      <c r="P85" s="188"/>
      <c r="Q85" s="189" t="str">
        <f t="shared" ref="Q85" si="974" xml:space="preserve"> IF(P85="", "", _xlfn.CONCAT(P$2,$B85))</f>
        <v/>
      </c>
      <c r="R85" s="188"/>
      <c r="S85" s="189" t="str">
        <f t="shared" ref="S85" si="975" xml:space="preserve"> IF(R85="", "", _xlfn.CONCAT(R$2,$B85))</f>
        <v/>
      </c>
      <c r="T85" s="188"/>
      <c r="U85" s="189" t="str">
        <f t="shared" ref="U85" si="976" xml:space="preserve"> IF(T85="", "", _xlfn.CONCAT(T$2,$B85))</f>
        <v/>
      </c>
      <c r="V85" s="188"/>
      <c r="W85" s="189" t="str">
        <f t="shared" ref="W85" si="977" xml:space="preserve"> IF(V85="", "", _xlfn.CONCAT(V$2,$B85))</f>
        <v/>
      </c>
      <c r="X85" s="188"/>
      <c r="Y85" s="189" t="str">
        <f t="shared" si="241"/>
        <v/>
      </c>
      <c r="Z85" s="188" t="s">
        <v>973</v>
      </c>
      <c r="AA85" s="189" t="str">
        <f t="shared" si="783"/>
        <v>cngh</v>
      </c>
      <c r="AB85" s="188"/>
      <c r="AC85" s="189" t="str">
        <f t="shared" si="784"/>
        <v/>
      </c>
      <c r="AD85" s="188" t="s">
        <v>974</v>
      </c>
      <c r="AE85" s="189" t="str">
        <f t="shared" si="785"/>
        <v>sngh</v>
      </c>
      <c r="AF85" s="188"/>
      <c r="AG85" s="189" t="str">
        <f t="shared" ref="AG85" si="978" xml:space="preserve"> IF(AF85="", "", _xlfn.CONCAT(AF$2,$B85))</f>
        <v/>
      </c>
      <c r="AH85" s="188" t="s">
        <v>975</v>
      </c>
      <c r="AI85" s="189" t="str">
        <f t="shared" ref="AI85" si="979" xml:space="preserve"> IF(AH85="", "", _xlfn.CONCAT(AH$2,$B85))</f>
        <v>kngh</v>
      </c>
      <c r="AJ85" s="188"/>
      <c r="AK85" s="189" t="str">
        <f t="shared" ref="AK85" si="980" xml:space="preserve"> IF(AJ85="", "", _xlfn.CONCAT(AJ$2,$B85))</f>
        <v/>
      </c>
      <c r="AL85" s="188"/>
      <c r="AM85" s="189" t="str">
        <f t="shared" ref="AM85" si="981" xml:space="preserve"> IF(AL85="", "", _xlfn.CONCAT(AL$2,$B85))</f>
        <v/>
      </c>
    </row>
  </sheetData>
  <mergeCells count="37"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  <mergeCell ref="R3:S3"/>
    <mergeCell ref="T3:U3"/>
    <mergeCell ref="V3:W3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D2:E2"/>
    <mergeCell ref="D3:E3"/>
    <mergeCell ref="F2:G2"/>
    <mergeCell ref="F3:G3"/>
    <mergeCell ref="H2:I2"/>
    <mergeCell ref="J2:K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4"/>
  <sheetViews>
    <sheetView showGridLines="0" workbookViewId="0">
      <selection activeCell="W7" sqref="W7"/>
    </sheetView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466</v>
      </c>
      <c r="C37" s="5" t="s">
        <v>467</v>
      </c>
      <c r="D37" s="5" t="s">
        <v>468</v>
      </c>
      <c r="E37" s="5" t="s">
        <v>469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479</v>
      </c>
      <c r="C38" s="5" t="s">
        <v>480</v>
      </c>
      <c r="D38" s="5" t="s">
        <v>481</v>
      </c>
      <c r="E38" s="5"/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492</v>
      </c>
      <c r="C39" s="5" t="s">
        <v>493</v>
      </c>
      <c r="D39" s="5" t="s">
        <v>494</v>
      </c>
      <c r="E39" s="5" t="s">
        <v>495</v>
      </c>
      <c r="F39" s="5" t="s">
        <v>496</v>
      </c>
      <c r="G39" s="5" t="s">
        <v>497</v>
      </c>
      <c r="H39" s="5"/>
      <c r="I39" s="5" t="s">
        <v>498</v>
      </c>
      <c r="J39" s="5" t="s">
        <v>499</v>
      </c>
      <c r="K39" s="5"/>
      <c r="L39" s="5" t="s">
        <v>500</v>
      </c>
      <c r="M39" s="5" t="s">
        <v>501</v>
      </c>
      <c r="N39" s="5" t="s">
        <v>502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508</v>
      </c>
      <c r="C40" s="5" t="s">
        <v>509</v>
      </c>
      <c r="D40" s="5"/>
      <c r="E40" s="5" t="s">
        <v>510</v>
      </c>
      <c r="F40" s="5" t="s">
        <v>511</v>
      </c>
      <c r="G40" s="5"/>
      <c r="H40" s="5"/>
      <c r="I40" s="5" t="s">
        <v>512</v>
      </c>
      <c r="J40" s="5"/>
      <c r="K40" s="5"/>
      <c r="L40" s="5"/>
      <c r="M40" s="5"/>
      <c r="N40" s="5" t="s">
        <v>513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516</v>
      </c>
      <c r="C41" s="5" t="s">
        <v>517</v>
      </c>
      <c r="D41" s="5" t="s">
        <v>518</v>
      </c>
      <c r="E41" s="5" t="s">
        <v>519</v>
      </c>
      <c r="F41" s="5" t="s">
        <v>520</v>
      </c>
      <c r="G41" s="5" t="s">
        <v>521</v>
      </c>
      <c r="H41" s="5" t="s">
        <v>522</v>
      </c>
      <c r="I41" s="5" t="s">
        <v>523</v>
      </c>
      <c r="J41" s="5" t="s">
        <v>524</v>
      </c>
      <c r="K41" s="5" t="s">
        <v>525</v>
      </c>
      <c r="L41" s="5" t="s">
        <v>526</v>
      </c>
      <c r="M41" s="5" t="s">
        <v>527</v>
      </c>
      <c r="N41" s="5" t="s">
        <v>528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535</v>
      </c>
      <c r="C42" s="5" t="s">
        <v>536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20">
      <c r="B43" s="1" t="s">
        <v>537</v>
      </c>
      <c r="C43" s="5" t="s">
        <v>538</v>
      </c>
      <c r="D43" s="5" t="s">
        <v>539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542</v>
      </c>
      <c r="C44" s="5" t="s">
        <v>543</v>
      </c>
      <c r="D44" s="5" t="s">
        <v>544</v>
      </c>
      <c r="E44" s="5" t="s">
        <v>545</v>
      </c>
      <c r="F44" s="5" t="s">
        <v>546</v>
      </c>
      <c r="G44" s="5" t="s">
        <v>547</v>
      </c>
      <c r="H44" s="5"/>
      <c r="I44" s="5" t="s">
        <v>548</v>
      </c>
      <c r="J44" s="5" t="s">
        <v>549</v>
      </c>
      <c r="K44" s="5"/>
      <c r="L44" s="5" t="s">
        <v>550</v>
      </c>
      <c r="M44" s="5" t="s">
        <v>551</v>
      </c>
      <c r="N44" s="5" t="s">
        <v>552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558</v>
      </c>
      <c r="C45" s="5" t="s">
        <v>559</v>
      </c>
      <c r="D45" s="5" t="s">
        <v>560</v>
      </c>
      <c r="E45" s="5"/>
      <c r="F45" s="5"/>
      <c r="G45" s="5"/>
      <c r="H45" s="5"/>
      <c r="I45" s="5" t="s">
        <v>561</v>
      </c>
      <c r="J45" s="5"/>
      <c r="K45" s="5"/>
      <c r="L45" s="5"/>
      <c r="M45" s="5" t="s">
        <v>562</v>
      </c>
      <c r="N45" s="5" t="s">
        <v>563</v>
      </c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567</v>
      </c>
      <c r="C46" s="5" t="s">
        <v>568</v>
      </c>
      <c r="D46" s="5" t="s">
        <v>569</v>
      </c>
      <c r="E46" s="5"/>
      <c r="F46" s="5"/>
      <c r="G46" s="5"/>
      <c r="H46" s="5"/>
      <c r="I46" s="5" t="s">
        <v>570</v>
      </c>
      <c r="J46" s="5"/>
      <c r="K46" s="5"/>
      <c r="L46" s="5" t="s">
        <v>571</v>
      </c>
      <c r="M46" s="5" t="s">
        <v>572</v>
      </c>
      <c r="N46" s="5" t="s">
        <v>573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>
      <c r="B47" s="1" t="s">
        <v>578</v>
      </c>
      <c r="C47" s="5" t="s">
        <v>579</v>
      </c>
      <c r="D47" s="5" t="s">
        <v>580</v>
      </c>
      <c r="E47" s="5"/>
      <c r="F47" s="5"/>
      <c r="G47" s="5"/>
      <c r="H47" s="5"/>
      <c r="I47" s="5" t="s">
        <v>581</v>
      </c>
      <c r="J47" s="5" t="s">
        <v>582</v>
      </c>
      <c r="K47" s="5"/>
      <c r="L47" s="5" t="s">
        <v>583</v>
      </c>
      <c r="M47" s="5" t="s">
        <v>584</v>
      </c>
      <c r="N47" s="5" t="s">
        <v>585</v>
      </c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591</v>
      </c>
      <c r="C48" s="5" t="s">
        <v>592</v>
      </c>
      <c r="D48" s="5" t="s">
        <v>593</v>
      </c>
      <c r="E48" s="5"/>
      <c r="F48" s="5"/>
      <c r="G48" s="5"/>
      <c r="H48" s="5"/>
      <c r="I48" s="5" t="s">
        <v>594</v>
      </c>
      <c r="J48" s="5" t="s">
        <v>595</v>
      </c>
      <c r="K48" s="5"/>
      <c r="L48" s="5" t="s">
        <v>596</v>
      </c>
      <c r="M48" s="5" t="s">
        <v>597</v>
      </c>
      <c r="N48" s="5" t="s">
        <v>598</v>
      </c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604</v>
      </c>
      <c r="C49" s="5" t="s">
        <v>605</v>
      </c>
      <c r="D49" s="5" t="s">
        <v>606</v>
      </c>
      <c r="E49" s="5" t="s">
        <v>607</v>
      </c>
      <c r="F49" s="5"/>
      <c r="G49" s="5" t="s">
        <v>608</v>
      </c>
      <c r="H49" s="5"/>
      <c r="I49" s="5" t="s">
        <v>609</v>
      </c>
      <c r="J49" s="5" t="s">
        <v>610</v>
      </c>
      <c r="K49" s="5" t="s">
        <v>611</v>
      </c>
      <c r="L49" s="5" t="s">
        <v>612</v>
      </c>
      <c r="M49" s="5" t="s">
        <v>613</v>
      </c>
      <c r="N49" s="5" t="s">
        <v>614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621</v>
      </c>
      <c r="C50" s="5" t="s">
        <v>622</v>
      </c>
      <c r="D50" s="5" t="s">
        <v>623</v>
      </c>
      <c r="E50" s="5"/>
      <c r="F50" s="5"/>
      <c r="G50" s="5"/>
      <c r="H50" s="5"/>
      <c r="I50" s="5" t="s">
        <v>624</v>
      </c>
      <c r="J50" s="5"/>
      <c r="K50" s="5"/>
      <c r="L50" s="5"/>
      <c r="M50" s="5" t="s">
        <v>625</v>
      </c>
      <c r="N50" s="5" t="s">
        <v>626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>
      <c r="B51" s="1" t="s">
        <v>630</v>
      </c>
      <c r="C51" s="5" t="s">
        <v>631</v>
      </c>
      <c r="D51" s="5" t="s">
        <v>632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2:20">
      <c r="B52" s="1" t="s">
        <v>633</v>
      </c>
      <c r="C52" s="4" t="s">
        <v>634</v>
      </c>
      <c r="D52" s="4" t="s">
        <v>635</v>
      </c>
      <c r="E52" s="4" t="s">
        <v>636</v>
      </c>
      <c r="F52" s="4" t="s">
        <v>637</v>
      </c>
      <c r="G52" s="4" t="s">
        <v>638</v>
      </c>
      <c r="H52" s="4"/>
      <c r="I52" s="4" t="s">
        <v>639</v>
      </c>
      <c r="J52" s="4" t="s">
        <v>640</v>
      </c>
      <c r="K52" s="4"/>
      <c r="L52" s="4" t="s">
        <v>641</v>
      </c>
      <c r="M52" s="4" t="s">
        <v>642</v>
      </c>
      <c r="N52" s="4" t="s">
        <v>643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648</v>
      </c>
      <c r="C53" s="4" t="s">
        <v>649</v>
      </c>
      <c r="D53" s="4" t="s">
        <v>650</v>
      </c>
      <c r="E53" s="4" t="s">
        <v>651</v>
      </c>
      <c r="F53" s="4" t="s">
        <v>652</v>
      </c>
      <c r="G53" s="4" t="s">
        <v>653</v>
      </c>
      <c r="H53" s="4" t="s">
        <v>654</v>
      </c>
      <c r="I53" s="4" t="s">
        <v>655</v>
      </c>
      <c r="J53" s="4" t="s">
        <v>656</v>
      </c>
      <c r="K53" s="4" t="s">
        <v>657</v>
      </c>
      <c r="L53" s="4" t="s">
        <v>658</v>
      </c>
      <c r="M53" s="4" t="s">
        <v>659</v>
      </c>
      <c r="N53" s="4" t="s">
        <v>660</v>
      </c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666</v>
      </c>
      <c r="C54" s="4" t="s">
        <v>667</v>
      </c>
      <c r="D54" s="4" t="s">
        <v>668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670</v>
      </c>
      <c r="C55" s="4" t="s">
        <v>671</v>
      </c>
      <c r="D55" s="4" t="s">
        <v>672</v>
      </c>
      <c r="E55" s="4" t="s">
        <v>673</v>
      </c>
      <c r="F55" s="4" t="s">
        <v>674</v>
      </c>
      <c r="G55" s="4" t="s">
        <v>675</v>
      </c>
      <c r="H55" s="4"/>
      <c r="I55" s="4" t="s">
        <v>676</v>
      </c>
      <c r="J55" s="4" t="s">
        <v>677</v>
      </c>
      <c r="K55" s="4"/>
      <c r="L55" s="4" t="s">
        <v>678</v>
      </c>
      <c r="M55" s="4" t="s">
        <v>679</v>
      </c>
      <c r="N55" s="4" t="s">
        <v>680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683</v>
      </c>
      <c r="C56" s="4" t="s">
        <v>684</v>
      </c>
      <c r="D56" s="4" t="s">
        <v>685</v>
      </c>
      <c r="E56" s="4"/>
      <c r="F56" s="4"/>
      <c r="G56" s="4"/>
      <c r="H56" s="4" t="s">
        <v>686</v>
      </c>
      <c r="I56" s="4" t="s">
        <v>687</v>
      </c>
      <c r="J56" s="4"/>
      <c r="K56" s="4"/>
      <c r="L56" s="4" t="s">
        <v>688</v>
      </c>
      <c r="M56" s="4"/>
      <c r="N56" s="4"/>
      <c r="O56" s="4"/>
      <c r="P56" s="4"/>
      <c r="Q56" s="4" t="s">
        <v>689</v>
      </c>
      <c r="R56" s="4"/>
      <c r="S56" s="4"/>
      <c r="T56" s="4"/>
    </row>
    <row r="57" spans="2:20">
      <c r="B57" s="1" t="s">
        <v>690</v>
      </c>
      <c r="C57" s="4" t="s">
        <v>691</v>
      </c>
      <c r="D57" s="4" t="s">
        <v>692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0">
      <c r="B58" s="1" t="s">
        <v>693</v>
      </c>
      <c r="C58" s="4" t="s">
        <v>694</v>
      </c>
      <c r="D58" s="4"/>
      <c r="E58" s="4"/>
      <c r="F58" s="4"/>
      <c r="G58" s="4"/>
      <c r="H58" s="4"/>
      <c r="I58" s="4" t="s">
        <v>695</v>
      </c>
      <c r="J58" s="4"/>
      <c r="K58" s="4"/>
      <c r="L58" s="4"/>
      <c r="M58" s="4"/>
      <c r="N58" s="4"/>
      <c r="O58" s="4"/>
      <c r="P58" s="4" t="s">
        <v>696</v>
      </c>
      <c r="Q58" s="4"/>
      <c r="R58" s="4"/>
      <c r="S58" s="4"/>
      <c r="T58" s="4"/>
    </row>
    <row r="59" spans="2:20">
      <c r="B59" s="1" t="s">
        <v>697</v>
      </c>
      <c r="C59" s="4" t="s">
        <v>698</v>
      </c>
      <c r="D59" s="4" t="s">
        <v>699</v>
      </c>
      <c r="E59" s="4" t="s">
        <v>700</v>
      </c>
      <c r="F59" s="4" t="s">
        <v>701</v>
      </c>
      <c r="G59" s="4" t="s">
        <v>702</v>
      </c>
      <c r="H59" s="4"/>
      <c r="I59" s="4" t="s">
        <v>703</v>
      </c>
      <c r="J59" s="4" t="s">
        <v>704</v>
      </c>
      <c r="K59" s="4"/>
      <c r="L59" s="4" t="s">
        <v>705</v>
      </c>
      <c r="M59" s="4" t="s">
        <v>706</v>
      </c>
      <c r="N59" s="4" t="s">
        <v>707</v>
      </c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712</v>
      </c>
      <c r="C60" s="4" t="s">
        <v>713</v>
      </c>
      <c r="D60" s="4" t="s">
        <v>714</v>
      </c>
      <c r="E60" s="4"/>
      <c r="F60" s="4"/>
      <c r="G60" s="4"/>
      <c r="H60" s="4"/>
      <c r="I60" s="4"/>
      <c r="J60" s="4"/>
      <c r="K60" s="4"/>
      <c r="L60" s="4" t="s">
        <v>715</v>
      </c>
      <c r="M60" s="4"/>
      <c r="N60" s="4"/>
      <c r="O60" s="4"/>
      <c r="P60" s="4"/>
      <c r="Q60" s="4" t="s">
        <v>716</v>
      </c>
      <c r="R60" s="4"/>
      <c r="S60" s="4"/>
      <c r="T60" s="4"/>
    </row>
    <row r="61" spans="2:20">
      <c r="B61" s="1" t="s">
        <v>717</v>
      </c>
      <c r="C61" s="4" t="s">
        <v>718</v>
      </c>
      <c r="D61" s="4" t="s">
        <v>719</v>
      </c>
      <c r="E61" s="4" t="s">
        <v>720</v>
      </c>
      <c r="F61" s="4" t="s">
        <v>721</v>
      </c>
      <c r="G61" s="4" t="s">
        <v>722</v>
      </c>
      <c r="H61" s="4"/>
      <c r="I61" s="4" t="s">
        <v>723</v>
      </c>
      <c r="J61" s="4" t="s">
        <v>724</v>
      </c>
      <c r="K61" s="4"/>
      <c r="L61" s="4" t="s">
        <v>725</v>
      </c>
      <c r="M61" s="4" t="s">
        <v>726</v>
      </c>
      <c r="N61" s="4" t="s">
        <v>727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1" t="s">
        <v>732</v>
      </c>
      <c r="C62" s="5" t="s">
        <v>733</v>
      </c>
      <c r="D62" s="5" t="s">
        <v>734</v>
      </c>
      <c r="E62" s="5" t="s">
        <v>735</v>
      </c>
      <c r="F62" s="5" t="s">
        <v>736</v>
      </c>
      <c r="G62" s="5" t="s">
        <v>737</v>
      </c>
      <c r="H62" s="5"/>
      <c r="I62" s="5" t="s">
        <v>738</v>
      </c>
      <c r="J62" s="5" t="s">
        <v>739</v>
      </c>
      <c r="K62" s="5"/>
      <c r="L62" s="5" t="s">
        <v>740</v>
      </c>
      <c r="M62" s="5" t="s">
        <v>741</v>
      </c>
      <c r="N62" s="5" t="s">
        <v>742</v>
      </c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748</v>
      </c>
      <c r="C63" s="5" t="s">
        <v>749</v>
      </c>
      <c r="D63" s="5"/>
      <c r="E63" s="5" t="s">
        <v>750</v>
      </c>
      <c r="F63" s="5" t="s">
        <v>751</v>
      </c>
      <c r="G63" s="5" t="s">
        <v>752</v>
      </c>
      <c r="H63" s="5"/>
      <c r="I63" s="5" t="s">
        <v>753</v>
      </c>
      <c r="J63" s="5" t="s">
        <v>754</v>
      </c>
      <c r="K63" s="5"/>
      <c r="L63" s="5" t="s">
        <v>755</v>
      </c>
      <c r="M63" s="5" t="s">
        <v>756</v>
      </c>
      <c r="N63" s="5" t="s">
        <v>757</v>
      </c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760</v>
      </c>
      <c r="C64" s="5" t="s">
        <v>761</v>
      </c>
      <c r="D64" s="5" t="s">
        <v>762</v>
      </c>
      <c r="E64" s="5" t="s">
        <v>763</v>
      </c>
      <c r="F64" s="5" t="s">
        <v>764</v>
      </c>
      <c r="G64" s="5" t="s">
        <v>765</v>
      </c>
      <c r="H64" s="5"/>
      <c r="I64" s="5" t="s">
        <v>766</v>
      </c>
      <c r="J64" s="5" t="s">
        <v>767</v>
      </c>
      <c r="K64" s="5"/>
      <c r="L64" s="5" t="s">
        <v>768</v>
      </c>
      <c r="M64" s="5" t="s">
        <v>769</v>
      </c>
      <c r="N64" s="5" t="s">
        <v>770</v>
      </c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776</v>
      </c>
      <c r="C65" s="5" t="s">
        <v>777</v>
      </c>
      <c r="D65" s="5" t="s">
        <v>778</v>
      </c>
      <c r="E65" s="5" t="s">
        <v>779</v>
      </c>
      <c r="F65" s="5" t="s">
        <v>780</v>
      </c>
      <c r="G65" s="5" t="s">
        <v>781</v>
      </c>
      <c r="H65" s="5"/>
      <c r="I65" s="5" t="s">
        <v>782</v>
      </c>
      <c r="J65" s="5" t="s">
        <v>783</v>
      </c>
      <c r="K65" s="5"/>
      <c r="L65" s="5" t="s">
        <v>784</v>
      </c>
      <c r="M65" s="5" t="s">
        <v>785</v>
      </c>
      <c r="N65" s="5" t="s">
        <v>786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790</v>
      </c>
      <c r="C66" s="5" t="s">
        <v>791</v>
      </c>
      <c r="D66" s="5" t="s">
        <v>792</v>
      </c>
      <c r="E66" s="5" t="s">
        <v>793</v>
      </c>
      <c r="F66" s="5" t="s">
        <v>794</v>
      </c>
      <c r="G66" s="5" t="s">
        <v>795</v>
      </c>
      <c r="H66" s="5" t="s">
        <v>796</v>
      </c>
      <c r="I66" s="5" t="s">
        <v>797</v>
      </c>
      <c r="J66" s="5" t="s">
        <v>798</v>
      </c>
      <c r="K66" s="5" t="s">
        <v>799</v>
      </c>
      <c r="L66" s="5" t="s">
        <v>800</v>
      </c>
      <c r="M66" s="5" t="s">
        <v>801</v>
      </c>
      <c r="N66" s="5" t="s">
        <v>802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808</v>
      </c>
      <c r="C67" s="5" t="s">
        <v>809</v>
      </c>
      <c r="D67" s="5" t="s">
        <v>810</v>
      </c>
      <c r="E67" s="5" t="s">
        <v>811</v>
      </c>
      <c r="F67" s="5" t="s">
        <v>812</v>
      </c>
      <c r="G67" s="5"/>
      <c r="H67" s="5"/>
      <c r="I67" s="5" t="s">
        <v>813</v>
      </c>
      <c r="J67" s="5" t="s">
        <v>814</v>
      </c>
      <c r="K67" s="5"/>
      <c r="L67" s="5"/>
      <c r="M67" s="5" t="s">
        <v>815</v>
      </c>
      <c r="N67" s="5" t="s">
        <v>816</v>
      </c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820</v>
      </c>
      <c r="C68" s="5" t="s">
        <v>821</v>
      </c>
      <c r="D68" s="5" t="s">
        <v>822</v>
      </c>
      <c r="E68" s="5" t="s">
        <v>823</v>
      </c>
      <c r="F68" s="5" t="s">
        <v>824</v>
      </c>
      <c r="G68" s="5" t="s">
        <v>825</v>
      </c>
      <c r="H68" s="5"/>
      <c r="I68" s="5" t="s">
        <v>826</v>
      </c>
      <c r="J68" s="5" t="s">
        <v>827</v>
      </c>
      <c r="K68" s="5"/>
      <c r="L68" s="5" t="s">
        <v>828</v>
      </c>
      <c r="M68" s="5" t="s">
        <v>829</v>
      </c>
      <c r="N68" s="5" t="s">
        <v>830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835</v>
      </c>
      <c r="C69" s="5" t="s">
        <v>836</v>
      </c>
      <c r="D69" s="5" t="s">
        <v>837</v>
      </c>
      <c r="E69" s="5" t="s">
        <v>838</v>
      </c>
      <c r="F69" s="5" t="s">
        <v>839</v>
      </c>
      <c r="G69" s="5" t="s">
        <v>840</v>
      </c>
      <c r="H69" s="5"/>
      <c r="I69" s="5" t="s">
        <v>841</v>
      </c>
      <c r="J69" s="5" t="s">
        <v>842</v>
      </c>
      <c r="K69" s="5"/>
      <c r="L69" s="5" t="s">
        <v>843</v>
      </c>
      <c r="M69" s="5" t="s">
        <v>844</v>
      </c>
      <c r="N69" s="5" t="s">
        <v>845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850</v>
      </c>
      <c r="C70" s="5" t="s">
        <v>851</v>
      </c>
      <c r="D70" s="5" t="s">
        <v>852</v>
      </c>
      <c r="E70" s="5"/>
      <c r="F70" s="5"/>
      <c r="G70" s="5"/>
      <c r="H70" s="5"/>
      <c r="I70" s="5"/>
      <c r="J70" s="5"/>
      <c r="K70" s="5"/>
      <c r="L70" s="5"/>
      <c r="M70" s="5"/>
      <c r="N70" s="5" t="s">
        <v>853</v>
      </c>
      <c r="O70" s="5"/>
      <c r="P70" s="5"/>
      <c r="Q70" s="5"/>
      <c r="R70" s="5"/>
      <c r="S70" s="5"/>
      <c r="T70" s="5"/>
    </row>
    <row r="71" spans="2:20">
      <c r="B71" s="1" t="s">
        <v>854</v>
      </c>
      <c r="C71" s="5" t="s">
        <v>855</v>
      </c>
      <c r="D71" s="5" t="s">
        <v>856</v>
      </c>
      <c r="E71" s="5" t="s">
        <v>857</v>
      </c>
      <c r="F71" s="5" t="s">
        <v>858</v>
      </c>
      <c r="G71" s="5" t="s">
        <v>859</v>
      </c>
      <c r="H71" s="5"/>
      <c r="I71" s="5" t="s">
        <v>860</v>
      </c>
      <c r="J71" s="5" t="s">
        <v>861</v>
      </c>
      <c r="K71" s="5"/>
      <c r="L71" s="5" t="s">
        <v>862</v>
      </c>
      <c r="M71" s="5" t="s">
        <v>863</v>
      </c>
      <c r="N71" s="5"/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868</v>
      </c>
      <c r="C72" s="5" t="s">
        <v>869</v>
      </c>
      <c r="D72" s="5" t="s">
        <v>870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874</v>
      </c>
      <c r="C73" s="5" t="s">
        <v>875</v>
      </c>
      <c r="D73" s="5" t="s">
        <v>876</v>
      </c>
      <c r="E73" s="5"/>
      <c r="F73" s="5"/>
      <c r="G73" s="5"/>
      <c r="H73" s="5"/>
      <c r="I73" s="5"/>
      <c r="J73" s="5"/>
      <c r="K73" s="5"/>
      <c r="L73" s="5"/>
      <c r="M73" s="5" t="s">
        <v>877</v>
      </c>
      <c r="N73" s="5"/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880</v>
      </c>
      <c r="C74" s="5" t="s">
        <v>881</v>
      </c>
      <c r="D74" s="5"/>
      <c r="E74" s="5"/>
      <c r="F74" s="5"/>
      <c r="G74" s="5" t="s">
        <v>882</v>
      </c>
      <c r="H74" s="5"/>
      <c r="I74" s="5"/>
      <c r="J74" s="5"/>
      <c r="K74" s="5"/>
      <c r="L74" s="5" t="s">
        <v>883</v>
      </c>
      <c r="M74" s="5"/>
      <c r="N74" s="5" t="s">
        <v>884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886</v>
      </c>
      <c r="C75" s="5" t="s">
        <v>887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 t="s">
        <v>888</v>
      </c>
      <c r="R75" s="5"/>
      <c r="S75" s="5"/>
      <c r="T75" s="5"/>
    </row>
    <row r="76" spans="2:20">
      <c r="B76" s="1" t="s">
        <v>889</v>
      </c>
      <c r="C76" s="5" t="s">
        <v>890</v>
      </c>
      <c r="D76" s="5" t="s">
        <v>891</v>
      </c>
      <c r="E76" s="5" t="s">
        <v>892</v>
      </c>
      <c r="F76" s="5" t="s">
        <v>893</v>
      </c>
      <c r="G76" s="5" t="s">
        <v>894</v>
      </c>
      <c r="H76" s="5" t="s">
        <v>895</v>
      </c>
      <c r="I76" s="5" t="s">
        <v>896</v>
      </c>
      <c r="J76" s="5" t="s">
        <v>897</v>
      </c>
      <c r="K76" s="5"/>
      <c r="L76" s="5" t="s">
        <v>898</v>
      </c>
      <c r="M76" s="5" t="s">
        <v>899</v>
      </c>
      <c r="N76" s="5" t="s">
        <v>900</v>
      </c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906</v>
      </c>
      <c r="C77" s="4" t="s">
        <v>907</v>
      </c>
      <c r="D77" s="4" t="s">
        <v>908</v>
      </c>
      <c r="E77" s="4" t="s">
        <v>909</v>
      </c>
      <c r="F77" s="4" t="s">
        <v>910</v>
      </c>
      <c r="G77" s="4" t="s">
        <v>911</v>
      </c>
      <c r="H77" s="4"/>
      <c r="I77" s="4"/>
      <c r="J77" s="4" t="s">
        <v>912</v>
      </c>
      <c r="K77" s="4"/>
      <c r="L77" s="4" t="s">
        <v>913</v>
      </c>
      <c r="M77" s="4" t="s">
        <v>914</v>
      </c>
      <c r="N77" s="4" t="s">
        <v>915</v>
      </c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921</v>
      </c>
      <c r="C78" s="4" t="s">
        <v>922</v>
      </c>
      <c r="D78" s="4" t="s">
        <v>923</v>
      </c>
      <c r="E78" s="4" t="s">
        <v>924</v>
      </c>
      <c r="F78" s="4" t="s">
        <v>925</v>
      </c>
      <c r="G78" s="4" t="s">
        <v>926</v>
      </c>
      <c r="H78" s="4" t="s">
        <v>927</v>
      </c>
      <c r="I78" s="4" t="s">
        <v>928</v>
      </c>
      <c r="J78" s="4" t="s">
        <v>929</v>
      </c>
      <c r="K78" s="4"/>
      <c r="L78" s="4" t="s">
        <v>930</v>
      </c>
      <c r="M78" s="4" t="s">
        <v>931</v>
      </c>
      <c r="N78" s="4" t="s">
        <v>932</v>
      </c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937</v>
      </c>
      <c r="C79" s="4" t="s">
        <v>938</v>
      </c>
      <c r="D79" s="4" t="s">
        <v>939</v>
      </c>
      <c r="E79" s="4" t="s">
        <v>940</v>
      </c>
      <c r="F79" s="4"/>
      <c r="G79" s="4"/>
      <c r="H79" s="4"/>
      <c r="I79" s="4"/>
      <c r="J79" s="4"/>
      <c r="K79" s="4"/>
      <c r="L79" s="4"/>
      <c r="M79" s="4" t="s">
        <v>941</v>
      </c>
      <c r="N79" s="4" t="s">
        <v>942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945</v>
      </c>
      <c r="C80" s="4" t="s">
        <v>946</v>
      </c>
      <c r="D80" s="4" t="s">
        <v>947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 t="s">
        <v>948</v>
      </c>
      <c r="R80" s="4"/>
      <c r="S80" s="4"/>
      <c r="T80" s="4"/>
    </row>
    <row r="81" spans="2:20">
      <c r="B81" s="1" t="s">
        <v>949</v>
      </c>
      <c r="C81" s="5" t="s">
        <v>950</v>
      </c>
      <c r="D81" s="5" t="s">
        <v>951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2:20">
      <c r="B82" s="1" t="s">
        <v>952</v>
      </c>
      <c r="C82" s="5" t="s">
        <v>953</v>
      </c>
      <c r="D82" s="5" t="s">
        <v>954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2:20">
      <c r="B83" s="1" t="s">
        <v>955</v>
      </c>
      <c r="C83" s="5" t="s">
        <v>956</v>
      </c>
      <c r="D83" s="5" t="s">
        <v>957</v>
      </c>
      <c r="E83" s="5" t="s">
        <v>958</v>
      </c>
      <c r="F83" s="5"/>
      <c r="G83" s="5"/>
      <c r="H83" s="5" t="s">
        <v>959</v>
      </c>
      <c r="I83" s="5" t="s">
        <v>960</v>
      </c>
      <c r="J83" s="5" t="s">
        <v>961</v>
      </c>
      <c r="K83" s="5" t="s">
        <v>962</v>
      </c>
      <c r="L83" s="5"/>
      <c r="M83" s="5" t="s">
        <v>963</v>
      </c>
      <c r="N83" s="5" t="s">
        <v>964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968</v>
      </c>
      <c r="C84" s="5" t="s">
        <v>969</v>
      </c>
      <c r="D84" s="5" t="s">
        <v>970</v>
      </c>
      <c r="E84" s="5"/>
      <c r="F84" s="5" t="s">
        <v>971</v>
      </c>
      <c r="G84" s="5"/>
      <c r="H84" s="5" t="s">
        <v>972</v>
      </c>
      <c r="I84" s="5"/>
      <c r="J84" s="5"/>
      <c r="K84" s="5"/>
      <c r="L84" s="5"/>
      <c r="M84" s="5"/>
      <c r="N84" s="5" t="s">
        <v>973</v>
      </c>
      <c r="O84" s="5"/>
      <c r="P84" s="5" t="s">
        <v>974</v>
      </c>
      <c r="Q84" s="5"/>
      <c r="R84" s="5" t="s">
        <v>975</v>
      </c>
      <c r="S84" s="5"/>
      <c r="T84" s="5"/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9E44-1348-4E61-A3EC-C5B942C7320D}">
  <sheetPr>
    <tabColor rgb="FFFF0000"/>
  </sheetPr>
  <dimension ref="B1:CE92"/>
  <sheetViews>
    <sheetView tabSelected="1" topLeftCell="C2" workbookViewId="0">
      <pane ySplit="1" topLeftCell="A3" activePane="bottomLeft" state="frozen"/>
      <selection activeCell="A2" sqref="A2"/>
      <selection pane="bottomLeft" activeCell="P1" sqref="P1"/>
    </sheetView>
  </sheetViews>
  <sheetFormatPr defaultColWidth="13.625" defaultRowHeight="39"/>
  <cols>
    <col min="1" max="1" width="8" style="104" customWidth="1"/>
    <col min="2" max="2" width="8.5" style="104" customWidth="1"/>
    <col min="3" max="4" width="16.25" style="105" customWidth="1"/>
    <col min="5" max="5" width="14.5" style="285" bestFit="1" customWidth="1"/>
    <col min="6" max="10" width="16.25" style="105" customWidth="1"/>
    <col min="11" max="11" width="16.25" style="115" customWidth="1"/>
    <col min="12" max="13" width="16.25" style="103" customWidth="1"/>
    <col min="14" max="14" width="8" style="104" customWidth="1"/>
    <col min="15" max="15" width="8.5" style="104" customWidth="1"/>
    <col min="16" max="16" width="15.875" style="115" customWidth="1"/>
    <col min="17" max="17" width="15.875" style="103" customWidth="1"/>
    <col min="18" max="19" width="15.875" style="116" customWidth="1"/>
    <col min="20" max="20" width="8" style="104" customWidth="1"/>
    <col min="21" max="21" width="8.5" style="104" customWidth="1"/>
    <col min="22" max="23" width="15.875" style="116" customWidth="1"/>
    <col min="24" max="24" width="15.875" style="103" customWidth="1"/>
    <col min="25" max="25" width="15.875" style="115" customWidth="1"/>
    <col min="26" max="26" width="9.5" style="104" customWidth="1"/>
    <col min="27" max="27" width="10.625" style="104" customWidth="1"/>
    <col min="28" max="28" width="33.75" style="104" customWidth="1"/>
    <col min="29" max="16384" width="13.625" style="104"/>
  </cols>
  <sheetData>
    <row r="1" spans="2:83">
      <c r="B1" s="114" t="s">
        <v>1446</v>
      </c>
      <c r="O1" s="114" t="s">
        <v>1534</v>
      </c>
      <c r="U1" s="114" t="s">
        <v>1535</v>
      </c>
    </row>
    <row r="2" spans="2:83" s="119" customFormat="1" ht="30.75" thickBot="1">
      <c r="B2" s="165" t="s">
        <v>1020</v>
      </c>
      <c r="C2" s="164" t="s">
        <v>1447</v>
      </c>
      <c r="D2" s="164" t="s">
        <v>1448</v>
      </c>
      <c r="E2" s="164" t="s">
        <v>2268</v>
      </c>
      <c r="F2" s="166" t="s">
        <v>978</v>
      </c>
      <c r="G2" s="166" t="s">
        <v>2302</v>
      </c>
      <c r="H2" s="166" t="s">
        <v>1761</v>
      </c>
      <c r="I2" s="166" t="s">
        <v>1762</v>
      </c>
      <c r="J2" s="166" t="s">
        <v>2299</v>
      </c>
      <c r="K2" s="164" t="s">
        <v>1758</v>
      </c>
      <c r="L2" s="167" t="s">
        <v>1537</v>
      </c>
      <c r="M2" s="168" t="s">
        <v>1445</v>
      </c>
      <c r="O2" s="120" t="s">
        <v>1020</v>
      </c>
      <c r="P2" s="123" t="s">
        <v>1448</v>
      </c>
      <c r="Q2" s="122" t="s">
        <v>2318</v>
      </c>
      <c r="R2" s="121" t="s">
        <v>1539</v>
      </c>
      <c r="S2" s="121" t="s">
        <v>1540</v>
      </c>
      <c r="U2" s="120" t="s">
        <v>1020</v>
      </c>
      <c r="V2" s="117" t="s">
        <v>1536</v>
      </c>
      <c r="W2" s="118" t="s">
        <v>1447</v>
      </c>
      <c r="X2" s="122" t="s">
        <v>1537</v>
      </c>
      <c r="Y2" s="123" t="s">
        <v>1538</v>
      </c>
      <c r="AB2" s="124" t="s">
        <v>1020</v>
      </c>
      <c r="AC2" s="125">
        <v>1</v>
      </c>
      <c r="AD2" s="125">
        <f t="shared" ref="AD2:CE2" si="0">AC2+1</f>
        <v>2</v>
      </c>
      <c r="AE2" s="125">
        <f t="shared" si="0"/>
        <v>3</v>
      </c>
      <c r="AF2" s="125">
        <f t="shared" si="0"/>
        <v>4</v>
      </c>
      <c r="AG2" s="126">
        <f t="shared" si="0"/>
        <v>5</v>
      </c>
      <c r="AH2" s="126">
        <f t="shared" si="0"/>
        <v>6</v>
      </c>
      <c r="AI2" s="126">
        <f t="shared" si="0"/>
        <v>7</v>
      </c>
      <c r="AJ2" s="126">
        <f t="shared" si="0"/>
        <v>8</v>
      </c>
      <c r="AK2" s="125">
        <f t="shared" si="0"/>
        <v>9</v>
      </c>
      <c r="AL2" s="125">
        <f t="shared" si="0"/>
        <v>10</v>
      </c>
      <c r="AM2" s="125">
        <f t="shared" si="0"/>
        <v>11</v>
      </c>
      <c r="AN2" s="125">
        <f t="shared" si="0"/>
        <v>12</v>
      </c>
      <c r="AO2" s="126">
        <f t="shared" si="0"/>
        <v>13</v>
      </c>
      <c r="AP2" s="126">
        <f t="shared" si="0"/>
        <v>14</v>
      </c>
      <c r="AQ2" s="126">
        <f t="shared" si="0"/>
        <v>15</v>
      </c>
      <c r="AR2" s="126">
        <f t="shared" si="0"/>
        <v>16</v>
      </c>
      <c r="AS2" s="125">
        <f t="shared" si="0"/>
        <v>17</v>
      </c>
      <c r="AT2" s="125">
        <f t="shared" si="0"/>
        <v>18</v>
      </c>
      <c r="AU2" s="125">
        <f t="shared" si="0"/>
        <v>19</v>
      </c>
      <c r="AV2" s="125">
        <f t="shared" si="0"/>
        <v>20</v>
      </c>
      <c r="AW2" s="126">
        <f t="shared" si="0"/>
        <v>21</v>
      </c>
      <c r="AX2" s="125">
        <f t="shared" si="0"/>
        <v>22</v>
      </c>
      <c r="AY2" s="125">
        <f t="shared" si="0"/>
        <v>23</v>
      </c>
      <c r="AZ2" s="125">
        <f t="shared" si="0"/>
        <v>24</v>
      </c>
      <c r="BA2" s="125">
        <f t="shared" si="0"/>
        <v>25</v>
      </c>
      <c r="BB2" s="125">
        <f t="shared" si="0"/>
        <v>26</v>
      </c>
      <c r="BC2" s="125">
        <f t="shared" si="0"/>
        <v>27</v>
      </c>
      <c r="BD2" s="125">
        <f t="shared" si="0"/>
        <v>28</v>
      </c>
      <c r="BE2" s="125">
        <f t="shared" si="0"/>
        <v>29</v>
      </c>
      <c r="BF2" s="125">
        <f t="shared" si="0"/>
        <v>30</v>
      </c>
      <c r="BG2" s="125">
        <f t="shared" si="0"/>
        <v>31</v>
      </c>
      <c r="BH2" s="125">
        <f t="shared" si="0"/>
        <v>32</v>
      </c>
      <c r="BI2" s="125">
        <f t="shared" si="0"/>
        <v>33</v>
      </c>
      <c r="BJ2" s="125">
        <f t="shared" si="0"/>
        <v>34</v>
      </c>
      <c r="BK2" s="125">
        <f t="shared" si="0"/>
        <v>35</v>
      </c>
      <c r="BL2" s="125">
        <f t="shared" si="0"/>
        <v>36</v>
      </c>
      <c r="BM2" s="125">
        <f t="shared" si="0"/>
        <v>37</v>
      </c>
      <c r="BN2" s="125">
        <f t="shared" si="0"/>
        <v>38</v>
      </c>
      <c r="BO2" s="125">
        <f t="shared" si="0"/>
        <v>39</v>
      </c>
      <c r="BP2" s="125">
        <f t="shared" si="0"/>
        <v>40</v>
      </c>
      <c r="BQ2" s="125">
        <f t="shared" si="0"/>
        <v>41</v>
      </c>
      <c r="BR2" s="125">
        <f t="shared" si="0"/>
        <v>42</v>
      </c>
      <c r="BS2" s="125">
        <f t="shared" si="0"/>
        <v>43</v>
      </c>
      <c r="BT2" s="125">
        <f t="shared" si="0"/>
        <v>44</v>
      </c>
      <c r="BU2" s="125">
        <f t="shared" si="0"/>
        <v>45</v>
      </c>
      <c r="BV2" s="125">
        <f t="shared" si="0"/>
        <v>46</v>
      </c>
      <c r="BW2" s="125">
        <f t="shared" si="0"/>
        <v>47</v>
      </c>
      <c r="BX2" s="125">
        <f t="shared" si="0"/>
        <v>48</v>
      </c>
      <c r="BY2" s="125">
        <f t="shared" si="0"/>
        <v>49</v>
      </c>
      <c r="BZ2" s="125">
        <f t="shared" si="0"/>
        <v>50</v>
      </c>
      <c r="CA2" s="125">
        <f t="shared" si="0"/>
        <v>51</v>
      </c>
      <c r="CB2" s="125">
        <f t="shared" si="0"/>
        <v>52</v>
      </c>
      <c r="CC2" s="125">
        <f t="shared" si="0"/>
        <v>53</v>
      </c>
      <c r="CD2" s="125">
        <f t="shared" si="0"/>
        <v>54</v>
      </c>
      <c r="CE2" s="125">
        <f t="shared" si="0"/>
        <v>55</v>
      </c>
    </row>
    <row r="3" spans="2:83" ht="58.5" thickTop="1">
      <c r="B3" s="112" cm="1">
        <f t="array" ref="B3" xml:space="preserve"> ROW() - ROW($2:$2)</f>
        <v>1</v>
      </c>
      <c r="C3" s="281" t="s">
        <v>1451</v>
      </c>
      <c r="D3" s="281" t="s">
        <v>1451</v>
      </c>
      <c r="E3" s="286" t="s">
        <v>2270</v>
      </c>
      <c r="F3" s="169" t="s">
        <v>1657</v>
      </c>
      <c r="G3" s="277" t="str" cm="1">
        <f t="array" ref="G3" xml:space="preserve"> INDEX(聲母對照資料表[十五音], MATCH(TRUE, EXACT($D3, 聲母碼),0))</f>
        <v>門</v>
      </c>
      <c r="H3" s="108" t="str" cm="1">
        <f t="array" ref="H3" xml:space="preserve"> INDEX(聲母對照資料表[白話字], MATCH(TRUE, EXACT($D3, 聲母碼),0))</f>
        <v>b</v>
      </c>
      <c r="I3" s="108" t="str" cm="1">
        <f t="array" ref="I3" xml:space="preserve"> INDEX(聲母對照資料表[台羅拼音], MATCH(TRUE, EXACT($D3, 聲母碼),0))</f>
        <v>b</v>
      </c>
      <c r="J3" s="108" t="str" cm="1">
        <f t="array" ref="J3" xml:space="preserve"> INDEX(聲母對照資料表[閩拼方案], MATCH(TRUE, EXACT($D3, 聲母碼),0))</f>
        <v>bb</v>
      </c>
      <c r="K3" s="128" t="str" cm="1">
        <f t="array" ref="K3" xml:space="preserve"> INDEX(聲母對照資料表[台語注音二式], MATCH(TRUE, EXACT($D3, 聲母碼),0))</f>
        <v>bb</v>
      </c>
      <c r="L3" s="138" t="s">
        <v>1451</v>
      </c>
      <c r="M3" s="109" t="s">
        <v>1455</v>
      </c>
      <c r="O3" s="307">
        <v>1</v>
      </c>
      <c r="P3" s="128" t="s">
        <v>260</v>
      </c>
      <c r="Q3" s="127" t="s">
        <v>260</v>
      </c>
      <c r="R3" s="129" t="s">
        <v>261</v>
      </c>
      <c r="S3" s="129" t="s">
        <v>1541</v>
      </c>
      <c r="U3" s="112">
        <v>1</v>
      </c>
      <c r="V3" s="129" t="s">
        <v>1542</v>
      </c>
      <c r="W3" s="130" t="s">
        <v>18</v>
      </c>
      <c r="X3" s="131" t="s">
        <v>18</v>
      </c>
      <c r="Y3" s="132" t="s">
        <v>18</v>
      </c>
      <c r="AB3" s="133" t="s">
        <v>1536</v>
      </c>
      <c r="AC3" s="134" t="str" cm="1">
        <f t="array" aca="1" ref="AC3" ca="1" xml:space="preserve"> INDIRECT( ADDRESS( ROW($E$2) + AC$2, COLUMN($E$2)) )</f>
        <v>ㆠ</v>
      </c>
      <c r="AD3" s="134" t="str" cm="1">
        <f t="array" aca="1" ref="AD3" ca="1" xml:space="preserve"> INDIRECT( ADDRESS( ROW($E$2) + AD$2, COLUMN($E$2)) )</f>
        <v>ㄅ</v>
      </c>
      <c r="AE3" s="134" t="str" cm="1">
        <f t="array" aca="1" ref="AE3" ca="1" xml:space="preserve"> INDIRECT( ADDRESS( ROW($E$2) + AE$2, COLUMN($E$2)) )</f>
        <v>ㄆ</v>
      </c>
      <c r="AF3" s="134" t="str" cm="1">
        <f t="array" aca="1" ref="AF3" ca="1" xml:space="preserve"> INDIRECT( ADDRESS( ROW($E$2) + AF$2, COLUMN($E$2)) )</f>
        <v>ㄇ</v>
      </c>
      <c r="AG3" s="134" t="str" cm="1">
        <f t="array" aca="1" ref="AG3" ca="1" xml:space="preserve"> INDIRECT( ADDRESS( ROW($E$2) + AG$2, COLUMN($E$2)) )</f>
        <v>ㄉ</v>
      </c>
      <c r="AH3" s="134" t="str" cm="1">
        <f t="array" aca="1" ref="AH3" ca="1" xml:space="preserve"> INDIRECT( ADDRESS( ROW($E$2) + AH$2, COLUMN($E$2)) )</f>
        <v>ㄊ</v>
      </c>
      <c r="AI3" s="134" t="str" cm="1">
        <f t="array" aca="1" ref="AI3" ca="1" xml:space="preserve"> INDIRECT( ADDRESS( ROW($E$2) + AI$2, COLUMN($E$2)) )</f>
        <v>ㄋ</v>
      </c>
      <c r="AJ3" s="134" t="str" cm="1">
        <f t="array" aca="1" ref="AJ3" ca="1" xml:space="preserve"> INDIRECT( ADDRESS( ROW($E$2) + AJ$2, COLUMN($E$2)) )</f>
        <v>ㄌ</v>
      </c>
      <c r="AK3" s="134" t="str" cm="1">
        <f t="array" aca="1" ref="AK3" ca="1" xml:space="preserve"> INDIRECT( ADDRESS( ROW($E$2) + AK$2, COLUMN($E$2)) )</f>
        <v>ㆣ</v>
      </c>
      <c r="AL3" s="134" t="str" cm="1">
        <f t="array" aca="1" ref="AL3" ca="1" xml:space="preserve"> INDIRECT( ADDRESS( ROW($E$2) + AL$2, COLUMN($E$2)) )</f>
        <v>ㄍ</v>
      </c>
      <c r="AM3" s="134" t="str" cm="1">
        <f t="array" aca="1" ref="AM3" ca="1" xml:space="preserve"> INDIRECT( ADDRESS( ROW($E$2) + AM$2, COLUMN($E$2)) )</f>
        <v>ㄎ</v>
      </c>
      <c r="AN3" s="134" t="str" cm="1">
        <f t="array" aca="1" ref="AN3" ca="1" xml:space="preserve"> INDIRECT( ADDRESS( ROW($E$2) + AN$2, COLUMN($E$2)) )</f>
        <v>ㄫ</v>
      </c>
      <c r="AO3" s="134" t="str" cm="1">
        <f t="array" aca="1" ref="AO3" ca="1" xml:space="preserve"> INDIRECT( ADDRESS( ROW($E$2) + AO$2, COLUMN($E$2)) )</f>
        <v>ㄗ</v>
      </c>
      <c r="AP3" s="134" t="str" cm="1">
        <f t="array" aca="1" ref="AP3" ca="1" xml:space="preserve"> INDIRECT( ADDRESS( ROW($E$2) + AP$2, COLUMN($E$2)) )</f>
        <v>ㄘ</v>
      </c>
      <c r="AQ3" s="134" t="str" cm="1">
        <f t="array" aca="1" ref="AQ3" ca="1" xml:space="preserve"> INDIRECT( ADDRESS( ROW($E$2) + AQ$2, COLUMN($E$2)) )</f>
        <v>ㆡ</v>
      </c>
      <c r="AR3" s="134" t="str" cm="1">
        <f t="array" aca="1" ref="AR3" ca="1" xml:space="preserve"> INDIRECT( ADDRESS( ROW($E$2) + AR$2, COLUMN($E$2)) )</f>
        <v>ㄙ</v>
      </c>
      <c r="AS3" s="134" t="str" cm="1">
        <f t="array" aca="1" ref="AS3" ca="1" xml:space="preserve"> INDIRECT( ADDRESS( ROW($E$2) + AS$2, COLUMN($E$2)) )</f>
        <v>ㆢ</v>
      </c>
      <c r="AT3" s="134" t="str" cm="1">
        <f t="array" aca="1" ref="AT3" ca="1" xml:space="preserve"> INDIRECT( ADDRESS( ROW($E$2) + AT$2, COLUMN($E$2)) )</f>
        <v>ㄐ</v>
      </c>
      <c r="AU3" s="134" t="str" cm="1">
        <f t="array" aca="1" ref="AU3" ca="1" xml:space="preserve"> INDIRECT( ADDRESS( ROW($E$2) + AU$2, COLUMN($E$2)) )</f>
        <v>ㄑ</v>
      </c>
      <c r="AV3" s="134" t="str" cm="1">
        <f t="array" aca="1" ref="AV3" ca="1" xml:space="preserve"> INDIRECT( ADDRESS( ROW($E$2) + AV$2, COLUMN($E$2)) )</f>
        <v>ㄒ</v>
      </c>
      <c r="AW3" s="134" t="str" cm="1">
        <f t="array" aca="1" ref="AW3" ca="1" xml:space="preserve"> INDIRECT( ADDRESS( ROW($E$2) + AW$2, COLUMN($E$2)) )</f>
        <v>ㄏ</v>
      </c>
      <c r="AX3" s="134" cm="1">
        <f t="array" aca="1" ref="AX3" ca="1" xml:space="preserve"> INDIRECT( ADDRESS( ROW($E$2) + AX$2, COLUMN($E$2)) )</f>
        <v>0</v>
      </c>
      <c r="AY3" s="134" t="str" cm="1">
        <f t="array" aca="1" ref="AY3" ca="1" xml:space="preserve"> INDIRECT( ADDRESS( ROW($E$2) + AY$2, COLUMN($E$2)) )</f>
        <v>ㄚ</v>
      </c>
      <c r="AZ3" s="134" t="str" cm="1">
        <f t="array" aca="1" ref="AZ3" ca="1" xml:space="preserve"> INDIRECT( ADDRESS( ROW($E$2) + AZ$2, COLUMN($E$2)) )</f>
        <v>ㄧ</v>
      </c>
      <c r="BA3" s="134" t="str" cm="1">
        <f t="array" aca="1" ref="BA3" ca="1" xml:space="preserve"> INDIRECT( ADDRESS( ROW($E$2) + BA$2, COLUMN($E$2)) )</f>
        <v>ㄨ</v>
      </c>
      <c r="BB3" s="134" t="str" cm="1">
        <f t="array" aca="1" ref="BB3" ca="1" xml:space="preserve"> INDIRECT( ADDRESS( ROW($E$2) + BB$2, COLUMN($E$2)) )</f>
        <v>ㆤ</v>
      </c>
      <c r="BC3" s="134" t="str" cm="1">
        <f t="array" aca="1" ref="BC3" ca="1" xml:space="preserve"> INDIRECT( ADDRESS( ROW($E$2) + BC$2, COLUMN($E$2)) )</f>
        <v>ㄜ</v>
      </c>
      <c r="BD3" s="134" t="str" cm="1">
        <f t="array" aca="1" ref="BD3" ca="1" xml:space="preserve"> INDIRECT( ADDRESS( ROW($E$2) + BD$2, COLUMN($E$2)) )</f>
        <v>ㆦ</v>
      </c>
      <c r="BE3" s="134" t="str" cm="1">
        <f t="array" aca="1" ref="BE3" ca="1" xml:space="preserve"> INDIRECT( ADDRESS( ROW($E$2) + BE$2, COLUMN($E$2)) )</f>
        <v>ㄞ</v>
      </c>
      <c r="BF3" s="134" t="str" cm="1">
        <f t="array" aca="1" ref="BF3" ca="1" xml:space="preserve"> INDIRECT( ADDRESS( ROW($E$2) + BF$2, COLUMN($E$2)) )</f>
        <v>ㄠ</v>
      </c>
      <c r="BG3" s="134" t="str" cm="1">
        <f t="array" aca="1" ref="BG3" ca="1" xml:space="preserve"> INDIRECT( ADDRESS( ROW($E$2) + BG$2, COLUMN($E$2)) )</f>
        <v>ㄢ</v>
      </c>
      <c r="BH3" s="134" t="str" cm="1">
        <f t="array" aca="1" ref="BH3" ca="1" xml:space="preserve"> INDIRECT( ADDRESS( ROW($E$2) + BH$2, COLUMN($E$2)) )</f>
        <v>ㆰ</v>
      </c>
      <c r="BI3" s="134" t="str" cm="1">
        <f t="array" aca="1" ref="BI3" ca="1" xml:space="preserve"> INDIRECT( ADDRESS( ROW($E$2) + BI$2, COLUMN($E$2)) )</f>
        <v>ㄤ</v>
      </c>
      <c r="BJ3" s="134" t="str" cm="1">
        <f t="array" aca="1" ref="BJ3" ca="1" xml:space="preserve"> INDIRECT( ADDRESS( ROW($E$2) + BJ$2, COLUMN($E$2)) )</f>
        <v>ㄨㄚ</v>
      </c>
      <c r="BK3" s="134" t="str" cm="1">
        <f t="array" aca="1" ref="BK3" ca="1" xml:space="preserve"> INDIRECT( ADDRESS( ROW($E$2) + BK$2, COLUMN($E$2)) )</f>
        <v>ㄨㆤ</v>
      </c>
      <c r="BL3" s="134" t="str" cm="1">
        <f t="array" aca="1" ref="BL3" ca="1" xml:space="preserve"> INDIRECT( ADDRESS( ROW($E$2) + BL$2, COLUMN($E$2)) )</f>
        <v>ㄨㄞ</v>
      </c>
      <c r="BM3" s="134" t="str" cm="1">
        <f t="array" aca="1" ref="BM3" ca="1" xml:space="preserve"> INDIRECT( ADDRESS( ROW($E$2) + BM$2, COLUMN($E$2)) )</f>
        <v>ㄨㄞ</v>
      </c>
      <c r="BN3" s="134" t="str" cm="1">
        <f t="array" aca="1" ref="BN3" ca="1" xml:space="preserve"> INDIRECT( ADDRESS( ROW($E$2) + BN$2, COLUMN($E$2)) )</f>
        <v>ㄧㄥ</v>
      </c>
      <c r="BO3" s="134" t="str" cm="1">
        <f t="array" aca="1" ref="BO3" ca="1" xml:space="preserve"> INDIRECT( ADDRESS( ROW($E$2) + BO$2, COLUMN($E$2)) )</f>
        <v>ㄧㆻ</v>
      </c>
      <c r="BP3" s="134" t="str" cm="1">
        <f t="array" aca="1" ref="BP3" ca="1" xml:space="preserve"> INDIRECT( ADDRESS( ROW($E$2) + BP$2, COLUMN($E$2)) )</f>
        <v>ㄧㄥ</v>
      </c>
      <c r="BQ3" s="134" t="str" cm="1">
        <f t="array" aca="1" ref="BQ3" ca="1" xml:space="preserve"> INDIRECT( ADDRESS( ROW($E$2) + BQ$2, COLUMN($E$2)) )</f>
        <v>ㄧㆤㆻ</v>
      </c>
      <c r="BR3" s="134" t="str" cm="1">
        <f t="array" aca="1" ref="BR3" ca="1" xml:space="preserve"> INDIRECT( ADDRESS( ROW($E$2) + BR$2, COLUMN($E$2)) )</f>
        <v>ㄧㄢ</v>
      </c>
      <c r="BS3" s="134" t="str" cm="1">
        <f t="array" aca="1" ref="BS3" ca="1" xml:space="preserve"> INDIRECT( ADDRESS( ROW($E$2) + BS$2, COLUMN($E$2)) )</f>
        <v>ㄧㄚㆵ</v>
      </c>
      <c r="BT3" s="134" t="str" cm="1">
        <f t="array" aca="1" ref="BT3" ca="1" xml:space="preserve"> INDIRECT( ADDRESS( ROW($E$2) + BT$2, COLUMN($E$2)) )</f>
        <v>ㆲ</v>
      </c>
      <c r="BU3" s="134" t="str" cm="1">
        <f t="array" aca="1" ref="BU3" ca="1" xml:space="preserve"> INDIRECT( ADDRESS( ROW($E$2) + BU$2, COLUMN($E$2)) )</f>
        <v>ㆦㆻ</v>
      </c>
      <c r="BV3" s="134" t="str" cm="1">
        <f t="array" aca="1" ref="BV3" ca="1" xml:space="preserve"> INDIRECT( ADDRESS( ROW($E$2) + BV$2, COLUMN($E$2)) )</f>
        <v>ㆱ</v>
      </c>
      <c r="BW3" s="134" t="str" cm="1">
        <f t="array" aca="1" ref="BW3" ca="1" xml:space="preserve"> INDIRECT( ADDRESS( ROW($E$2) + BW$2, COLUMN($E$2)) )</f>
        <v>ㆦㆴ</v>
      </c>
      <c r="BX3" s="134" t="str" cm="1">
        <f t="array" aca="1" ref="BX3" ca="1" xml:space="preserve"> INDIRECT( ADDRESS( ROW($E$2) + BX$2, COLUMN($E$2)) )</f>
        <v>ㄧㄚ</v>
      </c>
      <c r="BY3" s="134" t="str" cm="1">
        <f t="array" aca="1" ref="BY3" ca="1" xml:space="preserve"> INDIRECT( ADDRESS( ROW($E$2) + BY$2, COLUMN($E$2)) )</f>
        <v>ㄧㄠ</v>
      </c>
      <c r="BZ3" s="134" t="str" cm="1">
        <f t="array" aca="1" ref="BZ3" ca="1" xml:space="preserve"> INDIRECT( ADDRESS( ROW($E$2) + BZ$2, COLUMN($E$2)) )</f>
        <v>ㄧㄨ</v>
      </c>
      <c r="CA3" s="134" t="str" cm="1">
        <f t="array" aca="1" ref="CA3" ca="1" xml:space="preserve"> INDIRECT( ADDRESS( ROW($E$2) + CA$2, COLUMN($E$2)) )</f>
        <v>ㄧㄜ</v>
      </c>
      <c r="CB3" s="134" t="str" cm="1">
        <f t="array" aca="1" ref="CB3" ca="1" xml:space="preserve"> INDIRECT( ADDRESS( ROW($E$2) + CB$2, COLUMN($E$2)) )</f>
        <v>ㄧㆲ</v>
      </c>
      <c r="CC3" s="134" t="str" cm="1">
        <f t="array" aca="1" ref="CC3" ca="1" xml:space="preserve"> INDIRECT( ADDRESS( ROW($E$2) + CC$2, COLUMN($E$2)) )</f>
        <v>ㄨㄧ</v>
      </c>
      <c r="CD3" s="134" t="str" cm="1">
        <f t="array" aca="1" ref="CD3" ca="1" xml:space="preserve"> INDIRECT( ADDRESS( ROW($E$2) + CD$2, COLUMN($E$2)) )</f>
        <v>ㆩ</v>
      </c>
      <c r="CE3" s="134" t="str" cm="1">
        <f t="array" aca="1" ref="CE3" ca="1" xml:space="preserve"> INDIRECT( ADDRESS( ROW($E$2) + CE$2, COLUMN($E$2)) )</f>
        <v>ㆪ</v>
      </c>
    </row>
    <row r="4" spans="2:83" ht="57.75">
      <c r="B4" s="112" cm="1">
        <f t="array" ref="B4" xml:space="preserve"> ROW() - ROW($2:$2)</f>
        <v>2</v>
      </c>
      <c r="C4" s="281" t="s">
        <v>2</v>
      </c>
      <c r="D4" s="281" t="s">
        <v>2</v>
      </c>
      <c r="E4" s="286" t="s">
        <v>1450</v>
      </c>
      <c r="F4" s="169" t="s">
        <v>1654</v>
      </c>
      <c r="G4" s="277" t="str" cm="1">
        <f t="array" ref="G4" xml:space="preserve"> INDEX(聲母對照資料表[十五音], MATCH(TRUE, EXACT($D4, 聲母碼),0))</f>
        <v>邊</v>
      </c>
      <c r="H4" s="108" t="str" cm="1">
        <f t="array" ref="H4" xml:space="preserve"> INDEX(聲母對照資料表[白話字], MATCH(TRUE, EXACT($D4, 聲母碼),0))</f>
        <v>p</v>
      </c>
      <c r="I4" s="108" t="str" cm="1">
        <f t="array" ref="I4" xml:space="preserve"> INDEX(聲母對照資料表[台羅拼音], MATCH(TRUE, EXACT($D4, 聲母碼),0))</f>
        <v>p</v>
      </c>
      <c r="J4" s="108" t="str" cm="1">
        <f t="array" ref="J4" xml:space="preserve"> INDEX(聲母對照資料表[閩拼方案], MATCH(TRUE, EXACT($D4, 聲母碼),0))</f>
        <v>b</v>
      </c>
      <c r="K4" s="128" t="str" cm="1">
        <f t="array" ref="K4" xml:space="preserve"> INDEX(聲母對照資料表[台語注音二式], MATCH(TRUE, EXACT($D4, 聲母碼),0))</f>
        <v>b</v>
      </c>
      <c r="L4" s="127" t="s">
        <v>1449</v>
      </c>
      <c r="M4" s="109" t="s">
        <v>1452</v>
      </c>
      <c r="O4" s="307">
        <v>2</v>
      </c>
      <c r="P4" s="128" t="s">
        <v>732</v>
      </c>
      <c r="Q4" s="127" t="s">
        <v>732</v>
      </c>
      <c r="R4" s="129" t="s">
        <v>733</v>
      </c>
      <c r="S4" s="129" t="s">
        <v>1545</v>
      </c>
      <c r="U4" s="112">
        <f t="shared" ref="U4:U12" si="1">U3+1</f>
        <v>2</v>
      </c>
      <c r="V4" s="129" t="s">
        <v>1546</v>
      </c>
      <c r="W4" s="130" t="s">
        <v>1260</v>
      </c>
      <c r="X4" s="131" t="s">
        <v>18</v>
      </c>
      <c r="Y4" s="132" t="s">
        <v>1261</v>
      </c>
      <c r="AB4" s="136" t="s">
        <v>1547</v>
      </c>
      <c r="AC4" s="137" t="str" cm="1">
        <f t="array" aca="1" ref="AC4" ca="1" xml:space="preserve"> INDIRECT( ADDRESS( ROW($D$2) + AC$2, COLUMN($D$2)) )</f>
        <v>b</v>
      </c>
      <c r="AD4" s="137" t="str" cm="1">
        <f t="array" aca="1" ref="AD4" ca="1" xml:space="preserve"> INDIRECT( ADDRESS( ROW($D$2) + AD$2, COLUMN($D$2)) )</f>
        <v>p</v>
      </c>
      <c r="AE4" s="137" t="str" cm="1">
        <f t="array" aca="1" ref="AE4" ca="1" xml:space="preserve"> INDIRECT( ADDRESS( ROW($D$2) + AE$2, COLUMN($D$2)) )</f>
        <v>ph</v>
      </c>
      <c r="AF4" s="137" t="str" cm="1">
        <f t="array" aca="1" ref="AF4" ca="1" xml:space="preserve"> INDIRECT( ADDRESS( ROW($D$2) + AF$2, COLUMN($D$2)) )</f>
        <v>m</v>
      </c>
      <c r="AG4" s="137" t="str" cm="1">
        <f t="array" aca="1" ref="AG4" ca="1" xml:space="preserve"> INDIRECT( ADDRESS( ROW($D$2) + AG$2, COLUMN($D$2)) )</f>
        <v>t</v>
      </c>
      <c r="AH4" s="137" t="str" cm="1">
        <f t="array" aca="1" ref="AH4" ca="1" xml:space="preserve"> INDIRECT( ADDRESS( ROW($D$2) + AH$2, COLUMN($D$2)) )</f>
        <v>th</v>
      </c>
      <c r="AI4" s="137" t="str" cm="1">
        <f t="array" aca="1" ref="AI4" ca="1" xml:space="preserve"> INDIRECT( ADDRESS( ROW($D$2) + AI$2, COLUMN($D$2)) )</f>
        <v>n</v>
      </c>
      <c r="AJ4" s="137" t="str" cm="1">
        <f t="array" aca="1" ref="AJ4" ca="1" xml:space="preserve"> INDIRECT( ADDRESS( ROW($D$2) + AJ$2, COLUMN($D$2)) )</f>
        <v>l</v>
      </c>
      <c r="AK4" s="137" t="str" cm="1">
        <f t="array" aca="1" ref="AK4" ca="1" xml:space="preserve"> INDIRECT( ADDRESS( ROW($D$2) + AK$2, COLUMN($D$2)) )</f>
        <v>g</v>
      </c>
      <c r="AL4" s="137" t="str" cm="1">
        <f t="array" aca="1" ref="AL4" ca="1" xml:space="preserve"> INDIRECT( ADDRESS( ROW($D$2) + AL$2, COLUMN($D$2)) )</f>
        <v>k</v>
      </c>
      <c r="AM4" s="137" t="str" cm="1">
        <f t="array" aca="1" ref="AM4" ca="1" xml:space="preserve"> INDIRECT( ADDRESS( ROW($D$2) + AM$2, COLUMN($D$2)) )</f>
        <v>kh</v>
      </c>
      <c r="AN4" s="137" t="str" cm="1">
        <f t="array" aca="1" ref="AN4" ca="1" xml:space="preserve"> INDIRECT( ADDRESS( ROW($D$2) + AN$2, COLUMN($D$2)) )</f>
        <v>ng</v>
      </c>
      <c r="AO4" s="137" t="str" cm="1">
        <f t="array" aca="1" ref="AO4" ca="1" xml:space="preserve"> INDIRECT( ADDRESS( ROW($D$2) + AO$2, COLUMN($D$2)) )</f>
        <v>z</v>
      </c>
      <c r="AP4" s="137" t="str" cm="1">
        <f t="array" aca="1" ref="AP4" ca="1" xml:space="preserve"> INDIRECT( ADDRESS( ROW($D$2) + AP$2, COLUMN($D$2)) )</f>
        <v>c</v>
      </c>
      <c r="AQ4" s="137" t="str" cm="1">
        <f t="array" aca="1" ref="AQ4" ca="1" xml:space="preserve"> INDIRECT( ADDRESS( ROW($D$2) + AQ$2, COLUMN($D$2)) )</f>
        <v>j</v>
      </c>
      <c r="AR4" s="137" t="str" cm="1">
        <f t="array" aca="1" ref="AR4" ca="1" xml:space="preserve"> INDIRECT( ADDRESS( ROW($D$2) + AR$2, COLUMN($D$2)) )</f>
        <v>s</v>
      </c>
      <c r="AS4" s="137" t="str" cm="1">
        <f t="array" aca="1" ref="AS4" ca="1" xml:space="preserve"> INDIRECT( ADDRESS( ROW($D$2) + AS$2, COLUMN($D$2)) )</f>
        <v>ji</v>
      </c>
      <c r="AT4" s="137" t="str" cm="1">
        <f t="array" aca="1" ref="AT4" ca="1" xml:space="preserve"> INDIRECT( ADDRESS( ROW($D$2) + AT$2, COLUMN($D$2)) )</f>
        <v>zi</v>
      </c>
      <c r="AU4" s="137" t="str" cm="1">
        <f t="array" aca="1" ref="AU4" ca="1" xml:space="preserve"> INDIRECT( ADDRESS( ROW($D$2) + AU$2, COLUMN($D$2)) )</f>
        <v>ci</v>
      </c>
      <c r="AV4" s="137" t="str" cm="1">
        <f t="array" aca="1" ref="AV4" ca="1" xml:space="preserve"> INDIRECT( ADDRESS( ROW($D$2) + AV$2, COLUMN($D$2)) )</f>
        <v>si</v>
      </c>
      <c r="AW4" s="137" t="str" cm="1">
        <f t="array" aca="1" ref="AW4" ca="1" xml:space="preserve"> INDIRECT( ADDRESS( ROW($D$2) + AW$2, COLUMN($D$2)) )</f>
        <v>h</v>
      </c>
      <c r="AX4" s="137" t="str" cm="1">
        <f t="array" aca="1" ref="AX4" ca="1" xml:space="preserve"> INDIRECT( ADDRESS( ROW($D$2) + AX$2, COLUMN($D$2)) )</f>
        <v>Ø</v>
      </c>
      <c r="AY4" s="137" t="str" cm="1">
        <f t="array" aca="1" ref="AY4" ca="1" xml:space="preserve"> INDIRECT( ADDRESS( ROW($D$2) + AY$2, COLUMN($D$2)) )</f>
        <v>a</v>
      </c>
      <c r="AZ4" s="137" t="str" cm="1">
        <f t="array" aca="1" ref="AZ4" ca="1" xml:space="preserve"> INDIRECT( ADDRESS( ROW($D$2) + AZ$2, COLUMN($D$2)) )</f>
        <v>i</v>
      </c>
      <c r="BA4" s="137" t="str" cm="1">
        <f t="array" aca="1" ref="BA4" ca="1" xml:space="preserve"> INDIRECT( ADDRESS( ROW($D$2) + BA$2, COLUMN($D$2)) )</f>
        <v>u</v>
      </c>
      <c r="BB4" s="137" t="str" cm="1">
        <f t="array" aca="1" ref="BB4" ca="1" xml:space="preserve"> INDIRECT( ADDRESS( ROW($D$2) + BB$2, COLUMN($D$2)) )</f>
        <v>e</v>
      </c>
      <c r="BC4" s="137" t="str" cm="1">
        <f t="array" aca="1" ref="BC4" ca="1" xml:space="preserve"> INDIRECT( ADDRESS( ROW($D$2) + BC$2, COLUMN($D$2)) )</f>
        <v>o</v>
      </c>
      <c r="BD4" s="137" t="str" cm="1">
        <f t="array" aca="1" ref="BD4" ca="1" xml:space="preserve"> INDIRECT( ADDRESS( ROW($D$2) + BD$2, COLUMN($D$2)) )</f>
        <v>oo</v>
      </c>
      <c r="BE4" s="137" t="str" cm="1">
        <f t="array" aca="1" ref="BE4" ca="1" xml:space="preserve"> INDIRECT( ADDRESS( ROW($D$2) + BE$2, COLUMN($D$2)) )</f>
        <v>ai</v>
      </c>
      <c r="BF4" s="137" t="str" cm="1">
        <f t="array" aca="1" ref="BF4" ca="1" xml:space="preserve"> INDIRECT( ADDRESS( ROW($D$2) + BF$2, COLUMN($D$2)) )</f>
        <v>au</v>
      </c>
      <c r="BG4" s="137" t="str" cm="1">
        <f t="array" aca="1" ref="BG4" ca="1" xml:space="preserve"> INDIRECT( ADDRESS( ROW($D$2) + BG$2, COLUMN($D$2)) )</f>
        <v>an</v>
      </c>
      <c r="BH4" s="137" t="str" cm="1">
        <f t="array" aca="1" ref="BH4" ca="1" xml:space="preserve"> INDIRECT( ADDRESS( ROW($D$2) + BH$2, COLUMN($D$2)) )</f>
        <v>am</v>
      </c>
      <c r="BI4" s="137" t="str" cm="1">
        <f t="array" aca="1" ref="BI4" ca="1" xml:space="preserve"> INDIRECT( ADDRESS( ROW($D$2) + BI$2, COLUMN($D$2)) )</f>
        <v>ang</v>
      </c>
      <c r="BJ4" s="137" t="str" cm="1">
        <f t="array" aca="1" ref="BJ4" ca="1" xml:space="preserve"> INDIRECT( ADDRESS( ROW($D$2) + BJ$2, COLUMN($D$2)) )</f>
        <v>ua</v>
      </c>
      <c r="BK4" s="137" t="str" cm="1">
        <f t="array" aca="1" ref="BK4" ca="1" xml:space="preserve"> INDIRECT( ADDRESS( ROW($D$2) + BK$2, COLUMN($D$2)) )</f>
        <v>ue</v>
      </c>
      <c r="BL4" s="137" t="str" cm="1">
        <f t="array" aca="1" ref="BL4" ca="1" xml:space="preserve"> INDIRECT( ADDRESS( ROW($D$2) + BL$2, COLUMN($D$2)) )</f>
        <v>uai</v>
      </c>
      <c r="BM4" s="137" t="str" cm="1">
        <f t="array" aca="1" ref="BM4" ca="1" xml:space="preserve"> INDIRECT( ADDRESS( ROW($D$2) + BM$2, COLUMN($D$2)) )</f>
        <v>uan</v>
      </c>
      <c r="BN4" s="137" t="str" cm="1">
        <f t="array" aca="1" ref="BN4" ca="1" xml:space="preserve"> INDIRECT( ADDRESS( ROW($D$2) + BN$2, COLUMN($D$2)) )</f>
        <v>ing</v>
      </c>
      <c r="BO4" s="137" t="str" cm="1">
        <f t="array" aca="1" ref="BO4" ca="1" xml:space="preserve"> INDIRECT( ADDRESS( ROW($D$2) + BO$2, COLUMN($D$2)) )</f>
        <v>ik</v>
      </c>
      <c r="BP4" s="137" t="str" cm="1">
        <f t="array" aca="1" ref="BP4" ca="1" xml:space="preserve"> INDIRECT( ADDRESS( ROW($D$2) + BP$2, COLUMN($D$2)) )</f>
        <v>ing</v>
      </c>
      <c r="BQ4" s="137" t="str" cm="1">
        <f t="array" aca="1" ref="BQ4" ca="1" xml:space="preserve"> INDIRECT( ADDRESS( ROW($D$2) + BQ$2, COLUMN($D$2)) )</f>
        <v>iek</v>
      </c>
      <c r="BR4" s="137" t="str" cm="1">
        <f t="array" aca="1" ref="BR4" ca="1" xml:space="preserve"> INDIRECT( ADDRESS( ROW($D$2) + BR$2, COLUMN($D$2)) )</f>
        <v>ian</v>
      </c>
      <c r="BS4" s="137" t="str" cm="1">
        <f t="array" aca="1" ref="BS4" ca="1" xml:space="preserve"> INDIRECT( ADDRESS( ROW($D$2) + BS$2, COLUMN($D$2)) )</f>
        <v>iat</v>
      </c>
      <c r="BT4" s="137" t="str" cm="1">
        <f t="array" aca="1" ref="BT4" ca="1" xml:space="preserve"> INDIRECT( ADDRESS( ROW($D$2) + BT$2, COLUMN($D$2)) )</f>
        <v>ong</v>
      </c>
      <c r="BU4" s="137" t="str" cm="1">
        <f t="array" aca="1" ref="BU4" ca="1" xml:space="preserve"> INDIRECT( ADDRESS( ROW($D$2) + BU$2, COLUMN($D$2)) )</f>
        <v>ok</v>
      </c>
      <c r="BV4" s="137" t="str" cm="1">
        <f t="array" aca="1" ref="BV4" ca="1" xml:space="preserve"> INDIRECT( ADDRESS( ROW($D$2) + BV$2, COLUMN($D$2)) )</f>
        <v>om</v>
      </c>
      <c r="BW4" s="137" t="str" cm="1">
        <f t="array" aca="1" ref="BW4" ca="1" xml:space="preserve"> INDIRECT( ADDRESS( ROW($D$2) + BW$2, COLUMN($D$2)) )</f>
        <v>op</v>
      </c>
      <c r="BX4" s="137" t="str" cm="1">
        <f t="array" aca="1" ref="BX4" ca="1" xml:space="preserve"> INDIRECT( ADDRESS( ROW($D$2) + BX$2, COLUMN($D$2)) )</f>
        <v>ia</v>
      </c>
      <c r="BY4" s="137" t="str" cm="1">
        <f t="array" aca="1" ref="BY4" ca="1" xml:space="preserve"> INDIRECT( ADDRESS( ROW($D$2) + BY$2, COLUMN($D$2)) )</f>
        <v>iau</v>
      </c>
      <c r="BZ4" s="137" t="str" cm="1">
        <f t="array" aca="1" ref="BZ4" ca="1" xml:space="preserve"> INDIRECT( ADDRESS( ROW($D$2) + BZ$2, COLUMN($D$2)) )</f>
        <v>iu</v>
      </c>
      <c r="CA4" s="137" t="str" cm="1">
        <f t="array" aca="1" ref="CA4" ca="1" xml:space="preserve"> INDIRECT( ADDRESS( ROW($D$2) + CA$2, COLUMN($D$2)) )</f>
        <v>io</v>
      </c>
      <c r="CB4" s="137" t="str" cm="1">
        <f t="array" aca="1" ref="CB4" ca="1" xml:space="preserve"> INDIRECT( ADDRESS( ROW($D$2) + CB$2, COLUMN($D$2)) )</f>
        <v>iong</v>
      </c>
      <c r="CC4" s="137" t="str" cm="1">
        <f t="array" aca="1" ref="CC4" ca="1" xml:space="preserve"> INDIRECT( ADDRESS( ROW($D$2) + CC$2, COLUMN($D$2)) )</f>
        <v>ui</v>
      </c>
      <c r="CD4" s="137" t="str" cm="1">
        <f t="array" aca="1" ref="CD4" ca="1" xml:space="preserve"> INDIRECT( ADDRESS( ROW($D$2) + CD$2, COLUMN($D$2)) )</f>
        <v>ann</v>
      </c>
      <c r="CE4" s="137" t="str" cm="1">
        <f t="array" aca="1" ref="CE4" ca="1" xml:space="preserve"> INDIRECT( ADDRESS( ROW($D$2) + CE$2, COLUMN($D$2)) )</f>
        <v>inn</v>
      </c>
    </row>
    <row r="5" spans="2:83" ht="57.75">
      <c r="B5" s="112" cm="1">
        <f t="array" ref="B5" xml:space="preserve"> ROW() - ROW($2:$2)</f>
        <v>3</v>
      </c>
      <c r="C5" s="281" t="s">
        <v>1454</v>
      </c>
      <c r="D5" s="281" t="s">
        <v>1544</v>
      </c>
      <c r="E5" s="286" t="s">
        <v>2269</v>
      </c>
      <c r="F5" s="169" t="s">
        <v>1655</v>
      </c>
      <c r="G5" s="277" t="str" cm="1">
        <f t="array" ref="G5" xml:space="preserve"> INDEX(聲母對照資料表[十五音], MATCH(TRUE, EXACT($D5, 聲母碼),0))</f>
        <v>頗</v>
      </c>
      <c r="H5" s="108" t="str" cm="1">
        <f t="array" ref="H5" xml:space="preserve"> INDEX(聲母對照資料表[白話字], MATCH(TRUE, EXACT($D5, 聲母碼),0))</f>
        <v>ph</v>
      </c>
      <c r="I5" s="108" t="str" cm="1">
        <f t="array" ref="I5" xml:space="preserve"> INDEX(聲母對照資料表[台羅拼音], MATCH(TRUE, EXACT($D5, 聲母碼),0))</f>
        <v>ph</v>
      </c>
      <c r="J5" s="108" t="str" cm="1">
        <f t="array" ref="J5" xml:space="preserve"> INDEX(聲母對照資料表[閩拼方案], MATCH(TRUE, EXACT($D5, 聲母碼),0))</f>
        <v>p</v>
      </c>
      <c r="K5" s="128" t="str" cm="1">
        <f t="array" ref="K5" xml:space="preserve"> INDEX(聲母對照資料表[台語注音二式], MATCH(TRUE, EXACT($D5, 聲母碼),0))</f>
        <v>p</v>
      </c>
      <c r="L5" s="135" t="s">
        <v>1543</v>
      </c>
      <c r="M5" s="109" t="s">
        <v>18</v>
      </c>
      <c r="O5" s="307">
        <v>3</v>
      </c>
      <c r="P5" s="128" t="s">
        <v>18</v>
      </c>
      <c r="Q5" s="138" t="s">
        <v>18</v>
      </c>
      <c r="R5" s="129" t="s">
        <v>19</v>
      </c>
      <c r="S5" s="129" t="s">
        <v>1546</v>
      </c>
      <c r="U5" s="112">
        <f t="shared" si="1"/>
        <v>3</v>
      </c>
      <c r="V5" s="129" t="s">
        <v>1548</v>
      </c>
      <c r="W5" s="130" t="s">
        <v>1520</v>
      </c>
      <c r="X5" s="139" t="s">
        <v>1549</v>
      </c>
      <c r="Y5" s="132" t="s">
        <v>1246</v>
      </c>
      <c r="AB5" s="140" t="s">
        <v>1550</v>
      </c>
      <c r="AC5" s="141" t="str" cm="1">
        <f t="array" aca="1" ref="AC5" ca="1" xml:space="preserve"> INDIRECT( ADDRESS( ROW($L$2) + AC$2, COLUMN($L$2)) )</f>
        <v>b</v>
      </c>
      <c r="AD5" s="141" t="str" cm="1">
        <f t="array" aca="1" ref="AD5" ca="1" xml:space="preserve"> INDIRECT( ADDRESS( ROW($L$2) + AD$2, COLUMN($L$2)) )</f>
        <v>p</v>
      </c>
      <c r="AE5" s="141" t="str" cm="1">
        <f t="array" aca="1" ref="AE5" ca="1" xml:space="preserve"> INDIRECT( ADDRESS( ROW($L$2) + AE$2, COLUMN($L$2)) )</f>
        <v>P</v>
      </c>
      <c r="AF5" s="141" t="str" cm="1">
        <f t="array" aca="1" ref="AF5" ca="1" xml:space="preserve"> INDIRECT( ADDRESS( ROW($L$2) + AF$2, COLUMN($L$2)) )</f>
        <v>b</v>
      </c>
      <c r="AG5" s="141" t="str" cm="1">
        <f t="array" aca="1" ref="AG5" ca="1" xml:space="preserve"> INDIRECT( ADDRESS( ROW($L$2) + AG$2, COLUMN($L$2)) )</f>
        <v>t</v>
      </c>
      <c r="AH5" s="141" t="str" cm="1">
        <f t="array" aca="1" ref="AH5" ca="1" xml:space="preserve"> INDIRECT( ADDRESS( ROW($L$2) + AH$2, COLUMN($L$2)) )</f>
        <v>T</v>
      </c>
      <c r="AI5" s="141" t="str" cm="1">
        <f t="array" aca="1" ref="AI5" ca="1" xml:space="preserve"> INDIRECT( ADDRESS( ROW($L$2) + AI$2, COLUMN($L$2)) )</f>
        <v>d</v>
      </c>
      <c r="AJ5" s="141" t="str" cm="1">
        <f t="array" aca="1" ref="AJ5" ca="1" xml:space="preserve"> INDIRECT( ADDRESS( ROW($L$2) + AJ$2, COLUMN($L$2)) )</f>
        <v>d</v>
      </c>
      <c r="AK5" s="141" t="str" cm="1">
        <f t="array" aca="1" ref="AK5" ca="1" xml:space="preserve"> INDIRECT( ADDRESS( ROW($L$2) + AK$2, COLUMN($L$2)) )</f>
        <v>g</v>
      </c>
      <c r="AL5" s="141" t="str" cm="1">
        <f t="array" aca="1" ref="AL5" ca="1" xml:space="preserve"> INDIRECT( ADDRESS( ROW($L$2) + AL$2, COLUMN($L$2)) )</f>
        <v>k</v>
      </c>
      <c r="AM5" s="141" t="str" cm="1">
        <f t="array" aca="1" ref="AM5" ca="1" xml:space="preserve"> INDIRECT( ADDRESS( ROW($L$2) + AM$2, COLUMN($L$2)) )</f>
        <v>K</v>
      </c>
      <c r="AN5" s="141" t="str" cm="1">
        <f t="array" aca="1" ref="AN5" ca="1" xml:space="preserve"> INDIRECT( ADDRESS( ROW($L$2) + AN$2, COLUMN($L$2)) )</f>
        <v>G</v>
      </c>
      <c r="AO5" s="141" t="str" cm="1">
        <f t="array" aca="1" ref="AO5" ca="1" xml:space="preserve"> INDIRECT( ADDRESS( ROW($L$2) + AO$2, COLUMN($L$2)) )</f>
        <v>z</v>
      </c>
      <c r="AP5" s="141" t="str" cm="1">
        <f t="array" aca="1" ref="AP5" ca="1" xml:space="preserve"> INDIRECT( ADDRESS( ROW($L$2) + AP$2, COLUMN($L$2)) )</f>
        <v>c</v>
      </c>
      <c r="AQ5" s="141" t="str" cm="1">
        <f t="array" aca="1" ref="AQ5" ca="1" xml:space="preserve"> INDIRECT( ADDRESS( ROW($L$2) + AQ$2, COLUMN($L$2)) )</f>
        <v>j</v>
      </c>
      <c r="AR5" s="141" t="str" cm="1">
        <f t="array" aca="1" ref="AR5" ca="1" xml:space="preserve"> INDIRECT( ADDRESS( ROW($L$2) + AR$2, COLUMN($L$2)) )</f>
        <v>s</v>
      </c>
      <c r="AS5" s="141" t="str" cm="1">
        <f t="array" aca="1" ref="AS5" ca="1" xml:space="preserve"> INDIRECT( ADDRESS( ROW($L$2) + AS$2, COLUMN($L$2)) )</f>
        <v>J</v>
      </c>
      <c r="AT5" s="141" t="str" cm="1">
        <f t="array" aca="1" ref="AT5" ca="1" xml:space="preserve"> INDIRECT( ADDRESS( ROW($L$2) + AT$2, COLUMN($L$2)) )</f>
        <v>Z</v>
      </c>
      <c r="AU5" s="141" t="str" cm="1">
        <f t="array" aca="1" ref="AU5" ca="1" xml:space="preserve"> INDIRECT( ADDRESS( ROW($L$2) + AU$2, COLUMN($L$2)) )</f>
        <v>C</v>
      </c>
      <c r="AV5" s="141" t="str" cm="1">
        <f t="array" aca="1" ref="AV5" ca="1" xml:space="preserve"> INDIRECT( ADDRESS( ROW($L$2) + AV$2, COLUMN($L$2)) )</f>
        <v>S</v>
      </c>
      <c r="AW5" s="141" t="str" cm="1">
        <f t="array" aca="1" ref="AW5" ca="1" xml:space="preserve"> INDIRECT( ADDRESS( ROW($L$2) + AW$2, COLUMN($L$2)) )</f>
        <v>h</v>
      </c>
      <c r="AX5" s="141" cm="1">
        <f t="array" aca="1" ref="AX5" ca="1" xml:space="preserve"> INDIRECT( ADDRESS( ROW($L$2) + AX$2, COLUMN($L$2)) )</f>
        <v>0</v>
      </c>
      <c r="AY5" s="141" t="str" cm="1">
        <f t="array" aca="1" ref="AY5" ca="1" xml:space="preserve"> INDIRECT( ADDRESS( ROW($L$2) + AY$2, COLUMN($L$2)) )</f>
        <v>a</v>
      </c>
      <c r="AZ5" s="141" t="str" cm="1">
        <f t="array" aca="1" ref="AZ5" ca="1" xml:space="preserve"> INDIRECT( ADDRESS( ROW($L$2) + AZ$2, COLUMN($L$2)) )</f>
        <v>i</v>
      </c>
      <c r="BA5" s="141" t="str" cm="1">
        <f t="array" aca="1" ref="BA5" ca="1" xml:space="preserve"> INDIRECT( ADDRESS( ROW($L$2) + BA$2, COLUMN($L$2)) )</f>
        <v>u</v>
      </c>
      <c r="BB5" s="141" t="str" cm="1">
        <f t="array" aca="1" ref="BB5" ca="1" xml:space="preserve"> INDIRECT( ADDRESS( ROW($L$2) + BB$2, COLUMN($L$2)) )</f>
        <v>e</v>
      </c>
      <c r="BC5" s="141" t="str" cm="1">
        <f t="array" aca="1" ref="BC5" ca="1" xml:space="preserve"> INDIRECT( ADDRESS( ROW($L$2) + BC$2, COLUMN($L$2)) )</f>
        <v>o</v>
      </c>
      <c r="BD5" s="141" t="str" cm="1">
        <f t="array" aca="1" ref="BD5" ca="1" xml:space="preserve"> INDIRECT( ADDRESS( ROW($L$2) + BD$2, COLUMN($L$2)) )</f>
        <v>O</v>
      </c>
      <c r="BE5" s="141" t="str" cm="1">
        <f t="array" aca="1" ref="BE5" ca="1" xml:space="preserve"> INDIRECT( ADDRESS( ROW($L$2) + BE$2, COLUMN($L$2)) )</f>
        <v>I</v>
      </c>
      <c r="BF5" s="141" t="str" cm="1">
        <f t="array" aca="1" ref="BF5" ca="1" xml:space="preserve"> INDIRECT( ADDRESS( ROW($L$2) + BF$2, COLUMN($L$2)) )</f>
        <v>U</v>
      </c>
      <c r="BG5" s="141" t="str" cm="1">
        <f t="array" aca="1" ref="BG5" ca="1" xml:space="preserve"> INDIRECT( ADDRESS( ROW($L$2) + BG$2, COLUMN($L$2)) )</f>
        <v>aD</v>
      </c>
      <c r="BH5" s="141" t="str" cm="1">
        <f t="array" aca="1" ref="BH5" ca="1" xml:space="preserve"> INDIRECT( ADDRESS( ROW($L$2) + BH$2, COLUMN($L$2)) )</f>
        <v>aB</v>
      </c>
      <c r="BI5" s="141" t="str" cm="1">
        <f t="array" aca="1" ref="BI5" ca="1" xml:space="preserve"> INDIRECT( ADDRESS( ROW($L$2) + BI$2, COLUMN($L$2)) )</f>
        <v>aG</v>
      </c>
      <c r="BJ5" s="141" cm="1">
        <f t="array" aca="1" ref="BJ5" ca="1" xml:space="preserve"> INDIRECT( ADDRESS( ROW($L$2) + BJ$2, COLUMN($L$2)) )</f>
        <v>0</v>
      </c>
      <c r="BK5" s="141" cm="1">
        <f t="array" aca="1" ref="BK5" ca="1" xml:space="preserve"> INDIRECT( ADDRESS( ROW($L$2) + BK$2, COLUMN($L$2)) )</f>
        <v>0</v>
      </c>
      <c r="BL5" s="141" cm="1">
        <f t="array" aca="1" ref="BL5" ca="1" xml:space="preserve"> INDIRECT( ADDRESS( ROW($L$2) + BL$2, COLUMN($L$2)) )</f>
        <v>0</v>
      </c>
      <c r="BM5" s="141" cm="1">
        <f t="array" aca="1" ref="BM5" ca="1" xml:space="preserve"> INDIRECT( ADDRESS( ROW($L$2) + BM$2, COLUMN($L$2)) )</f>
        <v>0</v>
      </c>
      <c r="BN5" s="141" cm="1">
        <f t="array" aca="1" ref="BN5" ca="1" xml:space="preserve"> INDIRECT( ADDRESS( ROW($L$2) + BN$2, COLUMN($L$2)) )</f>
        <v>0</v>
      </c>
      <c r="BO5" s="141" t="str" cm="1">
        <f t="array" aca="1" ref="BO5" ca="1" xml:space="preserve"> INDIRECT( ADDRESS( ROW($L$2) + BO$2, COLUMN($L$2)) )</f>
        <v>oG</v>
      </c>
      <c r="BP5" s="141" cm="1">
        <f t="array" aca="1" ref="BP5" ca="1" xml:space="preserve"> INDIRECT( ADDRESS( ROW($L$2) + BP$2, COLUMN($L$2)) )</f>
        <v>0</v>
      </c>
      <c r="BQ5" s="141" cm="1">
        <f t="array" aca="1" ref="BQ5" ca="1" xml:space="preserve"> INDIRECT( ADDRESS( ROW($L$2) + BQ$2, COLUMN($L$2)) )</f>
        <v>0</v>
      </c>
      <c r="BR5" s="141" cm="1">
        <f t="array" aca="1" ref="BR5" ca="1" xml:space="preserve"> INDIRECT( ADDRESS( ROW($L$2) + BR$2, COLUMN($L$2)) )</f>
        <v>0</v>
      </c>
      <c r="BS5" s="141" cm="1">
        <f t="array" aca="1" ref="BS5" ca="1" xml:space="preserve"> INDIRECT( ADDRESS( ROW($L$2) + BS$2, COLUMN($L$2)) )</f>
        <v>0</v>
      </c>
      <c r="BT5" s="141" t="str" cm="1">
        <f t="array" aca="1" ref="BT5" ca="1" xml:space="preserve"> INDIRECT( ADDRESS( ROW($L$2) + BT$2, COLUMN($L$2)) )</f>
        <v>OG</v>
      </c>
      <c r="BU5" s="141" cm="1">
        <f t="array" aca="1" ref="BU5" ca="1" xml:space="preserve"> INDIRECT( ADDRESS( ROW($L$2) + BU$2, COLUMN($L$2)) )</f>
        <v>0</v>
      </c>
      <c r="BV5" s="141" t="str" cm="1">
        <f t="array" aca="1" ref="BV5" ca="1" xml:space="preserve"> INDIRECT( ADDRESS( ROW($L$2) + BV$2, COLUMN($L$2)) )</f>
        <v>oB</v>
      </c>
      <c r="BW5" s="141" cm="1">
        <f t="array" aca="1" ref="BW5" ca="1" xml:space="preserve"> INDIRECT( ADDRESS( ROW($L$2) + BW$2, COLUMN($L$2)) )</f>
        <v>0</v>
      </c>
      <c r="BX5" s="141" cm="1">
        <f t="array" aca="1" ref="BX5" ca="1" xml:space="preserve"> INDIRECT( ADDRESS( ROW($L$2) + BX$2, COLUMN($L$2)) )</f>
        <v>0</v>
      </c>
      <c r="BY5" s="141" cm="1">
        <f t="array" aca="1" ref="BY5" ca="1" xml:space="preserve"> INDIRECT( ADDRESS( ROW($L$2) + BY$2, COLUMN($L$2)) )</f>
        <v>0</v>
      </c>
      <c r="BZ5" s="141" cm="1">
        <f t="array" aca="1" ref="BZ5" ca="1" xml:space="preserve"> INDIRECT( ADDRESS( ROW($L$2) + BZ$2, COLUMN($L$2)) )</f>
        <v>0</v>
      </c>
      <c r="CA5" s="141" cm="1">
        <f t="array" aca="1" ref="CA5" ca="1" xml:space="preserve"> INDIRECT( ADDRESS( ROW($L$2) + CA$2, COLUMN($L$2)) )</f>
        <v>0</v>
      </c>
      <c r="CB5" s="141" cm="1">
        <f t="array" aca="1" ref="CB5" ca="1" xml:space="preserve"> INDIRECT( ADDRESS( ROW($L$2) + CB$2, COLUMN($L$2)) )</f>
        <v>0</v>
      </c>
      <c r="CC5" s="141" cm="1">
        <f t="array" aca="1" ref="CC5" ca="1" xml:space="preserve"> INDIRECT( ADDRESS( ROW($L$2) + CC$2, COLUMN($L$2)) )</f>
        <v>0</v>
      </c>
      <c r="CD5" s="141" t="str" cm="1">
        <f t="array" aca="1" ref="CD5" ca="1" xml:space="preserve"> INDIRECT( ADDRESS( ROW($L$2) + CD$2, COLUMN($L$2)) )</f>
        <v>Na</v>
      </c>
      <c r="CE5" s="141" t="str" cm="1">
        <f t="array" aca="1" ref="CE5" ca="1" xml:space="preserve"> INDIRECT( ADDRESS( ROW($L$2) + CE$2, COLUMN($L$2)) )</f>
        <v>Ni</v>
      </c>
    </row>
    <row r="6" spans="2:83" ht="57.75">
      <c r="B6" s="112" cm="1">
        <f t="array" ref="B6" xml:space="preserve"> ROW() - ROW($2:$2)</f>
        <v>4</v>
      </c>
      <c r="C6" s="281" t="s">
        <v>1460</v>
      </c>
      <c r="D6" s="281" t="s">
        <v>1460</v>
      </c>
      <c r="E6" s="286" t="s">
        <v>2271</v>
      </c>
      <c r="F6" s="169" t="s">
        <v>1658</v>
      </c>
      <c r="G6" s="277" t="str" cm="1">
        <f t="array" ref="G6" xml:space="preserve"> INDEX(聲母對照資料表[十五音], MATCH(TRUE, EXACT($D6, 聲母碼),0))</f>
        <v>毛</v>
      </c>
      <c r="H6" s="108" t="str" cm="1">
        <f t="array" ref="H6" xml:space="preserve"> INDEX(聲母對照資料表[白話字], MATCH(TRUE, EXACT($D6, 聲母碼),0))</f>
        <v>m</v>
      </c>
      <c r="I6" s="108" t="str" cm="1">
        <f t="array" ref="I6" xml:space="preserve"> INDEX(聲母對照資料表[台羅拼音], MATCH(TRUE, EXACT($D6, 聲母碼),0))</f>
        <v>m</v>
      </c>
      <c r="J6" s="108" t="str" cm="1">
        <f t="array" ref="J6" xml:space="preserve"> INDEX(聲母對照資料表[閩拼方案], MATCH(TRUE, EXACT($D6, 聲母碼),0))</f>
        <v>bbn</v>
      </c>
      <c r="K6" s="128" t="str" cm="1">
        <f t="array" ref="K6" xml:space="preserve"> INDEX(聲母對照資料表[台語注音二式], MATCH(TRUE, EXACT($D6, 聲母碼),0))</f>
        <v>m</v>
      </c>
      <c r="L6" s="127" t="s">
        <v>1451</v>
      </c>
      <c r="M6" s="109" t="s">
        <v>1464</v>
      </c>
      <c r="O6" s="307">
        <v>4</v>
      </c>
      <c r="P6" s="128" t="s">
        <v>1166</v>
      </c>
      <c r="Q6" s="127" t="s">
        <v>1189</v>
      </c>
      <c r="R6" s="129" t="s">
        <v>1551</v>
      </c>
      <c r="S6" s="129" t="s">
        <v>684</v>
      </c>
      <c r="U6" s="112">
        <f t="shared" si="1"/>
        <v>4</v>
      </c>
      <c r="V6" s="129" t="s">
        <v>1552</v>
      </c>
      <c r="W6" s="130" t="s">
        <v>1553</v>
      </c>
      <c r="X6" s="139" t="s">
        <v>1549</v>
      </c>
      <c r="Y6" s="132" t="s">
        <v>1554</v>
      </c>
      <c r="AB6" s="142" t="s">
        <v>1555</v>
      </c>
      <c r="AC6" s="143" t="str" cm="1">
        <f t="array" aca="1" ref="AC6" ca="1" xml:space="preserve"> INDIRECT( ADDRESS( ROW($M$2) + AC$2, COLUMN($M$2)) )</f>
        <v>q</v>
      </c>
      <c r="AD6" s="143" t="str" cm="1">
        <f t="array" aca="1" ref="AD6" ca="1" xml:space="preserve"> INDIRECT( ADDRESS( ROW($M$2) + AD$2, COLUMN($M$2)) )</f>
        <v>1</v>
      </c>
      <c r="AE6" s="143" t="str" cm="1">
        <f t="array" aca="1" ref="AE6" ca="1" xml:space="preserve"> INDIRECT( ADDRESS( ROW($M$2) + AE$2, COLUMN($M$2)) )</f>
        <v>a</v>
      </c>
      <c r="AF6" s="143" t="str" cm="1">
        <f t="array" aca="1" ref="AF6" ca="1" xml:space="preserve"> INDIRECT( ADDRESS( ROW($M$2) + AF$2, COLUMN($M$2)) )</f>
        <v>2</v>
      </c>
      <c r="AG6" s="143" t="str" cm="1">
        <f t="array" aca="1" ref="AG6" ca="1" xml:space="preserve"> INDIRECT( ADDRESS( ROW($M$2) + AG$2, COLUMN($M$2)) )</f>
        <v>w</v>
      </c>
      <c r="AH6" s="143" t="str" cm="1">
        <f t="array" aca="1" ref="AH6" ca="1" xml:space="preserve"> INDIRECT( ADDRESS( ROW($M$2) + AH$2, COLUMN($M$2)) )</f>
        <v>s</v>
      </c>
      <c r="AI6" s="143" t="str" cm="1">
        <f t="array" aca="1" ref="AI6" ca="1" xml:space="preserve"> INDIRECT( ADDRESS( ROW($M$2) + AI$2, COLUMN($M$2)) )</f>
        <v>x</v>
      </c>
      <c r="AJ6" s="143" t="str" cm="1">
        <f t="array" aca="1" ref="AJ6" ca="1" xml:space="preserve"> INDIRECT( ADDRESS( ROW($M$2) + AJ$2, COLUMN($M$2)) )</f>
        <v>e</v>
      </c>
      <c r="AK6" s="143" t="str" cm="1">
        <f t="array" aca="1" ref="AK6" ca="1" xml:space="preserve"> INDIRECT( ADDRESS( ROW($M$2) + AK$2, COLUMN($M$2)) )</f>
        <v>d</v>
      </c>
      <c r="AL6" s="143" t="str" cm="1">
        <f t="array" aca="1" ref="AL6" ca="1" xml:space="preserve"> INDIRECT( ADDRESS( ROW($M$2) + AL$2, COLUMN($M$2)) )</f>
        <v>E</v>
      </c>
      <c r="AM6" s="143" t="str" cm="1">
        <f t="array" aca="1" ref="AM6" ca="1" xml:space="preserve"> INDIRECT( ADDRESS( ROW($M$2) + AM$2, COLUMN($M$2)) )</f>
        <v>D</v>
      </c>
      <c r="AN6" s="143" t="str" cm="1">
        <f t="array" aca="1" ref="AN6" ca="1" xml:space="preserve"> INDIRECT( ADDRESS( ROW($M$2) + AN$2, COLUMN($M$2)) )</f>
        <v>c</v>
      </c>
      <c r="AO6" s="143" t="str" cm="1">
        <f t="array" aca="1" ref="AO6" ca="1" xml:space="preserve"> INDIRECT( ADDRESS( ROW($M$2) + AO$2, COLUMN($M$2)) )</f>
        <v>y</v>
      </c>
      <c r="AP6" s="143" t="str" cm="1">
        <f t="array" aca="1" ref="AP6" ca="1" xml:space="preserve"> INDIRECT( ADDRESS( ROW($M$2) + AP$2, COLUMN($M$2)) )</f>
        <v>h</v>
      </c>
      <c r="AQ6" s="143" t="str" cm="1">
        <f t="array" aca="1" ref="AQ6" ca="1" xml:space="preserve"> INDIRECT( ADDRESS( ROW($M$2) + AQ$2, COLUMN($M$2)) )</f>
        <v>b</v>
      </c>
      <c r="AR6" s="143" t="str" cm="1">
        <f t="array" aca="1" ref="AR6" ca="1" xml:space="preserve"> INDIRECT( ADDRESS( ROW($M$2) + AR$2, COLUMN($M$2)) )</f>
        <v>n</v>
      </c>
      <c r="AS6" s="143" t="str" cm="1">
        <f t="array" aca="1" ref="AS6" ca="1" xml:space="preserve"> INDIRECT( ADDRESS( ROW($M$2) + AS$2, COLUMN($M$2)) )</f>
        <v>B</v>
      </c>
      <c r="AT6" s="143" t="str" cm="1">
        <f t="array" aca="1" ref="AT6" ca="1" xml:space="preserve"> INDIRECT( ADDRESS( ROW($M$2) + AT$2, COLUMN($M$2)) )</f>
        <v>Y</v>
      </c>
      <c r="AU6" s="143" t="str" cm="1">
        <f t="array" aca="1" ref="AU6" ca="1" xml:space="preserve"> INDIRECT( ADDRESS( ROW($M$2) + AU$2, COLUMN($M$2)) )</f>
        <v>H</v>
      </c>
      <c r="AV6" s="143" t="str" cm="1">
        <f t="array" aca="1" ref="AV6" ca="1" xml:space="preserve"> INDIRECT( ADDRESS( ROW($M$2) + AV$2, COLUMN($M$2)) )</f>
        <v>N</v>
      </c>
      <c r="AW6" s="143" t="str" cm="1">
        <f t="array" aca="1" ref="AW6" ca="1" xml:space="preserve"> INDIRECT( ADDRESS( ROW($M$2) + AW$2, COLUMN($M$2)) )</f>
        <v>r</v>
      </c>
      <c r="AX6" s="143" cm="1">
        <f t="array" aca="1" ref="AX6" ca="1" xml:space="preserve"> INDIRECT( ADDRESS( ROW($M$2) + AX$2, COLUMN($M$2)) )</f>
        <v>0</v>
      </c>
      <c r="AY6" s="143" t="str" cm="1">
        <f t="array" aca="1" ref="AY6" ca="1" xml:space="preserve"> INDIRECT( ADDRESS( ROW($M$2) + AY$2, COLUMN($M$2)) )</f>
        <v>*</v>
      </c>
      <c r="AZ6" s="143" t="str" cm="1">
        <f t="array" aca="1" ref="AZ6" ca="1" xml:space="preserve"> INDIRECT( ADDRESS( ROW($M$2) + AZ$2, COLUMN($M$2)) )</f>
        <v>U</v>
      </c>
      <c r="BA6" s="143" t="str" cm="1">
        <f t="array" aca="1" ref="BA6" ca="1" xml:space="preserve"> INDIRECT( ADDRESS( ROW($M$2) + BA$2, COLUMN($M$2)) )</f>
        <v>J</v>
      </c>
      <c r="BB6" s="143" t="str" cm="1">
        <f t="array" aca="1" ref="BB6" ca="1" xml:space="preserve"> INDIRECT( ADDRESS( ROW($M$2) + BB$2, COLUMN($M$2)) )</f>
        <v>O</v>
      </c>
      <c r="BC6" s="143" t="str" cm="1">
        <f t="array" aca="1" ref="BC6" ca="1" xml:space="preserve"> INDIRECT( ADDRESS( ROW($M$2) + BC$2, COLUMN($M$2)) )</f>
        <v>o</v>
      </c>
      <c r="BD6" s="143" t="str" cm="1">
        <f t="array" aca="1" ref="BD6" ca="1" xml:space="preserve"> INDIRECT( ADDRESS( ROW($M$2) + BD$2, COLUMN($M$2)) )</f>
        <v>I</v>
      </c>
      <c r="BE6" s="143" t="str" cm="1">
        <f t="array" aca="1" ref="BE6" ca="1" xml:space="preserve"> INDIRECT( ADDRESS( ROW($M$2) + BE$2, COLUMN($M$2)) )</f>
        <v>(</v>
      </c>
      <c r="BF6" s="143" t="str" cm="1">
        <f t="array" aca="1" ref="BF6" ca="1" xml:space="preserve"> INDIRECT( ADDRESS( ROW($M$2) + BF$2, COLUMN($M$2)) )</f>
        <v>L</v>
      </c>
      <c r="BG6" s="143" t="str" cm="1">
        <f t="array" aca="1" ref="BG6" ca="1" xml:space="preserve"> INDIRECT( ADDRESS( ROW($M$2) + BG$2, COLUMN($M$2)) )</f>
        <v>p</v>
      </c>
      <c r="BH6" s="143" t="str" cm="1">
        <f t="array" aca="1" ref="BH6" ca="1" xml:space="preserve"> INDIRECT( ADDRESS( ROW($M$2) + BH$2, COLUMN($M$2)) )</f>
        <v>&lt;</v>
      </c>
      <c r="BI6" s="143" t="str" cm="1">
        <f t="array" aca="1" ref="BI6" ca="1" xml:space="preserve"> INDIRECT( ADDRESS( ROW($M$2) + BI$2, COLUMN($M$2)) )</f>
        <v>:</v>
      </c>
      <c r="BJ6" s="143" cm="1">
        <f t="array" aca="1" ref="BJ6" ca="1" xml:space="preserve"> INDIRECT( ADDRESS( ROW($M$2) + BJ$2, COLUMN($M$2)) )</f>
        <v>0</v>
      </c>
      <c r="BK6" s="143" cm="1">
        <f t="array" aca="1" ref="BK6" ca="1" xml:space="preserve"> INDIRECT( ADDRESS( ROW($M$2) + BK$2, COLUMN($M$2)) )</f>
        <v>0</v>
      </c>
      <c r="BL6" s="143" cm="1">
        <f t="array" aca="1" ref="BL6" ca="1" xml:space="preserve"> INDIRECT( ADDRESS( ROW($M$2) + BL$2, COLUMN($M$2)) )</f>
        <v>0</v>
      </c>
      <c r="BM6" s="143" cm="1">
        <f t="array" aca="1" ref="BM6" ca="1" xml:space="preserve"> INDIRECT( ADDRESS( ROW($M$2) + BM$2, COLUMN($M$2)) )</f>
        <v>0</v>
      </c>
      <c r="BN6" s="143" cm="1">
        <f t="array" aca="1" ref="BN6" ca="1" xml:space="preserve"> INDIRECT( ADDRESS( ROW($M$2) + BN$2, COLUMN($M$2)) )</f>
        <v>0</v>
      </c>
      <c r="BO6" s="143" t="str" cm="1">
        <f t="array" aca="1" ref="BO6" ca="1" xml:space="preserve"> INDIRECT( ADDRESS( ROW($M$2) + BO$2, COLUMN($M$2)) )</f>
        <v>-</v>
      </c>
      <c r="BP6" s="143" cm="1">
        <f t="array" aca="1" ref="BP6" ca="1" xml:space="preserve"> INDIRECT( ADDRESS( ROW($M$2) + BP$2, COLUMN($M$2)) )</f>
        <v>0</v>
      </c>
      <c r="BQ6" s="143" cm="1">
        <f t="array" aca="1" ref="BQ6" ca="1" xml:space="preserve"> INDIRECT( ADDRESS( ROW($M$2) + BQ$2, COLUMN($M$2)) )</f>
        <v>0</v>
      </c>
      <c r="BR6" s="143" cm="1">
        <f t="array" aca="1" ref="BR6" ca="1" xml:space="preserve"> INDIRECT( ADDRESS( ROW($M$2) + BR$2, COLUMN($M$2)) )</f>
        <v>0</v>
      </c>
      <c r="BS6" s="143" cm="1">
        <f t="array" aca="1" ref="BS6" ca="1" xml:space="preserve"> INDIRECT( ADDRESS( ROW($M$2) + BS$2, COLUMN($M$2)) )</f>
        <v>0</v>
      </c>
      <c r="BT6" s="143" t="str" cm="1">
        <f t="array" aca="1" ref="BT6" ca="1" xml:space="preserve"> INDIRECT( ADDRESS( ROW($M$2) + BT$2, COLUMN($M$2)) )</f>
        <v>/</v>
      </c>
      <c r="BU6" s="143" cm="1">
        <f t="array" aca="1" ref="BU6" ca="1" xml:space="preserve"> INDIRECT( ADDRESS( ROW($M$2) + BU$2, COLUMN($M$2)) )</f>
        <v>0</v>
      </c>
      <c r="BV6" s="143" t="str" cm="1">
        <f t="array" aca="1" ref="BV6" ca="1" xml:space="preserve"> INDIRECT( ADDRESS( ROW($M$2) + BV$2, COLUMN($M$2)) )</f>
        <v>m</v>
      </c>
      <c r="BW6" s="143" cm="1">
        <f t="array" aca="1" ref="BW6" ca="1" xml:space="preserve"> INDIRECT( ADDRESS( ROW($M$2) + BW$2, COLUMN($M$2)) )</f>
        <v>0</v>
      </c>
      <c r="BX6" s="143" cm="1">
        <f t="array" aca="1" ref="BX6" ca="1" xml:space="preserve"> INDIRECT( ADDRESS( ROW($M$2) + BX$2, COLUMN($M$2)) )</f>
        <v>0</v>
      </c>
      <c r="BY6" s="143" cm="1">
        <f t="array" aca="1" ref="BY6" ca="1" xml:space="preserve"> INDIRECT( ADDRESS( ROW($M$2) + BY$2, COLUMN($M$2)) )</f>
        <v>0</v>
      </c>
      <c r="BZ6" s="143" cm="1">
        <f t="array" aca="1" ref="BZ6" ca="1" xml:space="preserve"> INDIRECT( ADDRESS( ROW($M$2) + BZ$2, COLUMN($M$2)) )</f>
        <v>0</v>
      </c>
      <c r="CA6" s="143" cm="1">
        <f t="array" aca="1" ref="CA6" ca="1" xml:space="preserve"> INDIRECT( ADDRESS( ROW($M$2) + CA$2, COLUMN($M$2)) )</f>
        <v>0</v>
      </c>
      <c r="CB6" s="143" cm="1">
        <f t="array" aca="1" ref="CB6" ca="1" xml:space="preserve"> INDIRECT( ADDRESS( ROW($M$2) + CB$2, COLUMN($M$2)) )</f>
        <v>0</v>
      </c>
      <c r="CC6" s="143" cm="1">
        <f t="array" aca="1" ref="CC6" ca="1" xml:space="preserve"> INDIRECT( ADDRESS( ROW($M$2) + CC$2, COLUMN($M$2)) )</f>
        <v>0</v>
      </c>
      <c r="CD6" s="143" t="str" cm="1">
        <f t="array" aca="1" ref="CD6" ca="1" xml:space="preserve"> INDIRECT( ADDRESS( ROW($M$2) + CD$2, COLUMN($M$2)) )</f>
        <v>i</v>
      </c>
      <c r="CE6" s="143" t="str" cm="1">
        <f t="array" aca="1" ref="CE6" ca="1" xml:space="preserve"> INDIRECT( ADDRESS( ROW($M$2) + CE$2, COLUMN($M$2)) )</f>
        <v>j</v>
      </c>
    </row>
    <row r="7" spans="2:83" ht="57.75">
      <c r="B7" s="144" cm="1">
        <f t="array" ref="B7" xml:space="preserve"> ROW() - ROW($2:$2)</f>
        <v>5</v>
      </c>
      <c r="C7" s="282" t="s">
        <v>6</v>
      </c>
      <c r="D7" s="282" t="s">
        <v>6</v>
      </c>
      <c r="E7" s="287" t="s">
        <v>1462</v>
      </c>
      <c r="F7" s="170" t="s">
        <v>1660</v>
      </c>
      <c r="G7" s="278" t="str" cm="1">
        <f t="array" ref="G7" xml:space="preserve"> INDEX(聲母對照資料表[十五音], MATCH(TRUE, EXACT($D7, 聲母碼),0))</f>
        <v>地</v>
      </c>
      <c r="H7" s="106" t="str" cm="1">
        <f t="array" ref="H7" xml:space="preserve"> INDEX(聲母對照資料表[白話字], MATCH(TRUE, EXACT($D7, 聲母碼),0))</f>
        <v>t</v>
      </c>
      <c r="I7" s="106" t="str" cm="1">
        <f t="array" ref="I7" xml:space="preserve"> INDEX(聲母對照資料表[台羅拼音], MATCH(TRUE, EXACT($D7, 聲母碼),0))</f>
        <v>t</v>
      </c>
      <c r="J7" s="106" t="str" cm="1">
        <f t="array" ref="J7" xml:space="preserve"> INDEX(聲母對照資料表[閩拼方案], MATCH(TRUE, EXACT($D7, 聲母碼),0))</f>
        <v>d</v>
      </c>
      <c r="K7" s="146" t="str" cm="1">
        <f t="array" ref="K7" xml:space="preserve"> INDEX(聲母對照資料表[台語注音二式], MATCH(TRUE, EXACT($D7, 聲母碼),0))</f>
        <v>d</v>
      </c>
      <c r="L7" s="145" t="s">
        <v>1461</v>
      </c>
      <c r="M7" s="107" t="s">
        <v>1468</v>
      </c>
      <c r="O7" s="307">
        <v>5</v>
      </c>
      <c r="P7" s="128" t="s">
        <v>1189</v>
      </c>
      <c r="Q7" s="127" t="s">
        <v>1189</v>
      </c>
      <c r="R7" s="129" t="s">
        <v>209</v>
      </c>
      <c r="S7" s="129" t="s">
        <v>239</v>
      </c>
      <c r="U7" s="112">
        <f t="shared" si="1"/>
        <v>5</v>
      </c>
      <c r="V7" s="129" t="s">
        <v>68</v>
      </c>
      <c r="W7" s="130" t="s">
        <v>1527</v>
      </c>
      <c r="X7" s="139" t="s">
        <v>1556</v>
      </c>
      <c r="Y7" s="132" t="s">
        <v>1527</v>
      </c>
    </row>
    <row r="8" spans="2:83" ht="57.75">
      <c r="B8" s="147" cm="1">
        <f t="array" ref="B8" xml:space="preserve"> ROW() - ROW($2:$2)</f>
        <v>6</v>
      </c>
      <c r="C8" s="281" t="s">
        <v>7</v>
      </c>
      <c r="D8" s="281" t="s">
        <v>1018</v>
      </c>
      <c r="E8" s="286" t="s">
        <v>1467</v>
      </c>
      <c r="F8" s="169" t="s">
        <v>1662</v>
      </c>
      <c r="G8" s="277" t="str" cm="1">
        <f t="array" ref="G8" xml:space="preserve"> INDEX(聲母對照資料表[十五音], MATCH(TRUE, EXACT($D8, 聲母碼),0))</f>
        <v>他</v>
      </c>
      <c r="H8" s="108" t="str" cm="1">
        <f t="array" ref="H8" xml:space="preserve"> INDEX(聲母對照資料表[白話字], MATCH(TRUE, EXACT($D8, 聲母碼),0))</f>
        <v>th</v>
      </c>
      <c r="I8" s="108" t="str" cm="1">
        <f t="array" ref="I8" xml:space="preserve"> INDEX(聲母對照資料表[台羅拼音], MATCH(TRUE, EXACT($D8, 聲母碼),0))</f>
        <v>th</v>
      </c>
      <c r="J8" s="108" t="str" cm="1">
        <f t="array" ref="J8" xml:space="preserve"> INDEX(聲母對照資料表[閩拼方案], MATCH(TRUE, EXACT($D8, 聲母碼),0))</f>
        <v>t</v>
      </c>
      <c r="K8" s="128" t="str" cm="1">
        <f t="array" ref="K8" xml:space="preserve"> INDEX(聲母對照資料表[台語注音二式], MATCH(TRUE, EXACT($D8, 聲母碼),0))</f>
        <v>t</v>
      </c>
      <c r="L8" s="127" t="s">
        <v>1557</v>
      </c>
      <c r="M8" s="109" t="s">
        <v>1049</v>
      </c>
      <c r="O8" s="307">
        <v>6</v>
      </c>
      <c r="P8" s="128" t="s">
        <v>208</v>
      </c>
      <c r="Q8" s="127" t="s">
        <v>208</v>
      </c>
      <c r="R8" s="129" t="s">
        <v>1551</v>
      </c>
      <c r="S8" s="129" t="s">
        <v>684</v>
      </c>
      <c r="U8" s="112">
        <f t="shared" si="1"/>
        <v>6</v>
      </c>
      <c r="V8" s="129" t="s">
        <v>1558</v>
      </c>
      <c r="W8" s="130" t="s">
        <v>1559</v>
      </c>
      <c r="X8" s="139" t="s">
        <v>1560</v>
      </c>
      <c r="Y8" s="132" t="s">
        <v>1208</v>
      </c>
    </row>
    <row r="9" spans="2:83" ht="57.75">
      <c r="B9" s="147" cm="1">
        <f t="array" ref="B9" xml:space="preserve"> ROW() - ROW($2:$2)</f>
        <v>7</v>
      </c>
      <c r="C9" s="281" t="s">
        <v>8</v>
      </c>
      <c r="D9" s="281" t="s">
        <v>8</v>
      </c>
      <c r="E9" s="286" t="s">
        <v>1472</v>
      </c>
      <c r="F9" s="169" t="s">
        <v>1664</v>
      </c>
      <c r="G9" s="277" t="str" cm="1">
        <f t="array" ref="G9" xml:space="preserve"> INDEX(聲母對照資料表[十五音], MATCH(TRUE, EXACT($D9, 聲母碼),0))</f>
        <v>耐</v>
      </c>
      <c r="H9" s="108" t="str" cm="1">
        <f t="array" ref="H9" xml:space="preserve"> INDEX(聲母對照資料表[白話字], MATCH(TRUE, EXACT($D9, 聲母碼),0))</f>
        <v>n</v>
      </c>
      <c r="I9" s="108" t="str" cm="1">
        <f t="array" ref="I9" xml:space="preserve"> INDEX(聲母對照資料表[台羅拼音], MATCH(TRUE, EXACT($D9, 聲母碼),0))</f>
        <v>n</v>
      </c>
      <c r="J9" s="108" t="str" cm="1">
        <f t="array" ref="J9" xml:space="preserve"> INDEX(聲母對照資料表[閩拼方案], MATCH(TRUE, EXACT($D9, 聲母碼),0))</f>
        <v>ln</v>
      </c>
      <c r="K9" s="128" t="str" cm="1">
        <f t="array" ref="K9" xml:space="preserve"> INDEX(聲母對照資料表[台語注音二式], MATCH(TRUE, EXACT($D9, 聲母碼),0))</f>
        <v>n</v>
      </c>
      <c r="L9" s="127" t="s">
        <v>1463</v>
      </c>
      <c r="M9" s="109" t="s">
        <v>1475</v>
      </c>
      <c r="O9" s="307">
        <v>7</v>
      </c>
      <c r="P9" s="128" t="s">
        <v>1194</v>
      </c>
      <c r="Q9" s="127" t="s">
        <v>1513</v>
      </c>
      <c r="R9" s="129" t="s">
        <v>150</v>
      </c>
      <c r="S9" s="129" t="s">
        <v>176</v>
      </c>
      <c r="U9" s="112">
        <f t="shared" si="1"/>
        <v>7</v>
      </c>
      <c r="V9" s="129" t="s">
        <v>80</v>
      </c>
      <c r="W9" s="130" t="s">
        <v>79</v>
      </c>
      <c r="X9" s="139" t="s">
        <v>1561</v>
      </c>
      <c r="Y9" s="132" t="s">
        <v>79</v>
      </c>
    </row>
    <row r="10" spans="2:83" ht="57.75">
      <c r="B10" s="148" cm="1">
        <f t="array" ref="B10" xml:space="preserve"> ROW() - ROW($2:$2)</f>
        <v>8</v>
      </c>
      <c r="C10" s="283" t="s">
        <v>9</v>
      </c>
      <c r="D10" s="283" t="s">
        <v>9</v>
      </c>
      <c r="E10" s="288" t="s">
        <v>1474</v>
      </c>
      <c r="F10" s="171" t="s">
        <v>1666</v>
      </c>
      <c r="G10" s="279" t="str" cm="1">
        <f t="array" ref="G10" xml:space="preserve"> INDEX(聲母對照資料表[十五音], MATCH(TRUE, EXACT($D10, 聲母碼),0))</f>
        <v>柳</v>
      </c>
      <c r="H10" s="110" t="str" cm="1">
        <f t="array" ref="H10" xml:space="preserve"> INDEX(聲母對照資料表[白話字], MATCH(TRUE, EXACT($D10, 聲母碼),0))</f>
        <v>l</v>
      </c>
      <c r="I10" s="110" t="str" cm="1">
        <f t="array" ref="I10" xml:space="preserve"> INDEX(聲母對照資料表[台羅拼音], MATCH(TRUE, EXACT($D10, 聲母碼),0))</f>
        <v>l</v>
      </c>
      <c r="J10" s="110" t="str" cm="1">
        <f t="array" ref="J10" xml:space="preserve"> INDEX(聲母對照資料表[閩拼方案], MATCH(TRUE, EXACT($D10, 聲母碼),0))</f>
        <v>l</v>
      </c>
      <c r="K10" s="150" t="str" cm="1">
        <f t="array" ref="K10" xml:space="preserve"> INDEX(聲母對照資料表[台語注音二式], MATCH(TRUE, EXACT($D10, 聲母碼),0))</f>
        <v>l</v>
      </c>
      <c r="L10" s="149" t="s">
        <v>1463</v>
      </c>
      <c r="M10" s="111" t="s">
        <v>208</v>
      </c>
      <c r="O10" s="307">
        <v>8</v>
      </c>
      <c r="P10" s="128" t="s">
        <v>180</v>
      </c>
      <c r="Q10" s="127" t="s">
        <v>1514</v>
      </c>
      <c r="R10" s="129" t="s">
        <v>181</v>
      </c>
      <c r="S10" s="129" t="s">
        <v>199</v>
      </c>
      <c r="U10" s="112">
        <f t="shared" si="1"/>
        <v>8</v>
      </c>
      <c r="V10" s="129" t="s">
        <v>1558</v>
      </c>
      <c r="W10" s="130" t="s">
        <v>1562</v>
      </c>
      <c r="X10" s="139" t="s">
        <v>1561</v>
      </c>
      <c r="Y10" s="132" t="s">
        <v>1135</v>
      </c>
    </row>
    <row r="11" spans="2:83" ht="57.75">
      <c r="B11" s="112" cm="1">
        <f t="array" ref="B11" xml:space="preserve"> ROW() - ROW($2:$2)</f>
        <v>9</v>
      </c>
      <c r="C11" s="281" t="s">
        <v>2253</v>
      </c>
      <c r="D11" s="281" t="s">
        <v>1478</v>
      </c>
      <c r="E11" s="286" t="s">
        <v>2273</v>
      </c>
      <c r="F11" s="169" t="s">
        <v>1669</v>
      </c>
      <c r="G11" s="277" t="str" cm="1">
        <f t="array" ref="G11" xml:space="preserve"> INDEX(聲母對照資料表[十五音], MATCH(TRUE, EXACT($D11, 聲母碼),0))</f>
        <v>語</v>
      </c>
      <c r="H11" s="108" t="str" cm="1">
        <f t="array" ref="H11" xml:space="preserve"> INDEX(聲母對照資料表[白話字], MATCH(TRUE, EXACT($D11, 聲母碼),0))</f>
        <v>g</v>
      </c>
      <c r="I11" s="108" t="str" cm="1">
        <f t="array" ref="I11" xml:space="preserve"> INDEX(聲母對照資料表[台羅拼音], MATCH(TRUE, EXACT($D11, 聲母碼),0))</f>
        <v>g</v>
      </c>
      <c r="J11" s="108" t="str" cm="1">
        <f t="array" ref="J11" xml:space="preserve"> INDEX(聲母對照資料表[閩拼方案], MATCH(TRUE, EXACT($D11, 聲母碼),0))</f>
        <v>gg</v>
      </c>
      <c r="K11" s="128" t="str" cm="1">
        <f t="array" ref="K11" xml:space="preserve"> INDEX(聲母對照資料表[台語注音二式], MATCH(TRUE, EXACT($D11, 聲母碼),0))</f>
        <v>gg</v>
      </c>
      <c r="L11" s="127" t="s">
        <v>1478</v>
      </c>
      <c r="M11" s="109" t="s">
        <v>1008</v>
      </c>
      <c r="O11" s="307">
        <v>9</v>
      </c>
      <c r="P11" s="128" t="s">
        <v>604</v>
      </c>
      <c r="Q11" s="127" t="s">
        <v>604</v>
      </c>
      <c r="R11" s="129" t="s">
        <v>605</v>
      </c>
      <c r="S11" s="129" t="s">
        <v>1563</v>
      </c>
      <c r="U11" s="112">
        <f t="shared" si="1"/>
        <v>9</v>
      </c>
      <c r="V11" s="129" t="s">
        <v>95</v>
      </c>
      <c r="W11" s="130" t="s">
        <v>1564</v>
      </c>
      <c r="X11" s="139" t="s">
        <v>1565</v>
      </c>
      <c r="Y11" s="132" t="s">
        <v>1217</v>
      </c>
    </row>
    <row r="12" spans="2:83" ht="57.75">
      <c r="B12" s="112" cm="1">
        <f t="array" ref="B12" xml:space="preserve"> ROW() - ROW($2:$2)</f>
        <v>10</v>
      </c>
      <c r="C12" s="281" t="s">
        <v>14</v>
      </c>
      <c r="D12" s="281" t="s">
        <v>14</v>
      </c>
      <c r="E12" s="286" t="s">
        <v>1477</v>
      </c>
      <c r="F12" s="169" t="s">
        <v>1667</v>
      </c>
      <c r="G12" s="277" t="str" cm="1">
        <f t="array" ref="G12" xml:space="preserve"> INDEX(聲母對照資料表[十五音], MATCH(TRUE, EXACT($D12, 聲母碼),0))</f>
        <v>求</v>
      </c>
      <c r="H12" s="108" t="str" cm="1">
        <f t="array" ref="H12" xml:space="preserve"> INDEX(聲母對照資料表[白話字], MATCH(TRUE, EXACT($D12, 聲母碼),0))</f>
        <v>k</v>
      </c>
      <c r="I12" s="108" t="str" cm="1">
        <f t="array" ref="I12" xml:space="preserve"> INDEX(聲母對照資料表[台羅拼音], MATCH(TRUE, EXACT($D12, 聲母碼),0))</f>
        <v>k</v>
      </c>
      <c r="J12" s="108" t="str" cm="1">
        <f t="array" ref="J12" xml:space="preserve"> INDEX(聲母對照資料表[閩拼方案], MATCH(TRUE, EXACT($D12, 聲母碼),0))</f>
        <v>g</v>
      </c>
      <c r="K12" s="128" t="str" cm="1">
        <f t="array" ref="K12" xml:space="preserve"> INDEX(聲母對照資料表[台語注音二式], MATCH(TRUE, EXACT($D12, 聲母碼),0))</f>
        <v>g</v>
      </c>
      <c r="L12" s="127" t="s">
        <v>1476</v>
      </c>
      <c r="M12" s="109" t="s">
        <v>1482</v>
      </c>
      <c r="O12" s="307">
        <v>10</v>
      </c>
      <c r="P12" s="128" t="s">
        <v>1233</v>
      </c>
      <c r="Q12" s="127" t="s">
        <v>1233</v>
      </c>
      <c r="R12" s="129" t="s">
        <v>392</v>
      </c>
      <c r="S12" s="129" t="s">
        <v>419</v>
      </c>
      <c r="U12" s="112">
        <f t="shared" si="1"/>
        <v>10</v>
      </c>
      <c r="V12" s="129" t="s">
        <v>1569</v>
      </c>
      <c r="W12" s="130" t="s">
        <v>1570</v>
      </c>
      <c r="X12" s="139" t="s">
        <v>1565</v>
      </c>
      <c r="Y12" s="132" t="s">
        <v>1571</v>
      </c>
    </row>
    <row r="13" spans="2:83" ht="57.75">
      <c r="B13" s="112" cm="1">
        <f t="array" ref="B13" xml:space="preserve"> ROW() - ROW($2:$2)</f>
        <v>11</v>
      </c>
      <c r="C13" s="281" t="s">
        <v>1480</v>
      </c>
      <c r="D13" s="281" t="s">
        <v>1568</v>
      </c>
      <c r="E13" s="286" t="s">
        <v>2272</v>
      </c>
      <c r="F13" s="169" t="s">
        <v>1668</v>
      </c>
      <c r="G13" s="277" t="str" cm="1">
        <f t="array" ref="G13" xml:space="preserve"> INDEX(聲母對照資料表[十五音], MATCH(TRUE, EXACT($D13, 聲母碼),0))</f>
        <v>去</v>
      </c>
      <c r="H13" s="108" t="str" cm="1">
        <f t="array" ref="H13" xml:space="preserve"> INDEX(聲母對照資料表[白話字], MATCH(TRUE, EXACT($D13, 聲母碼),0))</f>
        <v>kh</v>
      </c>
      <c r="I13" s="108" t="str" cm="1">
        <f t="array" ref="I13" xml:space="preserve"> INDEX(聲母對照資料表[台羅拼音], MATCH(TRUE, EXACT($D13, 聲母碼),0))</f>
        <v>kh</v>
      </c>
      <c r="J13" s="108" t="str" cm="1">
        <f t="array" ref="J13" xml:space="preserve"> INDEX(聲母對照資料表[閩拼方案], MATCH(TRUE, EXACT($D13, 聲母碼),0))</f>
        <v>k</v>
      </c>
      <c r="K13" s="128" t="str" cm="1">
        <f t="array" ref="K13" xml:space="preserve"> INDEX(聲母對照資料表[台語注音二式], MATCH(TRUE, EXACT($D13, 聲母碼),0))</f>
        <v>k</v>
      </c>
      <c r="L13" s="127" t="s">
        <v>1567</v>
      </c>
      <c r="M13" s="109" t="s">
        <v>1566</v>
      </c>
      <c r="O13" s="307">
        <v>11</v>
      </c>
      <c r="P13" s="128" t="s">
        <v>1288</v>
      </c>
      <c r="Q13" s="127" t="s">
        <v>1288</v>
      </c>
      <c r="R13" s="129" t="s">
        <v>543</v>
      </c>
      <c r="S13" s="129" t="s">
        <v>568</v>
      </c>
      <c r="V13" s="104"/>
      <c r="W13" s="104"/>
      <c r="X13" s="104"/>
      <c r="Y13" s="104"/>
    </row>
    <row r="14" spans="2:83" ht="57.75">
      <c r="B14" s="112" cm="1">
        <f t="array" ref="B14" xml:space="preserve"> ROW() - ROW($2:$2)</f>
        <v>12</v>
      </c>
      <c r="C14" s="281" t="s">
        <v>1749</v>
      </c>
      <c r="D14" s="281" t="s">
        <v>1484</v>
      </c>
      <c r="E14" s="286" t="s">
        <v>1485</v>
      </c>
      <c r="F14" s="169" t="s">
        <v>1670</v>
      </c>
      <c r="G14" s="277" t="str" cm="1">
        <f t="array" ref="G14" xml:space="preserve"> INDEX(聲母對照資料表[十五音], MATCH(TRUE, EXACT($D14, 聲母碼),0))</f>
        <v>雅</v>
      </c>
      <c r="H14" s="108" t="str" cm="1">
        <f t="array" ref="H14" xml:space="preserve"> INDEX(聲母對照資料表[白話字], MATCH(TRUE, EXACT($D14, 聲母碼),0))</f>
        <v>ng</v>
      </c>
      <c r="I14" s="108" t="str" cm="1">
        <f t="array" ref="I14" xml:space="preserve"> INDEX(聲母對照資料表[台羅拼音], MATCH(TRUE, EXACT($D14, 聲母碼),0))</f>
        <v>ng</v>
      </c>
      <c r="J14" s="108" t="str" cm="1">
        <f t="array" ref="J14" xml:space="preserve"> INDEX(聲母對照資料表[閩拼方案], MATCH(TRUE, EXACT($D14, 聲母碼),0))</f>
        <v>ggn</v>
      </c>
      <c r="K14" s="128" t="str" cm="1">
        <f t="array" ref="K14" xml:space="preserve"> INDEX(聲母對照資料表[台語注音二式], MATCH(TRUE, EXACT($D14, 聲母碼),0))</f>
        <v>ng</v>
      </c>
      <c r="L14" s="138" t="s">
        <v>1481</v>
      </c>
      <c r="M14" s="109" t="s">
        <v>1075</v>
      </c>
      <c r="O14" s="307">
        <v>12</v>
      </c>
      <c r="P14" s="128" t="s">
        <v>1170</v>
      </c>
      <c r="Q14" s="138" t="s">
        <v>1572</v>
      </c>
      <c r="R14" s="129" t="s">
        <v>517</v>
      </c>
      <c r="S14" s="129" t="s">
        <v>538</v>
      </c>
      <c r="V14" s="104"/>
      <c r="W14" s="104"/>
      <c r="X14" s="104"/>
      <c r="Y14" s="104"/>
    </row>
    <row r="15" spans="2:83" ht="57.75">
      <c r="B15" s="144" cm="1">
        <f t="array" ref="B15" xml:space="preserve"> ROW() - ROW($2:$2)</f>
        <v>13</v>
      </c>
      <c r="C15" s="282" t="s">
        <v>1747</v>
      </c>
      <c r="D15" s="282" t="s">
        <v>1030</v>
      </c>
      <c r="E15" s="287" t="s">
        <v>1487</v>
      </c>
      <c r="F15" s="170" t="s">
        <v>1671</v>
      </c>
      <c r="G15" s="278" t="str" cm="1">
        <f t="array" ref="G15" xml:space="preserve"> INDEX(聲母對照資料表[十五音], MATCH(TRUE, EXACT($D15, 聲母碼),0))</f>
        <v>曾</v>
      </c>
      <c r="H15" s="106" t="str" cm="1">
        <f t="array" ref="H15" xml:space="preserve"> INDEX(聲母對照資料表[白話字], MATCH(TRUE, EXACT($D15, 聲母碼),0))</f>
        <v>ch</v>
      </c>
      <c r="I15" s="106" t="str" cm="1">
        <f t="array" ref="I15" xml:space="preserve"> INDEX(聲母對照資料表[台羅拼音], MATCH(TRUE, EXACT($D15, 聲母碼),0))</f>
        <v>ts</v>
      </c>
      <c r="J15" s="106" t="str" cm="1">
        <f t="array" ref="J15" xml:space="preserve"> INDEX(聲母對照資料表[閩拼方案], MATCH(TRUE, EXACT($D15, 聲母碼),0))</f>
        <v>z</v>
      </c>
      <c r="K15" s="146" t="str" cm="1">
        <f t="array" ref="K15" xml:space="preserve"> INDEX(聲母對照資料表[台語注音二式], MATCH(TRUE, EXACT($D15, 聲母碼),0))</f>
        <v>z</v>
      </c>
      <c r="L15" s="145" t="s">
        <v>1486</v>
      </c>
      <c r="M15" s="107" t="s">
        <v>1573</v>
      </c>
      <c r="O15" s="307">
        <v>13</v>
      </c>
      <c r="P15" s="128" t="s">
        <v>921</v>
      </c>
      <c r="Q15" s="127" t="s">
        <v>921</v>
      </c>
      <c r="R15" s="129" t="s">
        <v>922</v>
      </c>
      <c r="S15" s="129" t="s">
        <v>946</v>
      </c>
      <c r="V15" s="104"/>
      <c r="W15" s="104"/>
      <c r="X15" s="104"/>
      <c r="Y15" s="104"/>
    </row>
    <row r="16" spans="2:83" ht="57.75">
      <c r="B16" s="147" cm="1">
        <f t="array" ref="B16" xml:space="preserve"> ROW() - ROW($2:$2)</f>
        <v>14</v>
      </c>
      <c r="C16" s="281" t="s">
        <v>2254</v>
      </c>
      <c r="D16" s="281" t="s">
        <v>1574</v>
      </c>
      <c r="E16" s="286" t="s">
        <v>2274</v>
      </c>
      <c r="F16" s="169" t="s">
        <v>1672</v>
      </c>
      <c r="G16" s="277" t="str" cm="1">
        <f t="array" ref="G16" xml:space="preserve"> INDEX(聲母對照資料表[十五音], MATCH(TRUE, EXACT($D16, 聲母碼),0))</f>
        <v>出</v>
      </c>
      <c r="H16" s="108" t="str" cm="1">
        <f t="array" ref="H16" xml:space="preserve"> INDEX(聲母對照資料表[白話字], MATCH(TRUE, EXACT($D16, 聲母碼),0))</f>
        <v>chh</v>
      </c>
      <c r="I16" s="108" t="str" cm="1">
        <f t="array" ref="I16" xml:space="preserve"> INDEX(聲母對照資料表[台羅拼音], MATCH(TRUE, EXACT($D16, 聲母碼),0))</f>
        <v>tsh</v>
      </c>
      <c r="J16" s="108" t="str" cm="1">
        <f t="array" ref="J16" xml:space="preserve"> INDEX(聲母對照資料表[閩拼方案], MATCH(TRUE, EXACT($D16, 聲母碼),0))</f>
        <v>c</v>
      </c>
      <c r="K16" s="128" t="str" cm="1">
        <f t="array" ref="K16" xml:space="preserve"> INDEX(聲母對照資料表[台語注音二式], MATCH(TRUE, EXACT($D16, 聲母碼),0))</f>
        <v>c</v>
      </c>
      <c r="L16" s="127" t="s">
        <v>1574</v>
      </c>
      <c r="M16" s="109" t="s">
        <v>1483</v>
      </c>
      <c r="O16" s="307">
        <v>14</v>
      </c>
      <c r="P16" s="128" t="s">
        <v>790</v>
      </c>
      <c r="Q16" s="127" t="s">
        <v>790</v>
      </c>
      <c r="R16" s="129" t="s">
        <v>791</v>
      </c>
      <c r="S16" s="129" t="s">
        <v>821</v>
      </c>
      <c r="V16" s="104"/>
      <c r="W16" s="104"/>
      <c r="X16" s="104"/>
      <c r="Y16" s="104"/>
    </row>
    <row r="17" spans="2:25" ht="57.75">
      <c r="B17" s="147" cm="1">
        <f t="array" ref="B17" xml:space="preserve"> ROW() - ROW($2:$2)</f>
        <v>15</v>
      </c>
      <c r="C17" s="281" t="s">
        <v>2255</v>
      </c>
      <c r="D17" s="281" t="s">
        <v>1497</v>
      </c>
      <c r="E17" s="286" t="s">
        <v>1490</v>
      </c>
      <c r="F17" s="172" t="s">
        <v>1674</v>
      </c>
      <c r="G17" s="277" t="str" cm="1">
        <f t="array" ref="G17" xml:space="preserve"> INDEX(聲母對照資料表[十五音], MATCH(TRUE, EXACT($D17, 聲母碼),0))</f>
        <v>入</v>
      </c>
      <c r="H17" s="108" t="str" cm="1">
        <f t="array" ref="H17" xml:space="preserve"> INDEX(聲母對照資料表[白話字], MATCH(TRUE, EXACT($D17, 聲母碼),0))</f>
        <v>j</v>
      </c>
      <c r="I17" s="108" t="str" cm="1">
        <f t="array" ref="I17" xml:space="preserve"> INDEX(聲母對照資料表[台羅拼音], MATCH(TRUE, EXACT($D17, 聲母碼),0))</f>
        <v>j</v>
      </c>
      <c r="J17" s="108" t="str" cm="1">
        <f t="array" ref="J17" xml:space="preserve"> INDEX(聲母對照資料表[閩拼方案], MATCH(TRUE, EXACT($D17, 聲母碼),0))</f>
        <v>zz</v>
      </c>
      <c r="K17" s="128" t="str" cm="1">
        <f t="array" ref="K17" xml:space="preserve"> INDEX(聲母對照資料表[台語注音二式], MATCH(TRUE, EXACT($D17, 聲母碼),0))</f>
        <v>zz</v>
      </c>
      <c r="L17" s="127" t="s">
        <v>1497</v>
      </c>
      <c r="M17" s="109" t="s">
        <v>1451</v>
      </c>
      <c r="O17" s="307">
        <v>15</v>
      </c>
      <c r="P17" s="128" t="s">
        <v>889</v>
      </c>
      <c r="Q17" s="127" t="s">
        <v>889</v>
      </c>
      <c r="R17" s="129" t="s">
        <v>1575</v>
      </c>
      <c r="S17" s="129" t="s">
        <v>1576</v>
      </c>
      <c r="V17" s="104"/>
      <c r="W17" s="104"/>
      <c r="X17" s="104"/>
      <c r="Y17" s="104"/>
    </row>
    <row r="18" spans="2:25" ht="57.75">
      <c r="B18" s="148" cm="1">
        <f t="array" ref="B18" xml:space="preserve"> ROW() - ROW($2:$2)</f>
        <v>16</v>
      </c>
      <c r="C18" s="283" t="s">
        <v>1493</v>
      </c>
      <c r="D18" s="283" t="s">
        <v>1493</v>
      </c>
      <c r="E18" s="288" t="s">
        <v>2275</v>
      </c>
      <c r="F18" s="173" t="s">
        <v>1675</v>
      </c>
      <c r="G18" s="279" t="str" cm="1">
        <f t="array" ref="G18" xml:space="preserve"> INDEX(聲母對照資料表[十五音], MATCH(TRUE, EXACT($D18, 聲母碼),0))</f>
        <v>時</v>
      </c>
      <c r="H18" s="110" t="str" cm="1">
        <f t="array" ref="H18" xml:space="preserve"> INDEX(聲母對照資料表[白話字], MATCH(TRUE, EXACT($D18, 聲母碼),0))</f>
        <v>s</v>
      </c>
      <c r="I18" s="110" t="str" cm="1">
        <f t="array" ref="I18" xml:space="preserve"> INDEX(聲母對照資料表[台羅拼音], MATCH(TRUE, EXACT($D18, 聲母碼),0))</f>
        <v>s</v>
      </c>
      <c r="J18" s="110" t="str" cm="1">
        <f t="array" ref="J18" xml:space="preserve"> INDEX(聲母對照資料表[閩拼方案], MATCH(TRUE, EXACT($D18, 聲母碼),0))</f>
        <v>s</v>
      </c>
      <c r="K18" s="150" t="str" cm="1">
        <f t="array" ref="K18" xml:space="preserve"> INDEX(聲母對照資料表[台語注音二式], MATCH(TRUE, EXACT($D18, 聲母碼),0))</f>
        <v>s</v>
      </c>
      <c r="L18" s="149" t="s">
        <v>1493</v>
      </c>
      <c r="M18" s="111" t="s">
        <v>1471</v>
      </c>
      <c r="O18" s="307">
        <v>16</v>
      </c>
      <c r="P18" s="128" t="s">
        <v>868</v>
      </c>
      <c r="Q18" s="127" t="s">
        <v>1577</v>
      </c>
      <c r="R18" s="129" t="s">
        <v>869</v>
      </c>
      <c r="S18" s="129" t="s">
        <v>881</v>
      </c>
      <c r="V18" s="104"/>
      <c r="W18" s="104"/>
      <c r="X18" s="104"/>
      <c r="Y18" s="104"/>
    </row>
    <row r="19" spans="2:25" ht="57.75">
      <c r="B19" s="112" cm="1">
        <f t="array" ref="B19" xml:space="preserve"> ROW() - ROW($2:$2)</f>
        <v>17</v>
      </c>
      <c r="C19" s="281" t="s">
        <v>2258</v>
      </c>
      <c r="D19" s="281" t="s">
        <v>1495</v>
      </c>
      <c r="E19" s="286" t="s">
        <v>2278</v>
      </c>
      <c r="F19" s="174" t="s">
        <v>1686</v>
      </c>
      <c r="G19" s="277" t="str" cm="1">
        <f t="array" ref="G19" xml:space="preserve"> INDEX(聲母對照資料表[十五音], MATCH(TRUE, EXACT($D19, 聲母碼),0))</f>
        <v>入</v>
      </c>
      <c r="H19" s="108" t="str" cm="1">
        <f t="array" ref="H19" xml:space="preserve"> INDEX(聲母對照資料表[白話字], MATCH(TRUE, EXACT($D19, 聲母碼),0))</f>
        <v>ji</v>
      </c>
      <c r="I19" s="108" t="str" cm="1">
        <f t="array" ref="I19" xml:space="preserve"> INDEX(聲母對照資料表[台羅拼音], MATCH(TRUE, EXACT($D19, 聲母碼),0))</f>
        <v>ji</v>
      </c>
      <c r="J19" s="108" t="str" cm="1">
        <f t="array" ref="J19" xml:space="preserve"> INDEX(聲母對照資料表[閩拼方案], MATCH(TRUE, EXACT($D19, 聲母碼),0))</f>
        <v>zzi</v>
      </c>
      <c r="K19" s="128" t="str" cm="1">
        <f t="array" ref="K19" xml:space="preserve"> INDEX(聲母對照資料表[台語注音二式], MATCH(TRUE, EXACT($D19, 聲母碼),0))</f>
        <v>jji</v>
      </c>
      <c r="L19" s="127" t="s">
        <v>1504</v>
      </c>
      <c r="M19" s="109" t="s">
        <v>1458</v>
      </c>
      <c r="P19" s="104"/>
      <c r="Q19" s="104"/>
      <c r="R19" s="104"/>
      <c r="S19" s="104"/>
      <c r="V19" s="104"/>
      <c r="W19" s="104"/>
      <c r="X19" s="104"/>
      <c r="Y19" s="104"/>
    </row>
    <row r="20" spans="2:25" ht="57.75">
      <c r="B20" s="112" cm="1">
        <f t="array" ref="B20" xml:space="preserve"> ROW() - ROW($2:$2)</f>
        <v>18</v>
      </c>
      <c r="C20" s="281" t="s">
        <v>2256</v>
      </c>
      <c r="D20" s="281" t="s">
        <v>1494</v>
      </c>
      <c r="E20" s="286" t="s">
        <v>2276</v>
      </c>
      <c r="F20" s="169" t="s">
        <v>1683</v>
      </c>
      <c r="G20" s="277" t="str" cm="1">
        <f t="array" ref="G20" xml:space="preserve"> INDEX(聲母對照資料表[十五音], MATCH(TRUE, EXACT($D20, 聲母碼),0))</f>
        <v>曾</v>
      </c>
      <c r="H20" s="108" t="str" cm="1">
        <f t="array" ref="H20" xml:space="preserve"> INDEX(聲母對照資料表[白話字], MATCH(TRUE, EXACT($D20, 聲母碼),0))</f>
        <v>chi</v>
      </c>
      <c r="I20" s="108" t="str" cm="1">
        <f t="array" ref="I20" xml:space="preserve"> INDEX(聲母對照資料表[台羅拼音], MATCH(TRUE, EXACT($D20, 聲母碼),0))</f>
        <v>tsi</v>
      </c>
      <c r="J20" s="108" t="str" cm="1">
        <f t="array" ref="J20" xml:space="preserve"> INDEX(聲母對照資料表[閩拼方案], MATCH(TRUE, EXACT($D20, 聲母碼),0))</f>
        <v>zi</v>
      </c>
      <c r="K20" s="128" t="str" cm="1">
        <f t="array" ref="K20" xml:space="preserve"> INDEX(聲母對照資料表[台語注音二式], MATCH(TRUE, EXACT($D20, 聲母碼),0))</f>
        <v>ji</v>
      </c>
      <c r="L20" s="127" t="s">
        <v>1491</v>
      </c>
      <c r="M20" s="109" t="s">
        <v>1492</v>
      </c>
      <c r="P20" s="104"/>
      <c r="Q20" s="104"/>
      <c r="R20" s="104"/>
      <c r="S20" s="104"/>
      <c r="V20" s="104"/>
      <c r="W20" s="104"/>
      <c r="X20" s="104"/>
      <c r="Y20" s="104"/>
    </row>
    <row r="21" spans="2:25" ht="57.75">
      <c r="B21" s="112" cm="1">
        <f t="array" ref="B21" xml:space="preserve"> ROW() - ROW($2:$2)</f>
        <v>19</v>
      </c>
      <c r="C21" s="281" t="s">
        <v>2257</v>
      </c>
      <c r="D21" s="281" t="s">
        <v>1499</v>
      </c>
      <c r="E21" s="286" t="s">
        <v>2277</v>
      </c>
      <c r="F21" s="169" t="s">
        <v>1684</v>
      </c>
      <c r="G21" s="277" t="str" cm="1">
        <f t="array" ref="G21" xml:space="preserve"> INDEX(聲母對照資料表[十五音], MATCH(TRUE, EXACT($D21, 聲母碼),0))</f>
        <v>出</v>
      </c>
      <c r="H21" s="108" t="str" cm="1">
        <f t="array" ref="H21" xml:space="preserve"> INDEX(聲母對照資料表[白話字], MATCH(TRUE, EXACT($D21, 聲母碼),0))</f>
        <v>chhi</v>
      </c>
      <c r="I21" s="108" t="str" cm="1">
        <f t="array" ref="I21" xml:space="preserve"> INDEX(聲母對照資料表[台羅拼音], MATCH(TRUE, EXACT($D21, 聲母碼),0))</f>
        <v>tshi</v>
      </c>
      <c r="J21" s="108" t="str" cm="1">
        <f t="array" ref="J21" xml:space="preserve"> INDEX(聲母對照資料表[閩拼方案], MATCH(TRUE, EXACT($D21, 聲母碼),0))</f>
        <v>ci</v>
      </c>
      <c r="K21" s="128" t="str" cm="1">
        <f t="array" ref="K21" xml:space="preserve"> INDEX(聲母對照資料表[台語注音二式], MATCH(TRUE, EXACT($D21, 聲母碼),0))</f>
        <v>chi</v>
      </c>
      <c r="L21" s="127" t="s">
        <v>1501</v>
      </c>
      <c r="M21" s="109" t="s">
        <v>1529</v>
      </c>
      <c r="O21" s="114" t="s">
        <v>1534</v>
      </c>
      <c r="V21" s="104"/>
      <c r="W21" s="104"/>
      <c r="X21" s="104"/>
      <c r="Y21" s="104"/>
    </row>
    <row r="22" spans="2:25" ht="58.5" thickBot="1">
      <c r="B22" s="152" cm="1">
        <f t="array" ref="B22" xml:space="preserve"> ROW() - ROW($2:$2)</f>
        <v>20</v>
      </c>
      <c r="C22" s="283" t="s">
        <v>1533</v>
      </c>
      <c r="D22" s="283" t="s">
        <v>1506</v>
      </c>
      <c r="E22" s="288" t="s">
        <v>2279</v>
      </c>
      <c r="F22" s="173" t="s">
        <v>1688</v>
      </c>
      <c r="G22" s="279" t="str" cm="1">
        <f t="array" ref="G22" xml:space="preserve"> INDEX(聲母對照資料表[十五音], MATCH(TRUE, EXACT($D22, 聲母碼),0))</f>
        <v>時</v>
      </c>
      <c r="H22" s="110" t="str" cm="1">
        <f t="array" ref="H22" xml:space="preserve"> INDEX(聲母對照資料表[白話字], MATCH(TRUE, EXACT($D22, 聲母碼),0))</f>
        <v>si</v>
      </c>
      <c r="I22" s="110" t="str" cm="1">
        <f t="array" ref="I22" xml:space="preserve"> INDEX(聲母對照資料表[台羅拼音], MATCH(TRUE, EXACT($D22, 聲母碼),0))</f>
        <v>si</v>
      </c>
      <c r="J22" s="110" t="str" cm="1">
        <f t="array" ref="J22" xml:space="preserve"> INDEX(聲母對照資料表[閩拼方案], MATCH(TRUE, EXACT($D22, 聲母碼),0))</f>
        <v>si</v>
      </c>
      <c r="K22" s="150" t="str" cm="1">
        <f t="array" ref="K22" xml:space="preserve"> INDEX(聲母對照資料表[台語注音二式], MATCH(TRUE, EXACT($D22, 聲母碼),0))</f>
        <v>shi</v>
      </c>
      <c r="L22" s="149" t="s">
        <v>1508</v>
      </c>
      <c r="M22" s="111" t="s">
        <v>1526</v>
      </c>
      <c r="O22" s="120" t="s">
        <v>1020</v>
      </c>
      <c r="P22" s="123" t="s">
        <v>1538</v>
      </c>
      <c r="Q22" s="122" t="s">
        <v>1537</v>
      </c>
      <c r="R22" s="121" t="s">
        <v>1539</v>
      </c>
      <c r="S22" s="121" t="s">
        <v>1540</v>
      </c>
      <c r="V22" s="104"/>
      <c r="W22" s="104"/>
      <c r="X22" s="104"/>
      <c r="Y22" s="104"/>
    </row>
    <row r="23" spans="2:25" ht="58.5" thickTop="1">
      <c r="B23" s="179" cm="1">
        <f t="array" ref="B23" xml:space="preserve"> ROW() - ROW($2:$2)</f>
        <v>21</v>
      </c>
      <c r="C23" s="284" t="s">
        <v>1483</v>
      </c>
      <c r="D23" s="284" t="s">
        <v>1483</v>
      </c>
      <c r="E23" s="289" t="s">
        <v>2280</v>
      </c>
      <c r="F23" s="176" t="s">
        <v>1690</v>
      </c>
      <c r="G23" s="280" t="str" cm="1">
        <f t="array" ref="G23" xml:space="preserve"> INDEX(聲母對照資料表[十五音], MATCH(TRUE, EXACT($D23, 聲母碼),0))</f>
        <v>喜</v>
      </c>
      <c r="H23" s="159" t="str" cm="1">
        <f t="array" ref="H23" xml:space="preserve"> INDEX(聲母對照資料表[白話字], MATCH(TRUE, EXACT($D23, 聲母碼),0))</f>
        <v>h</v>
      </c>
      <c r="I23" s="159" t="str" cm="1">
        <f t="array" ref="I23" xml:space="preserve"> INDEX(聲母對照資料表[台羅拼音], MATCH(TRUE, EXACT($D23, 聲母碼),0))</f>
        <v>h</v>
      </c>
      <c r="J23" s="159" t="str" cm="1">
        <f t="array" ref="J23" xml:space="preserve"> INDEX(聲母對照資料表[閩拼方案], MATCH(TRUE, EXACT($D23, 聲母碼),0))</f>
        <v>h</v>
      </c>
      <c r="K23" s="162" t="str" cm="1">
        <f t="array" ref="K23" xml:space="preserve"> INDEX(聲母對照資料表[台語注音二式], MATCH(TRUE, EXACT($D23, 聲母碼),0))</f>
        <v>h</v>
      </c>
      <c r="L23" s="161" t="s">
        <v>1483</v>
      </c>
      <c r="M23" s="160" t="s">
        <v>1578</v>
      </c>
      <c r="O23" s="307">
        <v>1</v>
      </c>
      <c r="P23" s="132" t="s">
        <v>1580</v>
      </c>
      <c r="Q23" s="131" t="s">
        <v>1579</v>
      </c>
      <c r="R23" s="129" t="s">
        <v>280</v>
      </c>
      <c r="S23" s="129"/>
      <c r="V23" s="104"/>
      <c r="W23" s="104"/>
      <c r="X23" s="104"/>
      <c r="Y23" s="104"/>
    </row>
    <row r="24" spans="2:25" ht="57.75">
      <c r="B24" s="148" cm="1">
        <f t="array" ref="B24" xml:space="preserve"> ROW() - ROW($2:$2)</f>
        <v>22</v>
      </c>
      <c r="C24" s="283" t="s">
        <v>1692</v>
      </c>
      <c r="D24" s="283" t="s">
        <v>2203</v>
      </c>
      <c r="E24" s="288"/>
      <c r="F24" s="173" t="s">
        <v>1694</v>
      </c>
      <c r="G24" s="279" t="str" cm="1">
        <f t="array" ref="G24" xml:space="preserve"> INDEX(聲母對照資料表[十五音], MATCH(TRUE, EXACT($D24, 聲母碼),0))</f>
        <v>英</v>
      </c>
      <c r="H24" s="110" t="str" cm="1">
        <f t="array" ref="H24" xml:space="preserve"> INDEX(聲母對照資料表[白話字], MATCH(TRUE, EXACT($D24, 聲母碼),0))</f>
        <v>Ø</v>
      </c>
      <c r="I24" s="110" t="str" cm="1">
        <f t="array" ref="I24" xml:space="preserve"> INDEX(聲母對照資料表[台羅拼音], MATCH(TRUE, EXACT($D24, 聲母碼),0))</f>
        <v>Ø</v>
      </c>
      <c r="J24" s="110" t="str" cm="1">
        <f t="array" ref="J24" xml:space="preserve"> INDEX(聲母對照資料表[閩拼方案], MATCH(TRUE, EXACT($D24, 聲母碼),0))</f>
        <v>Ø</v>
      </c>
      <c r="K24" s="150" t="str" cm="1">
        <f t="array" ref="K24" xml:space="preserve"> INDEX(聲母對照資料表[台語注音二式], MATCH(TRUE, EXACT($D24, 聲母碼),0))</f>
        <v>Ø</v>
      </c>
      <c r="L24" s="149"/>
      <c r="M24" s="111"/>
      <c r="O24" s="307">
        <v>2</v>
      </c>
      <c r="P24" s="132" t="s">
        <v>2319</v>
      </c>
      <c r="Q24" s="131" t="s">
        <v>1581</v>
      </c>
      <c r="R24" s="129" t="s">
        <v>1517</v>
      </c>
      <c r="S24" s="129"/>
      <c r="V24" s="104"/>
      <c r="W24" s="104"/>
      <c r="X24" s="104"/>
      <c r="Y24" s="104"/>
    </row>
    <row r="25" spans="2:25" ht="57.75">
      <c r="B25" s="163" cm="1">
        <f t="array" ref="B25" xml:space="preserve"> ROW() - ROW($2:$2)</f>
        <v>23</v>
      </c>
      <c r="C25" s="284" t="s">
        <v>1519</v>
      </c>
      <c r="D25" s="284" t="s">
        <v>1519</v>
      </c>
      <c r="E25" s="289" t="s">
        <v>1542</v>
      </c>
      <c r="F25" s="176" t="str" cm="1">
        <f t="array" ref="F25" xml:space="preserve"> INDEX(韻母對照資料表[漢字例], MATCH(TRUE, EXACT($D25, 韻母對照資料表[台語音標]),0))</f>
        <v>些</v>
      </c>
      <c r="G25" s="280" t="str" cm="1">
        <f t="array" ref="G25" xml:space="preserve"> INDEX(韻母對照資料表[十五音], MATCH(TRUE, EXACT($D25, 韻母對照資料表[台語音標]),0))</f>
        <v>膠</v>
      </c>
      <c r="H25" s="159" t="str" cm="1">
        <f t="array" ref="H25" xml:space="preserve"> INDEX(韻母對照資料表[白話字], MATCH(TRUE, EXACT($D25, 韻母對照資料表[台語音標]),0))</f>
        <v>a</v>
      </c>
      <c r="I25" s="159" t="str" cm="1">
        <f t="array" ref="I25" xml:space="preserve"> INDEX(韻母對照資料表[台羅拼音], MATCH(TRUE, EXACT($D25, 韻母對照資料表[台語音標]),0))</f>
        <v>a</v>
      </c>
      <c r="J25" s="159" t="str" cm="1">
        <f t="array" ref="J25" xml:space="preserve"> INDEX(韻母對照資料表[閩拼方案], MATCH(TRUE, EXACT($D25, 韻母對照資料表[台語音標]),0))</f>
        <v>a</v>
      </c>
      <c r="K25" s="162" t="str" cm="1">
        <f t="array" ref="K25" xml:space="preserve"> INDEX(韻母對照資料表[台語注音二式], MATCH(TRUE, EXACT($D25, 韻母對照資料表[台語音標]),0))</f>
        <v>a</v>
      </c>
      <c r="L25" s="161" t="s">
        <v>1519</v>
      </c>
      <c r="M25" s="160" t="s">
        <v>1469</v>
      </c>
      <c r="O25" s="307">
        <v>3</v>
      </c>
      <c r="P25" s="132" t="s">
        <v>1246</v>
      </c>
      <c r="Q25" s="139" t="s">
        <v>1549</v>
      </c>
      <c r="R25" s="129" t="s">
        <v>37</v>
      </c>
      <c r="S25" s="129" t="str">
        <f xml:space="preserve"> LEFT(R25, IF(LEN(R25)=1, 1, LEN(R25)-1)) &amp; "ㆷ"</f>
        <v>ㆩㆷ</v>
      </c>
      <c r="V25" s="104"/>
      <c r="W25" s="104"/>
      <c r="X25" s="104"/>
      <c r="Y25" s="104"/>
    </row>
    <row r="26" spans="2:25" ht="57.75">
      <c r="B26" s="163" cm="1">
        <f t="array" ref="B26" xml:space="preserve"> ROW() - ROW($2:$2)</f>
        <v>24</v>
      </c>
      <c r="C26" s="284" t="s">
        <v>1510</v>
      </c>
      <c r="D26" s="284" t="s">
        <v>1510</v>
      </c>
      <c r="E26" s="289" t="s">
        <v>1712</v>
      </c>
      <c r="F26" s="176" t="str" cm="1">
        <f t="array" ref="F26" xml:space="preserve"> INDEX(韻母對照資料表[漢字例], MATCH(TRUE, EXACT($D26, 韻母對照資料表[台語音標]),0))</f>
        <v>爾</v>
      </c>
      <c r="G26" s="280" t="str" cm="1">
        <f t="array" ref="G26" xml:space="preserve"> INDEX(韻母對照資料表[十五音], MATCH(TRUE, EXACT($D26, 韻母對照資料表[台語音標]),0))</f>
        <v>居</v>
      </c>
      <c r="H26" s="159" t="str" cm="1">
        <f t="array" ref="H26" xml:space="preserve"> INDEX(韻母對照資料表[白話字], MATCH(TRUE, EXACT($D26, 韻母對照資料表[台語音標]),0))</f>
        <v>i</v>
      </c>
      <c r="I26" s="159" t="str" cm="1">
        <f t="array" ref="I26" xml:space="preserve"> INDEX(韻母對照資料表[台羅拼音], MATCH(TRUE, EXACT($D26, 韻母對照資料表[台語音標]),0))</f>
        <v>i</v>
      </c>
      <c r="J26" s="159" t="str" cm="1">
        <f t="array" ref="J26" xml:space="preserve"> INDEX(韻母對照資料表[閩拼方案], MATCH(TRUE, EXACT($D26, 韻母對照資料表[台語音標]),0))</f>
        <v>i</v>
      </c>
      <c r="K26" s="162" t="str" cm="1">
        <f t="array" ref="K26" xml:space="preserve"> INDEX(韻母對照資料表[台語注音二式], MATCH(TRUE, EXACT($D26, 韻母對照資料表[台語音標]),0))</f>
        <v>i</v>
      </c>
      <c r="L26" s="161" t="s">
        <v>1510</v>
      </c>
      <c r="M26" s="160" t="s">
        <v>1514</v>
      </c>
      <c r="O26" s="307">
        <v>4</v>
      </c>
      <c r="P26" s="132" t="s">
        <v>1392</v>
      </c>
      <c r="Q26" s="131" t="s">
        <v>1586</v>
      </c>
      <c r="R26" s="129" t="s">
        <v>667</v>
      </c>
      <c r="S26" s="129" t="str">
        <f xml:space="preserve"> LEFT(R26, IF(LEN(R26)=1, 1, LEN(R26)-1)) &amp; "ㆷ"</f>
        <v>ㆧㆷ</v>
      </c>
      <c r="V26" s="104"/>
      <c r="W26" s="104"/>
      <c r="X26" s="104"/>
      <c r="Y26" s="104"/>
    </row>
    <row r="27" spans="2:25" ht="57.75">
      <c r="B27" s="163" cm="1">
        <f t="array" ref="B27" xml:space="preserve"> ROW() - ROW($2:$2)</f>
        <v>25</v>
      </c>
      <c r="C27" s="284" t="s">
        <v>1515</v>
      </c>
      <c r="D27" s="284" t="s">
        <v>1515</v>
      </c>
      <c r="E27" s="289" t="s">
        <v>2285</v>
      </c>
      <c r="F27" s="176" t="str" cm="1">
        <f t="array" ref="F27" xml:space="preserve"> INDEX(韻母對照資料表[漢字例], MATCH(TRUE, EXACT($D27, 韻母對照資料表[台語音標]),0))</f>
        <v>夫</v>
      </c>
      <c r="G27" s="280" t="str" cm="1">
        <f t="array" ref="G27" xml:space="preserve"> INDEX(韻母對照資料表[十五音], MATCH(TRUE, EXACT($D27, 韻母對照資料表[台語音標]),0))</f>
        <v>艍</v>
      </c>
      <c r="H27" s="159" t="str" cm="1">
        <f t="array" ref="H27" xml:space="preserve"> INDEX(韻母對照資料表[白話字], MATCH(TRUE, EXACT($D27, 韻母對照資料表[台語音標]),0))</f>
        <v>u</v>
      </c>
      <c r="I27" s="159" t="str" cm="1">
        <f t="array" ref="I27" xml:space="preserve"> INDEX(韻母對照資料表[台羅拼音], MATCH(TRUE, EXACT($D27, 韻母對照資料表[台語音標]),0))</f>
        <v>u</v>
      </c>
      <c r="J27" s="159" t="str" cm="1">
        <f t="array" ref="J27" xml:space="preserve"> INDEX(韻母對照資料表[閩拼方案], MATCH(TRUE, EXACT($D27, 韻母對照資料表[台語音標]),0))</f>
        <v>u</v>
      </c>
      <c r="K27" s="162" t="str" cm="1">
        <f t="array" ref="K27" xml:space="preserve"> INDEX(韻母對照資料表[台語注音二式], MATCH(TRUE, EXACT($D27, 韻母對照資料表[台語音標]),0))</f>
        <v>u</v>
      </c>
      <c r="L27" s="161" t="s">
        <v>1515</v>
      </c>
      <c r="M27" s="160" t="s">
        <v>1518</v>
      </c>
      <c r="O27" s="307">
        <v>5</v>
      </c>
      <c r="P27" s="132" t="s">
        <v>1272</v>
      </c>
      <c r="Q27" s="131" t="s">
        <v>1589</v>
      </c>
      <c r="R27" s="129" t="s">
        <v>227</v>
      </c>
      <c r="S27" s="129" t="str">
        <f xml:space="preserve"> LEFT(R27, IF(LEN(R27)=1, 1, LEN(R27)-1)) &amp; "ㆷ"</f>
        <v>ㆥㆷ</v>
      </c>
      <c r="V27" s="104"/>
      <c r="W27" s="104"/>
      <c r="X27" s="104"/>
      <c r="Y27" s="104"/>
    </row>
    <row r="28" spans="2:25" ht="57.75">
      <c r="B28" s="112" cm="1">
        <f t="array" ref="B28" xml:space="preserve"> ROW() - ROW($2:$2)</f>
        <v>26</v>
      </c>
      <c r="C28" s="281" t="s">
        <v>2259</v>
      </c>
      <c r="D28" s="281" t="s">
        <v>1522</v>
      </c>
      <c r="E28" s="286" t="s">
        <v>2281</v>
      </c>
      <c r="F28" s="174" t="str" cm="1">
        <f t="array" ref="F28" xml:space="preserve"> INDEX(韻母對照資料表[漢字例], MATCH(TRUE, EXACT($D28, 韻母對照資料表[台語音標]),0))</f>
        <v>會</v>
      </c>
      <c r="G28" s="280" t="str" cm="1">
        <f t="array" ref="G28" xml:space="preserve"> INDEX(韻母對照資料表[十五音], MATCH(TRUE, EXACT($D28, 韻母對照資料表[台語音標]),0))</f>
        <v>伽</v>
      </c>
      <c r="H28" s="108" t="str" cm="1">
        <f t="array" ref="H28" xml:space="preserve"> INDEX(韻母對照資料表[白話字], MATCH(TRUE, EXACT($D28, 韻母對照資料表[台語音標]),0))</f>
        <v>e</v>
      </c>
      <c r="I28" s="108" t="str" cm="1">
        <f t="array" ref="I28" xml:space="preserve"> INDEX(韻母對照資料表[台羅拼音], MATCH(TRUE, EXACT($D28, 韻母對照資料表[台語音標]),0))</f>
        <v>e</v>
      </c>
      <c r="J28" s="108" t="str" cm="1">
        <f t="array" ref="J28" xml:space="preserve"> INDEX(韻母對照資料表[閩拼方案], MATCH(TRUE, EXACT($D28, 韻母對照資料表[台語音標]),0))</f>
        <v>e</v>
      </c>
      <c r="K28" s="128" t="str" cm="1">
        <f t="array" ref="K28" xml:space="preserve"> INDEX(韻母對照資料表[台語注音二式], MATCH(TRUE, EXACT($D28, 韻母對照資料表[台語音標]),0))</f>
        <v>e</v>
      </c>
      <c r="L28" s="127" t="s">
        <v>1522</v>
      </c>
      <c r="M28" s="109" t="s">
        <v>1521</v>
      </c>
      <c r="O28" s="307">
        <v>6</v>
      </c>
      <c r="P28" s="132" t="s">
        <v>1330</v>
      </c>
      <c r="Q28" s="131" t="s">
        <v>1591</v>
      </c>
      <c r="R28" s="129" t="s">
        <v>168</v>
      </c>
      <c r="S28" s="129"/>
      <c r="V28" s="104"/>
      <c r="W28" s="104"/>
      <c r="X28" s="104"/>
      <c r="Y28" s="104"/>
    </row>
    <row r="29" spans="2:25" ht="57.75">
      <c r="B29" s="112" cm="1">
        <f t="array" ref="B29" xml:space="preserve"> ROW() - ROW($2:$2)</f>
        <v>27</v>
      </c>
      <c r="C29" s="281" t="s">
        <v>1189</v>
      </c>
      <c r="D29" s="281" t="s">
        <v>1189</v>
      </c>
      <c r="E29" s="286" t="s">
        <v>1590</v>
      </c>
      <c r="F29" s="169" t="str" cm="1">
        <f t="array" ref="F29" xml:space="preserve"> INDEX(韻母對照資料表[漢字例], MATCH(TRUE, EXACT($D29, 韻母對照資料表[台語音標]),0))</f>
        <v>果</v>
      </c>
      <c r="G29" s="280" t="str" cm="1">
        <f t="array" ref="G29" xml:space="preserve"> INDEX(韻母對照資料表[十五音], MATCH(TRUE, EXACT($D29, 韻母對照資料表[台語音標]),0))</f>
        <v>高</v>
      </c>
      <c r="H29" s="108" t="str" cm="1">
        <f t="array" ref="H29" xml:space="preserve"> INDEX(韻母對照資料表[白話字], MATCH(TRUE, EXACT($D29, 韻母對照資料表[台語音標]),0))</f>
        <v>o</v>
      </c>
      <c r="I29" s="108" t="str" cm="1">
        <f t="array" ref="I29" xml:space="preserve"> INDEX(韻母對照資料表[台羅拼音], MATCH(TRUE, EXACT($D29, 韻母對照資料表[台語音標]),0))</f>
        <v>o</v>
      </c>
      <c r="J29" s="108" t="str" cm="1">
        <f t="array" ref="J29" xml:space="preserve"> INDEX(韻母對照資料表[閩拼方案], MATCH(TRUE, EXACT($D29, 韻母對照資料表[台語音標]),0))</f>
        <v>o</v>
      </c>
      <c r="K29" s="128" t="str" cm="1">
        <f t="array" ref="K29" xml:space="preserve"> INDEX(韻母對照資料表[台語注音二式], MATCH(TRUE, EXACT($D29, 韻母對照資料表[台語音標]),0))</f>
        <v>or</v>
      </c>
      <c r="L29" s="127" t="s">
        <v>1585</v>
      </c>
      <c r="M29" s="109" t="s">
        <v>1189</v>
      </c>
      <c r="O29" s="307">
        <v>7</v>
      </c>
      <c r="P29" s="132" t="s">
        <v>1387</v>
      </c>
      <c r="Q29" s="131" t="s">
        <v>1592</v>
      </c>
      <c r="R29" s="129" t="s">
        <v>1385</v>
      </c>
      <c r="S29" s="129" t="str">
        <f xml:space="preserve"> LEFT(R29, IF(LEN(R29)=1, 1, LEN(R29)-1)) &amp; "ㆷ"</f>
        <v>ㆯㆷ</v>
      </c>
      <c r="V29" s="104"/>
      <c r="W29" s="104"/>
      <c r="X29" s="104"/>
      <c r="Y29" s="104"/>
    </row>
    <row r="30" spans="2:25" ht="57.75">
      <c r="B30" s="152" cm="1">
        <f t="array" ref="B30" xml:space="preserve"> ROW() - ROW($2:$2)</f>
        <v>28</v>
      </c>
      <c r="C30" s="283" t="s">
        <v>2260</v>
      </c>
      <c r="D30" s="283" t="s">
        <v>2304</v>
      </c>
      <c r="E30" s="288" t="s">
        <v>1551</v>
      </c>
      <c r="F30" s="173" t="str" cm="1">
        <f t="array" ref="F30" xml:space="preserve"> INDEX(韻母對照資料表[漢字例], MATCH(TRUE, EXACT($D30, 韻母對照資料表[台語音標]),0))</f>
        <v>捕</v>
      </c>
      <c r="G30" s="279" t="str" cm="1">
        <f t="array" ref="G30" xml:space="preserve"> INDEX(韻母對照資料表[十五音], MATCH(TRUE, EXACT($D30, 韻母對照資料表[台語音標]),0))</f>
        <v>沽</v>
      </c>
      <c r="H30" s="110" t="str" cm="1">
        <f t="array" ref="H30" xml:space="preserve"> INDEX(韻母對照資料表[白話字], MATCH(TRUE, EXACT($D30, 韻母對照資料表[台語音標]),0))</f>
        <v>o͘</v>
      </c>
      <c r="I30" s="110" t="str" cm="1">
        <f t="array" ref="I30" xml:space="preserve"> INDEX(韻母對照資料表[台羅拼音], MATCH(TRUE, EXACT($D30, 韻母對照資料表[台語音標]),0))</f>
        <v>oo</v>
      </c>
      <c r="J30" s="110" t="str" cm="1">
        <f t="array" ref="J30" xml:space="preserve"> INDEX(韻母對照資料表[閩拼方案], MATCH(TRUE, EXACT($D30, 韻母對照資料表[台語音標]),0))</f>
        <v>oo</v>
      </c>
      <c r="K30" s="150" t="str" cm="1">
        <f t="array" ref="K30" xml:space="preserve"> INDEX(韻母對照資料表[台語注音二式], MATCH(TRUE, EXACT($D30, 韻母對照資料表[台語音標]),0))</f>
        <v>oo</v>
      </c>
      <c r="L30" s="149" t="s">
        <v>1584</v>
      </c>
      <c r="M30" s="111" t="s">
        <v>1513</v>
      </c>
      <c r="O30" s="307">
        <v>8</v>
      </c>
      <c r="P30" s="132" t="s">
        <v>1282</v>
      </c>
      <c r="Q30" s="139" t="s">
        <v>1602</v>
      </c>
      <c r="R30" s="129" t="s">
        <v>938</v>
      </c>
      <c r="S30" s="129"/>
      <c r="V30" s="104"/>
      <c r="W30" s="104"/>
      <c r="X30" s="104"/>
      <c r="Y30" s="104"/>
    </row>
    <row r="31" spans="2:25" ht="57.75">
      <c r="B31" s="163" cm="1">
        <f t="array" ref="B31" xml:space="preserve"> ROW() - ROW($2:$2)</f>
        <v>29</v>
      </c>
      <c r="C31" s="284" t="s">
        <v>1604</v>
      </c>
      <c r="D31" s="284" t="s">
        <v>1604</v>
      </c>
      <c r="E31" s="289" t="s">
        <v>2286</v>
      </c>
      <c r="F31" s="176" t="str" cm="1">
        <f t="array" ref="F31" xml:space="preserve"> INDEX(韻母對照資料表[漢字例], MATCH(TRUE, EXACT($D31, 韻母對照資料表[台語音標]),0))</f>
        <v>埃</v>
      </c>
      <c r="G31" s="280" t="str" cm="1">
        <f t="array" ref="G31" xml:space="preserve"> INDEX(韻母對照資料表[十五音], MATCH(TRUE, EXACT($D31, 韻母對照資料表[台語音標]),0))</f>
        <v>皆</v>
      </c>
      <c r="H31" s="159" t="str" cm="1">
        <f t="array" ref="H31" xml:space="preserve"> INDEX(韻母對照資料表[白話字], MATCH(TRUE, EXACT($D31, 韻母對照資料表[台語音標]),0))</f>
        <v>ai</v>
      </c>
      <c r="I31" s="159" t="str" cm="1">
        <f t="array" ref="I31" xml:space="preserve"> INDEX(韻母對照資料表[台羅拼音], MATCH(TRUE, EXACT($D31, 韻母對照資料表[台語音標]),0))</f>
        <v>ai</v>
      </c>
      <c r="J31" s="159" t="str" cm="1">
        <f t="array" ref="J31" xml:space="preserve"> INDEX(韻母對照資料表[閩拼方案], MATCH(TRUE, EXACT($D31, 韻母對照資料表[台語音標]),0))</f>
        <v>ai</v>
      </c>
      <c r="K31" s="162" t="str" cm="1">
        <f t="array" ref="K31" xml:space="preserve"> INDEX(韻母對照資料表[台語注音二式], MATCH(TRUE, EXACT($D31, 韻母對照資料表[台語音標]),0))</f>
        <v>ai</v>
      </c>
      <c r="L31" s="161" t="s">
        <v>1603</v>
      </c>
      <c r="M31" s="160" t="s">
        <v>1465</v>
      </c>
      <c r="O31" s="307">
        <v>9</v>
      </c>
      <c r="P31" s="132" t="s">
        <v>1363</v>
      </c>
      <c r="Q31" s="131" t="s">
        <v>1608</v>
      </c>
      <c r="R31" s="153" t="s">
        <v>1361</v>
      </c>
      <c r="S31" s="153"/>
      <c r="V31" s="104"/>
      <c r="W31" s="104"/>
      <c r="X31" s="104"/>
      <c r="Y31" s="104"/>
    </row>
    <row r="32" spans="2:25" ht="57.75">
      <c r="B32" s="163" cm="1">
        <f t="array" ref="B32" xml:space="preserve"> ROW() - ROW($2:$2)</f>
        <v>30</v>
      </c>
      <c r="C32" s="284" t="s">
        <v>1611</v>
      </c>
      <c r="D32" s="284" t="s">
        <v>1611</v>
      </c>
      <c r="E32" s="289" t="s">
        <v>2287</v>
      </c>
      <c r="F32" s="176" t="str" cm="1">
        <f t="array" ref="F32" xml:space="preserve"> INDEX(韻母對照資料表[漢字例], MATCH(TRUE, EXACT($D32, 韻母對照資料表[台語音標]),0))</f>
        <v>鬧</v>
      </c>
      <c r="G32" s="280" t="str" cm="1">
        <f t="array" ref="G32" xml:space="preserve"> INDEX(韻母對照資料表[十五音], MATCH(TRUE, EXACT($D32, 韻母對照資料表[台語音標]),0))</f>
        <v>交</v>
      </c>
      <c r="H32" s="159" t="str" cm="1">
        <f t="array" ref="H32" xml:space="preserve"> INDEX(韻母對照資料表[白話字], MATCH(TRUE, EXACT($D32, 韻母對照資料表[台語音標]),0))</f>
        <v>au</v>
      </c>
      <c r="I32" s="159" t="str" cm="1">
        <f t="array" ref="I32" xml:space="preserve"> INDEX(韻母對照資料表[台羅拼音], MATCH(TRUE, EXACT($D32, 韻母對照資料表[台語音標]),0))</f>
        <v>au</v>
      </c>
      <c r="J32" s="159" t="str" cm="1">
        <f t="array" ref="J32" xml:space="preserve"> INDEX(韻母對照資料表[閩拼方案], MATCH(TRUE, EXACT($D32, 韻母對照資料表[台語音標]),0))</f>
        <v>ao</v>
      </c>
      <c r="K32" s="162" t="str" cm="1">
        <f t="array" ref="K32" xml:space="preserve"> INDEX(韻母對照資料表[台語注音二式], MATCH(TRUE, EXACT($D32, 韻母對照資料表[台語音標]),0))</f>
        <v>au</v>
      </c>
      <c r="L32" s="161" t="s">
        <v>1610</v>
      </c>
      <c r="M32" s="160" t="s">
        <v>1609</v>
      </c>
      <c r="O32" s="307">
        <v>10</v>
      </c>
      <c r="P32" s="132" t="s">
        <v>1397</v>
      </c>
      <c r="Q32" s="131" t="s">
        <v>1594</v>
      </c>
      <c r="R32" s="129" t="s">
        <v>622</v>
      </c>
      <c r="S32" s="129"/>
      <c r="V32" s="104"/>
      <c r="W32" s="104"/>
      <c r="X32" s="104"/>
      <c r="Y32" s="104"/>
    </row>
    <row r="33" spans="2:25" ht="57.75">
      <c r="B33" s="112" cm="1">
        <f t="array" ref="B33" xml:space="preserve"> ROW() - ROW($2:$2)</f>
        <v>31</v>
      </c>
      <c r="C33" s="281" t="s">
        <v>1523</v>
      </c>
      <c r="D33" s="281" t="s">
        <v>1523</v>
      </c>
      <c r="E33" s="286" t="s">
        <v>2294</v>
      </c>
      <c r="F33" s="169" t="str" cm="1">
        <f t="array" ref="F33" xml:space="preserve"> INDEX(韻母對照資料表[漢字例], MATCH(TRUE, EXACT($D33, 韻母對照資料表[台語音標]),0))</f>
        <v>蘭</v>
      </c>
      <c r="G33" s="277" t="str" cm="1">
        <f t="array" ref="G33" xml:space="preserve"> INDEX(韻母對照資料表[十五音], MATCH(TRUE, EXACT($D33, 韻母對照資料表[台語音標]),0))</f>
        <v>干</v>
      </c>
      <c r="H33" s="108" t="str" cm="1">
        <f t="array" ref="H33" xml:space="preserve"> INDEX(韻母對照資料表[白話字], MATCH(TRUE, EXACT($D33, 韻母對照資料表[台語音標]),0))</f>
        <v>an</v>
      </c>
      <c r="I33" s="108" t="str" cm="1">
        <f t="array" ref="I33" xml:space="preserve"> INDEX(韻母對照資料表[台羅拼音], MATCH(TRUE, EXACT($D33, 韻母對照資料表[台語音標]),0))</f>
        <v>an</v>
      </c>
      <c r="J33" s="108" t="str" cm="1">
        <f t="array" ref="J33" xml:space="preserve"> INDEX(韻母對照資料表[閩拼方案], MATCH(TRUE, EXACT($D33, 韻母對照資料表[台語音標]),0))</f>
        <v>an</v>
      </c>
      <c r="K33" s="128" t="str" cm="1">
        <f t="array" ref="K33" xml:space="preserve"> INDEX(韻母對照資料表[台語注音二式], MATCH(TRUE, EXACT($D33, 韻母對照資料表[台語音標]),0))</f>
        <v>an</v>
      </c>
      <c r="L33" s="127" t="s">
        <v>1618</v>
      </c>
      <c r="M33" s="109" t="s">
        <v>2</v>
      </c>
      <c r="O33" s="307">
        <v>11</v>
      </c>
      <c r="P33" s="132" t="s">
        <v>1381</v>
      </c>
      <c r="Q33" s="139" t="s">
        <v>1628</v>
      </c>
      <c r="R33" s="129" t="s">
        <v>694</v>
      </c>
      <c r="S33" s="129" t="str">
        <f xml:space="preserve"> LEFT(R33, IF(LEN(R33)=1, 1, LEN(R33)-1)) &amp; "ㆴ"</f>
        <v>ㆱㆴ</v>
      </c>
      <c r="V33" s="104"/>
      <c r="W33" s="104"/>
      <c r="X33" s="104"/>
      <c r="Y33" s="104"/>
    </row>
    <row r="34" spans="2:25" ht="57.75">
      <c r="B34" s="112" cm="1">
        <f t="array" ref="B34" xml:space="preserve"> ROW() - ROW($2:$2)</f>
        <v>32</v>
      </c>
      <c r="C34" s="281" t="s">
        <v>1527</v>
      </c>
      <c r="D34" s="281" t="s">
        <v>1527</v>
      </c>
      <c r="E34" s="286" t="s">
        <v>1624</v>
      </c>
      <c r="F34" s="169" t="str" cm="1">
        <f t="array" ref="F34" xml:space="preserve"> INDEX(韻母對照資料表[漢字例], MATCH(TRUE, EXACT($D34, 韻母對照資料表[台語音標]),0))</f>
        <v>堪</v>
      </c>
      <c r="G34" s="277" t="str" cm="1">
        <f t="array" ref="G34" xml:space="preserve"> INDEX(韻母對照資料表[十五音], MATCH(TRUE, EXACT($D34, 韻母對照資料表[台語音標]),0))</f>
        <v>甘</v>
      </c>
      <c r="H34" s="108" t="str" cm="1">
        <f t="array" ref="H34" xml:space="preserve"> INDEX(韻母對照資料表[白話字], MATCH(TRUE, EXACT($D34, 韻母對照資料表[台語音標]),0))</f>
        <v>am</v>
      </c>
      <c r="I34" s="108" t="str" cm="1">
        <f t="array" ref="I34" xml:space="preserve"> INDEX(韻母對照資料表[台羅拼音], MATCH(TRUE, EXACT($D34, 韻母對照資料表[台語音標]),0))</f>
        <v>am</v>
      </c>
      <c r="J34" s="108" t="str" cm="1">
        <f t="array" ref="J34" xml:space="preserve"> INDEX(韻母對照資料表[閩拼方案], MATCH(TRUE, EXACT($D34, 韻母對照資料表[台語音標]),0))</f>
        <v>am</v>
      </c>
      <c r="K34" s="128" t="str" cm="1">
        <f t="array" ref="K34" xml:space="preserve"> INDEX(韻母對照資料表[台語注音二式], MATCH(TRUE, EXACT($D34, 韻母對照資料表[台語音標]),0))</f>
        <v>am</v>
      </c>
      <c r="L34" s="127" t="s">
        <v>1556</v>
      </c>
      <c r="M34" s="109" t="s">
        <v>1488</v>
      </c>
      <c r="O34" s="307">
        <v>12</v>
      </c>
      <c r="P34" s="132" t="s">
        <v>1222</v>
      </c>
      <c r="Q34" s="131" t="s">
        <v>1633</v>
      </c>
      <c r="R34" s="129" t="s">
        <v>1632</v>
      </c>
      <c r="S34" s="129" t="str">
        <f xml:space="preserve"> LEFT(R34, IF(LEN(R34)=1, 1, LEN(R34)-1)) &amp; "ㆴ"</f>
        <v>ㄧㆴ</v>
      </c>
      <c r="V34" s="104"/>
      <c r="W34" s="104"/>
      <c r="X34" s="104"/>
      <c r="Y34" s="104"/>
    </row>
    <row r="35" spans="2:25" ht="57.75">
      <c r="B35" s="152" cm="1">
        <f t="array" ref="B35" xml:space="preserve"> ROW() - ROW($2:$2)</f>
        <v>33</v>
      </c>
      <c r="C35" s="283" t="s">
        <v>94</v>
      </c>
      <c r="D35" s="283" t="s">
        <v>1627</v>
      </c>
      <c r="E35" s="288" t="s">
        <v>2295</v>
      </c>
      <c r="F35" s="173" t="str" cm="1">
        <f t="array" ref="F35" xml:space="preserve"> INDEX(韻母對照資料表[漢字例], MATCH(TRUE, EXACT($D35, 韻母對照資料表[台語音標]),0))</f>
        <v>邦</v>
      </c>
      <c r="G35" s="279" t="str" cm="1">
        <f t="array" ref="G35" xml:space="preserve"> INDEX(韻母對照資料表[十五音], MATCH(TRUE, EXACT($D35, 韻母對照資料表[台語音標]),0))</f>
        <v>江</v>
      </c>
      <c r="H35" s="110" t="str" cm="1">
        <f t="array" ref="H35" xml:space="preserve"> INDEX(韻母對照資料表[白話字], MATCH(TRUE, EXACT($D35, 韻母對照資料表[台語音標]),0))</f>
        <v>ang</v>
      </c>
      <c r="I35" s="110" t="str" cm="1">
        <f t="array" ref="I35" xml:space="preserve"> INDEX(韻母對照資料表[台羅拼音], MATCH(TRUE, EXACT($D35, 韻母對照資料表[台語音標]),0))</f>
        <v>ang</v>
      </c>
      <c r="J35" s="110" t="str" cm="1">
        <f t="array" ref="J35" xml:space="preserve"> INDEX(韻母對照資料表[閩拼方案], MATCH(TRUE, EXACT($D35, 韻母對照資料表[台語音標]),0))</f>
        <v>ang</v>
      </c>
      <c r="K35" s="150" t="str" cm="1">
        <f t="array" ref="K35" xml:space="preserve"> INDEX(韻母對照資料表[台語注音二式], MATCH(TRUE, EXACT($D35, 韻母對照資料表[台語音標]),0))</f>
        <v>ang</v>
      </c>
      <c r="L35" s="149" t="s">
        <v>1626</v>
      </c>
      <c r="M35" s="111" t="s">
        <v>1625</v>
      </c>
      <c r="P35" s="104"/>
      <c r="Q35" s="104"/>
      <c r="R35" s="104"/>
      <c r="S35" s="104"/>
      <c r="V35" s="104"/>
      <c r="W35" s="104"/>
      <c r="X35" s="104"/>
      <c r="Y35" s="104"/>
    </row>
    <row r="36" spans="2:25" ht="58.5" thickBot="1">
      <c r="B36" s="163" cm="1">
        <f t="array" ref="B36" xml:space="preserve"> ROW() - ROW($2:$2)</f>
        <v>34</v>
      </c>
      <c r="C36" s="284" t="s">
        <v>1726</v>
      </c>
      <c r="D36" s="284" t="s">
        <v>1726</v>
      </c>
      <c r="E36" s="289" t="s">
        <v>1728</v>
      </c>
      <c r="F36" s="176" t="str" cm="1">
        <f t="array" ref="F36" xml:space="preserve"> INDEX(韻母對照資料表[漢字例], MATCH(TRUE, EXACT($D36, 韻母對照資料表[台語音標]),0))</f>
        <v>花</v>
      </c>
      <c r="G36" s="280" t="str" cm="1">
        <f t="array" ref="G36" xml:space="preserve"> INDEX(韻母對照資料表[十五音], MATCH(TRUE, EXACT($D36, 韻母對照資料表[台語音標]),0))</f>
        <v>瓜</v>
      </c>
      <c r="H36" s="159" t="str" cm="1">
        <f t="array" ref="H36" xml:space="preserve"> INDEX(韻母對照資料表[白話字], MATCH(TRUE, EXACT($D36, 韻母對照資料表[台語音標]),0))</f>
        <v>oa</v>
      </c>
      <c r="I36" s="159" t="str" cm="1">
        <f t="array" ref="I36" xml:space="preserve"> INDEX(韻母對照資料表[台羅拼音], MATCH(TRUE, EXACT($D36, 韻母對照資料表[台語音標]),0))</f>
        <v>ua</v>
      </c>
      <c r="J36" s="159" t="str" cm="1">
        <f t="array" ref="J36" xml:space="preserve"> INDEX(韻母對照資料表[閩拼方案], MATCH(TRUE, EXACT($D36, 韻母對照資料表[台語音標]),0))</f>
        <v>ua</v>
      </c>
      <c r="K36" s="162" t="str" cm="1">
        <f t="array" ref="K36" xml:space="preserve"> INDEX(韻母對照資料表[台語注音二式], MATCH(TRUE, EXACT($D36, 韻母對照資料表[台語音標]),0))</f>
        <v>ua</v>
      </c>
      <c r="L36" s="161"/>
      <c r="M36" s="160"/>
      <c r="O36" s="120" t="s">
        <v>1020</v>
      </c>
      <c r="P36" s="123" t="s">
        <v>1538</v>
      </c>
      <c r="Q36" s="122" t="s">
        <v>1537</v>
      </c>
      <c r="R36" s="121" t="s">
        <v>1539</v>
      </c>
      <c r="S36" s="121" t="s">
        <v>1540</v>
      </c>
      <c r="V36" s="104"/>
      <c r="W36" s="104"/>
      <c r="X36" s="104"/>
      <c r="Y36" s="104"/>
    </row>
    <row r="37" spans="2:25" ht="58.5" thickTop="1">
      <c r="B37" s="163" cm="1">
        <f t="array" ref="B37" xml:space="preserve"> ROW() - ROW($2:$2)</f>
        <v>35</v>
      </c>
      <c r="C37" s="284" t="s">
        <v>1727</v>
      </c>
      <c r="D37" s="284" t="s">
        <v>1727</v>
      </c>
      <c r="E37" s="289" t="s">
        <v>1575</v>
      </c>
      <c r="F37" s="176" t="str" cm="1">
        <f t="array" ref="F37" xml:space="preserve"> INDEX(韻母對照資料表[漢字例], MATCH(TRUE, EXACT($D37, 韻母對照資料表[台語音標]),0))</f>
        <v>話</v>
      </c>
      <c r="G37" s="280" t="str" cm="1">
        <f t="array" ref="G37" xml:space="preserve"> INDEX(韻母對照資料表[十五音], MATCH(TRUE, EXACT($D37, 韻母對照資料表[台語音標]),0))</f>
        <v>檜</v>
      </c>
      <c r="H37" s="159" t="str" cm="1">
        <f t="array" ref="H37" xml:space="preserve"> INDEX(韻母對照資料表[白話字], MATCH(TRUE, EXACT($D37, 韻母對照資料表[台語音標]),0))</f>
        <v>oe</v>
      </c>
      <c r="I37" s="159" t="str" cm="1">
        <f t="array" ref="I37" xml:space="preserve"> INDEX(韻母對照資料表[台羅拼音], MATCH(TRUE, EXACT($D37, 韻母對照資料表[台語音標]),0))</f>
        <v>ue</v>
      </c>
      <c r="J37" s="159" t="str" cm="1">
        <f t="array" ref="J37" xml:space="preserve"> INDEX(韻母對照資料表[閩拼方案], MATCH(TRUE, EXACT($D37, 韻母對照資料表[台語音標]),0))</f>
        <v>ue</v>
      </c>
      <c r="K37" s="162" t="str" cm="1">
        <f t="array" ref="K37" xml:space="preserve"> INDEX(韻母對照資料表[台語注音二式], MATCH(TRUE, EXACT($D37, 韻母對照資料表[台語音標]),0))</f>
        <v>ue</v>
      </c>
      <c r="L37" s="161"/>
      <c r="M37" s="160"/>
      <c r="O37" s="307">
        <v>1</v>
      </c>
      <c r="P37" s="132" t="s">
        <v>1310</v>
      </c>
      <c r="Q37" s="131" t="s">
        <v>1595</v>
      </c>
      <c r="R37" s="129" t="s">
        <v>407</v>
      </c>
      <c r="S37" s="129" t="s">
        <v>434</v>
      </c>
      <c r="V37" s="104"/>
      <c r="W37" s="104"/>
      <c r="X37" s="104"/>
      <c r="Y37" s="104"/>
    </row>
    <row r="38" spans="2:25" ht="57.75">
      <c r="B38" s="163" cm="1">
        <f t="array" ref="B38" xml:space="preserve"> ROW() - ROW($2:$2)</f>
        <v>36</v>
      </c>
      <c r="C38" s="284" t="s">
        <v>868</v>
      </c>
      <c r="D38" s="284" t="s">
        <v>868</v>
      </c>
      <c r="E38" s="289" t="s">
        <v>869</v>
      </c>
      <c r="F38" s="176" t="s">
        <v>1144</v>
      </c>
      <c r="G38" s="280" t="s">
        <v>1143</v>
      </c>
      <c r="H38" s="159" t="s">
        <v>1145</v>
      </c>
      <c r="I38" s="159" t="s">
        <v>868</v>
      </c>
      <c r="J38" s="159" t="s">
        <v>868</v>
      </c>
      <c r="K38" s="162" t="s">
        <v>868</v>
      </c>
      <c r="L38" s="161"/>
      <c r="M38" s="160"/>
      <c r="O38" s="307">
        <v>2</v>
      </c>
      <c r="P38" s="132" t="s">
        <v>1599</v>
      </c>
      <c r="Q38" s="131" t="s">
        <v>1598</v>
      </c>
      <c r="R38" s="129" t="s">
        <v>536</v>
      </c>
      <c r="S38" s="129"/>
      <c r="V38" s="104"/>
      <c r="W38" s="104"/>
      <c r="X38" s="104"/>
      <c r="Y38" s="104"/>
    </row>
    <row r="39" spans="2:25" ht="57.75">
      <c r="B39" s="152" cm="1">
        <f t="array" ref="B39" xml:space="preserve"> ROW() - ROW($2:$2)</f>
        <v>37</v>
      </c>
      <c r="C39" s="283" t="s">
        <v>2311</v>
      </c>
      <c r="D39" s="283" t="s">
        <v>2311</v>
      </c>
      <c r="E39" s="288" t="s">
        <v>1732</v>
      </c>
      <c r="F39" s="173" t="str" cm="1">
        <f t="array" ref="F39" xml:space="preserve"> INDEX(韻母對照資料表[漢字例], MATCH(TRUE, EXACT($D39, 韻母對照資料表[台語音標]),0))</f>
        <v>猿</v>
      </c>
      <c r="G39" s="279" t="str" cm="1">
        <f t="array" ref="G39" xml:space="preserve"> INDEX(韻母對照資料表[十五音], MATCH(TRUE, EXACT($D39, 韻母對照資料表[台語音標]),0))</f>
        <v>觀</v>
      </c>
      <c r="H39" s="110" t="str" cm="1">
        <f t="array" ref="H39" xml:space="preserve"> INDEX(韻母對照資料表[白話字], MATCH(TRUE, EXACT($D39, 韻母對照資料表[台語音標]),0))</f>
        <v>oan</v>
      </c>
      <c r="I39" s="110" t="str" cm="1">
        <f t="array" ref="I39" xml:space="preserve"> INDEX(韻母對照資料表[台羅拼音], MATCH(TRUE, EXACT($D39, 韻母對照資料表[台語音標]),0))</f>
        <v>uan</v>
      </c>
      <c r="J39" s="110" t="str" cm="1">
        <f t="array" ref="J39" xml:space="preserve"> INDEX(韻母對照資料表[閩拼方案], MATCH(TRUE, EXACT($D39, 韻母對照資料表[台語音標]),0))</f>
        <v>uan</v>
      </c>
      <c r="K39" s="150" t="str" cm="1">
        <f t="array" ref="K39" xml:space="preserve"> INDEX(韻母對照資料表[台語注音二式], MATCH(TRUE, EXACT($D39, 韻母對照資料表[台語音標]),0))</f>
        <v>uan</v>
      </c>
      <c r="L39" s="149"/>
      <c r="M39" s="111"/>
      <c r="O39" s="307">
        <v>3</v>
      </c>
      <c r="P39" s="132" t="s">
        <v>1316</v>
      </c>
      <c r="Q39" s="131" t="s">
        <v>1605</v>
      </c>
      <c r="R39" s="153" t="s">
        <v>809</v>
      </c>
      <c r="S39" s="153"/>
      <c r="V39" s="104"/>
      <c r="W39" s="104"/>
      <c r="X39" s="104"/>
      <c r="Y39" s="104"/>
    </row>
    <row r="40" spans="2:25" ht="57.75">
      <c r="B40" s="163" cm="1">
        <f t="array" ref="B40" xml:space="preserve"> ROW() - ROW($2:$2)</f>
        <v>38</v>
      </c>
      <c r="C40" s="284" t="s">
        <v>2312</v>
      </c>
      <c r="D40" s="284" t="s">
        <v>1530</v>
      </c>
      <c r="E40" s="289" t="s">
        <v>1717</v>
      </c>
      <c r="F40" s="176" t="str" cm="1">
        <f t="array" ref="F40" xml:space="preserve"> INDEX(韻母對照資料表[漢字例], MATCH(TRUE, EXACT($D40, 韻母對照資料表[台語音標]),0))</f>
        <v>情</v>
      </c>
      <c r="G40" s="280" t="str" cm="1">
        <f t="array" ref="G40" xml:space="preserve"> INDEX(韻母對照資料表[十五音], MATCH(TRUE, EXACT($D40, 韻母對照資料表[台語音標]),0))</f>
        <v>經</v>
      </c>
      <c r="H40" s="159" t="str" cm="1">
        <f t="array" ref="H40" xml:space="preserve"> INDEX(韻母對照資料表[白話字], MATCH(TRUE, EXACT($D40, 韻母對照資料表[台語音標]),0))</f>
        <v>eng</v>
      </c>
      <c r="I40" s="159" t="str" cm="1">
        <f t="array" ref="I40" xml:space="preserve"> INDEX(韻母對照資料表[台羅拼音], MATCH(TRUE, EXACT($D40, 韻母對照資料表[台語音標]),0))</f>
        <v>ing</v>
      </c>
      <c r="J40" s="159" t="str" cm="1">
        <f t="array" ref="J40" xml:space="preserve"> INDEX(韻母對照資料表[閩拼方案], MATCH(TRUE, EXACT($D40, 韻母對照資料表[台語音標]),0))</f>
        <v>ing</v>
      </c>
      <c r="K40" s="162" t="str" cm="1">
        <f t="array" ref="K40" xml:space="preserve"> INDEX(韻母對照資料表[台語注音二式], MATCH(TRUE, EXACT($D40, 韻母對照資料表[台語音標]),0))</f>
        <v>ing</v>
      </c>
      <c r="L40" s="161"/>
      <c r="M40" s="160"/>
      <c r="O40" s="307">
        <v>4</v>
      </c>
      <c r="P40" s="132" t="s">
        <v>1305</v>
      </c>
      <c r="Q40" s="131" t="s">
        <v>1597</v>
      </c>
      <c r="R40" s="129" t="s">
        <v>559</v>
      </c>
      <c r="S40" s="129"/>
      <c r="V40" s="104"/>
      <c r="W40" s="104"/>
      <c r="X40" s="104"/>
      <c r="Y40" s="104"/>
    </row>
    <row r="41" spans="2:25" ht="57.75">
      <c r="B41" s="163" cm="1">
        <f t="array" ref="B41" xml:space="preserve"> ROW() - ROW($2:$2)</f>
        <v>39</v>
      </c>
      <c r="C41" s="299" t="s">
        <v>1790</v>
      </c>
      <c r="D41" s="299" t="s">
        <v>1718</v>
      </c>
      <c r="E41" s="300" t="s">
        <v>2314</v>
      </c>
      <c r="F41" s="290" t="str" cm="1">
        <f t="array" ref="F41" xml:space="preserve"> INDEX(韻母對照資料表[漢字例], MATCH(TRUE, EXACT($D41, 韻母對照資料表[台語音標]),0))</f>
        <v>益</v>
      </c>
      <c r="G41" s="280" t="str" cm="1">
        <f t="array" ref="G41" xml:space="preserve"> INDEX(韻母對照資料表[十五音], MATCH(TRUE, EXACT($D41, 韻母對照資料表[台語音標]),0))</f>
        <v>經</v>
      </c>
      <c r="H41" s="159" t="str" cm="1">
        <f t="array" ref="H41" xml:space="preserve"> INDEX(韻母對照資料表[白話字], MATCH(TRUE, EXACT($D41, 韻母對照資料表[台語音標]),0))</f>
        <v>ek</v>
      </c>
      <c r="I41" s="159" t="str" cm="1">
        <f t="array" ref="I41" xml:space="preserve"> INDEX(韻母對照資料表[台羅拼音], MATCH(TRUE, EXACT($D41, 韻母對照資料表[台語音標]),0))</f>
        <v>ik</v>
      </c>
      <c r="J41" s="159" t="str" cm="1">
        <f t="array" ref="J41" xml:space="preserve"> INDEX(韻母對照資料表[閩拼方案], MATCH(TRUE, EXACT($D41, 韻母對照資料表[台語音標]),0))</f>
        <v>ik</v>
      </c>
      <c r="K41" s="301" t="str" cm="1">
        <f t="array" ref="K41" xml:space="preserve"> INDEX(韻母對照資料表[台語注音二式], MATCH(TRUE, EXACT($D41, 韻母對照資料表[台語音標]),0))</f>
        <v>ik</v>
      </c>
      <c r="L41" s="161" t="s">
        <v>1635</v>
      </c>
      <c r="M41" s="160" t="s">
        <v>1456</v>
      </c>
      <c r="O41" s="307">
        <v>5</v>
      </c>
      <c r="P41" s="132" t="s">
        <v>1613</v>
      </c>
      <c r="Q41" s="131" t="s">
        <v>1612</v>
      </c>
      <c r="R41" s="153" t="s">
        <v>875</v>
      </c>
      <c r="S41" s="153" t="s">
        <v>887</v>
      </c>
      <c r="V41" s="104"/>
      <c r="W41" s="104"/>
      <c r="X41" s="104"/>
      <c r="Y41" s="104"/>
    </row>
    <row r="42" spans="2:25" ht="57.75">
      <c r="B42" s="163" cm="1">
        <f t="array" ref="B42" xml:space="preserve"> ROW() - ROW($2:$2)</f>
        <v>40</v>
      </c>
      <c r="C42" s="304" t="s">
        <v>1719</v>
      </c>
      <c r="D42" s="304" t="s">
        <v>1152</v>
      </c>
      <c r="E42" s="300" t="s">
        <v>336</v>
      </c>
      <c r="F42" s="176" t="s">
        <v>1150</v>
      </c>
      <c r="G42" s="280" t="s">
        <v>1149</v>
      </c>
      <c r="H42" s="159" t="s">
        <v>1153</v>
      </c>
      <c r="I42" s="159" t="s">
        <v>1152</v>
      </c>
      <c r="J42" s="159" t="s">
        <v>1152</v>
      </c>
      <c r="K42" s="301" t="s">
        <v>1152</v>
      </c>
      <c r="L42" s="161"/>
      <c r="M42" s="160"/>
      <c r="P42" s="104"/>
      <c r="Q42" s="104"/>
      <c r="R42" s="104"/>
      <c r="S42" s="104"/>
      <c r="V42" s="104"/>
      <c r="W42" s="104"/>
      <c r="X42" s="104"/>
      <c r="Y42" s="104"/>
    </row>
    <row r="43" spans="2:25" ht="58.5" thickBot="1">
      <c r="B43" s="152" cm="1">
        <f t="array" ref="B43" xml:space="preserve"> ROW() - ROW($2:$2)</f>
        <v>41</v>
      </c>
      <c r="C43" s="305" t="s">
        <v>1720</v>
      </c>
      <c r="D43" s="305" t="s">
        <v>2316</v>
      </c>
      <c r="E43" s="288" t="s">
        <v>2315</v>
      </c>
      <c r="F43" s="173" t="s">
        <v>2317</v>
      </c>
      <c r="G43" s="279" t="s">
        <v>1149</v>
      </c>
      <c r="H43" s="110" t="s">
        <v>1157</v>
      </c>
      <c r="I43" s="110" t="s">
        <v>1156</v>
      </c>
      <c r="J43" s="110" t="s">
        <v>1156</v>
      </c>
      <c r="K43" s="276" t="s">
        <v>1849</v>
      </c>
      <c r="L43" s="149"/>
      <c r="M43" s="111"/>
      <c r="O43" s="120" t="s">
        <v>1020</v>
      </c>
      <c r="P43" s="123" t="s">
        <v>1538</v>
      </c>
      <c r="Q43" s="122" t="s">
        <v>1537</v>
      </c>
      <c r="R43" s="121" t="s">
        <v>1539</v>
      </c>
      <c r="S43" s="121" t="s">
        <v>1540</v>
      </c>
      <c r="V43" s="104"/>
      <c r="W43" s="104"/>
      <c r="X43" s="104"/>
      <c r="Y43" s="104"/>
    </row>
    <row r="44" spans="2:25" ht="58.5" thickTop="1">
      <c r="B44" s="112" cm="1">
        <f t="array" ref="B44" xml:space="preserve"> ROW() - ROW($2:$2)</f>
        <v>42</v>
      </c>
      <c r="C44" s="281" t="s">
        <v>1705</v>
      </c>
      <c r="D44" s="281" t="s">
        <v>2308</v>
      </c>
      <c r="E44" s="286" t="s">
        <v>1707</v>
      </c>
      <c r="F44" s="175" t="str" cm="1">
        <f t="array" ref="F44" xml:space="preserve"> INDEX(韻母對照資料表[漢字例], MATCH(TRUE, EXACT($D44, 韻母對照資料表[台語音標]),0))</f>
        <v>掀</v>
      </c>
      <c r="G44" s="280" t="str" cm="1">
        <f t="array" ref="G44" xml:space="preserve"> INDEX(韻母對照資料表[十五音], MATCH(TRUE, EXACT($D44, 韻母對照資料表[台語音標]),0))</f>
        <v>堅</v>
      </c>
      <c r="H44" s="113" t="str" cm="1">
        <f t="array" ref="H44" xml:space="preserve"> INDEX(韻母對照資料表[白話字], MATCH(TRUE, EXACT($D44, 韻母對照資料表[台語音標]),0))</f>
        <v>ian</v>
      </c>
      <c r="I44" s="113" t="str" cm="1">
        <f t="array" ref="I44" xml:space="preserve"> INDEX(韻母對照資料表[台羅拼音], MATCH(TRUE, EXACT($D44, 韻母對照資料表[台語音標]),0))</f>
        <v>ian</v>
      </c>
      <c r="J44" s="113" t="str" cm="1">
        <f t="array" ref="J44" xml:space="preserve"> INDEX(韻母對照資料表[閩拼方案], MATCH(TRUE, EXACT($D44, 韻母對照資料表[台語音標]),0))</f>
        <v>ian</v>
      </c>
      <c r="K44" s="128" t="str" cm="1">
        <f t="array" ref="K44" xml:space="preserve"> INDEX(韻母對照資料表[台語注音二式], MATCH(TRUE, EXACT($D44, 韻母對照資料表[台語音標]),0))</f>
        <v>ian</v>
      </c>
      <c r="L44" s="127"/>
      <c r="M44" s="109"/>
      <c r="O44" s="307">
        <v>1</v>
      </c>
      <c r="P44" s="132" t="s">
        <v>306</v>
      </c>
      <c r="Q44" s="131" t="s">
        <v>1620</v>
      </c>
      <c r="R44" s="129" t="s">
        <v>1619</v>
      </c>
      <c r="S44" s="129" t="str">
        <f xml:space="preserve"> LEFT(R44, IF(LEN(R44)=1, 1, LEN(R44)-1)) &amp; "ㆴ"</f>
        <v>ㄧㆴ</v>
      </c>
      <c r="V44" s="104"/>
      <c r="W44" s="104"/>
      <c r="X44" s="104"/>
      <c r="Y44" s="104"/>
    </row>
    <row r="45" spans="2:25" ht="57.75">
      <c r="B45" s="112" cm="1">
        <f t="array" ref="B45" xml:space="preserve"> ROW() - ROW($2:$2)</f>
        <v>43</v>
      </c>
      <c r="C45" s="281" t="s">
        <v>1706</v>
      </c>
      <c r="D45" s="281" t="s">
        <v>2303</v>
      </c>
      <c r="E45" s="286" t="s">
        <v>1708</v>
      </c>
      <c r="F45" s="175" t="str" cm="1">
        <f t="array" ref="F45" xml:space="preserve"> INDEX(韻母對照資料表[漢字例], MATCH(TRUE, EXACT($D45, 韻母對照資料表[台語音標]),0))</f>
        <v>別</v>
      </c>
      <c r="G45" s="280" t="str" cm="1">
        <f t="array" ref="G45" xml:space="preserve"> INDEX(韻母對照資料表[十五音], MATCH(TRUE, EXACT($D45, 韻母對照資料表[台語音標]),0))</f>
        <v>堅</v>
      </c>
      <c r="H45" s="113" t="str" cm="1">
        <f t="array" ref="H45" xml:space="preserve"> INDEX(韻母對照資料表[白話字], MATCH(TRUE, EXACT($D45, 韻母對照資料表[台語音標]),0))</f>
        <v>iat</v>
      </c>
      <c r="I45" s="113" t="str" cm="1">
        <f t="array" ref="I45" xml:space="preserve"> INDEX(韻母對照資料表[台羅拼音], MATCH(TRUE, EXACT($D45, 韻母對照資料表[台語音標]),0))</f>
        <v>iat</v>
      </c>
      <c r="J45" s="113" t="str" cm="1">
        <f t="array" ref="J45" xml:space="preserve"> INDEX(韻母對照資料表[閩拼方案], MATCH(TRUE, EXACT($D45, 韻母對照資料表[台語音標]),0))</f>
        <v>iat</v>
      </c>
      <c r="K45" s="128" t="str" cm="1">
        <f t="array" ref="K45" xml:space="preserve"> INDEX(韻母對照資料表[台語注音二式], MATCH(TRUE, EXACT($D45, 韻母對照資料表[台語音標]),0))</f>
        <v>iat</v>
      </c>
      <c r="L45" s="127"/>
      <c r="M45" s="109"/>
      <c r="O45" s="307">
        <f>O44+1</f>
        <v>2</v>
      </c>
      <c r="P45" s="132" t="s">
        <v>67</v>
      </c>
      <c r="Q45" s="131" t="s">
        <v>1560</v>
      </c>
      <c r="R45" s="129" t="s">
        <v>1624</v>
      </c>
      <c r="S45" s="129" t="str">
        <f xml:space="preserve"> LEFT(R45, IF(LEN(R45)=1, 1, LEN(R45)-1)) &amp; "ㆴ"</f>
        <v>ㆰㆴ</v>
      </c>
      <c r="V45" s="104"/>
      <c r="W45" s="104"/>
      <c r="X45" s="104"/>
      <c r="Y45" s="104"/>
    </row>
    <row r="46" spans="2:25" ht="57.75">
      <c r="B46" s="112" cm="1">
        <f t="array" ref="B46" xml:space="preserve"> ROW() - ROW($2:$2)</f>
        <v>44</v>
      </c>
      <c r="C46" s="281" t="s">
        <v>697</v>
      </c>
      <c r="D46" s="281" t="s">
        <v>1631</v>
      </c>
      <c r="E46" s="286" t="s">
        <v>2282</v>
      </c>
      <c r="F46" s="169" t="str" cm="1">
        <f t="array" ref="F46" xml:space="preserve"> INDEX(韻母對照資料表[漢字例], MATCH(TRUE, EXACT($D46, 韻母對照資料表[台語音標]),0))</f>
        <v>風</v>
      </c>
      <c r="G46" s="280" t="str" cm="1">
        <f t="array" ref="G46" xml:space="preserve"> INDEX(韻母對照資料表[十五音], MATCH(TRUE, EXACT($D46, 韻母對照資料表[台語音標]),0))</f>
        <v>公</v>
      </c>
      <c r="H46" s="108" t="str" cm="1">
        <f t="array" ref="H46" xml:space="preserve"> INDEX(韻母對照資料表[白話字], MATCH(TRUE, EXACT($D46, 韻母對照資料表[台語音標]),0))</f>
        <v>ong</v>
      </c>
      <c r="I46" s="108" t="str" cm="1">
        <f t="array" ref="I46" xml:space="preserve"> INDEX(韻母對照資料表[台羅拼音], MATCH(TRUE, EXACT($D46, 韻母對照資料表[台語音標]),0))</f>
        <v>ong</v>
      </c>
      <c r="J46" s="108" t="str" cm="1">
        <f t="array" ref="J46" xml:space="preserve"> INDEX(韻母對照資料表[閩拼方案], MATCH(TRUE, EXACT($D46, 韻母對照資料表[台語音標]),0))</f>
        <v>ong</v>
      </c>
      <c r="K46" s="128" t="str" cm="1">
        <f t="array" ref="K46" xml:space="preserve"> INDEX(韻母對照資料表[台語注音二式], MATCH(TRUE, EXACT($D46, 韻母對照資料表[台語音標]),0))</f>
        <v>ong</v>
      </c>
      <c r="L46" s="127" t="s">
        <v>1630</v>
      </c>
      <c r="M46" s="109" t="s">
        <v>1629</v>
      </c>
      <c r="P46" s="104"/>
      <c r="Q46" s="104"/>
      <c r="R46" s="104"/>
      <c r="S46" s="104"/>
      <c r="V46" s="104"/>
      <c r="W46" s="104"/>
      <c r="X46" s="104"/>
      <c r="Y46" s="104"/>
    </row>
    <row r="47" spans="2:25" ht="57.75">
      <c r="B47" s="112" cm="1">
        <f t="array" ref="B47" xml:space="preserve"> ROW() - ROW($2:$2)</f>
        <v>45</v>
      </c>
      <c r="C47" s="281" t="s">
        <v>1710</v>
      </c>
      <c r="D47" s="281" t="s">
        <v>1752</v>
      </c>
      <c r="E47" s="286" t="s">
        <v>2284</v>
      </c>
      <c r="F47" s="169" t="str" cm="1">
        <f t="array" ref="F47" xml:space="preserve"> INDEX(韻母對照資料表[漢字例], MATCH(TRUE, EXACT($D47, 韻母對照資料表[台語音標]),0))</f>
        <v>福</v>
      </c>
      <c r="G47" s="277" t="str" cm="1">
        <f t="array" ref="G47" xml:space="preserve"> INDEX(韻母對照資料表[十五音], MATCH(TRUE, EXACT($D47, 韻母對照資料表[台語音標]),0))</f>
        <v>公</v>
      </c>
      <c r="H47" s="108" t="str" cm="1">
        <f t="array" ref="H47" xml:space="preserve"> INDEX(韻母對照資料表[白話字], MATCH(TRUE, EXACT($D47, 韻母對照資料表[台語音標]),0))</f>
        <v>ok</v>
      </c>
      <c r="I47" s="108" t="str" cm="1">
        <f t="array" ref="I47" xml:space="preserve"> INDEX(韻母對照資料表[台羅拼音], MATCH(TRUE, EXACT($D47, 韻母對照資料表[台語音標]),0))</f>
        <v>ok</v>
      </c>
      <c r="J47" s="108" t="str" cm="1">
        <f t="array" ref="J47" xml:space="preserve"> INDEX(韻母對照資料表[閩拼方案], MATCH(TRUE, EXACT($D47, 韻母對照資料表[台語音標]),0))</f>
        <v>ok</v>
      </c>
      <c r="K47" s="128" t="str" cm="1">
        <f t="array" ref="K47" xml:space="preserve"> INDEX(韻母對照資料表[台語注音二式], MATCH(TRUE, EXACT($D47, 韻母對照資料表[台語音標]),0))</f>
        <v>ok</v>
      </c>
      <c r="L47" s="127"/>
      <c r="M47" s="109"/>
      <c r="O47" s="114" t="s">
        <v>1636</v>
      </c>
      <c r="V47" s="104"/>
      <c r="W47" s="104"/>
      <c r="X47" s="104"/>
      <c r="Y47" s="104"/>
    </row>
    <row r="48" spans="2:25" ht="57.75">
      <c r="B48" s="112" cm="1">
        <f t="array" ref="B48" xml:space="preserve"> ROW() - ROW($2:$2)</f>
        <v>46</v>
      </c>
      <c r="C48" s="281" t="s">
        <v>693</v>
      </c>
      <c r="D48" s="281" t="s">
        <v>1528</v>
      </c>
      <c r="E48" s="286" t="s">
        <v>2293</v>
      </c>
      <c r="F48" s="169" t="str" cm="1">
        <f t="array" ref="F48" xml:space="preserve"> INDEX(韻母對照資料表[漢字例], MATCH(TRUE, EXACT($D48, 韻母對照資料表[台語音標]),0))</f>
        <v>丼</v>
      </c>
      <c r="G48" s="277" t="str" cm="1">
        <f t="array" ref="G48" xml:space="preserve"> INDEX(韻母對照資料表[十五音], MATCH(TRUE, EXACT($D48, 韻母對照資料表[台語音標]),0))</f>
        <v>箴</v>
      </c>
      <c r="H48" s="108" t="str" cm="1">
        <f t="array" ref="H48" xml:space="preserve"> INDEX(韻母對照資料表[白話字], MATCH(TRUE, EXACT($D48, 韻母對照資料表[台語音標]),0))</f>
        <v>om</v>
      </c>
      <c r="I48" s="108" t="str" cm="1">
        <f t="array" ref="I48" xml:space="preserve"> INDEX(韻母對照資料表[台羅拼音], MATCH(TRUE, EXACT($D48, 韻母對照資料表[台語音標]),0))</f>
        <v>om</v>
      </c>
      <c r="J48" s="108" t="str" cm="1">
        <f t="array" ref="J48" xml:space="preserve"> INDEX(韻母對照資料表[閩拼方案], MATCH(TRUE, EXACT($D48, 韻母對照資料表[台語音標]),0))</f>
        <v>om</v>
      </c>
      <c r="K48" s="128" t="str" cm="1">
        <f t="array" ref="K48" xml:space="preserve"> INDEX(韻母對照資料表[台語注音二式], MATCH(TRUE, EXACT($D48, 韻母對照資料表[台語音標]),0))</f>
        <v>oom</v>
      </c>
      <c r="L48" s="127" t="s">
        <v>1616</v>
      </c>
      <c r="M48" s="109" t="s">
        <v>5</v>
      </c>
      <c r="O48" s="307">
        <v>1</v>
      </c>
      <c r="P48" s="132" t="s">
        <v>1566</v>
      </c>
      <c r="Q48" s="131" t="s">
        <v>8</v>
      </c>
      <c r="R48" s="129" t="s">
        <v>1621</v>
      </c>
      <c r="S48" s="129" t="str">
        <f t="shared" ref="S48:S53" si="2" xml:space="preserve"> LEFT(R48, IF(LEN(R48)=1, 1, LEN(R48)-1)) &amp; "ㆵ"</f>
        <v>ㄣㆵ</v>
      </c>
      <c r="V48" s="104"/>
      <c r="W48" s="104"/>
      <c r="X48" s="104"/>
      <c r="Y48" s="104"/>
    </row>
    <row r="49" spans="2:25" ht="57.75">
      <c r="B49" s="112" cm="1">
        <f t="array" ref="B49" xml:space="preserve"> ROW() - ROW($2:$2)</f>
        <v>47</v>
      </c>
      <c r="C49" s="281" t="s">
        <v>1709</v>
      </c>
      <c r="D49" s="281" t="s">
        <v>1751</v>
      </c>
      <c r="E49" s="286" t="s">
        <v>2283</v>
      </c>
      <c r="F49" s="169" t="str" cm="1">
        <f t="array" ref="F49" xml:space="preserve"> INDEX(韻母對照資料表[漢字例], MATCH(TRUE, EXACT($D49, 韻母對照資料表[台語音標]),0))</f>
        <v>吷</v>
      </c>
      <c r="G49" s="280" t="str" cm="1">
        <f t="array" ref="G49" xml:space="preserve"> INDEX(韻母對照資料表[十五音], MATCH(TRUE, EXACT($D49, 韻母對照資料表[台語音標]),0))</f>
        <v>箴</v>
      </c>
      <c r="H49" s="108" t="str" cm="1">
        <f t="array" ref="H49" xml:space="preserve"> INDEX(韻母對照資料表[白話字], MATCH(TRUE, EXACT($D49, 韻母對照資料表[台語音標]),0))</f>
        <v>op</v>
      </c>
      <c r="I49" s="108" t="str" cm="1">
        <f t="array" ref="I49" xml:space="preserve"> INDEX(韻母對照資料表[台羅拼音], MATCH(TRUE, EXACT($D49, 韻母對照資料表[台語音標]),0))</f>
        <v>op</v>
      </c>
      <c r="J49" s="108" t="str" cm="1">
        <f t="array" ref="J49" xml:space="preserve"> INDEX(韻母對照資料表[閩拼方案], MATCH(TRUE, EXACT($D49, 韻母對照資料表[台語音標]),0))</f>
        <v>op</v>
      </c>
      <c r="K49" s="128" t="str" cm="1">
        <f t="array" ref="K49" xml:space="preserve"> INDEX(韻母對照資料表[台語注音二式], MATCH(TRUE, EXACT($D49, 韻母對照資料表[台語音標]),0))</f>
        <v>oop</v>
      </c>
      <c r="L49" s="127"/>
      <c r="M49" s="109"/>
      <c r="O49" s="307">
        <v>2</v>
      </c>
      <c r="P49" s="132" t="s">
        <v>1638</v>
      </c>
      <c r="Q49" s="131" t="s">
        <v>319</v>
      </c>
      <c r="R49" s="129" t="s">
        <v>320</v>
      </c>
      <c r="S49" s="129" t="str">
        <f t="shared" si="2"/>
        <v>ㄧㆵ</v>
      </c>
      <c r="V49" s="104"/>
      <c r="W49" s="104"/>
      <c r="X49" s="104"/>
      <c r="Y49" s="104"/>
    </row>
    <row r="50" spans="2:25" ht="57.75">
      <c r="B50" s="163" cm="1">
        <f t="array" ref="B50" xml:space="preserve"> ROW() - ROW($2:$2)</f>
        <v>48</v>
      </c>
      <c r="C50" s="284" t="s">
        <v>1715</v>
      </c>
      <c r="D50" s="284" t="s">
        <v>1715</v>
      </c>
      <c r="E50" s="289" t="s">
        <v>1713</v>
      </c>
      <c r="F50" s="176" t="str" cm="1">
        <f t="array" ref="F50" xml:space="preserve"> INDEX(韻母對照資料表[漢字例], MATCH(TRUE, EXACT($D50, 韻母對照資料表[台語音標]),0))</f>
        <v>名</v>
      </c>
      <c r="G50" s="280" t="str" cm="1">
        <f t="array" ref="G50" xml:space="preserve"> INDEX(韻母對照資料表[十五音], MATCH(TRUE, EXACT($D50, 韻母對照資料表[台語音標]),0))</f>
        <v>迦</v>
      </c>
      <c r="H50" s="159" t="str" cm="1">
        <f t="array" ref="H50" xml:space="preserve"> INDEX(韻母對照資料表[白話字], MATCH(TRUE, EXACT($D50, 韻母對照資料表[台語音標]),0))</f>
        <v>ia</v>
      </c>
      <c r="I50" s="159" t="str" cm="1">
        <f t="array" ref="I50" xml:space="preserve"> INDEX(韻母對照資料表[台羅拼音], MATCH(TRUE, EXACT($D50, 韻母對照資料表[台語音標]),0))</f>
        <v>ia</v>
      </c>
      <c r="J50" s="159" t="str" cm="1">
        <f t="array" ref="J50" xml:space="preserve"> INDEX(韻母對照資料表[閩拼方案], MATCH(TRUE, EXACT($D50, 韻母對照資料表[台語音標]),0))</f>
        <v>ia</v>
      </c>
      <c r="K50" s="162" t="str" cm="1">
        <f t="array" ref="K50" xml:space="preserve"> INDEX(韻母對照資料表[台語注音二式], MATCH(TRUE, EXACT($D50, 韻母對照資料表[台語音標]),0))</f>
        <v>ia</v>
      </c>
      <c r="L50" s="161"/>
      <c r="M50" s="160"/>
      <c r="O50" s="307">
        <v>3</v>
      </c>
      <c r="P50" s="132" t="s">
        <v>1640</v>
      </c>
      <c r="Q50" s="139" t="s">
        <v>760</v>
      </c>
      <c r="R50" s="129" t="s">
        <v>761</v>
      </c>
      <c r="S50" s="129" t="str">
        <f t="shared" si="2"/>
        <v>ㄨㆵ</v>
      </c>
      <c r="V50" s="104"/>
      <c r="W50" s="104"/>
      <c r="X50" s="104"/>
      <c r="Y50" s="104"/>
    </row>
    <row r="51" spans="2:25" ht="57.75">
      <c r="B51" s="163" cm="1">
        <f t="array" ref="B51" xml:space="preserve"> ROW() - ROW($2:$2)</f>
        <v>49</v>
      </c>
      <c r="C51" s="284" t="s">
        <v>1733</v>
      </c>
      <c r="D51" s="284" t="s">
        <v>1733</v>
      </c>
      <c r="E51" s="289" t="s">
        <v>1731</v>
      </c>
      <c r="F51" s="176" t="str" cm="1">
        <f t="array" ref="F51" xml:space="preserve"> INDEX(韻母對照資料表[漢字例], MATCH(TRUE, EXACT($D51, 韻母對照資料表[台語音標]),0))</f>
        <v>遙</v>
      </c>
      <c r="G51" s="280" t="str" cm="1">
        <f t="array" ref="G51" xml:space="preserve"> INDEX(韻母對照資料表[十五音], MATCH(TRUE, EXACT($D51, 韻母對照資料表[台語音標]),0))</f>
        <v>嬌</v>
      </c>
      <c r="H51" s="159" t="str" cm="1">
        <f t="array" ref="H51" xml:space="preserve"> INDEX(韻母對照資料表[白話字], MATCH(TRUE, EXACT($D51, 韻母對照資料表[台語音標]),0))</f>
        <v>iau</v>
      </c>
      <c r="I51" s="159" t="str" cm="1">
        <f t="array" ref="I51" xml:space="preserve"> INDEX(韻母對照資料表[台羅拼音], MATCH(TRUE, EXACT($D51, 韻母對照資料表[台語音標]),0))</f>
        <v>iau</v>
      </c>
      <c r="J51" s="159" t="str" cm="1">
        <f t="array" ref="J51" xml:space="preserve"> INDEX(韻母對照資料表[閩拼方案], MATCH(TRUE, EXACT($D51, 韻母對照資料表[台語音標]),0))</f>
        <v>iao</v>
      </c>
      <c r="K51" s="162" t="str" cm="1">
        <f t="array" ref="K51" xml:space="preserve"> INDEX(韻母對照資料表[台語注音二式], MATCH(TRUE, EXACT($D51, 韻母對照資料表[台語音標]),0))</f>
        <v>iau</v>
      </c>
      <c r="L51" s="161"/>
      <c r="M51" s="160"/>
      <c r="O51" s="307">
        <v>4</v>
      </c>
      <c r="P51" s="132" t="s">
        <v>1561</v>
      </c>
      <c r="Q51" s="131" t="s">
        <v>79</v>
      </c>
      <c r="R51" s="129" t="s">
        <v>80</v>
      </c>
      <c r="S51" s="129" t="str">
        <f t="shared" si="2"/>
        <v>ㄢㆵ</v>
      </c>
      <c r="V51" s="104"/>
      <c r="W51" s="104"/>
      <c r="X51" s="104"/>
      <c r="Y51" s="104"/>
    </row>
    <row r="52" spans="2:25" ht="57.75">
      <c r="B52" s="163" cm="1">
        <f t="array" ref="B52" xml:space="preserve"> ROW() - ROW($2:$2)</f>
        <v>50</v>
      </c>
      <c r="C52" s="284" t="s">
        <v>1716</v>
      </c>
      <c r="D52" s="284" t="s">
        <v>1716</v>
      </c>
      <c r="E52" s="289" t="s">
        <v>1714</v>
      </c>
      <c r="F52" s="176" t="str" cm="1">
        <f t="array" ref="F52" xml:space="preserve"> INDEX(韻母對照資料表[漢字例], MATCH(TRUE, EXACT($D52, 韻母對照資料表[台語音標]),0))</f>
        <v>油</v>
      </c>
      <c r="G52" s="280" t="str" cm="1">
        <f t="array" ref="G52" xml:space="preserve"> INDEX(韻母對照資料表[十五音], MATCH(TRUE, EXACT($D52, 韻母對照資料表[台語音標]),0))</f>
        <v>丩</v>
      </c>
      <c r="H52" s="159" t="str" cm="1">
        <f t="array" ref="H52" xml:space="preserve"> INDEX(韻母對照資料表[白話字], MATCH(TRUE, EXACT($D52, 韻母對照資料表[台語音標]),0))</f>
        <v>iu</v>
      </c>
      <c r="I52" s="159" t="str" cm="1">
        <f t="array" ref="I52" xml:space="preserve"> INDEX(韻母對照資料表[台羅拼音], MATCH(TRUE, EXACT($D52, 韻母對照資料表[台語音標]),0))</f>
        <v>iu</v>
      </c>
      <c r="J52" s="159" t="str" cm="1">
        <f t="array" ref="J52" xml:space="preserve"> INDEX(韻母對照資料表[閩拼方案], MATCH(TRUE, EXACT($D52, 韻母對照資料表[台語音標]),0))</f>
        <v>iu</v>
      </c>
      <c r="K52" s="162" t="str" cm="1">
        <f t="array" ref="K52" xml:space="preserve"> INDEX(韻母對照資料表[台語注音二式], MATCH(TRUE, EXACT($D52, 韻母對照資料表[台語音標]),0))</f>
        <v>iu</v>
      </c>
      <c r="L52" s="161"/>
      <c r="M52" s="160"/>
      <c r="O52" s="307">
        <v>5</v>
      </c>
      <c r="P52" s="132" t="s">
        <v>1643</v>
      </c>
      <c r="Q52" s="131" t="s">
        <v>1114</v>
      </c>
      <c r="R52" s="129" t="s">
        <v>451</v>
      </c>
      <c r="S52" s="129" t="str">
        <f t="shared" si="2"/>
        <v>ㄧㆵ</v>
      </c>
      <c r="V52" s="104"/>
      <c r="W52" s="104"/>
      <c r="X52" s="104"/>
      <c r="Y52" s="104"/>
    </row>
    <row r="53" spans="2:25" ht="57.75">
      <c r="B53" s="163" cm="1">
        <f t="array" ref="B53" xml:space="preserve"> ROW() - ROW($2:$2)</f>
        <v>51</v>
      </c>
      <c r="C53" s="284" t="s">
        <v>1748</v>
      </c>
      <c r="D53" s="284" t="s">
        <v>1721</v>
      </c>
      <c r="E53" s="289" t="s">
        <v>1725</v>
      </c>
      <c r="F53" s="176" t="str" cm="1">
        <f t="array" ref="F53" xml:space="preserve"> INDEX(韻母對照資料表[漢字例], MATCH(TRUE, EXACT($D53, 韻母對照資料表[台語音標]),0))</f>
        <v>少</v>
      </c>
      <c r="G53" s="280" t="str" cm="1">
        <f t="array" ref="G53" xml:space="preserve"> INDEX(韻母對照資料表[十五音], MATCH(TRUE, EXACT($D53, 韻母對照資料表[台語音標]),0))</f>
        <v>茄</v>
      </c>
      <c r="H53" s="159" t="str" cm="1">
        <f t="array" ref="H53" xml:space="preserve"> INDEX(韻母對照資料表[白話字], MATCH(TRUE, EXACT($D53, 韻母對照資料表[台語音標]),0))</f>
        <v>io</v>
      </c>
      <c r="I53" s="159" t="str" cm="1">
        <f t="array" ref="I53" xml:space="preserve"> INDEX(韻母對照資料表[台羅拼音], MATCH(TRUE, EXACT($D53, 韻母對照資料表[台語音標]),0))</f>
        <v>io</v>
      </c>
      <c r="J53" s="159" t="str" cm="1">
        <f t="array" ref="J53" xml:space="preserve"> INDEX(韻母對照資料表[閩拼方案], MATCH(TRUE, EXACT($D53, 韻母對照資料表[台語音標]),0))</f>
        <v>io</v>
      </c>
      <c r="K53" s="162" t="str" cm="1">
        <f t="array" ref="K53" xml:space="preserve"> INDEX(韻母對照資料表[台語注音二式], MATCH(TRUE, EXACT($D53, 韻母對照資料表[台語音標]),0))</f>
        <v>ior</v>
      </c>
      <c r="L53" s="161"/>
      <c r="M53" s="160"/>
      <c r="O53" s="307">
        <v>6</v>
      </c>
      <c r="P53" s="132" t="s">
        <v>1644</v>
      </c>
      <c r="Q53" s="131" t="s">
        <v>835</v>
      </c>
      <c r="R53" s="129" t="s">
        <v>836</v>
      </c>
      <c r="S53" s="129" t="str">
        <f t="shared" si="2"/>
        <v>ㄨㆵ</v>
      </c>
      <c r="V53" s="104"/>
      <c r="W53" s="104"/>
      <c r="X53" s="104"/>
      <c r="Y53" s="104"/>
    </row>
    <row r="54" spans="2:25" ht="57.75">
      <c r="B54" s="163" cm="1">
        <f t="array" ref="B54" xml:space="preserve"> ROW() - ROW($2:$2)</f>
        <v>52</v>
      </c>
      <c r="C54" s="284" t="s">
        <v>1723</v>
      </c>
      <c r="D54" s="284" t="s">
        <v>1722</v>
      </c>
      <c r="E54" s="289" t="s">
        <v>1724</v>
      </c>
      <c r="F54" s="177" t="str" cm="1">
        <f t="array" ref="F54" xml:space="preserve"> INDEX(韻母對照資料表[漢字例], MATCH(TRUE, EXACT($D54, 韻母對照資料表[台語音標]),0))</f>
        <v>中</v>
      </c>
      <c r="G54" s="280" t="str" cm="1">
        <f t="array" ref="G54" xml:space="preserve"> INDEX(韻母對照資料表[十五音], MATCH(TRUE, EXACT($D54, 韻母對照資料表[台語音標]),0))</f>
        <v>恭</v>
      </c>
      <c r="H54" s="159" t="str" cm="1">
        <f t="array" ref="H54" xml:space="preserve"> INDEX(韻母對照資料表[白話字], MATCH(TRUE, EXACT($D54, 韻母對照資料表[台語音標]),0))</f>
        <v>iong</v>
      </c>
      <c r="I54" s="159" t="str" cm="1">
        <f t="array" ref="I54" xml:space="preserve"> INDEX(韻母對照資料表[台羅拼音], MATCH(TRUE, EXACT($D54, 韻母對照資料表[台語音標]),0))</f>
        <v>iong</v>
      </c>
      <c r="J54" s="159" t="str" cm="1">
        <f t="array" ref="J54" xml:space="preserve"> INDEX(韻母對照資料表[閩拼方案], MATCH(TRUE, EXACT($D54, 韻母對照資料表[台語音標]),0))</f>
        <v>iong</v>
      </c>
      <c r="K54" s="162" t="str" cm="1">
        <f t="array" ref="K54" xml:space="preserve"> INDEX(韻母對照資料表[台語注音二式], MATCH(TRUE, EXACT($D54, 韻母對照資料表[台語音標]),0))</f>
        <v>iong</v>
      </c>
      <c r="L54" s="161"/>
      <c r="M54" s="160"/>
      <c r="P54" s="104"/>
      <c r="Q54" s="104"/>
      <c r="R54" s="104"/>
      <c r="S54" s="104"/>
      <c r="V54" s="104"/>
      <c r="W54" s="104"/>
      <c r="X54" s="104"/>
      <c r="Y54" s="104"/>
    </row>
    <row r="55" spans="2:25" ht="57.75">
      <c r="B55" s="152" cm="1">
        <f t="array" ref="B55" xml:space="preserve"> ROW() - ROW($2:$2)</f>
        <v>53</v>
      </c>
      <c r="C55" s="283" t="s">
        <v>1730</v>
      </c>
      <c r="D55" s="283" t="s">
        <v>1730</v>
      </c>
      <c r="E55" s="288" t="s">
        <v>1729</v>
      </c>
      <c r="F55" s="173" t="str" cm="1">
        <f t="array" ref="F55" xml:space="preserve"> INDEX(韻母對照資料表[漢字例], MATCH(TRUE, EXACT($D55, 韻母對照資料表[台語音標]),0))</f>
        <v>歸</v>
      </c>
      <c r="G55" s="279" t="str" cm="1">
        <f t="array" ref="G55" xml:space="preserve"> INDEX(韻母對照資料表[十五音], MATCH(TRUE, EXACT($D55, 韻母對照資料表[台語音標]),0))</f>
        <v>規</v>
      </c>
      <c r="H55" s="110" t="str" cm="1">
        <f t="array" ref="H55" xml:space="preserve"> INDEX(韻母對照資料表[白話字], MATCH(TRUE, EXACT($D55, 韻母對照資料表[台語音標]),0))</f>
        <v>ui</v>
      </c>
      <c r="I55" s="110" t="str" cm="1">
        <f t="array" ref="I55" xml:space="preserve"> INDEX(韻母對照資料表[台羅拼音], MATCH(TRUE, EXACT($D55, 韻母對照資料表[台語音標]),0))</f>
        <v>ui</v>
      </c>
      <c r="J55" s="110" t="str" cm="1">
        <f t="array" ref="J55" xml:space="preserve"> INDEX(韻母對照資料表[閩拼方案], MATCH(TRUE, EXACT($D55, 韻母對照資料表[台語音標]),0))</f>
        <v>ui</v>
      </c>
      <c r="K55" s="150" t="str" cm="1">
        <f t="array" ref="K55" xml:space="preserve"> INDEX(韻母對照資料表[台語注音二式], MATCH(TRUE, EXACT($D55, 韻母對照資料表[台語音標]),0))</f>
        <v>ui</v>
      </c>
      <c r="L55" s="149"/>
      <c r="M55" s="111"/>
      <c r="P55" s="104"/>
      <c r="Q55" s="104"/>
      <c r="R55" s="104"/>
      <c r="S55" s="104"/>
      <c r="V55" s="104"/>
      <c r="W55" s="104"/>
      <c r="X55" s="104"/>
      <c r="Y55" s="104"/>
    </row>
    <row r="56" spans="2:25" ht="57.75">
      <c r="B56" s="163" cm="1">
        <f t="array" ref="B56" xml:space="preserve"> ROW() - ROW($2:$2)</f>
        <v>54</v>
      </c>
      <c r="C56" s="284" t="s">
        <v>2261</v>
      </c>
      <c r="D56" s="284" t="s">
        <v>1583</v>
      </c>
      <c r="E56" s="289" t="s">
        <v>1548</v>
      </c>
      <c r="F56" s="176" t="str" cm="1">
        <f t="array" ref="F56" xml:space="preserve"> INDEX(韻母對照資料表[漢字例], MATCH(TRUE, EXACT($D56, 韻母對照資料表[台語音標]),0))</f>
        <v>聽</v>
      </c>
      <c r="G56" s="280" t="str" cm="1">
        <f t="array" ref="G56" xml:space="preserve"> INDEX(韻母對照資料表[十五音], MATCH(TRUE, EXACT($D56, 韻母對照資料表[台語音標]),0))</f>
        <v>監</v>
      </c>
      <c r="H56" s="159" t="str" cm="1">
        <f t="array" ref="H56" xml:space="preserve"> INDEX(韻母對照資料表[白話字], MATCH(TRUE, EXACT($D56, 韻母對照資料表[台語音標]),0))</f>
        <v>aⁿ</v>
      </c>
      <c r="I56" s="159" t="str" cm="1">
        <f t="array" ref="I56" xml:space="preserve"> INDEX(韻母對照資料表[台羅拼音], MATCH(TRUE, EXACT($D56, 韻母對照資料表[台語音標]),0))</f>
        <v>ann</v>
      </c>
      <c r="J56" s="159" t="str" cm="1">
        <f t="array" ref="J56" xml:space="preserve"> INDEX(韻母對照資料表[閩拼方案], MATCH(TRUE, EXACT($D56, 韻母對照資料表[台語音標]),0))</f>
        <v>na</v>
      </c>
      <c r="K56" s="162" t="str" cm="1">
        <f t="array" ref="K56" xml:space="preserve"> INDEX(韻母對照資料表[台語注音二式], MATCH(TRUE, EXACT($D56, 韻母對照資料表[台語音標]),0))</f>
        <v>ann</v>
      </c>
      <c r="L56" s="161" t="s">
        <v>1582</v>
      </c>
      <c r="M56" s="160" t="s">
        <v>260</v>
      </c>
      <c r="O56" s="114" t="s">
        <v>1645</v>
      </c>
      <c r="V56" s="104"/>
      <c r="W56" s="104"/>
      <c r="X56" s="104"/>
      <c r="Y56" s="104"/>
    </row>
    <row r="57" spans="2:25" ht="58.5" thickBot="1">
      <c r="B57" s="163" cm="1">
        <f t="array" ref="B57" xml:space="preserve"> ROW() - ROW($2:$2)</f>
        <v>55</v>
      </c>
      <c r="C57" s="284" t="s">
        <v>1512</v>
      </c>
      <c r="D57" s="284" t="s">
        <v>1580</v>
      </c>
      <c r="E57" s="289" t="s">
        <v>2289</v>
      </c>
      <c r="F57" s="176" t="str" cm="1">
        <f t="array" ref="F57" xml:space="preserve"> INDEX(韻母對照資料表[漢字例], MATCH(TRUE, EXACT($D57, 韻母對照資料表[台語音標]),0))</f>
        <v>庚</v>
      </c>
      <c r="G57" s="280" t="str" cm="1">
        <f t="array" ref="G57" xml:space="preserve"> INDEX(韻母對照資料表[十五音], MATCH(TRUE, EXACT($D57, 韻母對照資料表[台語音標]),0))</f>
        <v>梔</v>
      </c>
      <c r="H57" s="159" t="str" cm="1">
        <f t="array" ref="H57" xml:space="preserve"> INDEX(韻母對照資料表[白話字], MATCH(TRUE, EXACT($D57, 韻母對照資料表[台語音標]),0))</f>
        <v>iⁿ</v>
      </c>
      <c r="I57" s="159" t="str" cm="1">
        <f t="array" ref="I57" xml:space="preserve"> INDEX(韻母對照資料表[台羅拼音], MATCH(TRUE, EXACT($D57, 韻母對照資料表[台語音標]),0))</f>
        <v>inn</v>
      </c>
      <c r="J57" s="159" t="str" cm="1">
        <f t="array" ref="J57" xml:space="preserve"> INDEX(韻母對照資料表[閩拼方案], MATCH(TRUE, EXACT($D57, 韻母對照資料表[台語音標]),0))</f>
        <v>ni</v>
      </c>
      <c r="K57" s="162" t="str" cm="1">
        <f t="array" ref="K57" xml:space="preserve"> INDEX(韻母對照資料表[台語注音二式], MATCH(TRUE, EXACT($D57, 韻母對照資料表[台語音標]),0))</f>
        <v>inn</v>
      </c>
      <c r="L57" s="161" t="s">
        <v>1596</v>
      </c>
      <c r="M57" s="160" t="s">
        <v>1040</v>
      </c>
      <c r="O57" s="120" t="s">
        <v>1020</v>
      </c>
      <c r="P57" s="123" t="s">
        <v>1538</v>
      </c>
      <c r="Q57" s="122" t="s">
        <v>1537</v>
      </c>
      <c r="R57" s="121" t="s">
        <v>1539</v>
      </c>
      <c r="S57" s="121" t="s">
        <v>1540</v>
      </c>
      <c r="V57" s="104"/>
      <c r="W57" s="104"/>
      <c r="X57" s="104"/>
      <c r="Y57" s="104"/>
    </row>
    <row r="58" spans="2:25" ht="58.5" thickTop="1">
      <c r="B58" s="163" cm="1">
        <f t="array" ref="B58" xml:space="preserve"> ROW() - ROW($2:$2)</f>
        <v>56</v>
      </c>
      <c r="C58" s="291" t="s">
        <v>2263</v>
      </c>
      <c r="D58" s="291" t="s">
        <v>1601</v>
      </c>
      <c r="E58" s="292" t="s">
        <v>1754</v>
      </c>
      <c r="F58" s="293" t="e" cm="1">
        <f t="array" ref="F58" xml:space="preserve"> INDEX(韻母對照資料表[漢字例], MATCH(TRUE, EXACT($D58, 韻母對照資料表[台語音標]),0))</f>
        <v>#N/A</v>
      </c>
      <c r="G58" s="294" t="e" cm="1">
        <f t="array" ref="G58" xml:space="preserve"> INDEX(韻母對照資料表[十五音], MATCH(TRUE, EXACT($D58, 韻母對照資料表[台語音標]),0))</f>
        <v>#N/A</v>
      </c>
      <c r="H58" s="295" t="e" cm="1">
        <f t="array" ref="H58" xml:space="preserve"> INDEX(韻母對照資料表[白話字], MATCH(TRUE, EXACT($D58, 韻母對照資料表[台語音標]),0))</f>
        <v>#N/A</v>
      </c>
      <c r="I58" s="295" t="e" cm="1">
        <f t="array" ref="I58" xml:space="preserve"> INDEX(韻母對照資料表[台羅拼音], MATCH(TRUE, EXACT($D58, 韻母對照資料表[台語音標]),0))</f>
        <v>#N/A</v>
      </c>
      <c r="J58" s="295" t="e" cm="1">
        <f t="array" ref="J58" xml:space="preserve"> INDEX(韻母對照資料表[閩拼方案], MATCH(TRUE, EXACT($D58, 韻母對照資料表[台語音標]),0))</f>
        <v>#N/A</v>
      </c>
      <c r="K58" s="296" t="e" cm="1">
        <f t="array" ref="K58" xml:space="preserve"> INDEX(韻母對照資料表[台語注音二式], MATCH(TRUE, EXACT($D58, 韻母對照資料表[台語音標]),0))</f>
        <v>#N/A</v>
      </c>
      <c r="L58" s="297" t="s">
        <v>1600</v>
      </c>
      <c r="M58" s="298" t="s">
        <v>1459</v>
      </c>
      <c r="O58" s="112">
        <v>1</v>
      </c>
      <c r="P58" s="132" t="s">
        <v>1217</v>
      </c>
      <c r="Q58" s="131" t="s">
        <v>1565</v>
      </c>
      <c r="R58" s="129" t="s">
        <v>95</v>
      </c>
      <c r="S58" s="129" t="str">
        <f t="shared" ref="S58:S64" si="3" xml:space="preserve"> LEFT(R58, IF(LEN(R58)=1, 1, LEN(R58)-1)) &amp; "ㆻ"</f>
        <v>ㄤㆻ</v>
      </c>
      <c r="V58" s="104"/>
      <c r="W58" s="104"/>
      <c r="X58" s="104"/>
      <c r="Y58" s="104"/>
    </row>
    <row r="59" spans="2:25" ht="57.75">
      <c r="B59" s="163" cm="1">
        <f t="array" ref="B59" xml:space="preserve"> ROW() - ROW($2:$2)</f>
        <v>57</v>
      </c>
      <c r="C59" s="284" t="s">
        <v>1699</v>
      </c>
      <c r="D59" s="284" t="s">
        <v>1524</v>
      </c>
      <c r="E59" s="289" t="s">
        <v>2288</v>
      </c>
      <c r="F59" s="176" t="str" cm="1">
        <f t="array" ref="F59" xml:space="preserve"> INDEX(韻母對照資料表[漢字例], MATCH(TRUE, EXACT($D59, 韻母對照資料表[台語音標]),0))</f>
        <v>爭</v>
      </c>
      <c r="G59" s="280" t="str" cm="1">
        <f t="array" ref="G59" xml:space="preserve"> INDEX(韻母對照資料表[十五音], MATCH(TRUE, EXACT($D59, 韻母對照資料表[台語音標]),0))</f>
        <v>更</v>
      </c>
      <c r="H59" s="159" t="str" cm="1">
        <f t="array" ref="H59" xml:space="preserve"> INDEX(韻母對照資料表[白話字], MATCH(TRUE, EXACT($D59, 韻母對照資料表[台語音標]),0))</f>
        <v>eⁿ</v>
      </c>
      <c r="I59" s="159" t="str" cm="1">
        <f t="array" ref="I59" xml:space="preserve"> INDEX(韻母對照資料表[台羅拼音], MATCH(TRUE, EXACT($D59, 韻母對照資料表[台語音標]),0))</f>
        <v>enn</v>
      </c>
      <c r="J59" s="159" t="str" cm="1">
        <f t="array" ref="J59" xml:space="preserve"> INDEX(韻母對照資料表[閩拼方案], MATCH(TRUE, EXACT($D59, 韻母對照資料表[台語音標]),0))</f>
        <v>ne</v>
      </c>
      <c r="K59" s="162" t="str" cm="1">
        <f t="array" ref="K59" xml:space="preserve"> INDEX(韻母對照資料表[台語注音二式], MATCH(TRUE, EXACT($D59, 韻母對照資料表[台語音標]),0))</f>
        <v>enn</v>
      </c>
      <c r="L59" s="161" t="s">
        <v>1593</v>
      </c>
      <c r="M59" s="160" t="s">
        <v>1516</v>
      </c>
      <c r="O59" s="112">
        <f>O58+1</f>
        <v>2</v>
      </c>
      <c r="P59" s="132"/>
      <c r="Q59" s="131" t="s">
        <v>1646</v>
      </c>
      <c r="R59" s="129" t="s">
        <v>1634</v>
      </c>
      <c r="S59" s="129" t="str">
        <f t="shared" si="3"/>
        <v>ㄥㆻ</v>
      </c>
      <c r="V59" s="104"/>
      <c r="W59" s="104"/>
      <c r="X59" s="104"/>
      <c r="Y59" s="104"/>
    </row>
    <row r="60" spans="2:25" ht="57.75">
      <c r="B60" s="152" cm="1">
        <f t="array" ref="B60" xml:space="preserve"> ROW() - ROW($2:$2)</f>
        <v>58</v>
      </c>
      <c r="C60" s="283" t="s">
        <v>1697</v>
      </c>
      <c r="D60" s="283" t="s">
        <v>1588</v>
      </c>
      <c r="E60" s="288" t="s">
        <v>2290</v>
      </c>
      <c r="F60" s="302" t="str" cm="1">
        <f t="array" ref="F60" xml:space="preserve"> INDEX(韻母對照資料表[漢字例], MATCH(TRUE, EXACT($D60, 韻母對照資料表[台語音標]),0))</f>
        <v>呼</v>
      </c>
      <c r="G60" s="279" t="str" cm="1">
        <f t="array" ref="G60" xml:space="preserve"> INDEX(韻母對照資料表[十五音], MATCH(TRUE, EXACT($D60, 韻母對照資料表[台語音標]),0))</f>
        <v>扛</v>
      </c>
      <c r="H60" s="110" t="str" cm="1">
        <f t="array" ref="H60" xml:space="preserve"> INDEX(韻母對照資料表[白話字], MATCH(TRUE, EXACT($D60, 韻母對照資料表[台語音標]),0))</f>
        <v>on</v>
      </c>
      <c r="I60" s="110" t="str" cm="1">
        <f t="array" ref="I60" xml:space="preserve"> INDEX(韻母對照資料表[台羅拼音], MATCH(TRUE, EXACT($D60, 韻母對照資料表[台語音標]),0))</f>
        <v>onn</v>
      </c>
      <c r="J60" s="110" t="str" cm="1">
        <f t="array" ref="J60" xml:space="preserve"> INDEX(韻母對照資料表[閩拼方案], MATCH(TRUE, EXACT($D60, 韻母對照資料表[台語音標]),0))</f>
        <v>noo</v>
      </c>
      <c r="K60" s="150" t="str" cm="1">
        <f t="array" ref="K60" xml:space="preserve"> INDEX(韻母對照資料表[台語注音二式], MATCH(TRUE, EXACT($D60, 韻母對照資料表[台語音標]),0))</f>
        <v>ornn</v>
      </c>
      <c r="L60" s="149" t="s">
        <v>1587</v>
      </c>
      <c r="M60" s="111" t="s">
        <v>14</v>
      </c>
      <c r="O60" s="112">
        <f>O59+1</f>
        <v>3</v>
      </c>
      <c r="P60" s="132" t="s">
        <v>1139</v>
      </c>
      <c r="Q60" s="139" t="s">
        <v>1630</v>
      </c>
      <c r="R60" s="129" t="s">
        <v>698</v>
      </c>
      <c r="S60" s="129" t="str">
        <f t="shared" si="3"/>
        <v>ㆲㆻ</v>
      </c>
      <c r="V60" s="104"/>
      <c r="W60" s="104"/>
      <c r="X60" s="104"/>
      <c r="Y60" s="104"/>
    </row>
    <row r="61" spans="2:25" ht="57.75">
      <c r="B61" s="163" cm="1">
        <f t="array" ref="B61" xml:space="preserve"> ROW() - ROW($2:$2)</f>
        <v>59</v>
      </c>
      <c r="C61" s="284" t="s">
        <v>2267</v>
      </c>
      <c r="D61" s="284" t="s">
        <v>1607</v>
      </c>
      <c r="E61" s="289" t="s">
        <v>2292</v>
      </c>
      <c r="F61" s="176" t="str" cm="1">
        <f t="array" ref="F61" xml:space="preserve"> INDEX(韻母對照資料表[漢字例], MATCH(TRUE, EXACT($D61, 韻母對照資料表[台語音標]),0))</f>
        <v>挨</v>
      </c>
      <c r="G61" s="280" t="str" cm="1">
        <f t="array" ref="G61" xml:space="preserve"> INDEX(韻母對照資料表[十五音], MATCH(TRUE, EXACT($D61, 韻母對照資料表[台語音標]),0))</f>
        <v>閒</v>
      </c>
      <c r="H61" s="159" t="str" cm="1">
        <f t="array" ref="H61" xml:space="preserve"> INDEX(韻母對照資料表[白話字], MATCH(TRUE, EXACT($D61, 韻母對照資料表[台語音標]),0))</f>
        <v>aiⁿ</v>
      </c>
      <c r="I61" s="159" t="str" cm="1">
        <f t="array" ref="I61" xml:space="preserve"> INDEX(韻母對照資料表[台羅拼音], MATCH(TRUE, EXACT($D61, 韻母對照資料表[台語音標]),0))</f>
        <v>ainn</v>
      </c>
      <c r="J61" s="159" t="str" cm="1">
        <f t="array" ref="J61" xml:space="preserve"> INDEX(韻母對照資料表[閩拼方案], MATCH(TRUE, EXACT($D61, 韻母對照資料表[台語音標]),0))</f>
        <v>nai</v>
      </c>
      <c r="K61" s="162" t="str" cm="1">
        <f t="array" ref="K61" xml:space="preserve"> INDEX(韻母對照資料表[台語注音二式], MATCH(TRUE, EXACT($D61, 韻母對照資料表[台語音標]),0))</f>
        <v>ainn</v>
      </c>
      <c r="L61" s="161" t="s">
        <v>1606</v>
      </c>
      <c r="M61" s="160" t="s">
        <v>9</v>
      </c>
      <c r="O61" s="112">
        <f>O60+1</f>
        <v>4</v>
      </c>
      <c r="P61" s="132" t="s">
        <v>1202</v>
      </c>
      <c r="Q61" s="131" t="s">
        <v>1647</v>
      </c>
      <c r="R61" s="129" t="s">
        <v>467</v>
      </c>
      <c r="S61" s="129" t="str">
        <f t="shared" si="3"/>
        <v>ㄧㆻ</v>
      </c>
      <c r="V61" s="104"/>
      <c r="W61" s="104"/>
      <c r="X61" s="104"/>
      <c r="Y61" s="104"/>
    </row>
    <row r="62" spans="2:25" ht="57.75">
      <c r="B62" s="152" cm="1">
        <f t="array" ref="B62" xml:space="preserve"> ROW() - ROW($2:$2)</f>
        <v>60</v>
      </c>
      <c r="C62" s="283" t="s">
        <v>2266</v>
      </c>
      <c r="D62" s="283" t="s">
        <v>1615</v>
      </c>
      <c r="E62" s="288" t="s">
        <v>2291</v>
      </c>
      <c r="F62" s="306" t="str" cm="1">
        <f t="array" ref="F62" xml:space="preserve"> INDEX(韻母對照資料表[漢字例], MATCH(TRUE, EXACT($D62, 韻母對照資料表[台語音標]),0))</f>
        <v>懸</v>
      </c>
      <c r="G62" s="279" t="str" cm="1">
        <f t="array" ref="G62" xml:space="preserve"> INDEX(韻母對照資料表[十五音], MATCH(TRUE, EXACT($D62, 韻母對照資料表[台語音標]),0))</f>
        <v>爻</v>
      </c>
      <c r="H62" s="110" t="str" cm="1">
        <f t="array" ref="H62" xml:space="preserve"> INDEX(韻母對照資料表[白話字], MATCH(TRUE, EXACT($D62, 韻母對照資料表[台語音標]),0))</f>
        <v>auⁿ</v>
      </c>
      <c r="I62" s="110" t="str" cm="1">
        <f t="array" ref="I62" xml:space="preserve"> INDEX(韻母對照資料表[台羅拼音], MATCH(TRUE, EXACT($D62, 韻母對照資料表[台語音標]),0))</f>
        <v>aunn</v>
      </c>
      <c r="J62" s="110" t="str" cm="1">
        <f t="array" ref="J62" xml:space="preserve"> INDEX(韻母對照資料表[閩拼方案], MATCH(TRUE, EXACT($D62, 韻母對照資料表[台語音標]),0))</f>
        <v>nao</v>
      </c>
      <c r="K62" s="150" t="str" cm="1">
        <f t="array" ref="K62" xml:space="preserve"> INDEX(韻母對照資料表[台語注音二式], MATCH(TRUE, EXACT($D62, 韻母對照資料表[台語音標]),0))</f>
        <v>aunn</v>
      </c>
      <c r="L62" s="149" t="s">
        <v>1614</v>
      </c>
      <c r="M62" s="111" t="s">
        <v>1473</v>
      </c>
      <c r="O62" s="112">
        <f>O61+1</f>
        <v>5</v>
      </c>
      <c r="P62" s="132" t="s">
        <v>1152</v>
      </c>
      <c r="Q62" s="131" t="s">
        <v>1648</v>
      </c>
      <c r="R62" s="129" t="s">
        <v>336</v>
      </c>
      <c r="S62" s="129" t="str">
        <f t="shared" si="3"/>
        <v>ㄧㆻ</v>
      </c>
      <c r="V62" s="104"/>
      <c r="W62" s="104"/>
      <c r="X62" s="104"/>
      <c r="Y62" s="104"/>
    </row>
    <row r="63" spans="2:25" ht="57.75">
      <c r="B63" s="163" cm="1">
        <f t="array" ref="B63" xml:space="preserve"> ROW() - ROW($2:$2)</f>
        <v>61</v>
      </c>
      <c r="C63" s="284" t="s">
        <v>2262</v>
      </c>
      <c r="D63" s="284" t="s">
        <v>1737</v>
      </c>
      <c r="E63" s="289" t="s">
        <v>1734</v>
      </c>
      <c r="F63" s="176" t="str" cm="1">
        <f t="array" ref="F63" xml:space="preserve"> INDEX(韻母對照資料表[漢字例], MATCH(TRUE, EXACT($D63, 韻母對照資料表[台語音標]),0))</f>
        <v>且</v>
      </c>
      <c r="G63" s="280" t="str" cm="1">
        <f t="array" ref="G63" xml:space="preserve"> INDEX(韻母對照資料表[十五音], MATCH(TRUE, EXACT($D63, 韻母對照資料表[台語音標]),0))</f>
        <v>驚</v>
      </c>
      <c r="H63" s="159" t="str" cm="1">
        <f t="array" ref="H63" xml:space="preserve"> INDEX(韻母對照資料表[白話字], MATCH(TRUE, EXACT($D63, 韻母對照資料表[台語音標]),0))</f>
        <v>iaⁿ</v>
      </c>
      <c r="I63" s="159" t="str" cm="1">
        <f t="array" ref="I63" xml:space="preserve"> INDEX(韻母對照資料表[台羅拼音], MATCH(TRUE, EXACT($D63, 韻母對照資料表[台語音標]),0))</f>
        <v>iannh</v>
      </c>
      <c r="J63" s="159" t="str" cm="1">
        <f t="array" ref="J63" xml:space="preserve"> INDEX(韻母對照資料表[閩拼方案], MATCH(TRUE, EXACT($D63, 韻母對照資料表[台語音標]),0))</f>
        <v>nia</v>
      </c>
      <c r="K63" s="162" t="str" cm="1">
        <f t="array" ref="K63" xml:space="preserve"> INDEX(韻母對照資料表[台語注音二式], MATCH(TRUE, EXACT($D63, 韻母對照資料表[台語音標]),0))</f>
        <v>iann</v>
      </c>
      <c r="L63" s="161"/>
      <c r="M63" s="160"/>
      <c r="O63" s="112">
        <f>O62+1</f>
        <v>6</v>
      </c>
      <c r="P63" s="132" t="s">
        <v>1182</v>
      </c>
      <c r="Q63" s="131" t="s">
        <v>1648</v>
      </c>
      <c r="R63" s="129" t="s">
        <v>579</v>
      </c>
      <c r="S63" s="129" t="str">
        <f t="shared" si="3"/>
        <v>ㄧㆻ</v>
      </c>
      <c r="V63" s="104"/>
      <c r="W63" s="104"/>
      <c r="X63" s="104"/>
      <c r="Y63" s="104"/>
    </row>
    <row r="64" spans="2:25" ht="57.75">
      <c r="B64" s="163" cm="1">
        <f t="array" ref="B64" xml:space="preserve"> ROW() - ROW($2:$2)</f>
        <v>62</v>
      </c>
      <c r="C64" s="284" t="s">
        <v>2313</v>
      </c>
      <c r="D64" s="284" t="s">
        <v>1599</v>
      </c>
      <c r="E64" s="289" t="s">
        <v>1743</v>
      </c>
      <c r="F64" s="178" t="str" cm="1">
        <f t="array" ref="F64" xml:space="preserve"> INDEX(韻母對照資料表[漢字例], MATCH(TRUE, EXACT($D64, 韻母對照資料表[台語音標]),0))</f>
        <v>鳥</v>
      </c>
      <c r="G64" s="280" t="str" cm="1">
        <f t="array" ref="G64" xml:space="preserve"> INDEX(韻母對照資料表[十五音], MATCH(TRUE, EXACT($D64, 韻母對照資料表[台語音標]),0))</f>
        <v>嘄</v>
      </c>
      <c r="H64" s="159" t="str" cm="1">
        <f t="array" ref="H64" xml:space="preserve"> INDEX(韻母對照資料表[白話字], MATCH(TRUE, EXACT($D64, 韻母對照資料表[台語音標]),0))</f>
        <v>iauⁿ</v>
      </c>
      <c r="I64" s="159" t="str" cm="1">
        <f t="array" ref="I64" xml:space="preserve"> INDEX(韻母對照資料表[台羅拼音], MATCH(TRUE, EXACT($D64, 韻母對照資料表[台語音標]),0))</f>
        <v>iaunn</v>
      </c>
      <c r="J64" s="159" t="str" cm="1">
        <f t="array" ref="J64" xml:space="preserve"> INDEX(韻母對照資料表[閩拼方案], MATCH(TRUE, EXACT($D64, 韻母對照資料表[台語音標]),0))</f>
        <v>niao</v>
      </c>
      <c r="K64" s="162" t="str" cm="1">
        <f t="array" ref="K64" xml:space="preserve"> INDEX(韻母對照資料表[台語注音二式], MATCH(TRUE, EXACT($D64, 韻母對照資料表[台語音標]),0))</f>
        <v>iaunn</v>
      </c>
      <c r="L64" s="161"/>
      <c r="M64" s="160"/>
      <c r="O64" s="112">
        <v>7</v>
      </c>
      <c r="P64" s="132" t="s">
        <v>1343</v>
      </c>
      <c r="Q64" s="131" t="s">
        <v>1649</v>
      </c>
      <c r="R64" s="129" t="s">
        <v>851</v>
      </c>
      <c r="S64" s="129" t="str">
        <f t="shared" si="3"/>
        <v>ㄨㆻ</v>
      </c>
      <c r="V64" s="104"/>
      <c r="W64" s="104"/>
      <c r="X64" s="104"/>
      <c r="Y64" s="104"/>
    </row>
    <row r="65" spans="2:25" ht="57.75">
      <c r="B65" s="163" cm="1">
        <f t="array" ref="B65" xml:space="preserve"> ROW() - ROW($2:$2)</f>
        <v>63</v>
      </c>
      <c r="C65" s="284" t="s">
        <v>1755</v>
      </c>
      <c r="D65" s="284" t="s">
        <v>1757</v>
      </c>
      <c r="E65" s="289" t="s">
        <v>1735</v>
      </c>
      <c r="F65" s="176" t="str" cm="1">
        <f t="array" ref="F65" xml:space="preserve"> INDEX(韻母對照資料表[漢字例], MATCH(TRUE, EXACT($D65, 韻母對照資料表[台語音標]),0))</f>
        <v>香</v>
      </c>
      <c r="G65" s="280" t="str" cm="1">
        <f t="array" ref="G65" xml:space="preserve"> INDEX(韻母對照資料表[十五音], MATCH(TRUE, EXACT($D65, 韻母對照資料表[台語音標]),0))</f>
        <v>牛</v>
      </c>
      <c r="H65" s="159" t="str" cm="1">
        <f t="array" ref="H65" xml:space="preserve"> INDEX(韻母對照資料表[白話字], MATCH(TRUE, EXACT($D65, 韻母對照資料表[台語音標]),0))</f>
        <v>iuⁿ</v>
      </c>
      <c r="I65" s="159" t="str" cm="1">
        <f t="array" ref="I65" xml:space="preserve"> INDEX(韻母對照資料表[台羅拼音], MATCH(TRUE, EXACT($D65, 韻母對照資料表[台語音標]),0))</f>
        <v>iunn</v>
      </c>
      <c r="J65" s="159" t="str" cm="1">
        <f t="array" ref="J65" xml:space="preserve"> INDEX(韻母對照資料表[閩拼方案], MATCH(TRUE, EXACT($D65, 韻母對照資料表[台語音標]),0))</f>
        <v>niu</v>
      </c>
      <c r="K65" s="162" t="str" cm="1">
        <f t="array" ref="K65" xml:space="preserve"> INDEX(韻母對照資料表[台語注音二式], MATCH(TRUE, EXACT($D65, 韻母對照資料表[台語音標]),0))</f>
        <v>iunn</v>
      </c>
      <c r="L65" s="161" t="s">
        <v>1600</v>
      </c>
      <c r="M65" s="160" t="s">
        <v>1459</v>
      </c>
      <c r="V65" s="104"/>
      <c r="W65" s="104"/>
      <c r="X65" s="104"/>
      <c r="Y65" s="104"/>
    </row>
    <row r="66" spans="2:25" ht="57.75">
      <c r="B66" s="163" cm="1">
        <f t="array" ref="B66" xml:space="preserve"> ROW() - ROW($2:$2)</f>
        <v>64</v>
      </c>
      <c r="C66" s="284" t="s">
        <v>2264</v>
      </c>
      <c r="D66" s="284" t="s">
        <v>1739</v>
      </c>
      <c r="E66" s="289" t="s">
        <v>1741</v>
      </c>
      <c r="F66" s="176" t="str" cm="1">
        <f t="array" ref="F66" xml:space="preserve"> INDEX(韻母對照資料表[漢字例], MATCH(TRUE, EXACT($D66, 韻母對照資料表[台語音標]),0))</f>
        <v>肝</v>
      </c>
      <c r="G66" s="280" t="str" cm="1">
        <f t="array" ref="G66" xml:space="preserve"> INDEX(韻母對照資料表[十五音], MATCH(TRUE, EXACT($D66, 韻母對照資料表[台語音標]),0))</f>
        <v>官</v>
      </c>
      <c r="H66" s="159" t="str" cm="1">
        <f t="array" ref="H66" xml:space="preserve"> INDEX(韻母對照資料表[白話字], MATCH(TRUE, EXACT($D66, 韻母對照資料表[台語音標]),0))</f>
        <v>oaⁿ</v>
      </c>
      <c r="I66" s="159" t="str" cm="1">
        <f t="array" ref="I66" xml:space="preserve"> INDEX(韻母對照資料表[台羅拼音], MATCH(TRUE, EXACT($D66, 韻母對照資料表[台語音標]),0))</f>
        <v>uann</v>
      </c>
      <c r="J66" s="159" t="str" cm="1">
        <f t="array" ref="J66" xml:space="preserve"> INDEX(韻母對照資料表[閩拼方案], MATCH(TRUE, EXACT($D66, 韻母對照資料表[台語音標]),0))</f>
        <v>nua</v>
      </c>
      <c r="K66" s="162" t="str" cm="1">
        <f t="array" ref="K66" xml:space="preserve"> INDEX(韻母對照資料表[台語注音二式], MATCH(TRUE, EXACT($D66, 韻母對照資料表[台語音標]),0))</f>
        <v>uann</v>
      </c>
      <c r="L66" s="161"/>
      <c r="M66" s="160"/>
      <c r="V66" s="104"/>
      <c r="W66" s="104"/>
      <c r="X66" s="104"/>
      <c r="Y66" s="104"/>
    </row>
    <row r="67" spans="2:25" ht="57.75">
      <c r="B67" s="163" cm="1">
        <f t="array" ref="B67" xml:space="preserve"> ROW() - ROW($2:$2)</f>
        <v>65</v>
      </c>
      <c r="C67" s="284" t="s">
        <v>1745</v>
      </c>
      <c r="D67" s="284" t="s">
        <v>1874</v>
      </c>
      <c r="E67" s="289" t="s">
        <v>1744</v>
      </c>
      <c r="F67" s="176" t="str" cm="1">
        <f t="array" ref="F67" xml:space="preserve"> INDEX(韻母對照資料表[漢字例], MATCH(TRUE, EXACT($D67, 韻母對照資料表[台語音標]),0))</f>
        <v>檨</v>
      </c>
      <c r="G67" s="280" t="str" cm="1">
        <f t="array" ref="G67" xml:space="preserve"> INDEX(韻母對照資料表[十五音], MATCH(TRUE, EXACT($D67, 韻母對照資料表[台語音標]),0))</f>
        <v>閂</v>
      </c>
      <c r="H67" s="159" t="str" cm="1">
        <f t="array" ref="H67" xml:space="preserve"> INDEX(韻母對照資料表[白話字], MATCH(TRUE, EXACT($D67, 韻母對照資料表[台語音標]),0))</f>
        <v>oaiⁿ</v>
      </c>
      <c r="I67" s="159" t="str" cm="1">
        <f t="array" ref="I67" xml:space="preserve"> INDEX(韻母對照資料表[台羅拼音], MATCH(TRUE, EXACT($D67, 韻母對照資料表[台語音標]),0))</f>
        <v>uainn</v>
      </c>
      <c r="J67" s="159" t="str" cm="1">
        <f t="array" ref="J67" xml:space="preserve"> INDEX(韻母對照資料表[閩拼方案], MATCH(TRUE, EXACT($D67, 韻母對照資料表[台語音標]),0))</f>
        <v>nuai</v>
      </c>
      <c r="K67" s="162" t="str" cm="1">
        <f t="array" ref="K67" xml:space="preserve"> INDEX(韻母對照資料表[台語注音二式], MATCH(TRUE, EXACT($D67, 韻母對照資料表[台語音標]),0))</f>
        <v>uainn</v>
      </c>
      <c r="L67" s="161"/>
      <c r="M67" s="160"/>
      <c r="O67" s="114" t="s">
        <v>1650</v>
      </c>
      <c r="V67" s="104"/>
      <c r="W67" s="104"/>
      <c r="X67" s="104"/>
      <c r="Y67" s="104"/>
    </row>
    <row r="68" spans="2:25" ht="58.5" thickBot="1">
      <c r="B68" s="152" cm="1">
        <f t="array" ref="B68" xml:space="preserve"> ROW() - ROW($2:$2)</f>
        <v>66</v>
      </c>
      <c r="C68" s="283" t="s">
        <v>2265</v>
      </c>
      <c r="D68" s="283" t="s">
        <v>1740</v>
      </c>
      <c r="E68" s="288" t="s">
        <v>1742</v>
      </c>
      <c r="F68" s="303" t="str" cm="1">
        <f t="array" ref="F68" xml:space="preserve"> INDEX(韻母對照資料表[漢字例], MATCH(TRUE, EXACT($D68, 韻母對照資料表[台語音標]),0))</f>
        <v>荒</v>
      </c>
      <c r="G68" s="279" t="str" cm="1">
        <f t="array" ref="G68" xml:space="preserve"> INDEX(韻母對照資料表[十五音], MATCH(TRUE, EXACT($D68, 韻母對照資料表[台語音標]),0))</f>
        <v>褌</v>
      </c>
      <c r="H68" s="110" t="str" cm="1">
        <f t="array" ref="H68" xml:space="preserve"> INDEX(韻母對照資料表[白話字], MATCH(TRUE, EXACT($D68, 韻母對照資料表[台語音標]),0))</f>
        <v>uiⁿ</v>
      </c>
      <c r="I68" s="110" t="str" cm="1">
        <f t="array" ref="I68" xml:space="preserve"> INDEX(韻母對照資料表[台羅拼音], MATCH(TRUE, EXACT($D68, 韻母對照資料表[台語音標]),0))</f>
        <v>uinn</v>
      </c>
      <c r="J68" s="110" t="str" cm="1">
        <f t="array" ref="J68" xml:space="preserve"> INDEX(韻母對照資料表[閩拼方案], MATCH(TRUE, EXACT($D68, 韻母對照資料表[台語音標]),0))</f>
        <v>nui</v>
      </c>
      <c r="K68" s="150" t="str" cm="1">
        <f t="array" ref="K68" xml:space="preserve"> INDEX(韻母對照資料表[台語注音二式], MATCH(TRUE, EXACT($D68, 韻母對照資料表[台語音標]),0))</f>
        <v>uinn</v>
      </c>
      <c r="L68" s="149"/>
      <c r="M68" s="111"/>
      <c r="O68" s="120" t="s">
        <v>1020</v>
      </c>
      <c r="P68" s="123" t="s">
        <v>1538</v>
      </c>
      <c r="Q68" s="122" t="s">
        <v>1537</v>
      </c>
      <c r="R68" s="121" t="s">
        <v>1539</v>
      </c>
      <c r="S68" s="121" t="s">
        <v>1540</v>
      </c>
      <c r="V68" s="104"/>
      <c r="W68" s="104"/>
      <c r="X68" s="104"/>
      <c r="Y68" s="104"/>
    </row>
    <row r="69" spans="2:25" ht="58.5" thickTop="1">
      <c r="B69" s="112" cm="1">
        <f t="array" ref="B69" xml:space="preserve"> ROW() - ROW($2:$2)</f>
        <v>67</v>
      </c>
      <c r="C69" s="281" t="s">
        <v>1531</v>
      </c>
      <c r="D69" s="281" t="s">
        <v>1460</v>
      </c>
      <c r="E69" s="286" t="s">
        <v>1617</v>
      </c>
      <c r="F69" s="169" t="str" cm="1">
        <f t="array" ref="F69" xml:space="preserve"> INDEX(韻母對照資料表[漢字例], MATCH(TRUE, EXACT($D69, 韻母對照資料表[台語音標]),0))</f>
        <v>姆</v>
      </c>
      <c r="G69" s="277" t="str" cm="1">
        <f t="array" ref="G69" xml:space="preserve"> INDEX(韻母對照資料表[十五音], MATCH(TRUE, EXACT($D69, 韻母對照資料表[台語音標]),0))</f>
        <v>姆</v>
      </c>
      <c r="H69" s="108" t="str" cm="1">
        <f t="array" ref="H69" xml:space="preserve"> INDEX(韻母對照資料表[白話字], MATCH(TRUE, EXACT($D69, 韻母對照資料表[台語音標]),0))</f>
        <v>m</v>
      </c>
      <c r="I69" s="108" t="str" cm="1">
        <f t="array" ref="I69" xml:space="preserve"> INDEX(韻母對照資料表[台羅拼音], MATCH(TRUE, EXACT($D69, 韻母對照資料表[台語音標]),0))</f>
        <v>m</v>
      </c>
      <c r="J69" s="108" t="str" cm="1">
        <f t="array" ref="J69" xml:space="preserve"> INDEX(韻母對照資料表[閩拼方案], MATCH(TRUE, EXACT($D69, 韻母對照資料表[台語音標]),0))</f>
        <v>m</v>
      </c>
      <c r="K69" s="128" t="str" cm="1">
        <f t="array" ref="K69" xml:space="preserve"> INDEX(韻母對照資料表[台語注音二式], MATCH(TRUE, EXACT($D69, 韻母對照資料表[台語音標]),0))</f>
        <v>m</v>
      </c>
      <c r="L69" s="127" t="s">
        <v>1458</v>
      </c>
      <c r="M69" s="109" t="s">
        <v>1489</v>
      </c>
      <c r="O69" s="112">
        <v>1</v>
      </c>
      <c r="P69" s="132" t="s">
        <v>5</v>
      </c>
      <c r="Q69" s="131" t="s">
        <v>1651</v>
      </c>
      <c r="R69" s="129" t="s">
        <v>950</v>
      </c>
      <c r="S69" s="129" t="str">
        <f xml:space="preserve"> LEFT(R69, IF(LEN(R69)=1, 1, LEN(R69)-1)) &amp; "ㆷ"</f>
        <v>ㆬㆷ</v>
      </c>
      <c r="V69" s="104"/>
      <c r="W69" s="104"/>
      <c r="X69" s="104"/>
      <c r="Y69" s="104"/>
    </row>
    <row r="70" spans="2:25" ht="57.75">
      <c r="B70" s="112" cm="1">
        <f t="array" ref="B70" xml:space="preserve"> ROW() - ROW($2:$2)</f>
        <v>68</v>
      </c>
      <c r="C70" s="281" t="s">
        <v>1471</v>
      </c>
      <c r="D70" s="281" t="s">
        <v>1623</v>
      </c>
      <c r="E70" s="286" t="s">
        <v>1525</v>
      </c>
      <c r="F70" s="169" t="str" cm="1">
        <f t="array" ref="F70" xml:space="preserve"> INDEX(韻母對照資料表[漢字例], MATCH(TRUE, EXACT($D70, 韻母對照資料表[台語音標]),0))</f>
        <v>恩</v>
      </c>
      <c r="G70" s="277" t="str" cm="1">
        <f t="array" ref="G70" xml:space="preserve"> INDEX(韻母對照資料表[十五音], MATCH(TRUE, EXACT($D70, 韻母對照資料表[台語音標]),0))</f>
        <v>巾</v>
      </c>
      <c r="H70" s="108" t="str" cm="1">
        <f t="array" ref="H70" xml:space="preserve"> INDEX(韻母對照資料表[白話字], MATCH(TRUE, EXACT($D70, 韻母對照資料表[台語音標]),0))</f>
        <v>in</v>
      </c>
      <c r="I70" s="108" t="str" cm="1">
        <f t="array" ref="I70" xml:space="preserve"> INDEX(韻母對照資料表[台羅拼音], MATCH(TRUE, EXACT($D70, 韻母對照資料表[台語音標]),0))</f>
        <v>in</v>
      </c>
      <c r="J70" s="108" t="str" cm="1">
        <f t="array" ref="J70" xml:space="preserve"> INDEX(韻母對照資料表[閩拼方案], MATCH(TRUE, EXACT($D70, 韻母對照資料表[台語音標]),0))</f>
        <v>in</v>
      </c>
      <c r="K70" s="128" t="str" cm="1">
        <f t="array" ref="K70" xml:space="preserve"> INDEX(韻母對照資料表[台語注音二式], MATCH(TRUE, EXACT($D70, 韻母對照資料表[台語音標]),0))</f>
        <v>in</v>
      </c>
      <c r="L70" s="127" t="s">
        <v>1622</v>
      </c>
      <c r="M70" s="109" t="s">
        <v>1479</v>
      </c>
      <c r="O70" s="112">
        <f>O69+1</f>
        <v>2</v>
      </c>
      <c r="P70" s="132" t="s">
        <v>1322</v>
      </c>
      <c r="Q70" s="131" t="s">
        <v>1653</v>
      </c>
      <c r="R70" s="129" t="s">
        <v>1652</v>
      </c>
      <c r="S70" s="129" t="str">
        <f xml:space="preserve"> LEFT(R70, IF(LEN(R70)=1, 1, LEN(R70)-1)) &amp; "ㆷ"</f>
        <v>ㆭㆷ</v>
      </c>
      <c r="V70" s="104"/>
      <c r="W70" s="104"/>
      <c r="X70" s="104"/>
      <c r="Y70" s="104"/>
    </row>
    <row r="71" spans="2:25" ht="57.75">
      <c r="B71" s="152" cm="1">
        <f t="array" ref="B71" xml:space="preserve"> ROW() - ROW($2:$2)</f>
        <v>69</v>
      </c>
      <c r="C71" s="283" t="s">
        <v>1746</v>
      </c>
      <c r="D71" s="283" t="s">
        <v>1484</v>
      </c>
      <c r="E71" s="288" t="s">
        <v>1652</v>
      </c>
      <c r="F71" s="173" t="str" cm="1">
        <f t="array" ref="F71" xml:space="preserve"> INDEX(韻母對照資料表[漢字例], MATCH(TRUE, EXACT($D71, 韻母對照資料表[台語音標]),0))</f>
        <v>床</v>
      </c>
      <c r="G71" s="279" t="str" cm="1">
        <f t="array" ref="G71" xml:space="preserve"> INDEX(韻母對照資料表[十五音], MATCH(TRUE, EXACT($D71, 韻母對照資料表[台語音標]),0))</f>
        <v>鋼</v>
      </c>
      <c r="H71" s="110" t="str" cm="1">
        <f t="array" ref="H71" xml:space="preserve"> INDEX(韻母對照資料表[白話字], MATCH(TRUE, EXACT($D71, 韻母對照資料表[台語音標]),0))</f>
        <v>ng</v>
      </c>
      <c r="I71" s="110" t="str" cm="1">
        <f t="array" ref="I71" xml:space="preserve"> INDEX(韻母對照資料表[台羅拼音], MATCH(TRUE, EXACT($D71, 韻母對照資料表[台語音標]),0))</f>
        <v>ng</v>
      </c>
      <c r="J71" s="110" t="str" cm="1">
        <f t="array" ref="J71" xml:space="preserve"> INDEX(韻母對照資料表[閩拼方案], MATCH(TRUE, EXACT($D71, 韻母對照資料表[台語音標]),0))</f>
        <v>ng</v>
      </c>
      <c r="K71" s="150" t="str" cm="1">
        <f t="array" ref="K71" xml:space="preserve"> INDEX(韻母對照資料表[台語注音二式], MATCH(TRUE, EXACT($D71, 韻母對照資料表[台語音標]),0))</f>
        <v>ng</v>
      </c>
      <c r="L71" s="149" t="s">
        <v>1481</v>
      </c>
      <c r="M71" s="111" t="s">
        <v>732</v>
      </c>
      <c r="V71" s="104"/>
      <c r="W71" s="104"/>
      <c r="X71" s="104"/>
      <c r="Y71" s="104"/>
    </row>
    <row r="72" spans="2:25">
      <c r="B72" s="151" cm="1">
        <f t="array" ref="B72" xml:space="preserve"> ROW() - ROW($2:$2)</f>
        <v>70</v>
      </c>
      <c r="C72" s="146"/>
      <c r="D72" s="146">
        <v>1</v>
      </c>
      <c r="E72" s="287" t="s">
        <v>1459</v>
      </c>
      <c r="F72" s="157"/>
      <c r="G72" s="157"/>
      <c r="H72" s="106"/>
      <c r="I72" s="106"/>
      <c r="J72" s="106"/>
      <c r="K72" s="146"/>
      <c r="L72" s="145"/>
      <c r="M72" s="107" t="s">
        <v>1502</v>
      </c>
      <c r="V72" s="104"/>
      <c r="W72" s="104"/>
      <c r="X72" s="104"/>
      <c r="Y72" s="104"/>
    </row>
    <row r="73" spans="2:25">
      <c r="B73" s="112" cm="1">
        <f t="array" ref="B73" xml:space="preserve"> ROW() - ROW($2:$2)</f>
        <v>71</v>
      </c>
      <c r="C73" s="128"/>
      <c r="D73" s="128">
        <v>2</v>
      </c>
      <c r="E73" s="286" t="s">
        <v>1427</v>
      </c>
      <c r="F73" s="156"/>
      <c r="G73" s="156"/>
      <c r="H73" s="108"/>
      <c r="I73" s="108"/>
      <c r="J73" s="108"/>
      <c r="K73" s="128"/>
      <c r="L73" s="127"/>
      <c r="M73" s="109" t="s">
        <v>1498</v>
      </c>
      <c r="V73" s="104"/>
      <c r="W73" s="104"/>
      <c r="X73" s="104"/>
      <c r="Y73" s="104"/>
    </row>
    <row r="74" spans="2:25">
      <c r="B74" s="112" cm="1">
        <f t="array" ref="B74" xml:space="preserve"> ROW() - ROW($2:$2)</f>
        <v>72</v>
      </c>
      <c r="C74" s="128"/>
      <c r="D74" s="128">
        <v>3</v>
      </c>
      <c r="E74" s="286" t="s">
        <v>1422</v>
      </c>
      <c r="F74" s="156"/>
      <c r="G74" s="156"/>
      <c r="H74" s="108"/>
      <c r="I74" s="108"/>
      <c r="J74" s="108"/>
      <c r="K74" s="128"/>
      <c r="L74" s="127"/>
      <c r="M74" s="109" t="s">
        <v>4</v>
      </c>
      <c r="V74" s="104"/>
      <c r="W74" s="104"/>
      <c r="X74" s="104"/>
      <c r="Y74" s="104"/>
    </row>
    <row r="75" spans="2:25">
      <c r="B75" s="112" cm="1">
        <f t="array" ref="B75" xml:space="preserve"> ROW() - ROW($2:$2)</f>
        <v>73</v>
      </c>
      <c r="C75" s="128"/>
      <c r="D75" s="128" t="s">
        <v>1637</v>
      </c>
      <c r="E75" s="286" t="s">
        <v>2296</v>
      </c>
      <c r="F75" s="156"/>
      <c r="G75" s="156"/>
      <c r="H75" s="108"/>
      <c r="I75" s="108"/>
      <c r="J75" s="108"/>
      <c r="K75" s="128"/>
      <c r="L75" s="127"/>
      <c r="M75" s="109" t="s">
        <v>6</v>
      </c>
      <c r="V75" s="104"/>
      <c r="W75" s="104"/>
      <c r="X75" s="104"/>
      <c r="Y75" s="104"/>
    </row>
    <row r="76" spans="2:25">
      <c r="B76" s="112" cm="1">
        <f t="array" ref="B76" xml:space="preserve"> ROW() - ROW($2:$2)</f>
        <v>74</v>
      </c>
      <c r="C76" s="128"/>
      <c r="D76" s="128" t="s">
        <v>1639</v>
      </c>
      <c r="E76" s="286" t="s">
        <v>2297</v>
      </c>
      <c r="F76" s="156"/>
      <c r="G76" s="156"/>
      <c r="H76" s="108"/>
      <c r="I76" s="108"/>
      <c r="J76" s="108"/>
      <c r="K76" s="128"/>
      <c r="L76" s="127"/>
      <c r="M76" s="109" t="s">
        <v>16</v>
      </c>
      <c r="V76" s="104"/>
      <c r="W76" s="104"/>
      <c r="X76" s="104"/>
      <c r="Y76" s="104"/>
    </row>
    <row r="77" spans="2:25">
      <c r="B77" s="112" cm="1">
        <f t="array" ref="B77" xml:space="preserve"> ROW() - ROW($2:$2)</f>
        <v>75</v>
      </c>
      <c r="C77" s="128"/>
      <c r="D77" s="128" t="s">
        <v>1641</v>
      </c>
      <c r="E77" s="286" t="s">
        <v>2298</v>
      </c>
      <c r="F77" s="156"/>
      <c r="G77" s="156"/>
      <c r="H77" s="108"/>
      <c r="I77" s="108"/>
      <c r="J77" s="108"/>
      <c r="K77" s="128"/>
      <c r="L77" s="127"/>
      <c r="M77" s="109" t="s">
        <v>1029</v>
      </c>
      <c r="V77" s="104"/>
      <c r="W77" s="104"/>
      <c r="X77" s="104"/>
      <c r="Y77" s="104"/>
    </row>
    <row r="78" spans="2:25">
      <c r="B78" s="112" cm="1">
        <f t="array" ref="B78" xml:space="preserve"> ROW() - ROW($2:$2)</f>
        <v>76</v>
      </c>
      <c r="C78" s="128"/>
      <c r="D78" s="128" t="s">
        <v>1642</v>
      </c>
      <c r="E78" s="286" t="s">
        <v>1532</v>
      </c>
      <c r="F78" s="156"/>
      <c r="G78" s="156"/>
      <c r="H78" s="108"/>
      <c r="I78" s="108"/>
      <c r="J78" s="108"/>
      <c r="K78" s="128"/>
      <c r="L78" s="127"/>
      <c r="M78" s="109" t="s">
        <v>1509</v>
      </c>
      <c r="V78" s="104"/>
      <c r="W78" s="104"/>
      <c r="X78" s="104"/>
      <c r="Y78" s="104"/>
    </row>
    <row r="79" spans="2:25">
      <c r="B79" s="112" cm="1">
        <f t="array" ref="B79" xml:space="preserve"> ROW() - ROW($2:$2)</f>
        <v>77</v>
      </c>
      <c r="C79" s="128"/>
      <c r="D79" s="128">
        <v>5</v>
      </c>
      <c r="E79" s="286" t="s">
        <v>1432</v>
      </c>
      <c r="F79" s="156"/>
      <c r="G79" s="156"/>
      <c r="H79" s="108"/>
      <c r="I79" s="108"/>
      <c r="J79" s="108"/>
      <c r="K79" s="128"/>
      <c r="L79" s="127"/>
      <c r="M79" s="109" t="s">
        <v>1505</v>
      </c>
      <c r="V79" s="104"/>
      <c r="W79" s="104"/>
      <c r="X79" s="104"/>
      <c r="Y79" s="104"/>
    </row>
    <row r="80" spans="2:25">
      <c r="B80" s="112" cm="1">
        <f t="array" ref="B80" xml:space="preserve"> ROW() - ROW($2:$2)</f>
        <v>78</v>
      </c>
      <c r="C80" s="128"/>
      <c r="D80" s="128">
        <v>7</v>
      </c>
      <c r="E80" s="286" t="s">
        <v>1417</v>
      </c>
      <c r="F80" s="156"/>
      <c r="G80" s="156"/>
      <c r="H80" s="108"/>
      <c r="I80" s="108"/>
      <c r="J80" s="108"/>
      <c r="K80" s="128"/>
      <c r="L80" s="127"/>
      <c r="M80" s="109" t="s">
        <v>1511</v>
      </c>
      <c r="V80" s="104"/>
      <c r="W80" s="104"/>
      <c r="X80" s="104"/>
      <c r="Y80" s="104"/>
    </row>
    <row r="81" spans="2:25">
      <c r="B81" s="152" cm="1">
        <f t="array" ref="B81" xml:space="preserve"> ROW() - ROW($2:$2)</f>
        <v>79</v>
      </c>
      <c r="C81" s="150"/>
      <c r="D81" s="150">
        <v>8</v>
      </c>
      <c r="E81" s="288" t="s">
        <v>1443</v>
      </c>
      <c r="F81" s="158"/>
      <c r="G81" s="158"/>
      <c r="H81" s="110"/>
      <c r="I81" s="110"/>
      <c r="J81" s="110"/>
      <c r="K81" s="150"/>
      <c r="L81" s="149"/>
      <c r="M81" s="111"/>
      <c r="V81" s="104"/>
      <c r="W81" s="104"/>
      <c r="X81" s="104"/>
      <c r="Y81" s="104"/>
    </row>
    <row r="82" spans="2:25">
      <c r="V82" s="104"/>
      <c r="W82" s="104"/>
      <c r="X82" s="104"/>
      <c r="Y82" s="104"/>
    </row>
    <row r="83" spans="2:25">
      <c r="V83" s="104"/>
      <c r="W83" s="104"/>
      <c r="X83" s="104"/>
      <c r="Y83" s="104"/>
    </row>
    <row r="84" spans="2:25">
      <c r="V84" s="104"/>
      <c r="W84" s="104"/>
      <c r="X84" s="104"/>
      <c r="Y84" s="104"/>
    </row>
    <row r="85" spans="2:25">
      <c r="V85" s="104"/>
      <c r="W85" s="104"/>
      <c r="X85" s="104"/>
      <c r="Y85" s="104"/>
    </row>
    <row r="86" spans="2:25">
      <c r="V86" s="104"/>
      <c r="W86" s="104"/>
      <c r="X86" s="104"/>
      <c r="Y86" s="104"/>
    </row>
    <row r="87" spans="2:25">
      <c r="V87" s="104"/>
      <c r="W87" s="104"/>
      <c r="X87" s="104"/>
      <c r="Y87" s="104"/>
    </row>
    <row r="88" spans="2:25">
      <c r="V88" s="104"/>
      <c r="W88" s="104"/>
      <c r="X88" s="104"/>
      <c r="Y88" s="104"/>
    </row>
    <row r="89" spans="2:25">
      <c r="V89" s="104"/>
      <c r="W89" s="104"/>
      <c r="X89" s="104"/>
      <c r="Y89" s="104"/>
    </row>
    <row r="90" spans="2:25">
      <c r="V90" s="104"/>
      <c r="W90" s="104"/>
      <c r="X90" s="104"/>
      <c r="Y90" s="104"/>
    </row>
    <row r="91" spans="2:25">
      <c r="V91" s="104"/>
      <c r="W91" s="104"/>
      <c r="X91" s="104"/>
      <c r="Y91" s="104"/>
    </row>
    <row r="92" spans="2:25">
      <c r="V92" s="104"/>
      <c r="W92" s="104"/>
      <c r="X92" s="104"/>
      <c r="Y92" s="104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A72-A192-4611-80AE-6A7470A066F9}">
  <dimension ref="A1:S43"/>
  <sheetViews>
    <sheetView workbookViewId="0">
      <pane ySplit="1" topLeftCell="A26" activePane="bottomLeft" state="frozen"/>
      <selection pane="bottomLeft" activeCell="C30" sqref="C30"/>
    </sheetView>
  </sheetViews>
  <sheetFormatPr defaultRowHeight="33"/>
  <cols>
    <col min="1" max="1" width="16.5" style="192" bestFit="1" customWidth="1"/>
    <col min="2" max="2" width="21.125" style="192" customWidth="1"/>
    <col min="3" max="3" width="15.375" style="46" customWidth="1"/>
    <col min="4" max="4" width="15.375" style="194" customWidth="1"/>
    <col min="5" max="5" width="15.375" style="247" customWidth="1"/>
    <col min="6" max="6" width="15.375" style="193" customWidth="1"/>
    <col min="7" max="7" width="15.375" style="48" customWidth="1"/>
    <col min="11" max="11" width="26.75" style="46" bestFit="1" customWidth="1"/>
    <col min="12" max="12" width="9" style="46"/>
    <col min="13" max="13" width="23.125" style="193" bestFit="1" customWidth="1"/>
    <col min="14" max="17" width="9" style="46"/>
    <col min="18" max="18" width="23.25" style="192" customWidth="1"/>
    <col min="19" max="19" width="9" style="46"/>
    <col min="20" max="20" width="9" style="192"/>
    <col min="21" max="21" width="26" style="192" customWidth="1"/>
    <col min="22" max="22" width="9" style="192"/>
    <col min="23" max="23" width="5.375" style="192" bestFit="1" customWidth="1"/>
    <col min="24" max="24" width="22.75" style="192" bestFit="1" customWidth="1"/>
    <col min="25" max="16384" width="9" style="192"/>
  </cols>
  <sheetData>
    <row r="1" spans="1:19" s="201" customFormat="1" ht="30">
      <c r="A1" s="199" t="s">
        <v>1887</v>
      </c>
      <c r="B1" s="199" t="s">
        <v>1888</v>
      </c>
      <c r="C1" s="199" t="s">
        <v>1919</v>
      </c>
      <c r="D1" s="199" t="s">
        <v>1920</v>
      </c>
      <c r="E1" s="249" t="s">
        <v>2202</v>
      </c>
      <c r="F1" s="200" t="s">
        <v>1921</v>
      </c>
      <c r="G1" s="199" t="s">
        <v>1922</v>
      </c>
    </row>
    <row r="2" spans="1:19">
      <c r="A2" s="192">
        <v>1</v>
      </c>
      <c r="B2" s="192">
        <f xml:space="preserve"> INDEX([1]!聲母對照資料表[識別號], MATCH(D2, [1]!聲母對照資料表[聲母碼],0))</f>
        <v>1</v>
      </c>
      <c r="C2" s="196" t="str" cm="1">
        <f t="array" ref="C2" xml:space="preserve"> IFERROR( INDEX([1]!聲母對照資料表[聲母國際音標], 廣韻聲母對照資料表[[#This Row],[聲母識別號]]), "")</f>
        <v>l</v>
      </c>
      <c r="D2" s="195" t="s">
        <v>9</v>
      </c>
      <c r="E2" s="247" t="str" cm="1">
        <f t="array" ref="E2" xml:space="preserve"> INDEX(聲母對照資料表[方音符號], MATCH(TRUE, EXACT(廣韻聲母對照資料表[[#This Row],[台語音標]], 聲母碼),0))</f>
        <v>ㄌ</v>
      </c>
      <c r="F2" s="247" t="str" cm="1">
        <f t="array" ref="F2" xml:space="preserve"> INDEX([1]!聲母對照資料表[十五音聲母], 廣韻聲母對照資料表[[#This Row],[聲母識別號]])</f>
        <v>柳</v>
      </c>
      <c r="G2" s="193" t="s">
        <v>1663</v>
      </c>
      <c r="H2" s="192"/>
      <c r="I2" s="192"/>
      <c r="J2" s="192"/>
      <c r="K2" s="192"/>
      <c r="L2" s="192"/>
      <c r="M2" s="192"/>
      <c r="N2" s="192"/>
      <c r="O2" s="192"/>
      <c r="P2" s="192"/>
      <c r="Q2" s="192"/>
      <c r="S2" s="192"/>
    </row>
    <row r="3" spans="1:19">
      <c r="A3" s="192">
        <v>2</v>
      </c>
      <c r="B3" s="192">
        <f xml:space="preserve"> INDEX([1]!聲母對照資料表[識別號], MATCH(D3, [1]!聲母對照資料表[聲母碼],0))</f>
        <v>1</v>
      </c>
      <c r="C3" s="196" t="str" cm="1">
        <f t="array" ref="C3" xml:space="preserve"> INDEX([1]!聲母對照資料表[聲母國際音標], 廣韻聲母對照資料表[[#This Row],[聲母識別號]])</f>
        <v>l</v>
      </c>
      <c r="D3" s="195" t="s">
        <v>9</v>
      </c>
      <c r="E3" s="247" t="str" cm="1">
        <f t="array" ref="E3" xml:space="preserve"> INDEX(聲母對照資料表[方音符號], MATCH(TRUE, EXACT(廣韻聲母對照資料表[[#This Row],[台語音標]], 聲母碼),0))</f>
        <v>ㄌ</v>
      </c>
      <c r="F3" s="247" t="str" cm="1">
        <f t="array" ref="F3" xml:space="preserve"> INDEX([1]!聲母對照資料表[十五音聲母], 廣韻聲母對照資料表[[#This Row],[聲母識別號]])</f>
        <v>柳</v>
      </c>
      <c r="G3" s="193" t="s">
        <v>1889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S3" s="192"/>
    </row>
    <row r="4" spans="1:19">
      <c r="A4" s="192">
        <v>3</v>
      </c>
      <c r="B4" s="192">
        <f xml:space="preserve"> INDEX([1]!聲母對照資料表[識別號], MATCH(D4, [1]!聲母對照資料表[聲母碼],0))</f>
        <v>1</v>
      </c>
      <c r="C4" s="196" t="str" cm="1">
        <f t="array" ref="C4" xml:space="preserve"> INDEX([1]!聲母對照資料表[聲母國際音標], 廣韻聲母對照資料表[[#This Row],[聲母識別號]])</f>
        <v>l</v>
      </c>
      <c r="D4" s="195" t="s">
        <v>9</v>
      </c>
      <c r="E4" s="247" t="str" cm="1">
        <f t="array" ref="E4" xml:space="preserve"> INDEX(聲母對照資料表[方音符號], MATCH(TRUE, EXACT(廣韻聲母對照資料表[[#This Row],[台語音標]], 聲母碼),0))</f>
        <v>ㄌ</v>
      </c>
      <c r="F4" s="247" t="str" cm="1">
        <f t="array" ref="F4" xml:space="preserve"> INDEX([1]!聲母對照資料表[十五音聲母], 廣韻聲母對照資料表[[#This Row],[聲母識別號]])</f>
        <v>柳</v>
      </c>
      <c r="G4" s="193" t="s">
        <v>1665</v>
      </c>
      <c r="H4" s="192"/>
      <c r="I4" s="192"/>
      <c r="J4" s="192"/>
      <c r="K4" s="192"/>
      <c r="L4" s="192"/>
      <c r="M4" s="192"/>
      <c r="N4" s="192"/>
      <c r="O4" s="192"/>
      <c r="P4" s="192"/>
      <c r="Q4" s="192"/>
      <c r="S4" s="192"/>
    </row>
    <row r="5" spans="1:19">
      <c r="A5" s="192">
        <v>4</v>
      </c>
      <c r="B5" s="192">
        <f xml:space="preserve"> INDEX([1]!聲母對照資料表[識別號], MATCH(D5, [1]!聲母對照資料表[聲母碼],0))</f>
        <v>2</v>
      </c>
      <c r="C5" s="196" t="str" cm="1">
        <f t="array" ref="C5" xml:space="preserve"> INDEX([1]!聲母對照資料表[聲母國際音標], 廣韻聲母對照資料表[[#This Row],[聲母識別號]])</f>
        <v>p</v>
      </c>
      <c r="D5" s="195" t="s">
        <v>2</v>
      </c>
      <c r="E5" s="247" t="str" cm="1">
        <f t="array" ref="E5" xml:space="preserve"> INDEX(聲母對照資料表[方音符號], MATCH(TRUE, EXACT(廣韻聲母對照資料表[[#This Row],[台語音標]], 聲母碼),0))</f>
        <v>ㄅ</v>
      </c>
      <c r="F5" s="247" t="str" cm="1">
        <f t="array" ref="F5" xml:space="preserve"> INDEX([1]!聲母對照資料表[十五音聲母], 廣韻聲母對照資料表[[#This Row],[聲母識別號]])</f>
        <v>邊</v>
      </c>
      <c r="G5" s="193" t="s">
        <v>1890</v>
      </c>
      <c r="H5" s="192"/>
      <c r="I5" s="192"/>
      <c r="J5" s="192"/>
      <c r="K5" s="192"/>
      <c r="L5" s="192"/>
      <c r="M5" s="192"/>
      <c r="N5" s="192"/>
      <c r="O5" s="192"/>
      <c r="P5" s="192"/>
      <c r="Q5" s="192"/>
      <c r="S5" s="192"/>
    </row>
    <row r="6" spans="1:19">
      <c r="A6" s="192">
        <v>5</v>
      </c>
      <c r="B6" s="192">
        <f xml:space="preserve"> INDEX([1]!聲母對照資料表[識別號], MATCH(D6, [1]!聲母對照資料表[聲母碼],0))</f>
        <v>2</v>
      </c>
      <c r="C6" s="196" t="str" cm="1">
        <f t="array" ref="C6" xml:space="preserve"> INDEX([1]!聲母對照資料表[聲母國際音標], 廣韻聲母對照資料表[[#This Row],[聲母識別號]])</f>
        <v>p</v>
      </c>
      <c r="D6" s="195" t="s">
        <v>2</v>
      </c>
      <c r="E6" s="247" t="str" cm="1">
        <f t="array" ref="E6" xml:space="preserve"> INDEX(聲母對照資料表[方音符號], MATCH(TRUE, EXACT(廣韻聲母對照資料表[[#This Row],[台語音標]], 聲母碼),0))</f>
        <v>ㄅ</v>
      </c>
      <c r="F6" s="247" t="str" cm="1">
        <f t="array" ref="F6" xml:space="preserve"> INDEX([1]!聲母對照資料表[十五音聲母], 廣韻聲母對照資料表[[#This Row],[聲母識別號]])</f>
        <v>邊</v>
      </c>
      <c r="G6" s="193" t="s">
        <v>1891</v>
      </c>
      <c r="H6" s="192"/>
      <c r="I6" s="192"/>
      <c r="J6" s="192"/>
      <c r="K6" s="192"/>
      <c r="L6" s="192"/>
      <c r="M6" s="192"/>
      <c r="N6" s="192"/>
      <c r="O6" s="192"/>
      <c r="P6" s="192"/>
      <c r="Q6" s="192"/>
      <c r="S6" s="192"/>
    </row>
    <row r="7" spans="1:19">
      <c r="A7" s="192">
        <v>6</v>
      </c>
      <c r="B7" s="192">
        <f xml:space="preserve"> INDEX([1]!聲母對照資料表[識別號], MATCH(D7, [1]!聲母對照資料表[聲母碼],0))</f>
        <v>3</v>
      </c>
      <c r="C7" s="196" t="str" cm="1">
        <f t="array" ref="C7" xml:space="preserve"> INDEX([1]!聲母對照資料表[聲母國際音標], 廣韻聲母對照資料表[[#This Row],[聲母識別號]])</f>
        <v>k</v>
      </c>
      <c r="D7" s="195" t="s">
        <v>14</v>
      </c>
      <c r="E7" s="247" t="str" cm="1">
        <f t="array" ref="E7" xml:space="preserve"> INDEX(聲母對照資料表[方音符號], MATCH(TRUE, EXACT(廣韻聲母對照資料表[[#This Row],[台語音標]], 聲母碼),0))</f>
        <v>ㄍ</v>
      </c>
      <c r="F7" s="247" t="str" cm="1">
        <f t="array" ref="F7" xml:space="preserve"> INDEX([1]!聲母對照資料表[十五音聲母], 廣韻聲母對照資料表[[#This Row],[聲母識別號]])</f>
        <v>求</v>
      </c>
      <c r="G7" s="193" t="s">
        <v>1750</v>
      </c>
      <c r="H7" s="192"/>
      <c r="I7" s="192"/>
      <c r="J7" s="192"/>
      <c r="K7" s="192"/>
      <c r="L7" s="192"/>
      <c r="M7" s="192"/>
      <c r="N7" s="192"/>
      <c r="O7" s="192"/>
      <c r="P7" s="192"/>
      <c r="Q7" s="192"/>
      <c r="S7" s="192"/>
    </row>
    <row r="8" spans="1:19">
      <c r="A8" s="192">
        <v>7</v>
      </c>
      <c r="B8" s="192">
        <f xml:space="preserve"> INDEX([1]!聲母對照資料表[識別號], MATCH(D8, [1]!聲母對照資料表[聲母碼],0))</f>
        <v>3</v>
      </c>
      <c r="C8" s="196" t="str" cm="1">
        <f t="array" ref="C8" xml:space="preserve"> INDEX([1]!聲母對照資料表[聲母國際音標], 廣韻聲母對照資料表[[#This Row],[聲母識別號]])</f>
        <v>k</v>
      </c>
      <c r="D8" s="195" t="s">
        <v>14</v>
      </c>
      <c r="E8" s="247" t="str" cm="1">
        <f t="array" ref="E8" xml:space="preserve"> INDEX(聲母對照資料表[方音符號], MATCH(TRUE, EXACT(廣韻聲母對照資料表[[#This Row],[台語音標]], 聲母碼),0))</f>
        <v>ㄍ</v>
      </c>
      <c r="F8" s="247" t="str" cm="1">
        <f t="array" ref="F8" xml:space="preserve"> INDEX([1]!聲母對照資料表[十五音聲母], 廣韻聲母對照資料表[[#This Row],[聲母識別號]])</f>
        <v>求</v>
      </c>
      <c r="G8" s="193" t="s">
        <v>1892</v>
      </c>
      <c r="H8" s="192"/>
      <c r="I8" s="192"/>
      <c r="J8" s="192"/>
      <c r="K8" s="192"/>
      <c r="L8" s="192"/>
      <c r="M8" s="192"/>
      <c r="N8" s="192"/>
      <c r="O8" s="192"/>
      <c r="P8" s="192"/>
      <c r="Q8" s="192"/>
      <c r="S8" s="192"/>
    </row>
    <row r="9" spans="1:19">
      <c r="A9" s="192">
        <v>8</v>
      </c>
      <c r="B9" s="192">
        <f xml:space="preserve"> INDEX([1]!聲母對照資料表[識別號], MATCH(D9, [1]!聲母對照資料表[聲母碼],0))</f>
        <v>4</v>
      </c>
      <c r="C9" s="196" t="str" cm="1">
        <f t="array" ref="C9" xml:space="preserve"> INDEX([1]!聲母對照資料表[聲母國際音標], 廣韻聲母對照資料表[[#This Row],[聲母識別號]])</f>
        <v>kʰ</v>
      </c>
      <c r="D9" s="195" t="s">
        <v>1003</v>
      </c>
      <c r="E9" s="247" t="str" cm="1">
        <f t="array" ref="E9" xml:space="preserve"> INDEX(聲母對照資料表[方音符號], MATCH(TRUE, EXACT(廣韻聲母對照資料表[[#This Row],[台語音標]], 聲母碼),0))</f>
        <v>ㄎ</v>
      </c>
      <c r="F9" s="247" t="str" cm="1">
        <f t="array" ref="F9" xml:space="preserve"> INDEX([1]!聲母對照資料表[十五音聲母], 廣韻聲母對照資料表[[#This Row],[聲母識別號]])</f>
        <v>去</v>
      </c>
      <c r="G9" s="193" t="s">
        <v>1893</v>
      </c>
      <c r="H9" s="192"/>
      <c r="I9" s="192"/>
      <c r="J9" s="192"/>
      <c r="K9" s="192"/>
      <c r="L9" s="192"/>
      <c r="M9" s="192"/>
      <c r="N9" s="192"/>
      <c r="O9" s="192"/>
      <c r="P9" s="192"/>
      <c r="Q9" s="192"/>
      <c r="S9" s="192"/>
    </row>
    <row r="10" spans="1:19">
      <c r="A10" s="192">
        <v>9</v>
      </c>
      <c r="B10" s="192">
        <f xml:space="preserve"> INDEX([1]!聲母對照資料表[識別號], MATCH(D10, [1]!聲母對照資料表[聲母碼],0))</f>
        <v>5</v>
      </c>
      <c r="C10" s="196" t="str" cm="1">
        <f t="array" ref="C10" xml:space="preserve"> INDEX([1]!聲母對照資料表[聲母國際音標], 廣韻聲母對照資料表[[#This Row],[聲母識別號]])</f>
        <v>t</v>
      </c>
      <c r="D10" s="195" t="s">
        <v>6</v>
      </c>
      <c r="E10" s="247" t="str" cm="1">
        <f t="array" ref="E10" xml:space="preserve"> INDEX(聲母對照資料表[方音符號], MATCH(TRUE, EXACT(廣韻聲母對照資料表[[#This Row],[台語音標]], 聲母碼),0))</f>
        <v>ㄉ</v>
      </c>
      <c r="F10" s="247" t="str" cm="1">
        <f t="array" ref="F10" xml:space="preserve"> INDEX([1]!聲母對照資料表[十五音聲母], 廣韻聲母對照資料表[[#This Row],[聲母識別號]])</f>
        <v>地</v>
      </c>
      <c r="G10" s="193" t="s">
        <v>1659</v>
      </c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S10" s="192"/>
    </row>
    <row r="11" spans="1:19">
      <c r="A11" s="192">
        <v>10</v>
      </c>
      <c r="B11" s="192">
        <f xml:space="preserve"> INDEX([1]!聲母對照資料表[識別號], MATCH(D11, [1]!聲母對照資料表[聲母碼],0))</f>
        <v>5</v>
      </c>
      <c r="C11" s="196" t="str" cm="1">
        <f t="array" ref="C11" xml:space="preserve"> INDEX([1]!聲母對照資料表[聲母國際音標], 廣韻聲母對照資料表[[#This Row],[聲母識別號]])</f>
        <v>t</v>
      </c>
      <c r="D11" s="195" t="s">
        <v>6</v>
      </c>
      <c r="E11" s="247" t="str" cm="1">
        <f t="array" ref="E11" xml:space="preserve"> INDEX(聲母對照資料表[方音符號], MATCH(TRUE, EXACT(廣韻聲母對照資料表[[#This Row],[台語音標]], 聲母碼),0))</f>
        <v>ㄉ</v>
      </c>
      <c r="F11" s="247" t="str" cm="1">
        <f t="array" ref="F11" xml:space="preserve"> INDEX([1]!聲母對照資料表[十五音聲母], 廣韻聲母對照資料表[[#This Row],[聲母識別號]])</f>
        <v>地</v>
      </c>
      <c r="G11" s="193" t="s">
        <v>1894</v>
      </c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S11" s="192"/>
    </row>
    <row r="12" spans="1:19">
      <c r="A12" s="192">
        <v>11</v>
      </c>
      <c r="B12" s="192">
        <f xml:space="preserve"> INDEX([1]!聲母對照資料表[識別號], MATCH(D12, [1]!聲母對照資料表[聲母碼],0))</f>
        <v>5</v>
      </c>
      <c r="C12" s="196" t="str" cm="1">
        <f t="array" ref="C12" xml:space="preserve"> INDEX([1]!聲母對照資料表[聲母國際音標], 廣韻聲母對照資料表[[#This Row],[聲母識別號]])</f>
        <v>t</v>
      </c>
      <c r="D12" s="195" t="s">
        <v>6</v>
      </c>
      <c r="E12" s="247" t="str" cm="1">
        <f t="array" ref="E12" xml:space="preserve"> INDEX(聲母對照資料表[方音符號], MATCH(TRUE, EXACT(廣韻聲母對照資料表[[#This Row],[台語音標]], 聲母碼),0))</f>
        <v>ㄉ</v>
      </c>
      <c r="F12" s="247" t="str" cm="1">
        <f t="array" ref="F12" xml:space="preserve"> INDEX([1]!聲母對照資料表[十五音聲母], 廣韻聲母對照資料表[[#This Row],[聲母識別號]])</f>
        <v>地</v>
      </c>
      <c r="G12" s="193" t="s">
        <v>1895</v>
      </c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S12" s="192"/>
    </row>
    <row r="13" spans="1:19">
      <c r="A13" s="192">
        <v>12</v>
      </c>
      <c r="B13" s="192">
        <f xml:space="preserve"> INDEX([1]!聲母對照資料表[識別號], MATCH(D13, [1]!聲母對照資料表[聲母碼],0))</f>
        <v>5</v>
      </c>
      <c r="C13" s="196" t="str" cm="1">
        <f t="array" ref="C13" xml:space="preserve"> INDEX([1]!聲母對照資料表[聲母國際音標], 廣韻聲母對照資料表[[#This Row],[聲母識別號]])</f>
        <v>t</v>
      </c>
      <c r="D13" s="195" t="s">
        <v>6</v>
      </c>
      <c r="E13" s="247" t="str" cm="1">
        <f t="array" ref="E13" xml:space="preserve"> INDEX(聲母對照資料表[方音符號], MATCH(TRUE, EXACT(廣韻聲母對照資料表[[#This Row],[台語音標]], 聲母碼),0))</f>
        <v>ㄉ</v>
      </c>
      <c r="F13" s="247" t="str" cm="1">
        <f t="array" ref="F13" xml:space="preserve"> INDEX([1]!聲母對照資料表[十五音聲母], 廣韻聲母對照資料表[[#This Row],[聲母識別號]])</f>
        <v>地</v>
      </c>
      <c r="G13" s="193" t="s">
        <v>1896</v>
      </c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S13" s="192"/>
    </row>
    <row r="14" spans="1:19">
      <c r="A14" s="192">
        <v>13</v>
      </c>
      <c r="B14" s="192">
        <f xml:space="preserve"> INDEX([1]!聲母對照資料表[識別號], MATCH(D14, [1]!聲母對照資料表[聲母碼],0))</f>
        <v>6</v>
      </c>
      <c r="C14" s="196" t="str" cm="1">
        <f t="array" ref="C14" xml:space="preserve"> INDEX([1]!聲母對照資料表[聲母國際音標], 廣韻聲母對照資料表[[#This Row],[聲母識別號]])</f>
        <v>pʰ</v>
      </c>
      <c r="D14" s="195" t="s">
        <v>1013</v>
      </c>
      <c r="E14" s="247" t="str" cm="1">
        <f t="array" ref="E14" xml:space="preserve"> INDEX(聲母對照資料表[方音符號], MATCH(TRUE, EXACT(廣韻聲母對照資料表[[#This Row],[台語音標]], 聲母碼),0))</f>
        <v>ㄆ</v>
      </c>
      <c r="F14" s="247" t="str" cm="1">
        <f t="array" ref="F14" xml:space="preserve"> INDEX([1]!聲母對照資料表[十五音聲母], 廣韻聲母對照資料表[[#This Row],[聲母識別號]])</f>
        <v>頗</v>
      </c>
      <c r="G14" s="193" t="s">
        <v>1897</v>
      </c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S14" s="192"/>
    </row>
    <row r="15" spans="1:19">
      <c r="A15" s="192">
        <v>14</v>
      </c>
      <c r="B15" s="192">
        <f xml:space="preserve"> INDEX([1]!聲母對照資料表[識別號], MATCH(D15, [1]!聲母對照資料表[聲母碼],0))</f>
        <v>7</v>
      </c>
      <c r="C15" s="196" t="str" cm="1">
        <f t="array" ref="C15" xml:space="preserve"> INDEX([1]!聲母對照資料表[聲母國際音標], 廣韻聲母對照資料表[[#This Row],[聲母識別號]])</f>
        <v>tʰ</v>
      </c>
      <c r="D15" s="195" t="s">
        <v>1018</v>
      </c>
      <c r="E15" s="247" t="str" cm="1">
        <f t="array" ref="E15" xml:space="preserve"> INDEX(聲母對照資料表[方音符號], MATCH(TRUE, EXACT(廣韻聲母對照資料表[[#This Row],[台語音標]], 聲母碼),0))</f>
        <v>ㄊ</v>
      </c>
      <c r="F15" s="247" t="str" cm="1">
        <f t="array" ref="F15" xml:space="preserve"> INDEX([1]!聲母對照資料表[十五音聲母], 廣韻聲母對照資料表[[#This Row],[聲母識別號]])</f>
        <v>他</v>
      </c>
      <c r="G15" s="193" t="s">
        <v>1661</v>
      </c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S15" s="192"/>
    </row>
    <row r="16" spans="1:19">
      <c r="A16" s="192">
        <v>15</v>
      </c>
      <c r="B16" s="192">
        <f xml:space="preserve"> INDEX([1]!聲母對照資料表[識別號], MATCH(D16, [1]!聲母對照資料表[聲母碼],0))</f>
        <v>7</v>
      </c>
      <c r="C16" s="196" t="str" cm="1">
        <f t="array" ref="C16" xml:space="preserve"> INDEX([1]!聲母對照資料表[聲母國際音標], 廣韻聲母對照資料表[[#This Row],[聲母識別號]])</f>
        <v>tʰ</v>
      </c>
      <c r="D16" s="195" t="s">
        <v>1018</v>
      </c>
      <c r="E16" s="247" t="str" cm="1">
        <f t="array" ref="E16" xml:space="preserve"> INDEX(聲母對照資料表[方音符號], MATCH(TRUE, EXACT(廣韻聲母對照資料表[[#This Row],[台語音標]], 聲母碼),0))</f>
        <v>ㄊ</v>
      </c>
      <c r="F16" s="247" t="str" cm="1">
        <f t="array" ref="F16" xml:space="preserve"> INDEX([1]!聲母對照資料表[十五音聲母], 廣韻聲母對照資料表[[#This Row],[聲母識別號]])</f>
        <v>他</v>
      </c>
      <c r="G16" s="193" t="s">
        <v>1898</v>
      </c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S16" s="192"/>
    </row>
    <row r="17" spans="1:19">
      <c r="A17" s="192">
        <v>16</v>
      </c>
      <c r="B17" s="192">
        <f xml:space="preserve"> INDEX([1]!聲母對照資料表[識別號], MATCH(D17, [1]!聲母對照資料表[聲母碼],0))</f>
        <v>8</v>
      </c>
      <c r="C17" s="196" t="str" cm="1">
        <f t="array" ref="C17" xml:space="preserve"> INDEX([1]!聲母對照資料表[聲母國際音標], 廣韻聲母對照資料表[[#This Row],[聲母識別號]])</f>
        <v>ʦ</v>
      </c>
      <c r="D17" s="195" t="s">
        <v>1075</v>
      </c>
      <c r="E17" s="247" t="str" cm="1">
        <f t="array" ref="E17" xml:space="preserve"> INDEX(聲母對照資料表[方音符號], MATCH(TRUE, EXACT(廣韻聲母對照資料表[[#This Row],[台語音標]], 聲母碼),0))</f>
        <v>ㄘ</v>
      </c>
      <c r="F17" s="247" t="str" cm="1">
        <f t="array" ref="F17" xml:space="preserve"> INDEX([1]!聲母對照資料表[十五音聲母], 廣韻聲母對照資料表[[#This Row],[聲母識別號]])</f>
        <v>曾</v>
      </c>
      <c r="G17" s="193" t="s">
        <v>1682</v>
      </c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S17" s="192"/>
    </row>
    <row r="18" spans="1:19">
      <c r="A18" s="192">
        <v>17</v>
      </c>
      <c r="B18" s="192">
        <f xml:space="preserve"> INDEX([1]!聲母對照資料表[識別號], MATCH(D18, [1]!聲母對照資料表[聲母碼],0))</f>
        <v>8</v>
      </c>
      <c r="C18" s="196" t="str" cm="1">
        <f t="array" ref="C18" xml:space="preserve"> INDEX([1]!聲母對照資料表[聲母國際音標], 廣韻聲母對照資料表[[#This Row],[聲母識別號]])</f>
        <v>ʦ</v>
      </c>
      <c r="D18" s="195" t="s">
        <v>1075</v>
      </c>
      <c r="E18" s="247" t="str" cm="1">
        <f t="array" ref="E18" xml:space="preserve"> INDEX(聲母對照資料表[方音符號], MATCH(TRUE, EXACT(廣韻聲母對照資料表[[#This Row],[台語音標]], 聲母碼),0))</f>
        <v>ㄘ</v>
      </c>
      <c r="F18" s="247" t="str" cm="1">
        <f t="array" ref="F18" xml:space="preserve"> INDEX([1]!聲母對照資料表[十五音聲母], 廣韻聲母對照資料表[[#This Row],[聲母識別號]])</f>
        <v>曾</v>
      </c>
      <c r="G18" s="193" t="s">
        <v>1899</v>
      </c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S18" s="192"/>
    </row>
    <row r="19" spans="1:19">
      <c r="A19" s="192">
        <v>18</v>
      </c>
      <c r="B19" s="192">
        <f xml:space="preserve"> INDEX([1]!聲母對照資料表[識別號], MATCH(D19, [1]!聲母對照資料表[聲母碼],0))</f>
        <v>8</v>
      </c>
      <c r="C19" s="196" t="str" cm="1">
        <f t="array" ref="C19" xml:space="preserve"> INDEX([1]!聲母對照資料表[聲母國際音標], 廣韻聲母對照資料表[[#This Row],[聲母識別號]])</f>
        <v>ʦ</v>
      </c>
      <c r="D19" s="195" t="s">
        <v>1075</v>
      </c>
      <c r="E19" s="247" t="str" cm="1">
        <f t="array" ref="E19" xml:space="preserve"> INDEX(聲母對照資料表[方音符號], MATCH(TRUE, EXACT(廣韻聲母對照資料表[[#This Row],[台語音標]], 聲母碼),0))</f>
        <v>ㄘ</v>
      </c>
      <c r="F19" s="247" t="str" cm="1">
        <f t="array" ref="F19" xml:space="preserve"> INDEX([1]!聲母對照資料表[十五音聲母], 廣韻聲母對照資料表[[#This Row],[聲母識別號]])</f>
        <v>曾</v>
      </c>
      <c r="G19" s="193" t="s">
        <v>1900</v>
      </c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S19" s="192"/>
    </row>
    <row r="20" spans="1:19">
      <c r="A20" s="192">
        <v>19</v>
      </c>
      <c r="B20" s="192">
        <f xml:space="preserve"> INDEX([1]!聲母對照資料表[識別號], MATCH(D20, [1]!聲母對照資料表[聲母碼],0))</f>
        <v>8</v>
      </c>
      <c r="C20" s="196" t="str" cm="1">
        <f t="array" ref="C20" xml:space="preserve"> INDEX([1]!聲母對照資料表[聲母國際音標], 廣韻聲母對照資料表[[#This Row],[聲母識別號]])</f>
        <v>ʦ</v>
      </c>
      <c r="D20" s="195" t="s">
        <v>1075</v>
      </c>
      <c r="E20" s="247" t="str" cm="1">
        <f t="array" ref="E20" xml:space="preserve"> INDEX(聲母對照資料表[方音符號], MATCH(TRUE, EXACT(廣韻聲母對照資料表[[#This Row],[台語音標]], 聲母碼),0))</f>
        <v>ㄘ</v>
      </c>
      <c r="F20" s="247" t="str" cm="1">
        <f t="array" ref="F20" xml:space="preserve"> INDEX([1]!聲母對照資料表[十五音聲母], 廣韻聲母對照資料表[[#This Row],[聲母識別號]])</f>
        <v>曾</v>
      </c>
      <c r="G20" s="193" t="s">
        <v>1901</v>
      </c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S20" s="192"/>
    </row>
    <row r="21" spans="1:19">
      <c r="A21" s="192">
        <v>20</v>
      </c>
      <c r="B21" s="192">
        <f xml:space="preserve"> INDEX([1]!聲母對照資料表[識別號], MATCH(D21, [1]!聲母對照資料表[聲母碼],0))</f>
        <v>8</v>
      </c>
      <c r="C21" s="196" t="str" cm="1">
        <f t="array" ref="C21" xml:space="preserve"> INDEX([1]!聲母對照資料表[聲母國際音標], 廣韻聲母對照資料表[[#This Row],[聲母識別號]])</f>
        <v>ʦ</v>
      </c>
      <c r="D21" s="195" t="s">
        <v>1075</v>
      </c>
      <c r="E21" s="247" t="str" cm="1">
        <f t="array" ref="E21" xml:space="preserve"> INDEX(聲母對照資料表[方音符號], MATCH(TRUE, EXACT(廣韻聲母對照資料表[[#This Row],[台語音標]], 聲母碼),0))</f>
        <v>ㄘ</v>
      </c>
      <c r="F21" s="247" t="str" cm="1">
        <f t="array" ref="F21" xml:space="preserve"> INDEX([1]!聲母對照資料表[十五音聲母], 廣韻聲母對照資料表[[#This Row],[聲母識別號]])</f>
        <v>曾</v>
      </c>
      <c r="G21" s="193" t="s">
        <v>1902</v>
      </c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S21" s="192"/>
    </row>
    <row r="22" spans="1:19">
      <c r="A22" s="192">
        <v>21</v>
      </c>
      <c r="B22" s="192">
        <f xml:space="preserve"> INDEX([1]!聲母對照資料表[識別號], MATCH(D22, [1]!聲母對照資料表[聲母碼],0))</f>
        <v>8</v>
      </c>
      <c r="C22" s="196" t="str" cm="1">
        <f t="array" ref="C22" xml:space="preserve"> INDEX([1]!聲母對照資料表[聲母國際音標], 廣韻聲母對照資料表[[#This Row],[聲母識別號]])</f>
        <v>ʦ</v>
      </c>
      <c r="D22" s="195" t="s">
        <v>1075</v>
      </c>
      <c r="E22" s="247" t="str" cm="1">
        <f t="array" ref="E22" xml:space="preserve"> INDEX(聲母對照資料表[方音符號], MATCH(TRUE, EXACT(廣韻聲母對照資料表[[#This Row],[台語音標]], 聲母碼),0))</f>
        <v>ㄘ</v>
      </c>
      <c r="F22" s="247" t="str" cm="1">
        <f t="array" ref="F22" xml:space="preserve"> INDEX([1]!聲母對照資料表[十五音聲母], 廣韻聲母對照資料表[[#This Row],[聲母識別號]])</f>
        <v>曾</v>
      </c>
      <c r="G22" s="193" t="s">
        <v>1903</v>
      </c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S22" s="192"/>
    </row>
    <row r="23" spans="1:19">
      <c r="A23" s="192">
        <v>22</v>
      </c>
      <c r="B23" s="192">
        <f xml:space="preserve"> INDEX([1]!聲母對照資料表[識別號], MATCH(D23, [1]!聲母對照資料表[聲母碼],0))</f>
        <v>9</v>
      </c>
      <c r="C23" s="196" t="str" cm="1">
        <f t="array" ref="C23" xml:space="preserve"> INDEX([1]!聲母對照資料表[聲母國際音標], 廣韻聲母對照資料表[[#This Row],[聲母識別號]])</f>
        <v>ʣ</v>
      </c>
      <c r="D23" s="197" t="s">
        <v>1040</v>
      </c>
      <c r="E23" s="248" t="str" cm="1">
        <f t="array" ref="E23" xml:space="preserve"> INDEX(聲母對照資料表[方音符號], MATCH(TRUE, EXACT(廣韻聲母對照資料表[[#This Row],[台語音標]], 聲母碼),0))</f>
        <v>ㆡ</v>
      </c>
      <c r="F23" s="248" t="str" cm="1">
        <f t="array" ref="F23" xml:space="preserve"> INDEX([1]!聲母對照資料表[十五音聲母], 廣韻聲母對照資料表[[#This Row],[聲母識別號]])</f>
        <v>入</v>
      </c>
      <c r="G23" s="193" t="s">
        <v>1685</v>
      </c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S23" s="192"/>
    </row>
    <row r="24" spans="1:19">
      <c r="A24" s="192">
        <v>23</v>
      </c>
      <c r="B24" s="192">
        <f xml:space="preserve"> INDEX([1]!聲母對照資料表[識別號], MATCH(D24, [1]!聲母對照資料表[聲母碼],0))</f>
        <v>10</v>
      </c>
      <c r="C24" s="196" t="str" cm="1">
        <f t="array" ref="C24" xml:space="preserve"> INDEX([1]!聲母對照資料表[聲母國際音標], 廣韻聲母對照資料表[[#This Row],[聲母識別號]])</f>
        <v>s</v>
      </c>
      <c r="D24" s="195" t="s">
        <v>1049</v>
      </c>
      <c r="E24" s="247" t="str" cm="1">
        <f t="array" ref="E24" xml:space="preserve"> INDEX(聲母對照資料表[方音符號], MATCH(TRUE, EXACT(廣韻聲母對照資料表[[#This Row],[台語音標]], 聲母碼),0))</f>
        <v>ㄙ</v>
      </c>
      <c r="F24" s="247" t="str" cm="1">
        <f t="array" ref="F24" xml:space="preserve"> INDEX([1]!聲母對照資料表[十五音聲母], 廣韻聲母對照資料表[[#This Row],[聲母識別號]])</f>
        <v>時</v>
      </c>
      <c r="G24" s="193" t="s">
        <v>1687</v>
      </c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S24" s="192"/>
    </row>
    <row r="25" spans="1:19">
      <c r="A25" s="192">
        <v>24</v>
      </c>
      <c r="B25" s="192">
        <f xml:space="preserve"> INDEX([1]!聲母對照資料表[識別號], MATCH(D25, [1]!聲母對照資料表[聲母碼],0))</f>
        <v>10</v>
      </c>
      <c r="C25" s="196" t="str" cm="1">
        <f t="array" ref="C25" xml:space="preserve"> INDEX([1]!聲母對照資料表[聲母國際音標], 廣韻聲母對照資料表[[#This Row],[聲母識別號]])</f>
        <v>s</v>
      </c>
      <c r="D25" s="195" t="s">
        <v>1049</v>
      </c>
      <c r="E25" s="247" t="str" cm="1">
        <f t="array" ref="E25" xml:space="preserve"> INDEX(聲母對照資料表[方音符號], MATCH(TRUE, EXACT(廣韻聲母對照資料表[[#This Row],[台語音標]], 聲母碼),0))</f>
        <v>ㄙ</v>
      </c>
      <c r="F25" s="247" t="str" cm="1">
        <f t="array" ref="F25" xml:space="preserve"> INDEX([1]!聲母對照資料表[十五音聲母], 廣韻聲母對照資料表[[#This Row],[聲母識別號]])</f>
        <v>時</v>
      </c>
      <c r="G25" s="193" t="s">
        <v>1904</v>
      </c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S25" s="192"/>
    </row>
    <row r="26" spans="1:19">
      <c r="A26" s="192">
        <v>25</v>
      </c>
      <c r="B26" s="192">
        <f xml:space="preserve"> INDEX([1]!聲母對照資料表[識別號], MATCH(D26, [1]!聲母對照資料表[聲母碼],0))</f>
        <v>10</v>
      </c>
      <c r="C26" s="196" t="str" cm="1">
        <f t="array" ref="C26" xml:space="preserve"> INDEX([1]!聲母對照資料表[聲母國際音標], 廣韻聲母對照資料表[[#This Row],[聲母識別號]])</f>
        <v>s</v>
      </c>
      <c r="D26" s="195" t="s">
        <v>1049</v>
      </c>
      <c r="E26" s="247" t="str" cm="1">
        <f t="array" ref="E26" xml:space="preserve"> INDEX(聲母對照資料表[方音符號], MATCH(TRUE, EXACT(廣韻聲母對照資料表[[#This Row],[台語音標]], 聲母碼),0))</f>
        <v>ㄙ</v>
      </c>
      <c r="F26" s="247" t="str" cm="1">
        <f t="array" ref="F26" xml:space="preserve"> INDEX([1]!聲母對照資料表[十五音聲母], 廣韻聲母對照資料表[[#This Row],[聲母識別號]])</f>
        <v>時</v>
      </c>
      <c r="G26" s="193" t="s">
        <v>1905</v>
      </c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S26" s="192"/>
    </row>
    <row r="27" spans="1:19">
      <c r="A27" s="192">
        <v>26</v>
      </c>
      <c r="B27" s="192">
        <f xml:space="preserve"> INDEX([1]!聲母對照資料表[識別號], MATCH(D27, [1]!聲母對照資料表[聲母碼],0))</f>
        <v>10</v>
      </c>
      <c r="C27" s="196" t="str" cm="1">
        <f t="array" ref="C27" xml:space="preserve"> INDEX([1]!聲母對照資料表[聲母國際音標], 廣韻聲母對照資料表[[#This Row],[聲母識別號]])</f>
        <v>s</v>
      </c>
      <c r="D27" s="195" t="s">
        <v>1049</v>
      </c>
      <c r="E27" s="247" t="str" cm="1">
        <f t="array" ref="E27" xml:space="preserve"> INDEX(聲母對照資料表[方音符號], MATCH(TRUE, EXACT(廣韻聲母對照資料表[[#This Row],[台語音標]], 聲母碼),0))</f>
        <v>ㄙ</v>
      </c>
      <c r="F27" s="247" t="str" cm="1">
        <f t="array" ref="F27" xml:space="preserve"> INDEX([1]!聲母對照資料表[十五音聲母], 廣韻聲母對照資料表[[#This Row],[聲母識別號]])</f>
        <v>時</v>
      </c>
      <c r="G27" s="193" t="s">
        <v>1906</v>
      </c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S27" s="192"/>
    </row>
    <row r="28" spans="1:19">
      <c r="A28" s="192">
        <v>27</v>
      </c>
      <c r="B28" s="192">
        <f xml:space="preserve"> INDEX([1]!聲母對照資料表[識別號], MATCH(D28, [1]!聲母對照資料表[聲母碼],0))</f>
        <v>10</v>
      </c>
      <c r="C28" s="196" t="str" cm="1">
        <f t="array" ref="C28" xml:space="preserve"> INDEX([1]!聲母對照資料表[聲母國際音標], 廣韻聲母對照資料表[[#This Row],[聲母識別號]])</f>
        <v>s</v>
      </c>
      <c r="D28" s="195" t="s">
        <v>1049</v>
      </c>
      <c r="E28" s="247" t="str" cm="1">
        <f t="array" ref="E28" xml:space="preserve"> INDEX(聲母對照資料表[方音符號], MATCH(TRUE, EXACT(廣韻聲母對照資料表[[#This Row],[台語音標]], 聲母碼),0))</f>
        <v>ㄙ</v>
      </c>
      <c r="F28" s="247" t="str" cm="1">
        <f t="array" ref="F28" xml:space="preserve"> INDEX([1]!聲母對照資料表[十五音聲母], 廣韻聲母對照資料表[[#This Row],[聲母識別號]])</f>
        <v>時</v>
      </c>
      <c r="G28" s="193" t="s">
        <v>1907</v>
      </c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S28" s="192"/>
    </row>
    <row r="29" spans="1:19">
      <c r="A29" s="192">
        <v>28</v>
      </c>
      <c r="B29" s="192">
        <f xml:space="preserve"> INDEX([1]!聲母對照資料表[識別號], MATCH(D29, [1]!聲母對照資料表[聲母碼],0))</f>
        <v>10</v>
      </c>
      <c r="C29" s="196" t="str" cm="1">
        <f t="array" ref="C29" xml:space="preserve"> INDEX([1]!聲母對照資料表[聲母國際音標], 廣韻聲母對照資料表[[#This Row],[聲母識別號]])</f>
        <v>s</v>
      </c>
      <c r="D29" s="195" t="s">
        <v>1049</v>
      </c>
      <c r="E29" s="247" t="str" cm="1">
        <f t="array" ref="E29" xml:space="preserve"> INDEX(聲母對照資料表[方音符號], MATCH(TRUE, EXACT(廣韻聲母對照資料表[[#This Row],[台語音標]], 聲母碼),0))</f>
        <v>ㄙ</v>
      </c>
      <c r="F29" s="247" t="str" cm="1">
        <f t="array" ref="F29" xml:space="preserve"> INDEX([1]!聲母對照資料表[十五音聲母], 廣韻聲母對照資料表[[#This Row],[聲母識別號]])</f>
        <v>時</v>
      </c>
      <c r="G29" s="193" t="s">
        <v>1908</v>
      </c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S29" s="192"/>
    </row>
    <row r="30" spans="1:19">
      <c r="A30" s="192">
        <v>29</v>
      </c>
      <c r="B30" s="192">
        <f xml:space="preserve"> INDEX([1]!聲母對照資料表[識別號], MATCH(D30, [1]!聲母對照資料表[聲母碼],0))</f>
        <v>11</v>
      </c>
      <c r="C30" s="196" cm="1">
        <f t="array" ref="C30" xml:space="preserve"> INDEX([1]!聲母對照資料表[聲母國際音標], 廣韻聲母對照資料表[[#This Row],[聲母識別號]])</f>
        <v>0</v>
      </c>
      <c r="D30" s="195" t="s">
        <v>0</v>
      </c>
      <c r="E30" s="247" t="str" cm="1">
        <f t="array" ref="E30" xml:space="preserve"> INDEX(聲母對照資料表[方音符號], MATCH(TRUE, EXACT(廣韻聲母對照資料表[[#This Row],[台語音標]], 聲母碼),0))</f>
        <v>Ø</v>
      </c>
      <c r="F30" s="247" t="str" cm="1">
        <f t="array" ref="F30" xml:space="preserve"> INDEX([1]!聲母對照資料表[十五音聲母], 廣韻聲母對照資料表[[#This Row],[聲母識別號]])</f>
        <v>英</v>
      </c>
      <c r="G30" s="193" t="s">
        <v>1693</v>
      </c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S30" s="192"/>
    </row>
    <row r="31" spans="1:19">
      <c r="A31" s="192">
        <v>30</v>
      </c>
      <c r="B31" s="192">
        <f xml:space="preserve"> INDEX([1]!聲母對照資料表[識別號], MATCH(D31, [1]!聲母對照資料表[聲母碼],0))</f>
        <v>11</v>
      </c>
      <c r="C31" s="196" cm="1">
        <f t="array" ref="C31" xml:space="preserve"> INDEX([1]!聲母對照資料表[聲母國際音標], 廣韻聲母對照資料表[[#This Row],[聲母識別號]])</f>
        <v>0</v>
      </c>
      <c r="D31" s="197" t="s">
        <v>0</v>
      </c>
      <c r="E31" s="248" t="str" cm="1">
        <f t="array" ref="E31" xml:space="preserve"> INDEX(聲母對照資料表[方音符號], MATCH(TRUE, EXACT(廣韻聲母對照資料表[[#This Row],[台語音標]], 聲母碼),0))</f>
        <v>Ø</v>
      </c>
      <c r="F31" s="248" t="str" cm="1">
        <f t="array" ref="F31" xml:space="preserve"> INDEX([1]!聲母對照資料表[十五音聲母], 廣韻聲母對照資料表[[#This Row],[聲母識別號]])</f>
        <v>英</v>
      </c>
      <c r="G31" s="198" t="s">
        <v>1054</v>
      </c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S31" s="192"/>
    </row>
    <row r="32" spans="1:19">
      <c r="A32" s="192">
        <v>31</v>
      </c>
      <c r="B32" s="192">
        <f xml:space="preserve"> INDEX([1]!聲母對照資料表[識別號], MATCH(D32, [1]!聲母對照資料表[聲母碼],0))</f>
        <v>11</v>
      </c>
      <c r="C32" s="196" cm="1">
        <f t="array" ref="C32" xml:space="preserve"> INDEX([1]!聲母對照資料表[聲母國際音標], 廣韻聲母對照資料表[[#This Row],[聲母識別號]])</f>
        <v>0</v>
      </c>
      <c r="D32" s="195" t="s">
        <v>0</v>
      </c>
      <c r="E32" s="247" t="str" cm="1">
        <f t="array" ref="E32" xml:space="preserve"> INDEX(聲母對照資料表[方音符號], MATCH(TRUE, EXACT(廣韻聲母對照資料表[[#This Row],[台語音標]], 聲母碼),0))</f>
        <v>Ø</v>
      </c>
      <c r="F32" s="247" t="str" cm="1">
        <f t="array" ref="F32" xml:space="preserve"> INDEX([1]!聲母對照資料表[十五音聲母], 廣韻聲母對照資料表[[#This Row],[聲母識別號]])</f>
        <v>英</v>
      </c>
      <c r="G32" s="193" t="s">
        <v>1909</v>
      </c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S32" s="192"/>
    </row>
    <row r="33" spans="1:19">
      <c r="A33" s="192">
        <v>32</v>
      </c>
      <c r="B33" s="192">
        <f xml:space="preserve"> INDEX([1]!聲母對照資料表[識別號], MATCH(D33, [1]!聲母對照資料表[聲母碼],0))</f>
        <v>12</v>
      </c>
      <c r="C33" s="196" t="str" cm="1">
        <f t="array" ref="C33" xml:space="preserve"> INDEX([1]!聲母對照資料表[聲母國際音標], 廣韻聲母對照資料表[[#This Row],[聲母識別號]])</f>
        <v>b</v>
      </c>
      <c r="D33" s="195" t="s">
        <v>4</v>
      </c>
      <c r="E33" s="247" t="str" cm="1">
        <f t="array" ref="E33" xml:space="preserve"> INDEX(聲母對照資料表[方音符號], MATCH(TRUE, EXACT(廣韻聲母對照資料表[[#This Row],[台語音標]], 聲母碼),0))</f>
        <v>ㆠ</v>
      </c>
      <c r="F33" s="247" t="str" cm="1">
        <f t="array" ref="F33" xml:space="preserve"> INDEX([1]!聲母對照資料表[十五音聲母], 廣韻聲母對照資料表[[#This Row],[聲母識別號]])</f>
        <v>門</v>
      </c>
      <c r="G33" s="193" t="s">
        <v>1656</v>
      </c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S33" s="192"/>
    </row>
    <row r="34" spans="1:19">
      <c r="A34" s="192">
        <v>33</v>
      </c>
      <c r="B34" s="192">
        <f xml:space="preserve"> INDEX([1]!聲母對照資料表[識別號], MATCH(D34, [1]!聲母對照資料表[聲母碼],0))</f>
        <v>12</v>
      </c>
      <c r="C34" s="196" t="str" cm="1">
        <f t="array" ref="C34" xml:space="preserve"> INDEX([1]!聲母對照資料表[聲母國際音標], 廣韻聲母對照資料表[[#This Row],[聲母識別號]])</f>
        <v>b</v>
      </c>
      <c r="D34" s="195" t="s">
        <v>4</v>
      </c>
      <c r="E34" s="247" t="str" cm="1">
        <f t="array" ref="E34" xml:space="preserve"> INDEX(聲母對照資料表[方音符號], MATCH(TRUE, EXACT(廣韻聲母對照資料表[[#This Row],[台語音標]], 聲母碼),0))</f>
        <v>ㆠ</v>
      </c>
      <c r="F34" s="247" t="str" cm="1">
        <f t="array" ref="F34" xml:space="preserve"> INDEX([1]!聲母對照資料表[十五音聲母], 廣韻聲母對照資料表[[#This Row],[聲母識別號]])</f>
        <v>門</v>
      </c>
      <c r="G34" s="193" t="s">
        <v>1910</v>
      </c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S34" s="192"/>
    </row>
    <row r="35" spans="1:19">
      <c r="A35" s="192">
        <v>34</v>
      </c>
      <c r="B35" s="192">
        <f xml:space="preserve"> INDEX([1]!聲母對照資料表[識別號], MATCH(D35, [1]!聲母對照資料表[聲母碼],0))</f>
        <v>13</v>
      </c>
      <c r="C35" s="196" t="str" cm="1">
        <f t="array" ref="C35" xml:space="preserve"> INDEX([1]!聲母對照資料表[聲母國際音標], 廣韻聲母對照資料表[[#This Row],[聲母識別號]])</f>
        <v>ɡ</v>
      </c>
      <c r="D35" s="195" t="s">
        <v>16</v>
      </c>
      <c r="E35" s="247" t="str" cm="1">
        <f t="array" ref="E35" xml:space="preserve"> INDEX(聲母對照資料表[方音符號], MATCH(TRUE, EXACT(廣韻聲母對照資料表[[#This Row],[台語音標]], 聲母碼),0))</f>
        <v>ㆣ</v>
      </c>
      <c r="F35" s="247" t="str" cm="1">
        <f t="array" ref="F35" xml:space="preserve"> INDEX([1]!聲母對照資料表[十五音聲母], 廣韻聲母對照資料表[[#This Row],[聲母識別號]])</f>
        <v>語</v>
      </c>
      <c r="G35" s="193" t="s">
        <v>1911</v>
      </c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S35" s="192"/>
    </row>
    <row r="36" spans="1:19">
      <c r="A36" s="192">
        <v>35</v>
      </c>
      <c r="B36" s="192" t="e">
        <f xml:space="preserve"> INDEX([1]!聲母對照資料表[識別號], MATCH(D36, [1]!聲母對照資料表[聲母碼],0))</f>
        <v>#N/A</v>
      </c>
      <c r="C36" s="196" t="e" cm="1">
        <f t="array" ref="C36" xml:space="preserve"> INDEX([1]!聲母對照資料表[聲母國際音標], 廣韻聲母對照資料表[[#This Row],[聲母識別號]])</f>
        <v>#N/A</v>
      </c>
      <c r="D36" s="195" t="s">
        <v>1030</v>
      </c>
      <c r="E36" s="247" t="str" cm="1">
        <f t="array" ref="E36" xml:space="preserve"> INDEX(聲母對照資料表[方音符號], MATCH(TRUE, EXACT(廣韻聲母對照資料表[[#This Row],[台語音標]], 聲母碼),0))</f>
        <v>ㄗ</v>
      </c>
      <c r="F36" s="247" t="e" cm="1">
        <f t="array" ref="F36" xml:space="preserve"> INDEX([1]!聲母對照資料表[十五音聲母], 廣韻聲母對照資料表[[#This Row],[聲母識別號]])</f>
        <v>#N/A</v>
      </c>
      <c r="G36" s="193" t="s">
        <v>1912</v>
      </c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S36" s="192"/>
    </row>
    <row r="37" spans="1:19">
      <c r="A37" s="192">
        <v>36</v>
      </c>
      <c r="B37" s="192">
        <f xml:space="preserve"> INDEX([1]!聲母對照資料表[識別號], MATCH(D37, [1]!聲母對照資料表[聲母碼],0))</f>
        <v>8</v>
      </c>
      <c r="C37" s="196" t="str" cm="1">
        <f t="array" ref="C37" xml:space="preserve"> INDEX([1]!聲母對照資料表[聲母國際音標], 廣韻聲母對照資料表[[#This Row],[聲母識別號]])</f>
        <v>ʦ</v>
      </c>
      <c r="D37" s="195" t="s">
        <v>1076</v>
      </c>
      <c r="E37" s="247" t="str" cm="1">
        <f t="array" ref="E37" xml:space="preserve"> INDEX(聲母對照資料表[方音符號], MATCH(TRUE, EXACT(廣韻聲母對照資料表[[#This Row],[台語音標]], 聲母碼),0))</f>
        <v>ㄘ</v>
      </c>
      <c r="F37" s="247" t="str" cm="1">
        <f t="array" ref="F37" xml:space="preserve"> INDEX([1]!聲母對照資料表[十五音聲母], 廣韻聲母對照資料表[[#This Row],[聲母識別號]])</f>
        <v>曾</v>
      </c>
      <c r="G37" s="193" t="s">
        <v>1913</v>
      </c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S37" s="192"/>
    </row>
    <row r="38" spans="1:19">
      <c r="A38" s="192">
        <v>37</v>
      </c>
      <c r="B38" s="192">
        <f xml:space="preserve"> INDEX([1]!聲母對照資料表[識別號], MATCH(D38, [1]!聲母對照資料表[聲母碼],0))</f>
        <v>8</v>
      </c>
      <c r="C38" s="196" t="str" cm="1">
        <f t="array" ref="C38" xml:space="preserve"> INDEX([1]!聲母對照資料表[聲母國際音標], 廣韻聲母對照資料表[[#This Row],[聲母識別號]])</f>
        <v>ʦ</v>
      </c>
      <c r="D38" s="195" t="s">
        <v>1076</v>
      </c>
      <c r="E38" s="247" t="str" cm="1">
        <f t="array" ref="E38" xml:space="preserve"> INDEX(聲母對照資料表[方音符號], MATCH(TRUE, EXACT(廣韻聲母對照資料表[[#This Row],[台語音標]], 聲母碼),0))</f>
        <v>ㄘ</v>
      </c>
      <c r="F38" s="247" t="str" cm="1">
        <f t="array" ref="F38" xml:space="preserve"> INDEX([1]!聲母對照資料表[十五音聲母], 廣韻聲母對照資料表[[#This Row],[聲母識別號]])</f>
        <v>曾</v>
      </c>
      <c r="G38" s="193" t="s">
        <v>1914</v>
      </c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S38" s="192"/>
    </row>
    <row r="39" spans="1:19">
      <c r="A39" s="192">
        <v>38</v>
      </c>
      <c r="B39" s="192">
        <f xml:space="preserve"> INDEX([1]!聲母對照資料表[識別號], MATCH(D39, [1]!聲母對照資料表[聲母碼],0))</f>
        <v>15</v>
      </c>
      <c r="C39" s="196" t="str" cm="1">
        <f t="array" ref="C39" xml:space="preserve"> INDEX([1]!聲母對照資料表[聲母國際音標], 廣韻聲母對照資料表[[#This Row],[聲母識別號]])</f>
        <v>h</v>
      </c>
      <c r="D39" s="195" t="s">
        <v>1</v>
      </c>
      <c r="E39" s="247" t="str" cm="1">
        <f t="array" ref="E39" xml:space="preserve"> INDEX(聲母對照資料表[方音符號], MATCH(TRUE, EXACT(廣韻聲母對照資料表[[#This Row],[台語音標]], 聲母碼),0))</f>
        <v>ㄏ</v>
      </c>
      <c r="F39" s="247" t="str" cm="1">
        <f t="array" ref="F39" xml:space="preserve"> INDEX([1]!聲母對照資料表[十五音聲母], 廣韻聲母對照資料表[[#This Row],[聲母識別號]])</f>
        <v>喜</v>
      </c>
      <c r="G39" s="193" t="s">
        <v>1915</v>
      </c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S39" s="192"/>
    </row>
    <row r="40" spans="1:19">
      <c r="A40" s="192">
        <v>39</v>
      </c>
      <c r="B40" s="192">
        <f xml:space="preserve"> INDEX([1]!聲母對照資料表[識別號], MATCH(D40, [1]!聲母對照資料表[聲母碼],0))</f>
        <v>15</v>
      </c>
      <c r="C40" s="196" t="str" cm="1">
        <f t="array" ref="C40" xml:space="preserve"> INDEX([1]!聲母對照資料表[聲母國際音標], 廣韻聲母對照資料表[[#This Row],[聲母識別號]])</f>
        <v>h</v>
      </c>
      <c r="D40" s="195" t="s">
        <v>1</v>
      </c>
      <c r="E40" s="247" t="str" cm="1">
        <f t="array" ref="E40" xml:space="preserve"> INDEX(聲母對照資料表[方音符號], MATCH(TRUE, EXACT(廣韻聲母對照資料表[[#This Row],[台語音標]], 聲母碼),0))</f>
        <v>ㄏ</v>
      </c>
      <c r="F40" s="247" t="str" cm="1">
        <f t="array" ref="F40" xml:space="preserve"> INDEX([1]!聲母對照資料表[十五音聲母], 廣韻聲母對照資料表[[#This Row],[聲母識別號]])</f>
        <v>喜</v>
      </c>
      <c r="G40" s="193" t="s">
        <v>1916</v>
      </c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S40" s="192"/>
    </row>
    <row r="41" spans="1:19">
      <c r="A41" s="192">
        <v>40</v>
      </c>
      <c r="B41" s="192">
        <f xml:space="preserve"> INDEX([1]!聲母對照資料表[識別號], MATCH(D41, [1]!聲母對照資料表[聲母碼],0))</f>
        <v>15</v>
      </c>
      <c r="C41" s="196" t="str" cm="1">
        <f t="array" ref="C41" xml:space="preserve"> INDEX([1]!聲母對照資料表[聲母國際音標], 廣韻聲母對照資料表[[#This Row],[聲母識別號]])</f>
        <v>h</v>
      </c>
      <c r="D41" s="195" t="s">
        <v>1</v>
      </c>
      <c r="E41" s="247" t="str" cm="1">
        <f t="array" ref="E41" xml:space="preserve"> INDEX(聲母對照資料表[方音符號], MATCH(TRUE, EXACT(廣韻聲母對照資料表[[#This Row],[台語音標]], 聲母碼),0))</f>
        <v>ㄏ</v>
      </c>
      <c r="F41" s="247" t="str" cm="1">
        <f t="array" ref="F41" xml:space="preserve"> INDEX([1]!聲母對照資料表[十五音聲母], 廣韻聲母對照資料表[[#This Row],[聲母識別號]])</f>
        <v>喜</v>
      </c>
      <c r="G41" s="193" t="s">
        <v>1917</v>
      </c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S41" s="192"/>
    </row>
    <row r="42" spans="1:19">
      <c r="A42" s="192">
        <v>41</v>
      </c>
      <c r="B42" s="192">
        <f xml:space="preserve"> INDEX([1]!聲母對照資料表[識別號], MATCH(D42, [1]!聲母對照資料表[聲母碼],0))</f>
        <v>15</v>
      </c>
      <c r="C42" s="196" t="str" cm="1">
        <f t="array" ref="C42" xml:space="preserve"> INDEX([1]!聲母對照資料表[聲母國際音標], 廣韻聲母對照資料表[[#This Row],[聲母識別號]])</f>
        <v>h</v>
      </c>
      <c r="D42" s="197" t="s">
        <v>1</v>
      </c>
      <c r="E42" s="248" t="str" cm="1">
        <f t="array" ref="E42" xml:space="preserve"> INDEX(聲母對照資料表[方音符號], MATCH(TRUE, EXACT(廣韻聲母對照資料表[[#This Row],[台語音標]], 聲母碼),0))</f>
        <v>ㄏ</v>
      </c>
      <c r="F42" s="248" t="str" cm="1">
        <f t="array" ref="F42" xml:space="preserve"> INDEX([1]!聲母對照資料表[十五音聲母], 廣韻聲母對照資料表[[#This Row],[聲母識別號]])</f>
        <v>喜</v>
      </c>
      <c r="G42" s="193" t="s">
        <v>1689</v>
      </c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S42" s="192"/>
    </row>
    <row r="43" spans="1:19">
      <c r="A43" s="192">
        <v>42</v>
      </c>
      <c r="B43" s="192">
        <f xml:space="preserve"> INDEX([1]!聲母對照資料表[識別號], MATCH(D43, [1]!聲母對照資料表[聲母碼],0))</f>
        <v>15</v>
      </c>
      <c r="C43" s="196" t="str" cm="1">
        <f t="array" ref="C43" xml:space="preserve"> INDEX([1]!聲母對照資料表[聲母國際音標], 廣韻聲母對照資料表[[#This Row],[聲母識別號]])</f>
        <v>h</v>
      </c>
      <c r="D43" s="197" t="s">
        <v>1</v>
      </c>
      <c r="E43" s="248" t="str" cm="1">
        <f t="array" ref="E43" xml:space="preserve"> INDEX(聲母對照資料表[方音符號], MATCH(TRUE, EXACT(廣韻聲母對照資料表[[#This Row],[台語音標]], 聲母碼),0))</f>
        <v>ㄏ</v>
      </c>
      <c r="F43" s="248" t="str" cm="1">
        <f t="array" ref="F43" xml:space="preserve"> INDEX([1]!聲母對照資料表[十五音聲母], 廣韻聲母對照資料表[[#This Row],[聲母識別號]])</f>
        <v>喜</v>
      </c>
      <c r="G43" s="198" t="s">
        <v>1918</v>
      </c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S43" s="19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17D-1A1B-4314-A6DB-9AAAA292BD1F}">
  <dimension ref="A1:L141"/>
  <sheetViews>
    <sheetView workbookViewId="0">
      <pane ySplit="1" topLeftCell="A2" activePane="bottomLeft" state="frozen"/>
      <selection pane="bottomLeft" activeCell="J6" sqref="J6"/>
    </sheetView>
  </sheetViews>
  <sheetFormatPr defaultRowHeight="25.5"/>
  <cols>
    <col min="1" max="1" width="11.5" style="226" bestFit="1" customWidth="1"/>
    <col min="2" max="2" width="19.875" style="48" bestFit="1" customWidth="1"/>
    <col min="3" max="3" width="18.5" style="46" customWidth="1"/>
    <col min="4" max="4" width="19.125" style="226" customWidth="1"/>
    <col min="5" max="5" width="17.375" style="226" customWidth="1"/>
    <col min="6" max="6" width="17.375" style="218" customWidth="1"/>
    <col min="7" max="7" width="14.75" style="218" customWidth="1"/>
    <col min="9" max="9" width="22.25" style="46" customWidth="1"/>
    <col min="10" max="10" width="19.125" style="226" customWidth="1"/>
    <col min="11" max="11" width="20.25" style="226" customWidth="1"/>
    <col min="12" max="12" width="9" style="46"/>
    <col min="13" max="16384" width="9" style="226"/>
  </cols>
  <sheetData>
    <row r="1" spans="1:12" s="218" customFormat="1">
      <c r="A1" s="216" t="s">
        <v>1966</v>
      </c>
      <c r="B1" s="216" t="s">
        <v>1967</v>
      </c>
      <c r="C1" s="216" t="s">
        <v>2121</v>
      </c>
      <c r="D1" s="217" t="s">
        <v>2122</v>
      </c>
      <c r="E1" s="216" t="s">
        <v>2119</v>
      </c>
      <c r="F1" s="217" t="s">
        <v>2120</v>
      </c>
      <c r="G1" s="216" t="s">
        <v>1968</v>
      </c>
    </row>
    <row r="2" spans="1:12" ht="30">
      <c r="A2" s="219">
        <v>1</v>
      </c>
      <c r="B2" s="220">
        <f xml:space="preserve"> INDEX([1]!韻母對照資料表[識別號], MATCH(廣韻韻母對照資料表[[#This Row],[台語音標]], [1]!韻母對照資料表[韻母碼],0))</f>
        <v>1</v>
      </c>
      <c r="C2" s="225" t="s">
        <v>760</v>
      </c>
      <c r="D2" s="224" t="s">
        <v>760</v>
      </c>
      <c r="E2" s="221" t="s">
        <v>1969</v>
      </c>
      <c r="F2" s="222" t="s">
        <v>1108</v>
      </c>
      <c r="G2" s="223" t="s">
        <v>1970</v>
      </c>
      <c r="H2" s="226"/>
      <c r="L2" s="226"/>
    </row>
    <row r="3" spans="1:12" ht="30">
      <c r="A3" s="219">
        <v>2</v>
      </c>
      <c r="B3" s="220">
        <f xml:space="preserve"> INDEX([1]!韻母對照資料表[識別號], MATCH(廣韻韻母對照資料表[[#This Row],[台語音標]], [1]!韻母對照資料表[韻母碼],0))</f>
        <v>2</v>
      </c>
      <c r="C3" s="225" t="s">
        <v>776</v>
      </c>
      <c r="D3" s="224" t="s">
        <v>1112</v>
      </c>
      <c r="E3" s="221" t="s">
        <v>1971</v>
      </c>
      <c r="F3" s="222" t="s">
        <v>1108</v>
      </c>
      <c r="G3" s="223" t="s">
        <v>1972</v>
      </c>
      <c r="H3" s="226"/>
      <c r="L3" s="226"/>
    </row>
    <row r="4" spans="1:12" ht="30">
      <c r="A4" s="219">
        <v>3</v>
      </c>
      <c r="B4" s="220">
        <f xml:space="preserve"> INDEX([1]!韻母對照資料表[識別號], MATCH(廣韻韻母對照資料表[[#This Row],[台語音標]], [1]!韻母對照資料表[韻母碼],0))</f>
        <v>1</v>
      </c>
      <c r="C4" s="225" t="s">
        <v>760</v>
      </c>
      <c r="D4" s="224" t="s">
        <v>760</v>
      </c>
      <c r="E4" s="221" t="s">
        <v>1973</v>
      </c>
      <c r="F4" s="222" t="s">
        <v>1108</v>
      </c>
      <c r="G4" s="223" t="s">
        <v>1970</v>
      </c>
      <c r="H4" s="226"/>
      <c r="L4" s="226"/>
    </row>
    <row r="5" spans="1:12" ht="30">
      <c r="A5" s="219">
        <v>4</v>
      </c>
      <c r="B5" s="220">
        <f xml:space="preserve"> INDEX([1]!韻母對照資料表[識別號], MATCH(廣韻韻母對照資料表[[#This Row],[台語音標]], [1]!韻母對照資料表[韻母碼],0))</f>
        <v>2</v>
      </c>
      <c r="C5" s="225" t="s">
        <v>776</v>
      </c>
      <c r="D5" s="224" t="s">
        <v>1112</v>
      </c>
      <c r="E5" s="221" t="s">
        <v>1974</v>
      </c>
      <c r="F5" s="222" t="s">
        <v>1108</v>
      </c>
      <c r="G5" s="223" t="s">
        <v>1972</v>
      </c>
      <c r="H5" s="226"/>
      <c r="L5" s="226"/>
    </row>
    <row r="6" spans="1:12" ht="30">
      <c r="A6" s="219">
        <v>5</v>
      </c>
      <c r="B6" s="220">
        <f xml:space="preserve"> INDEX([1]!韻母對照資料表[識別號], MATCH(廣韻韻母對照資料表[[#This Row],[台語音標]], [1]!韻母對照資料表[韻母碼],0))</f>
        <v>1</v>
      </c>
      <c r="C6" s="225" t="s">
        <v>760</v>
      </c>
      <c r="D6" s="224" t="s">
        <v>760</v>
      </c>
      <c r="E6" s="221" t="s">
        <v>1975</v>
      </c>
      <c r="F6" s="222" t="s">
        <v>1108</v>
      </c>
      <c r="G6" s="223" t="s">
        <v>1970</v>
      </c>
      <c r="H6" s="226"/>
      <c r="L6" s="226"/>
    </row>
    <row r="7" spans="1:12" ht="30">
      <c r="A7" s="219">
        <v>6</v>
      </c>
      <c r="B7" s="220">
        <f xml:space="preserve"> INDEX([1]!韻母對照資料表[識別號], MATCH(廣韻韻母對照資料表[[#This Row],[台語音標]], [1]!韻母對照資料表[韻母碼],0))</f>
        <v>2</v>
      </c>
      <c r="C7" s="225" t="s">
        <v>776</v>
      </c>
      <c r="D7" s="224" t="s">
        <v>1112</v>
      </c>
      <c r="E7" s="221" t="s">
        <v>1976</v>
      </c>
      <c r="F7" s="222" t="s">
        <v>1108</v>
      </c>
      <c r="G7" s="223" t="s">
        <v>1972</v>
      </c>
      <c r="H7" s="226"/>
      <c r="L7" s="226"/>
    </row>
    <row r="8" spans="1:12" ht="30">
      <c r="A8" s="219">
        <v>7</v>
      </c>
      <c r="B8" s="220">
        <f xml:space="preserve"> INDEX([1]!韻母對照資料表[識別號], MATCH(廣韻韻母對照資料表[[#This Row],[台語音標]], [1]!韻母對照資料表[韻母碼],0))</f>
        <v>1</v>
      </c>
      <c r="C8" s="225" t="s">
        <v>760</v>
      </c>
      <c r="D8" s="224" t="s">
        <v>1978</v>
      </c>
      <c r="E8" s="221" t="s">
        <v>1977</v>
      </c>
      <c r="F8" s="222" t="s">
        <v>1108</v>
      </c>
      <c r="G8" s="223" t="s">
        <v>1970</v>
      </c>
      <c r="H8" s="226"/>
      <c r="L8" s="226"/>
    </row>
    <row r="9" spans="1:12" ht="30">
      <c r="A9" s="219">
        <v>8</v>
      </c>
      <c r="B9" s="220">
        <f xml:space="preserve"> INDEX([1]!韻母對照資料表[識別號], MATCH(廣韻韻母對照資料表[[#This Row],[台語音標]], [1]!韻母對照資料表[韻母碼],0))</f>
        <v>2</v>
      </c>
      <c r="C9" s="225" t="s">
        <v>776</v>
      </c>
      <c r="D9" s="224" t="s">
        <v>1980</v>
      </c>
      <c r="E9" s="221" t="s">
        <v>1979</v>
      </c>
      <c r="F9" s="222" t="s">
        <v>1108</v>
      </c>
      <c r="G9" s="223" t="s">
        <v>1972</v>
      </c>
      <c r="H9" s="226"/>
      <c r="L9" s="226"/>
    </row>
    <row r="10" spans="1:12" ht="30">
      <c r="A10" s="219">
        <v>9</v>
      </c>
      <c r="B10" s="220">
        <f xml:space="preserve"> INDEX([1]!韻母對照資料表[識別號], MATCH(廣韻韻母對照資料表[[#This Row],[台語音標]], [1]!韻母對照資料表[韻母碼],0))</f>
        <v>3</v>
      </c>
      <c r="C10" s="225" t="s">
        <v>1114</v>
      </c>
      <c r="D10" s="224" t="s">
        <v>1114</v>
      </c>
      <c r="E10" s="221" t="s">
        <v>1981</v>
      </c>
      <c r="F10" s="222" t="s">
        <v>1113</v>
      </c>
      <c r="G10" s="223" t="s">
        <v>1970</v>
      </c>
      <c r="H10" s="226"/>
      <c r="L10" s="226"/>
    </row>
    <row r="11" spans="1:12" ht="30">
      <c r="A11" s="219">
        <v>10</v>
      </c>
      <c r="B11" s="220">
        <f xml:space="preserve"> INDEX([1]!韻母對照資料表[識別號], MATCH(廣韻韻母對照資料表[[#This Row],[台語音標]], [1]!韻母對照資料表[韻母碼],0))</f>
        <v>4</v>
      </c>
      <c r="C11" s="225" t="s">
        <v>1115</v>
      </c>
      <c r="D11" s="224" t="s">
        <v>1116</v>
      </c>
      <c r="E11" s="221" t="s">
        <v>1982</v>
      </c>
      <c r="F11" s="222" t="s">
        <v>1113</v>
      </c>
      <c r="G11" s="223" t="s">
        <v>1972</v>
      </c>
      <c r="H11" s="226"/>
      <c r="L11" s="226"/>
    </row>
    <row r="12" spans="1:12" ht="30">
      <c r="A12" s="219">
        <v>11</v>
      </c>
      <c r="B12" s="220">
        <f xml:space="preserve"> INDEX([1]!韻母對照資料表[識別號], MATCH(廣韻韻母對照資料表[[#This Row],[台語音標]], [1]!韻母對照資料表[韻母碼],0))</f>
        <v>3</v>
      </c>
      <c r="C12" s="225" t="s">
        <v>1114</v>
      </c>
      <c r="D12" s="224" t="s">
        <v>1114</v>
      </c>
      <c r="E12" s="221" t="s">
        <v>1983</v>
      </c>
      <c r="F12" s="222" t="s">
        <v>1113</v>
      </c>
      <c r="G12" s="223" t="s">
        <v>1970</v>
      </c>
      <c r="H12" s="226"/>
      <c r="L12" s="226"/>
    </row>
    <row r="13" spans="1:12" ht="30">
      <c r="A13" s="219">
        <v>12</v>
      </c>
      <c r="B13" s="220">
        <f xml:space="preserve"> INDEX([1]!韻母對照資料表[識別號], MATCH(廣韻韻母對照資料表[[#This Row],[台語音標]], [1]!韻母對照資料表[韻母碼],0))</f>
        <v>4</v>
      </c>
      <c r="C13" s="225" t="s">
        <v>1115</v>
      </c>
      <c r="D13" s="224" t="s">
        <v>1116</v>
      </c>
      <c r="E13" s="221" t="s">
        <v>1984</v>
      </c>
      <c r="F13" s="222" t="s">
        <v>1113</v>
      </c>
      <c r="G13" s="223" t="s">
        <v>1972</v>
      </c>
      <c r="H13" s="226"/>
      <c r="L13" s="226"/>
    </row>
    <row r="14" spans="1:12" ht="30">
      <c r="A14" s="219">
        <v>13</v>
      </c>
      <c r="B14" s="220">
        <f xml:space="preserve"> INDEX([1]!韻母對照資料表[識別號], MATCH(廣韻韻母對照資料表[[#This Row],[台語音標]], [1]!韻母對照資料表[韻母碼],0))</f>
        <v>3</v>
      </c>
      <c r="C14" s="225" t="s">
        <v>1114</v>
      </c>
      <c r="D14" s="224" t="s">
        <v>1114</v>
      </c>
      <c r="E14" s="221" t="s">
        <v>1985</v>
      </c>
      <c r="F14" s="222" t="s">
        <v>1113</v>
      </c>
      <c r="G14" s="223" t="s">
        <v>1970</v>
      </c>
      <c r="H14" s="226"/>
      <c r="L14" s="226"/>
    </row>
    <row r="15" spans="1:12" ht="30">
      <c r="A15" s="219">
        <v>14</v>
      </c>
      <c r="B15" s="220">
        <f xml:space="preserve"> INDEX([1]!韻母對照資料表[識別號], MATCH(廣韻韻母對照資料表[[#This Row],[台語音標]], [1]!韻母對照資料表[韻母碼],0))</f>
        <v>4</v>
      </c>
      <c r="C15" s="225" t="s">
        <v>1115</v>
      </c>
      <c r="D15" s="224" t="s">
        <v>1116</v>
      </c>
      <c r="E15" s="221" t="s">
        <v>1986</v>
      </c>
      <c r="F15" s="222" t="s">
        <v>1113</v>
      </c>
      <c r="G15" s="223" t="s">
        <v>1972</v>
      </c>
      <c r="H15" s="226"/>
      <c r="L15" s="226"/>
    </row>
    <row r="16" spans="1:12" ht="30">
      <c r="A16" s="219">
        <v>15</v>
      </c>
      <c r="B16" s="220">
        <f xml:space="preserve"> INDEX([1]!韻母對照資料表[識別號], MATCH(廣韻韻母對照資料表[[#This Row],[台語音標]], [1]!韻母對照資料表[韻母碼],0))</f>
        <v>3</v>
      </c>
      <c r="C16" s="225" t="s">
        <v>1114</v>
      </c>
      <c r="D16" s="224" t="s">
        <v>1114</v>
      </c>
      <c r="E16" s="221" t="s">
        <v>1987</v>
      </c>
      <c r="F16" s="222" t="s">
        <v>1113</v>
      </c>
      <c r="G16" s="223" t="s">
        <v>1970</v>
      </c>
      <c r="H16" s="226"/>
      <c r="L16" s="226"/>
    </row>
    <row r="17" spans="1:12" ht="30">
      <c r="A17" s="219">
        <v>16</v>
      </c>
      <c r="B17" s="220">
        <f xml:space="preserve"> INDEX([1]!韻母對照資料表[識別號], MATCH(廣韻韻母對照資料表[[#This Row],[台語音標]], [1]!韻母對照資料表[韻母碼],0))</f>
        <v>4</v>
      </c>
      <c r="C17" s="225" t="s">
        <v>1115</v>
      </c>
      <c r="D17" s="224" t="s">
        <v>1116</v>
      </c>
      <c r="E17" s="221" t="s">
        <v>1988</v>
      </c>
      <c r="F17" s="222" t="s">
        <v>1113</v>
      </c>
      <c r="G17" s="223" t="s">
        <v>1972</v>
      </c>
      <c r="H17" s="226"/>
      <c r="L17" s="226"/>
    </row>
    <row r="18" spans="1:12" ht="30">
      <c r="A18" s="219">
        <v>17</v>
      </c>
      <c r="B18" s="220">
        <f xml:space="preserve"> INDEX([1]!韻母對照資料表[識別號], MATCH(廣韻韻母對照資料表[[#This Row],[台語音標]], [1]!韻母對照資料表[韻母碼],0))</f>
        <v>5</v>
      </c>
      <c r="C18" s="225" t="s">
        <v>306</v>
      </c>
      <c r="D18" s="224" t="s">
        <v>306</v>
      </c>
      <c r="E18" s="221" t="s">
        <v>1989</v>
      </c>
      <c r="F18" s="222" t="s">
        <v>1117</v>
      </c>
      <c r="G18" s="223" t="s">
        <v>1970</v>
      </c>
      <c r="H18" s="226"/>
      <c r="L18" s="226"/>
    </row>
    <row r="19" spans="1:12" ht="30">
      <c r="A19" s="219">
        <v>18</v>
      </c>
      <c r="B19" s="220">
        <f xml:space="preserve"> INDEX([1]!韻母對照資料表[識別號], MATCH(廣韻韻母對照資料表[[#This Row],[台語音標]], [1]!韻母對照資料表[韻母碼],0))</f>
        <v>6</v>
      </c>
      <c r="C19" s="225" t="s">
        <v>350</v>
      </c>
      <c r="D19" s="224" t="s">
        <v>1120</v>
      </c>
      <c r="E19" s="221" t="s">
        <v>1990</v>
      </c>
      <c r="F19" s="222" t="s">
        <v>1117</v>
      </c>
      <c r="G19" s="223" t="s">
        <v>1972</v>
      </c>
      <c r="H19" s="226"/>
      <c r="L19" s="226"/>
    </row>
    <row r="20" spans="1:12" ht="30">
      <c r="A20" s="219">
        <v>19</v>
      </c>
      <c r="B20" s="220">
        <f xml:space="preserve"> INDEX([1]!韻母對照資料表[識別號], MATCH(廣韻韻母對照資料表[[#This Row],[台語音標]], [1]!韻母對照資料表[韻母碼],0))</f>
        <v>7</v>
      </c>
      <c r="C20" s="225" t="s">
        <v>921</v>
      </c>
      <c r="D20" s="224" t="s">
        <v>921</v>
      </c>
      <c r="E20" s="221" t="s">
        <v>1991</v>
      </c>
      <c r="F20" s="222" t="s">
        <v>1121</v>
      </c>
      <c r="G20" s="223" t="s">
        <v>1970</v>
      </c>
      <c r="H20" s="226"/>
      <c r="L20" s="226"/>
    </row>
    <row r="21" spans="1:12" ht="30">
      <c r="A21" s="219">
        <v>20</v>
      </c>
      <c r="B21" s="220">
        <f xml:space="preserve"> INDEX([1]!韻母對照資料表[識別號], MATCH(廣韻韻母對照資料表[[#This Row],[台語音標]], [1]!韻母對照資料表[韻母碼],0))</f>
        <v>7</v>
      </c>
      <c r="C21" s="225" t="s">
        <v>921</v>
      </c>
      <c r="D21" s="224" t="s">
        <v>921</v>
      </c>
      <c r="E21" s="221" t="s">
        <v>1992</v>
      </c>
      <c r="F21" s="222" t="s">
        <v>1121</v>
      </c>
      <c r="G21" s="223" t="s">
        <v>1970</v>
      </c>
      <c r="H21" s="226"/>
      <c r="L21" s="226"/>
    </row>
    <row r="22" spans="1:12" ht="30">
      <c r="A22" s="219">
        <v>21</v>
      </c>
      <c r="B22" s="220">
        <f xml:space="preserve"> INDEX([1]!韻母對照資料表[識別號], MATCH(廣韻韻母對照資料表[[#This Row],[台語音標]], [1]!韻母對照資料表[韻母碼],0))</f>
        <v>7</v>
      </c>
      <c r="C22" s="225" t="s">
        <v>921</v>
      </c>
      <c r="D22" s="224" t="s">
        <v>921</v>
      </c>
      <c r="E22" s="221" t="s">
        <v>1993</v>
      </c>
      <c r="F22" s="222" t="s">
        <v>1121</v>
      </c>
      <c r="G22" s="223" t="s">
        <v>1970</v>
      </c>
      <c r="H22" s="226"/>
      <c r="L22" s="226"/>
    </row>
    <row r="23" spans="1:12" ht="30">
      <c r="A23" s="219">
        <v>22</v>
      </c>
      <c r="B23" s="220">
        <f xml:space="preserve"> INDEX([1]!韻母對照資料表[識別號], MATCH(廣韻韻母對照資料表[[#This Row],[台語音標]], [1]!韻母對照資料表[韻母碼],0))</f>
        <v>11</v>
      </c>
      <c r="C23" s="225" t="s">
        <v>79</v>
      </c>
      <c r="D23" s="224" t="s">
        <v>79</v>
      </c>
      <c r="E23" s="221" t="s">
        <v>1994</v>
      </c>
      <c r="F23" s="222" t="s">
        <v>1133</v>
      </c>
      <c r="G23" s="223" t="s">
        <v>1970</v>
      </c>
      <c r="H23" s="226"/>
      <c r="L23" s="226"/>
    </row>
    <row r="24" spans="1:12" ht="30">
      <c r="A24" s="219">
        <v>23</v>
      </c>
      <c r="B24" s="220">
        <f xml:space="preserve"> INDEX([1]!韻母對照資料表[識別號], MATCH(廣韻韻母對照資料表[[#This Row],[台語音標]], [1]!韻母對照資料表[韻母碼],0))</f>
        <v>12</v>
      </c>
      <c r="C24" s="225" t="s">
        <v>120</v>
      </c>
      <c r="D24" s="224" t="s">
        <v>1135</v>
      </c>
      <c r="E24" s="221" t="s">
        <v>1995</v>
      </c>
      <c r="F24" s="222" t="s">
        <v>1133</v>
      </c>
      <c r="G24" s="223" t="s">
        <v>1972</v>
      </c>
      <c r="H24" s="226"/>
      <c r="L24" s="226"/>
    </row>
    <row r="25" spans="1:12" ht="30">
      <c r="A25" s="219">
        <v>24</v>
      </c>
      <c r="B25" s="220">
        <f xml:space="preserve"> INDEX([1]!韻母對照資料表[識別號], MATCH(廣韻韻母對照資料表[[#This Row],[台語音標]], [1]!韻母對照資料表[韻母碼],0))</f>
        <v>11</v>
      </c>
      <c r="C25" s="225" t="s">
        <v>79</v>
      </c>
      <c r="D25" s="224" t="s">
        <v>79</v>
      </c>
      <c r="E25" s="221" t="s">
        <v>1996</v>
      </c>
      <c r="F25" s="222" t="s">
        <v>1133</v>
      </c>
      <c r="G25" s="223" t="s">
        <v>1970</v>
      </c>
      <c r="H25" s="226"/>
      <c r="L25" s="226"/>
    </row>
    <row r="26" spans="1:12" ht="30">
      <c r="A26" s="219">
        <v>25</v>
      </c>
      <c r="B26" s="220">
        <f xml:space="preserve"> INDEX([1]!韻母對照資料表[識別號], MATCH(廣韻韻母對照資料表[[#This Row],[台語音標]], [1]!韻母對照資料表[韻母碼],0))</f>
        <v>12</v>
      </c>
      <c r="C26" s="225" t="s">
        <v>120</v>
      </c>
      <c r="D26" s="224" t="s">
        <v>1135</v>
      </c>
      <c r="E26" s="221" t="s">
        <v>1997</v>
      </c>
      <c r="F26" s="222" t="s">
        <v>1133</v>
      </c>
      <c r="G26" s="223" t="s">
        <v>1972</v>
      </c>
      <c r="H26" s="226"/>
      <c r="L26" s="226"/>
    </row>
    <row r="27" spans="1:12" ht="30">
      <c r="A27" s="219">
        <v>26</v>
      </c>
      <c r="B27" s="220">
        <f xml:space="preserve"> INDEX([1]!韻母對照資料表[識別號], MATCH(廣韻韻母對照資料表[[#This Row],[台語音標]], [1]!韻母對照資料表[韻母碼],0))</f>
        <v>11</v>
      </c>
      <c r="C27" s="225" t="s">
        <v>79</v>
      </c>
      <c r="D27" s="224" t="s">
        <v>79</v>
      </c>
      <c r="E27" s="221" t="s">
        <v>1998</v>
      </c>
      <c r="F27" s="222" t="s">
        <v>1133</v>
      </c>
      <c r="G27" s="223" t="s">
        <v>1970</v>
      </c>
      <c r="H27" s="226"/>
      <c r="L27" s="226"/>
    </row>
    <row r="28" spans="1:12" ht="30">
      <c r="A28" s="219">
        <v>27</v>
      </c>
      <c r="B28" s="220">
        <f xml:space="preserve"> INDEX([1]!韻母對照資料表[識別號], MATCH(廣韻韻母對照資料表[[#This Row],[台語音標]], [1]!韻母對照資料表[韻母碼],0))</f>
        <v>12</v>
      </c>
      <c r="C28" s="225" t="s">
        <v>120</v>
      </c>
      <c r="D28" s="224" t="s">
        <v>1135</v>
      </c>
      <c r="E28" s="221" t="s">
        <v>1999</v>
      </c>
      <c r="F28" s="222" t="s">
        <v>1133</v>
      </c>
      <c r="G28" s="223" t="s">
        <v>1972</v>
      </c>
      <c r="H28" s="226"/>
      <c r="L28" s="226"/>
    </row>
    <row r="29" spans="1:12" ht="30">
      <c r="A29" s="219">
        <v>28</v>
      </c>
      <c r="B29" s="220">
        <f xml:space="preserve"> INDEX([1]!韻母對照資料表[識別號], MATCH(廣韻韻母對照資料表[[#This Row],[台語音標]], [1]!韻母對照資料表[韻母碼],0))</f>
        <v>13</v>
      </c>
      <c r="C29" s="225" t="s">
        <v>697</v>
      </c>
      <c r="D29" s="224" t="s">
        <v>1139</v>
      </c>
      <c r="E29" s="221" t="s">
        <v>2000</v>
      </c>
      <c r="F29" s="222" t="s">
        <v>1136</v>
      </c>
      <c r="G29" s="223" t="s">
        <v>1970</v>
      </c>
      <c r="H29" s="226"/>
      <c r="L29" s="226"/>
    </row>
    <row r="30" spans="1:12" ht="30">
      <c r="A30" s="219">
        <v>29</v>
      </c>
      <c r="B30" s="220">
        <f xml:space="preserve"> INDEX([1]!韻母對照資料表[識別號], MATCH(廣韻韻母對照資料表[[#This Row],[台語音標]], [1]!韻母對照資料表[韻母碼],0))</f>
        <v>14</v>
      </c>
      <c r="C30" s="225" t="s">
        <v>717</v>
      </c>
      <c r="D30" s="224" t="s">
        <v>1142</v>
      </c>
      <c r="E30" s="221" t="s">
        <v>2001</v>
      </c>
      <c r="F30" s="222" t="s">
        <v>1136</v>
      </c>
      <c r="G30" s="223" t="s">
        <v>1972</v>
      </c>
      <c r="H30" s="226"/>
      <c r="L30" s="226"/>
    </row>
    <row r="31" spans="1:12" ht="30">
      <c r="A31" s="219">
        <v>30</v>
      </c>
      <c r="B31" s="220">
        <f xml:space="preserve"> INDEX([1]!韻母對照資料表[識別號], MATCH(廣韻韻母對照資料表[[#This Row],[台語音標]], [1]!韻母對照資料表[韻母碼],0))</f>
        <v>13</v>
      </c>
      <c r="C31" s="225" t="s">
        <v>697</v>
      </c>
      <c r="D31" s="224" t="s">
        <v>1139</v>
      </c>
      <c r="E31" s="221" t="s">
        <v>2002</v>
      </c>
      <c r="F31" s="222" t="s">
        <v>1136</v>
      </c>
      <c r="G31" s="223" t="s">
        <v>1970</v>
      </c>
      <c r="H31" s="226"/>
      <c r="L31" s="226"/>
    </row>
    <row r="32" spans="1:12" ht="30">
      <c r="A32" s="219">
        <v>31</v>
      </c>
      <c r="B32" s="220">
        <f xml:space="preserve"> INDEX([1]!韻母對照資料表[識別號], MATCH(廣韻韻母對照資料表[[#This Row],[台語音標]], [1]!韻母對照資料表[韻母碼],0))</f>
        <v>14</v>
      </c>
      <c r="C32" s="225" t="s">
        <v>717</v>
      </c>
      <c r="D32" s="224" t="s">
        <v>1142</v>
      </c>
      <c r="E32" s="221" t="s">
        <v>2003</v>
      </c>
      <c r="F32" s="222" t="s">
        <v>1136</v>
      </c>
      <c r="G32" s="223" t="s">
        <v>1972</v>
      </c>
      <c r="H32" s="226"/>
      <c r="L32" s="226"/>
    </row>
    <row r="33" spans="1:12" ht="30">
      <c r="A33" s="219">
        <v>32</v>
      </c>
      <c r="B33" s="220">
        <f xml:space="preserve"> INDEX([1]!韻母對照資料表[識別號], MATCH(廣韻韻母對照資料表[[#This Row],[台語音標]], [1]!韻母對照資料表[韻母碼],0))</f>
        <v>13</v>
      </c>
      <c r="C33" s="225" t="s">
        <v>697</v>
      </c>
      <c r="D33" s="224" t="s">
        <v>1139</v>
      </c>
      <c r="E33" s="221" t="s">
        <v>2004</v>
      </c>
      <c r="F33" s="222" t="s">
        <v>1136</v>
      </c>
      <c r="G33" s="223" t="s">
        <v>1970</v>
      </c>
      <c r="H33" s="226"/>
      <c r="L33" s="226"/>
    </row>
    <row r="34" spans="1:12" ht="30">
      <c r="A34" s="219">
        <v>33</v>
      </c>
      <c r="B34" s="220">
        <f xml:space="preserve"> INDEX([1]!韻母對照資料表[識別號], MATCH(廣韻韻母對照資料表[[#This Row],[台語音標]], [1]!韻母對照資料表[韻母碼],0))</f>
        <v>14</v>
      </c>
      <c r="C34" s="225" t="s">
        <v>717</v>
      </c>
      <c r="D34" s="224" t="s">
        <v>1142</v>
      </c>
      <c r="E34" s="221" t="s">
        <v>2005</v>
      </c>
      <c r="F34" s="222" t="s">
        <v>1136</v>
      </c>
      <c r="G34" s="223" t="s">
        <v>1972</v>
      </c>
      <c r="H34" s="226"/>
      <c r="L34" s="226"/>
    </row>
    <row r="35" spans="1:12" ht="30">
      <c r="A35" s="219">
        <v>34</v>
      </c>
      <c r="B35" s="220">
        <f xml:space="preserve"> INDEX([1]!韻母對照資料表[識別號], MATCH(廣韻韻母對照資料表[[#This Row],[台語音標]], [1]!韻母對照資料表[韻母碼],0))</f>
        <v>13</v>
      </c>
      <c r="C35" s="225" t="s">
        <v>697</v>
      </c>
      <c r="D35" s="224" t="s">
        <v>1139</v>
      </c>
      <c r="E35" s="221" t="s">
        <v>2006</v>
      </c>
      <c r="F35" s="222" t="s">
        <v>1136</v>
      </c>
      <c r="G35" s="223" t="s">
        <v>1970</v>
      </c>
      <c r="H35" s="226"/>
      <c r="L35" s="226"/>
    </row>
    <row r="36" spans="1:12" ht="30">
      <c r="A36" s="219">
        <v>35</v>
      </c>
      <c r="B36" s="220">
        <f xml:space="preserve"> INDEX([1]!韻母對照資料表[識別號], MATCH(廣韻韻母對照資料表[[#This Row],[台語音標]], [1]!韻母對照資料表[韻母碼],0))</f>
        <v>14</v>
      </c>
      <c r="C36" s="225" t="s">
        <v>717</v>
      </c>
      <c r="D36" s="224" t="s">
        <v>1142</v>
      </c>
      <c r="E36" s="221" t="s">
        <v>2007</v>
      </c>
      <c r="F36" s="222" t="s">
        <v>1136</v>
      </c>
      <c r="G36" s="223" t="s">
        <v>1972</v>
      </c>
      <c r="H36" s="226"/>
      <c r="L36" s="226"/>
    </row>
    <row r="37" spans="1:12" ht="30">
      <c r="A37" s="219">
        <v>36</v>
      </c>
      <c r="B37" s="220">
        <f xml:space="preserve"> INDEX([1]!韻母對照資料表[識別號], MATCH(廣韻韻母對照資料表[[#This Row],[台語音標]], [1]!韻母對照資料表[韻母碼],0))</f>
        <v>13</v>
      </c>
      <c r="C37" s="225" t="s">
        <v>697</v>
      </c>
      <c r="D37" s="224" t="s">
        <v>1139</v>
      </c>
      <c r="E37" s="221" t="s">
        <v>2008</v>
      </c>
      <c r="F37" s="222" t="s">
        <v>1136</v>
      </c>
      <c r="G37" s="223" t="s">
        <v>1970</v>
      </c>
      <c r="H37" s="226"/>
      <c r="L37" s="226"/>
    </row>
    <row r="38" spans="1:12" ht="30">
      <c r="A38" s="219">
        <v>37</v>
      </c>
      <c r="B38" s="220">
        <f xml:space="preserve"> INDEX([1]!韻母對照資料表[識別號], MATCH(廣韻韻母對照資料表[[#This Row],[台語音標]], [1]!韻母對照資料表[韻母碼],0))</f>
        <v>14</v>
      </c>
      <c r="C38" s="225" t="s">
        <v>717</v>
      </c>
      <c r="D38" s="224" t="s">
        <v>1142</v>
      </c>
      <c r="E38" s="221" t="s">
        <v>2009</v>
      </c>
      <c r="F38" s="222" t="s">
        <v>1136</v>
      </c>
      <c r="G38" s="223" t="s">
        <v>1972</v>
      </c>
      <c r="H38" s="226"/>
      <c r="L38" s="226"/>
    </row>
    <row r="39" spans="1:12" ht="30">
      <c r="A39" s="219">
        <v>38</v>
      </c>
      <c r="B39" s="220">
        <f xml:space="preserve"> INDEX([1]!韻母對照資料表[識別號], MATCH(廣韻韻母對照資料表[[#This Row],[台語音標]], [1]!韻母對照資料表[韻母碼],0))</f>
        <v>13</v>
      </c>
      <c r="C39" s="225" t="s">
        <v>697</v>
      </c>
      <c r="D39" s="224" t="s">
        <v>1139</v>
      </c>
      <c r="E39" s="221" t="s">
        <v>2010</v>
      </c>
      <c r="F39" s="222" t="s">
        <v>1136</v>
      </c>
      <c r="G39" s="223" t="s">
        <v>1970</v>
      </c>
      <c r="H39" s="226"/>
      <c r="L39" s="226"/>
    </row>
    <row r="40" spans="1:12" ht="30">
      <c r="A40" s="219">
        <v>39</v>
      </c>
      <c r="B40" s="220">
        <f xml:space="preserve"> INDEX([1]!韻母對照資料表[識別號], MATCH(廣韻韻母對照資料表[[#This Row],[台語音標]], [1]!韻母對照資料表[韻母碼],0))</f>
        <v>14</v>
      </c>
      <c r="C40" s="225" t="s">
        <v>717</v>
      </c>
      <c r="D40" s="224" t="s">
        <v>1142</v>
      </c>
      <c r="E40" s="221" t="s">
        <v>2011</v>
      </c>
      <c r="F40" s="222" t="s">
        <v>1136</v>
      </c>
      <c r="G40" s="223" t="s">
        <v>1972</v>
      </c>
      <c r="H40" s="226"/>
      <c r="L40" s="226"/>
    </row>
    <row r="41" spans="1:12" ht="30">
      <c r="A41" s="219">
        <v>40</v>
      </c>
      <c r="B41" s="220">
        <f xml:space="preserve"> INDEX([1]!韻母對照資料表[識別號], MATCH(廣韻韻母對照資料表[[#This Row],[台語音標]], [1]!韻母對照資料表[韻母碼],0))</f>
        <v>13</v>
      </c>
      <c r="C41" s="225" t="s">
        <v>697</v>
      </c>
      <c r="D41" s="224" t="s">
        <v>1139</v>
      </c>
      <c r="E41" s="221" t="s">
        <v>2012</v>
      </c>
      <c r="F41" s="222" t="s">
        <v>1136</v>
      </c>
      <c r="G41" s="223" t="s">
        <v>1970</v>
      </c>
      <c r="H41" s="226"/>
      <c r="L41" s="226"/>
    </row>
    <row r="42" spans="1:12" ht="30">
      <c r="A42" s="219">
        <v>41</v>
      </c>
      <c r="B42" s="220">
        <f xml:space="preserve"> INDEX([1]!韻母對照資料表[識別號], MATCH(廣韻韻母對照資料表[[#This Row],[台語音標]], [1]!韻母對照資料表[韻母碼],0))</f>
        <v>14</v>
      </c>
      <c r="C42" s="225" t="s">
        <v>717</v>
      </c>
      <c r="D42" s="224" t="s">
        <v>1142</v>
      </c>
      <c r="E42" s="221" t="s">
        <v>2013</v>
      </c>
      <c r="F42" s="222" t="s">
        <v>1136</v>
      </c>
      <c r="G42" s="223" t="s">
        <v>1972</v>
      </c>
      <c r="H42" s="226"/>
      <c r="L42" s="226"/>
    </row>
    <row r="43" spans="1:12" ht="30">
      <c r="A43" s="219">
        <v>42</v>
      </c>
      <c r="B43" s="220">
        <f xml:space="preserve"> INDEX([1]!韻母對照資料表[識別號], MATCH(廣韻韻母對照資料表[[#This Row],[台語音標]], [1]!韻母對照資料表[韻母碼],0))</f>
        <v>15</v>
      </c>
      <c r="C43" s="225" t="s">
        <v>868</v>
      </c>
      <c r="D43" s="224" t="s">
        <v>2015</v>
      </c>
      <c r="E43" s="221" t="s">
        <v>2014</v>
      </c>
      <c r="F43" s="222" t="s">
        <v>1143</v>
      </c>
      <c r="G43" s="223" t="s">
        <v>1970</v>
      </c>
      <c r="H43" s="226"/>
      <c r="L43" s="226"/>
    </row>
    <row r="44" spans="1:12" ht="30">
      <c r="A44" s="219">
        <v>43</v>
      </c>
      <c r="B44" s="220">
        <f xml:space="preserve"> INDEX([1]!韻母對照資料表[識別號], MATCH(廣韻韻母對照資料表[[#This Row],[台語音標]], [1]!韻母對照資料表[韻母碼],0))</f>
        <v>15</v>
      </c>
      <c r="C44" s="225" t="s">
        <v>868</v>
      </c>
      <c r="D44" s="224" t="s">
        <v>868</v>
      </c>
      <c r="E44" s="221" t="s">
        <v>2016</v>
      </c>
      <c r="F44" s="222" t="s">
        <v>1143</v>
      </c>
      <c r="G44" s="223" t="s">
        <v>1970</v>
      </c>
      <c r="H44" s="226"/>
      <c r="L44" s="226"/>
    </row>
    <row r="45" spans="1:12" ht="30">
      <c r="A45" s="219">
        <v>44</v>
      </c>
      <c r="B45" s="220">
        <f xml:space="preserve"> INDEX([1]!韻母對照資料表[識別號], MATCH(廣韻韻母對照資料表[[#This Row],[台語音標]], [1]!韻母對照資料表[韻母碼],0))</f>
        <v>15</v>
      </c>
      <c r="C45" s="225" t="s">
        <v>868</v>
      </c>
      <c r="D45" s="224" t="s">
        <v>868</v>
      </c>
      <c r="E45" s="221" t="s">
        <v>2017</v>
      </c>
      <c r="F45" s="222" t="s">
        <v>1143</v>
      </c>
      <c r="G45" s="223" t="s">
        <v>1970</v>
      </c>
      <c r="H45" s="226"/>
      <c r="L45" s="226"/>
    </row>
    <row r="46" spans="1:12" ht="30">
      <c r="A46" s="219">
        <v>45</v>
      </c>
      <c r="B46" s="220">
        <f xml:space="preserve"> INDEX([1]!韻母對照資料表[識別號], MATCH(廣韻韻母對照資料表[[#This Row],[台語音標]], [1]!韻母對照資料表[韻母碼],0))</f>
        <v>17</v>
      </c>
      <c r="C46" s="225" t="s">
        <v>2123</v>
      </c>
      <c r="D46" s="224" t="s">
        <v>2019</v>
      </c>
      <c r="E46" s="221" t="s">
        <v>2018</v>
      </c>
      <c r="F46" s="222" t="s">
        <v>1149</v>
      </c>
      <c r="G46" s="223" t="s">
        <v>1970</v>
      </c>
      <c r="H46" s="226"/>
      <c r="L46" s="226"/>
    </row>
    <row r="47" spans="1:12" ht="30">
      <c r="A47" s="219">
        <v>46</v>
      </c>
      <c r="B47" s="220">
        <f xml:space="preserve"> INDEX([1]!韻母對照資料表[識別號], MATCH(廣韻韻母對照資料表[[#This Row],[台語音標]], [1]!韻母對照資料表[韻母碼],0))</f>
        <v>18</v>
      </c>
      <c r="C47" s="225" t="s">
        <v>1155</v>
      </c>
      <c r="D47" s="224" t="s">
        <v>2021</v>
      </c>
      <c r="E47" s="221" t="s">
        <v>2020</v>
      </c>
      <c r="F47" s="222" t="s">
        <v>1149</v>
      </c>
      <c r="G47" s="223" t="s">
        <v>1972</v>
      </c>
      <c r="H47" s="226"/>
      <c r="L47" s="226"/>
    </row>
    <row r="48" spans="1:12" ht="30">
      <c r="A48" s="219">
        <v>47</v>
      </c>
      <c r="B48" s="220">
        <f xml:space="preserve"> INDEX([1]!韻母對照資料表[識別號], MATCH(廣韻韻母對照資料表[[#This Row],[台語音標]], [1]!韻母對照資料表[韻母碼],0))</f>
        <v>17</v>
      </c>
      <c r="C48" s="225" t="s">
        <v>2123</v>
      </c>
      <c r="D48" s="224" t="s">
        <v>2019</v>
      </c>
      <c r="E48" s="221" t="s">
        <v>2022</v>
      </c>
      <c r="F48" s="222" t="s">
        <v>1149</v>
      </c>
      <c r="G48" s="223" t="s">
        <v>1970</v>
      </c>
      <c r="H48" s="226"/>
      <c r="L48" s="226"/>
    </row>
    <row r="49" spans="1:12" ht="30">
      <c r="A49" s="219">
        <v>48</v>
      </c>
      <c r="B49" s="220">
        <f xml:space="preserve"> INDEX([1]!韻母對照資料表[識別號], MATCH(廣韻韻母對照資料表[[#This Row],[台語音標]], [1]!韻母對照資料表[韻母碼],0))</f>
        <v>18</v>
      </c>
      <c r="C49" s="225" t="s">
        <v>1155</v>
      </c>
      <c r="D49" s="224" t="s">
        <v>2021</v>
      </c>
      <c r="E49" s="221" t="s">
        <v>2023</v>
      </c>
      <c r="F49" s="222" t="s">
        <v>1149</v>
      </c>
      <c r="G49" s="223" t="s">
        <v>1972</v>
      </c>
      <c r="H49" s="226"/>
      <c r="L49" s="226"/>
    </row>
    <row r="50" spans="1:12" ht="30">
      <c r="A50" s="219">
        <v>49</v>
      </c>
      <c r="B50" s="220">
        <f xml:space="preserve"> INDEX([1]!韻母對照資料表[識別號], MATCH(廣韻韻母對照資料表[[#This Row],[台語音標]], [1]!韻母對照資料表[韻母碼],0))</f>
        <v>17</v>
      </c>
      <c r="C50" s="225" t="s">
        <v>2123</v>
      </c>
      <c r="D50" s="224" t="s">
        <v>2019</v>
      </c>
      <c r="E50" s="221" t="s">
        <v>2024</v>
      </c>
      <c r="F50" s="222" t="s">
        <v>1149</v>
      </c>
      <c r="G50" s="223" t="s">
        <v>1970</v>
      </c>
      <c r="H50" s="226"/>
      <c r="L50" s="226"/>
    </row>
    <row r="51" spans="1:12" ht="30">
      <c r="A51" s="219">
        <v>50</v>
      </c>
      <c r="B51" s="220">
        <f xml:space="preserve"> INDEX([1]!韻母對照資料表[識別號], MATCH(廣韻韻母對照資料表[[#This Row],[台語音標]], [1]!韻母對照資料表[韻母碼],0))</f>
        <v>18</v>
      </c>
      <c r="C51" s="225" t="s">
        <v>1155</v>
      </c>
      <c r="D51" s="224" t="s">
        <v>2021</v>
      </c>
      <c r="E51" s="221" t="s">
        <v>2025</v>
      </c>
      <c r="F51" s="222" t="s">
        <v>1149</v>
      </c>
      <c r="G51" s="223" t="s">
        <v>1972</v>
      </c>
      <c r="H51" s="226"/>
      <c r="L51" s="226"/>
    </row>
    <row r="52" spans="1:12" ht="30">
      <c r="A52" s="219">
        <v>51</v>
      </c>
      <c r="B52" s="220">
        <f xml:space="preserve"> INDEX([1]!韻母對照資料表[識別號], MATCH(廣韻韻母對照資料表[[#This Row],[台語音標]], [1]!韻母對照資料表[韻母碼],0))</f>
        <v>17</v>
      </c>
      <c r="C52" s="225" t="s">
        <v>2123</v>
      </c>
      <c r="D52" s="224" t="s">
        <v>2019</v>
      </c>
      <c r="E52" s="221" t="s">
        <v>2026</v>
      </c>
      <c r="F52" s="222" t="s">
        <v>1149</v>
      </c>
      <c r="G52" s="223" t="s">
        <v>1970</v>
      </c>
      <c r="H52" s="226"/>
      <c r="L52" s="226"/>
    </row>
    <row r="53" spans="1:12" ht="30">
      <c r="A53" s="219">
        <v>52</v>
      </c>
      <c r="B53" s="220">
        <f xml:space="preserve"> INDEX([1]!韻母對照資料表[識別號], MATCH(廣韻韻母對照資料表[[#This Row],[台語音標]], [1]!韻母對照資料表[韻母碼],0))</f>
        <v>18</v>
      </c>
      <c r="C53" s="225" t="s">
        <v>1155</v>
      </c>
      <c r="D53" s="224" t="s">
        <v>2021</v>
      </c>
      <c r="E53" s="221" t="s">
        <v>2027</v>
      </c>
      <c r="F53" s="222" t="s">
        <v>1149</v>
      </c>
      <c r="G53" s="223" t="s">
        <v>1972</v>
      </c>
      <c r="H53" s="226"/>
      <c r="L53" s="226"/>
    </row>
    <row r="54" spans="1:12" ht="30">
      <c r="A54" s="219">
        <v>53</v>
      </c>
      <c r="B54" s="220">
        <f xml:space="preserve"> INDEX([1]!韻母對照資料表[識別號], MATCH(廣韻韻母對照資料表[[#This Row],[台語音標]], [1]!韻母對照資料表[韻母碼],0))</f>
        <v>17</v>
      </c>
      <c r="C54" s="225" t="s">
        <v>2123</v>
      </c>
      <c r="D54" s="224" t="s">
        <v>2019</v>
      </c>
      <c r="E54" s="221" t="s">
        <v>2028</v>
      </c>
      <c r="F54" s="222" t="s">
        <v>1149</v>
      </c>
      <c r="G54" s="223" t="s">
        <v>1970</v>
      </c>
      <c r="H54" s="226"/>
      <c r="L54" s="226"/>
    </row>
    <row r="55" spans="1:12" ht="30">
      <c r="A55" s="219">
        <v>54</v>
      </c>
      <c r="B55" s="220">
        <f xml:space="preserve"> INDEX([1]!韻母對照資料表[識別號], MATCH(廣韻韻母對照資料表[[#This Row],[台語音標]], [1]!韻母對照資料表[韻母碼],0))</f>
        <v>18</v>
      </c>
      <c r="C55" s="225" t="s">
        <v>1155</v>
      </c>
      <c r="D55" s="224" t="s">
        <v>2021</v>
      </c>
      <c r="E55" s="221" t="s">
        <v>2029</v>
      </c>
      <c r="F55" s="222" t="s">
        <v>1149</v>
      </c>
      <c r="G55" s="223" t="s">
        <v>1972</v>
      </c>
      <c r="H55" s="226"/>
      <c r="L55" s="226"/>
    </row>
    <row r="56" spans="1:12" ht="30">
      <c r="A56" s="219">
        <v>55</v>
      </c>
      <c r="B56" s="220">
        <f xml:space="preserve"> INDEX([1]!韻母對照資料表[識別號], MATCH(廣韻韻母對照資料表[[#This Row],[台語音標]], [1]!韻母對照資料表[韻母碼],0))</f>
        <v>17</v>
      </c>
      <c r="C56" s="225" t="s">
        <v>2123</v>
      </c>
      <c r="D56" s="224" t="s">
        <v>2019</v>
      </c>
      <c r="E56" s="221" t="s">
        <v>2030</v>
      </c>
      <c r="F56" s="222" t="s">
        <v>1149</v>
      </c>
      <c r="G56" s="223" t="s">
        <v>1970</v>
      </c>
      <c r="H56" s="226"/>
      <c r="L56" s="226"/>
    </row>
    <row r="57" spans="1:12" ht="30">
      <c r="A57" s="219">
        <v>56</v>
      </c>
      <c r="B57" s="220">
        <f xml:space="preserve"> INDEX([1]!韻母對照資料表[識別號], MATCH(廣韻韻母對照資料表[[#This Row],[台語音標]], [1]!韻母對照資料表[韻母碼],0))</f>
        <v>18</v>
      </c>
      <c r="C57" s="225" t="s">
        <v>1155</v>
      </c>
      <c r="D57" s="224" t="s">
        <v>2021</v>
      </c>
      <c r="E57" s="221" t="s">
        <v>2031</v>
      </c>
      <c r="F57" s="222" t="s">
        <v>1149</v>
      </c>
      <c r="G57" s="223" t="s">
        <v>1972</v>
      </c>
      <c r="H57" s="226"/>
      <c r="L57" s="226"/>
    </row>
    <row r="58" spans="1:12" ht="30">
      <c r="A58" s="219">
        <v>57</v>
      </c>
      <c r="B58" s="220">
        <f xml:space="preserve"> INDEX([1]!韻母對照資料表[識別號], MATCH(廣韻韻母對照資料表[[#This Row],[台語音標]], [1]!韻母對照資料表[韻母碼],0))</f>
        <v>17</v>
      </c>
      <c r="C58" s="225" t="s">
        <v>2123</v>
      </c>
      <c r="D58" s="224" t="s">
        <v>2019</v>
      </c>
      <c r="E58" s="221" t="s">
        <v>2032</v>
      </c>
      <c r="F58" s="222" t="s">
        <v>1149</v>
      </c>
      <c r="G58" s="223" t="s">
        <v>1970</v>
      </c>
      <c r="H58" s="226"/>
      <c r="L58" s="226"/>
    </row>
    <row r="59" spans="1:12" ht="30">
      <c r="A59" s="219">
        <v>58</v>
      </c>
      <c r="B59" s="220">
        <f xml:space="preserve"> INDEX([1]!韻母對照資料表[識別號], MATCH(廣韻韻母對照資料表[[#This Row],[台語音標]], [1]!韻母對照資料表[韻母碼],0))</f>
        <v>18</v>
      </c>
      <c r="C59" s="225" t="s">
        <v>1155</v>
      </c>
      <c r="D59" s="224" t="s">
        <v>2021</v>
      </c>
      <c r="E59" s="221" t="s">
        <v>2033</v>
      </c>
      <c r="F59" s="222" t="s">
        <v>1149</v>
      </c>
      <c r="G59" s="223" t="s">
        <v>1972</v>
      </c>
      <c r="H59" s="226"/>
      <c r="L59" s="226"/>
    </row>
    <row r="60" spans="1:12" ht="30">
      <c r="A60" s="219">
        <v>59</v>
      </c>
      <c r="B60" s="220">
        <f xml:space="preserve"> INDEX([1]!韻母對照資料表[識別號], MATCH(廣韻韻母對照資料表[[#This Row],[台語音標]], [1]!韻母對照資料表[韻母碼],0))</f>
        <v>17</v>
      </c>
      <c r="C60" s="225" t="s">
        <v>2123</v>
      </c>
      <c r="D60" s="224" t="s">
        <v>2019</v>
      </c>
      <c r="E60" s="221" t="s">
        <v>2034</v>
      </c>
      <c r="F60" s="222" t="s">
        <v>1149</v>
      </c>
      <c r="G60" s="223" t="s">
        <v>1970</v>
      </c>
      <c r="H60" s="226"/>
      <c r="L60" s="226"/>
    </row>
    <row r="61" spans="1:12" ht="30">
      <c r="A61" s="219">
        <v>60</v>
      </c>
      <c r="B61" s="220">
        <f xml:space="preserve"> INDEX([1]!韻母對照資料表[識別號], MATCH(廣韻韻母對照資料表[[#This Row],[台語音標]], [1]!韻母對照資料表[韻母碼],0))</f>
        <v>18</v>
      </c>
      <c r="C61" s="225" t="s">
        <v>1155</v>
      </c>
      <c r="D61" s="224" t="s">
        <v>2021</v>
      </c>
      <c r="E61" s="221" t="s">
        <v>2035</v>
      </c>
      <c r="F61" s="222" t="s">
        <v>1149</v>
      </c>
      <c r="G61" s="223" t="s">
        <v>1972</v>
      </c>
      <c r="H61" s="226"/>
      <c r="L61" s="226"/>
    </row>
    <row r="62" spans="1:12" ht="30">
      <c r="A62" s="219">
        <v>61</v>
      </c>
      <c r="B62" s="220">
        <f xml:space="preserve"> INDEX([1]!韻母對照資料表[識別號], MATCH(廣韻韻母對照資料表[[#This Row],[台語音標]], [1]!韻母對照資料表[韻母碼],0))</f>
        <v>17</v>
      </c>
      <c r="C62" s="225" t="s">
        <v>2123</v>
      </c>
      <c r="D62" s="224" t="s">
        <v>2019</v>
      </c>
      <c r="E62" s="221" t="s">
        <v>2036</v>
      </c>
      <c r="F62" s="222" t="s">
        <v>1149</v>
      </c>
      <c r="G62" s="223" t="s">
        <v>1970</v>
      </c>
      <c r="H62" s="226"/>
      <c r="L62" s="226"/>
    </row>
    <row r="63" spans="1:12" ht="30">
      <c r="A63" s="219">
        <v>62</v>
      </c>
      <c r="B63" s="220">
        <f xml:space="preserve"> INDEX([1]!韻母對照資料表[識別號], MATCH(廣韻韻母對照資料表[[#This Row],[台語音標]], [1]!韻母對照資料表[韻母碼],0))</f>
        <v>18</v>
      </c>
      <c r="C63" s="225" t="s">
        <v>1155</v>
      </c>
      <c r="D63" s="224" t="s">
        <v>2021</v>
      </c>
      <c r="E63" s="221" t="s">
        <v>2037</v>
      </c>
      <c r="F63" s="222" t="s">
        <v>1149</v>
      </c>
      <c r="G63" s="223" t="s">
        <v>1972</v>
      </c>
      <c r="H63" s="226"/>
      <c r="L63" s="226"/>
    </row>
    <row r="64" spans="1:12" ht="30">
      <c r="A64" s="219">
        <v>63</v>
      </c>
      <c r="B64" s="220">
        <f xml:space="preserve"> INDEX([1]!韻母對照資料表[識別號], MATCH(廣韻韻母對照資料表[[#This Row],[台語音標]], [1]!韻母對照資料表[韻母碼],0))</f>
        <v>17</v>
      </c>
      <c r="C64" s="225" t="s">
        <v>2123</v>
      </c>
      <c r="D64" s="224" t="s">
        <v>2019</v>
      </c>
      <c r="E64" s="221" t="s">
        <v>2038</v>
      </c>
      <c r="F64" s="222" t="s">
        <v>1149</v>
      </c>
      <c r="G64" s="223" t="s">
        <v>1970</v>
      </c>
      <c r="H64" s="226"/>
      <c r="L64" s="226"/>
    </row>
    <row r="65" spans="1:12" ht="30">
      <c r="A65" s="219">
        <v>64</v>
      </c>
      <c r="B65" s="220">
        <f xml:space="preserve"> INDEX([1]!韻母對照資料表[識別號], MATCH(廣韻韻母對照資料表[[#This Row],[台語音標]], [1]!韻母對照資料表[韻母碼],0))</f>
        <v>18</v>
      </c>
      <c r="C65" s="225" t="s">
        <v>1155</v>
      </c>
      <c r="D65" s="224" t="s">
        <v>2021</v>
      </c>
      <c r="E65" s="221" t="s">
        <v>2039</v>
      </c>
      <c r="F65" s="222" t="s">
        <v>1149</v>
      </c>
      <c r="G65" s="223" t="s">
        <v>1972</v>
      </c>
      <c r="H65" s="226"/>
      <c r="L65" s="226"/>
    </row>
    <row r="66" spans="1:12" ht="30">
      <c r="A66" s="219">
        <v>65</v>
      </c>
      <c r="B66" s="220">
        <f xml:space="preserve"> INDEX([1]!韻母對照資料表[識別號], MATCH(廣韻韻母對照資料表[[#This Row],[台語音標]], [1]!韻母對照資料表[韻母碼],0))</f>
        <v>19</v>
      </c>
      <c r="C66" s="225" t="s">
        <v>835</v>
      </c>
      <c r="D66" s="224" t="s">
        <v>835</v>
      </c>
      <c r="E66" s="221" t="s">
        <v>2040</v>
      </c>
      <c r="F66" s="222" t="s">
        <v>1158</v>
      </c>
      <c r="G66" s="223" t="s">
        <v>1970</v>
      </c>
      <c r="H66" s="226"/>
      <c r="L66" s="226"/>
    </row>
    <row r="67" spans="1:12" ht="30">
      <c r="A67" s="219">
        <v>66</v>
      </c>
      <c r="B67" s="220">
        <f xml:space="preserve"> INDEX([1]!韻母對照資料表[識別號], MATCH(廣韻韻母對照資料表[[#This Row],[台語音標]], [1]!韻母對照資料表[韻母碼],0))</f>
        <v>20</v>
      </c>
      <c r="C67" s="225" t="s">
        <v>854</v>
      </c>
      <c r="D67" s="224" t="s">
        <v>1162</v>
      </c>
      <c r="E67" s="221" t="s">
        <v>2041</v>
      </c>
      <c r="F67" s="222" t="s">
        <v>1158</v>
      </c>
      <c r="G67" s="223" t="s">
        <v>1972</v>
      </c>
      <c r="H67" s="226"/>
      <c r="L67" s="226"/>
    </row>
    <row r="68" spans="1:12" ht="30">
      <c r="A68" s="219">
        <v>67</v>
      </c>
      <c r="B68" s="220">
        <f xml:space="preserve"> INDEX([1]!韻母對照資料表[識別號], MATCH(廣韻韻母對照資料表[[#This Row],[台語音標]], [1]!韻母對照資料表[韻母碼],0))</f>
        <v>19</v>
      </c>
      <c r="C68" s="225" t="s">
        <v>835</v>
      </c>
      <c r="D68" s="224" t="s">
        <v>835</v>
      </c>
      <c r="E68" s="221" t="s">
        <v>2042</v>
      </c>
      <c r="F68" s="222" t="s">
        <v>1158</v>
      </c>
      <c r="G68" s="223" t="s">
        <v>1970</v>
      </c>
      <c r="H68" s="226"/>
      <c r="L68" s="226"/>
    </row>
    <row r="69" spans="1:12" ht="30">
      <c r="A69" s="219">
        <v>68</v>
      </c>
      <c r="B69" s="220">
        <f xml:space="preserve"> INDEX([1]!韻母對照資料表[識別號], MATCH(廣韻韻母對照資料表[[#This Row],[台語音標]], [1]!韻母對照資料表[韻母碼],0))</f>
        <v>20</v>
      </c>
      <c r="C69" s="225" t="s">
        <v>854</v>
      </c>
      <c r="D69" s="224" t="s">
        <v>1162</v>
      </c>
      <c r="E69" s="221" t="s">
        <v>2043</v>
      </c>
      <c r="F69" s="222" t="s">
        <v>1158</v>
      </c>
      <c r="G69" s="223" t="s">
        <v>1972</v>
      </c>
      <c r="H69" s="226"/>
      <c r="L69" s="226"/>
    </row>
    <row r="70" spans="1:12" ht="30">
      <c r="A70" s="219">
        <v>69</v>
      </c>
      <c r="B70" s="220">
        <f xml:space="preserve"> INDEX([1]!韻母對照資料表[識別號], MATCH(廣韻韻母對照資料表[[#This Row],[台語音標]], [1]!韻母對照資料表[韻母碼],0))</f>
        <v>19</v>
      </c>
      <c r="C70" s="225" t="s">
        <v>835</v>
      </c>
      <c r="D70" s="224" t="s">
        <v>835</v>
      </c>
      <c r="E70" s="221" t="s">
        <v>2044</v>
      </c>
      <c r="F70" s="222" t="s">
        <v>1158</v>
      </c>
      <c r="G70" s="223" t="s">
        <v>1970</v>
      </c>
      <c r="H70" s="226"/>
      <c r="L70" s="226"/>
    </row>
    <row r="71" spans="1:12" ht="30">
      <c r="A71" s="219">
        <v>70</v>
      </c>
      <c r="B71" s="220">
        <f xml:space="preserve"> INDEX([1]!韻母對照資料表[識別號], MATCH(廣韻韻母對照資料表[[#This Row],[台語音標]], [1]!韻母對照資料表[韻母碼],0))</f>
        <v>20</v>
      </c>
      <c r="C71" s="225" t="s">
        <v>854</v>
      </c>
      <c r="D71" s="224" t="s">
        <v>1162</v>
      </c>
      <c r="E71" s="221" t="s">
        <v>2045</v>
      </c>
      <c r="F71" s="222" t="s">
        <v>1158</v>
      </c>
      <c r="G71" s="223" t="s">
        <v>1972</v>
      </c>
      <c r="H71" s="226"/>
      <c r="L71" s="226"/>
    </row>
    <row r="72" spans="1:12" ht="30">
      <c r="A72" s="219">
        <v>71</v>
      </c>
      <c r="B72" s="220">
        <f xml:space="preserve"> INDEX([1]!韻母對照資料表[識別號], MATCH(廣韻韻母對照資料表[[#This Row],[台語音標]], [1]!韻母對照資料表[韻母碼],0))</f>
        <v>19</v>
      </c>
      <c r="C72" s="225" t="s">
        <v>835</v>
      </c>
      <c r="D72" s="224" t="s">
        <v>835</v>
      </c>
      <c r="E72" s="221" t="s">
        <v>2046</v>
      </c>
      <c r="F72" s="222" t="s">
        <v>1158</v>
      </c>
      <c r="G72" s="223" t="s">
        <v>1970</v>
      </c>
      <c r="H72" s="226"/>
      <c r="L72" s="226"/>
    </row>
    <row r="73" spans="1:12" ht="30">
      <c r="A73" s="219">
        <v>72</v>
      </c>
      <c r="B73" s="220">
        <f xml:space="preserve"> INDEX([1]!韻母對照資料表[識別號], MATCH(廣韻韻母對照資料表[[#This Row],[台語音標]], [1]!韻母對照資料表[韻母碼],0))</f>
        <v>20</v>
      </c>
      <c r="C73" s="225" t="s">
        <v>854</v>
      </c>
      <c r="D73" s="224" t="s">
        <v>1162</v>
      </c>
      <c r="E73" s="221" t="s">
        <v>2047</v>
      </c>
      <c r="F73" s="222" t="s">
        <v>1158</v>
      </c>
      <c r="G73" s="223" t="s">
        <v>1972</v>
      </c>
      <c r="H73" s="226"/>
      <c r="L73" s="226"/>
    </row>
    <row r="74" spans="1:12" ht="30">
      <c r="A74" s="219">
        <v>73</v>
      </c>
      <c r="B74" s="220">
        <f xml:space="preserve"> INDEX([1]!韻母對照資料表[識別號], MATCH(廣韻韻母對照資料表[[#This Row],[台語音標]], [1]!韻母對照資料表[韻母碼],0))</f>
        <v>19</v>
      </c>
      <c r="C74" s="225" t="s">
        <v>835</v>
      </c>
      <c r="D74" s="224" t="s">
        <v>835</v>
      </c>
      <c r="E74" s="221" t="s">
        <v>2048</v>
      </c>
      <c r="F74" s="222" t="s">
        <v>1158</v>
      </c>
      <c r="G74" s="223" t="s">
        <v>1970</v>
      </c>
      <c r="H74" s="226"/>
      <c r="L74" s="226"/>
    </row>
    <row r="75" spans="1:12" ht="30">
      <c r="A75" s="219">
        <v>74</v>
      </c>
      <c r="B75" s="220">
        <f xml:space="preserve"> INDEX([1]!韻母對照資料表[識別號], MATCH(廣韻韻母對照資料表[[#This Row],[台語音標]], [1]!韻母對照資料表[韻母碼],0))</f>
        <v>20</v>
      </c>
      <c r="C75" s="225" t="s">
        <v>854</v>
      </c>
      <c r="D75" s="224" t="s">
        <v>1162</v>
      </c>
      <c r="E75" s="221" t="s">
        <v>2049</v>
      </c>
      <c r="F75" s="222" t="s">
        <v>1158</v>
      </c>
      <c r="G75" s="223" t="s">
        <v>1972</v>
      </c>
      <c r="H75" s="226"/>
      <c r="L75" s="226"/>
    </row>
    <row r="76" spans="1:12" ht="30">
      <c r="A76" s="219">
        <v>75</v>
      </c>
      <c r="B76" s="220">
        <f xml:space="preserve"> INDEX([1]!韻母對照資料表[識別號], MATCH(廣韻韻母對照資料表[[#This Row],[台語音標]], [1]!韻母對照資料表[韻母碼],0))</f>
        <v>19</v>
      </c>
      <c r="C76" s="225" t="s">
        <v>835</v>
      </c>
      <c r="D76" s="224" t="s">
        <v>835</v>
      </c>
      <c r="E76" s="221" t="s">
        <v>2050</v>
      </c>
      <c r="F76" s="222" t="s">
        <v>1158</v>
      </c>
      <c r="G76" s="223" t="s">
        <v>1970</v>
      </c>
      <c r="H76" s="226"/>
      <c r="L76" s="226"/>
    </row>
    <row r="77" spans="1:12" ht="30">
      <c r="A77" s="219">
        <v>76</v>
      </c>
      <c r="B77" s="220">
        <f xml:space="preserve"> INDEX([1]!韻母對照資料表[識別號], MATCH(廣韻韻母對照資料表[[#This Row],[台語音標]], [1]!韻母對照資料表[韻母碼],0))</f>
        <v>20</v>
      </c>
      <c r="C77" s="225" t="s">
        <v>854</v>
      </c>
      <c r="D77" s="224" t="s">
        <v>1162</v>
      </c>
      <c r="E77" s="221" t="s">
        <v>2051</v>
      </c>
      <c r="F77" s="222" t="s">
        <v>1158</v>
      </c>
      <c r="G77" s="223" t="s">
        <v>1972</v>
      </c>
      <c r="H77" s="226"/>
      <c r="L77" s="226"/>
    </row>
    <row r="78" spans="1:12" ht="30">
      <c r="A78" s="219">
        <v>77</v>
      </c>
      <c r="B78" s="220">
        <f xml:space="preserve"> INDEX([1]!韻母對照資料表[識別號], MATCH(廣韻韻母對照資料表[[#This Row],[台語音標]], [1]!韻母對照資料表[韻母碼],0))</f>
        <v>21</v>
      </c>
      <c r="C78" s="225" t="s">
        <v>1696</v>
      </c>
      <c r="D78" s="224" t="s">
        <v>1166</v>
      </c>
      <c r="E78" s="221" t="s">
        <v>2052</v>
      </c>
      <c r="F78" s="222" t="s">
        <v>1164</v>
      </c>
      <c r="G78" s="223" t="s">
        <v>1970</v>
      </c>
      <c r="H78" s="226"/>
      <c r="L78" s="226"/>
    </row>
    <row r="79" spans="1:12" ht="30">
      <c r="A79" s="219">
        <v>78</v>
      </c>
      <c r="B79" s="220">
        <f xml:space="preserve"> INDEX([1]!韻母對照資料表[識別號], MATCH(廣韻韻母對照資料表[[#This Row],[台語音標]], [1]!韻母對照資料表[韻母碼],0))</f>
        <v>23</v>
      </c>
      <c r="C79" s="225" t="s">
        <v>1170</v>
      </c>
      <c r="D79" s="224" t="s">
        <v>1170</v>
      </c>
      <c r="E79" s="221" t="s">
        <v>2053</v>
      </c>
      <c r="F79" s="222" t="s">
        <v>1168</v>
      </c>
      <c r="G79" s="223" t="s">
        <v>1970</v>
      </c>
      <c r="H79" s="226"/>
      <c r="L79" s="226"/>
    </row>
    <row r="80" spans="1:12" ht="30">
      <c r="A80" s="219">
        <v>79</v>
      </c>
      <c r="B80" s="220">
        <f xml:space="preserve"> INDEX([1]!韻母對照資料表[識別號], MATCH(廣韻韻母對照資料表[[#This Row],[台語音標]], [1]!韻母對照資料表[韻母碼],0))</f>
        <v>23</v>
      </c>
      <c r="C80" s="225" t="s">
        <v>1170</v>
      </c>
      <c r="D80" s="224" t="s">
        <v>1170</v>
      </c>
      <c r="E80" s="221" t="s">
        <v>2054</v>
      </c>
      <c r="F80" s="222" t="s">
        <v>1168</v>
      </c>
      <c r="G80" s="223" t="s">
        <v>1970</v>
      </c>
      <c r="H80" s="226"/>
      <c r="L80" s="226"/>
    </row>
    <row r="81" spans="1:12" ht="30">
      <c r="A81" s="219">
        <v>80</v>
      </c>
      <c r="B81" s="220">
        <f xml:space="preserve"> INDEX([1]!韻母對照資料表[識別號], MATCH(廣韻韻母對照資料表[[#This Row],[台語音標]], [1]!韻母對照資料表[韻母碼],0))</f>
        <v>27</v>
      </c>
      <c r="C81" s="225" t="s">
        <v>1723</v>
      </c>
      <c r="D81" s="224" t="s">
        <v>1182</v>
      </c>
      <c r="E81" s="221" t="s">
        <v>2055</v>
      </c>
      <c r="F81" s="222" t="s">
        <v>1179</v>
      </c>
      <c r="G81" s="223" t="s">
        <v>1970</v>
      </c>
      <c r="H81" s="226"/>
      <c r="L81" s="226"/>
    </row>
    <row r="82" spans="1:12" ht="30">
      <c r="A82" s="219">
        <v>81</v>
      </c>
      <c r="B82" s="220">
        <f xml:space="preserve"> INDEX([1]!韻母對照資料表[識別號], MATCH(廣韻韻母對照資料表[[#This Row],[台語音標]], [1]!韻母對照資料表[韻母碼],0))</f>
        <v>28</v>
      </c>
      <c r="C82" s="225" t="s">
        <v>2124</v>
      </c>
      <c r="D82" s="224" t="s">
        <v>1185</v>
      </c>
      <c r="E82" s="221" t="s">
        <v>2056</v>
      </c>
      <c r="F82" s="222" t="s">
        <v>1179</v>
      </c>
      <c r="G82" s="223" t="s">
        <v>1972</v>
      </c>
      <c r="H82" s="226"/>
      <c r="L82" s="226"/>
    </row>
    <row r="83" spans="1:12" ht="30">
      <c r="A83" s="219">
        <v>82</v>
      </c>
      <c r="B83" s="220">
        <f xml:space="preserve"> INDEX([1]!韻母對照資料表[識別號], MATCH(廣韻韻母對照資料表[[#This Row],[台語音標]], [1]!韻母對照資料表[韻母碼],0))</f>
        <v>27</v>
      </c>
      <c r="C83" s="225" t="s">
        <v>1723</v>
      </c>
      <c r="D83" s="224" t="s">
        <v>1182</v>
      </c>
      <c r="E83" s="221" t="s">
        <v>2057</v>
      </c>
      <c r="F83" s="222" t="s">
        <v>1179</v>
      </c>
      <c r="G83" s="223" t="s">
        <v>1970</v>
      </c>
      <c r="H83" s="226"/>
      <c r="L83" s="226"/>
    </row>
    <row r="84" spans="1:12" ht="30">
      <c r="A84" s="219">
        <v>83</v>
      </c>
      <c r="B84" s="220">
        <f xml:space="preserve"> INDEX([1]!韻母對照資料表[識別號], MATCH(廣韻韻母對照資料表[[#This Row],[台語音標]], [1]!韻母對照資料表[韻母碼],0))</f>
        <v>28</v>
      </c>
      <c r="C84" s="225" t="s">
        <v>2124</v>
      </c>
      <c r="D84" s="224" t="s">
        <v>1185</v>
      </c>
      <c r="E84" s="221" t="s">
        <v>2058</v>
      </c>
      <c r="F84" s="222" t="s">
        <v>1179</v>
      </c>
      <c r="G84" s="223" t="s">
        <v>1972</v>
      </c>
      <c r="H84" s="226"/>
      <c r="L84" s="226"/>
    </row>
    <row r="85" spans="1:12" ht="30">
      <c r="A85" s="219">
        <v>84</v>
      </c>
      <c r="B85" s="220">
        <f xml:space="preserve"> INDEX([1]!韻母對照資料表[識別號], MATCH(廣韻韻母對照資料表[[#This Row],[台語音標]], [1]!韻母對照資料表[韻母碼],0))</f>
        <v>27</v>
      </c>
      <c r="C85" s="225" t="s">
        <v>1723</v>
      </c>
      <c r="D85" s="224" t="s">
        <v>1182</v>
      </c>
      <c r="E85" s="221" t="s">
        <v>2059</v>
      </c>
      <c r="F85" s="222" t="s">
        <v>1179</v>
      </c>
      <c r="G85" s="223" t="s">
        <v>1970</v>
      </c>
      <c r="H85" s="226"/>
      <c r="L85" s="226"/>
    </row>
    <row r="86" spans="1:12" ht="30">
      <c r="A86" s="219">
        <v>85</v>
      </c>
      <c r="B86" s="220">
        <f xml:space="preserve"> INDEX([1]!韻母對照資料表[識別號], MATCH(廣韻韻母對照資料表[[#This Row],[台語音標]], [1]!韻母對照資料表[韻母碼],0))</f>
        <v>28</v>
      </c>
      <c r="C86" s="225" t="s">
        <v>2124</v>
      </c>
      <c r="D86" s="224" t="s">
        <v>1185</v>
      </c>
      <c r="E86" s="221" t="s">
        <v>2060</v>
      </c>
      <c r="F86" s="222" t="s">
        <v>1179</v>
      </c>
      <c r="G86" s="223" t="s">
        <v>1972</v>
      </c>
      <c r="H86" s="226"/>
      <c r="L86" s="226"/>
    </row>
    <row r="87" spans="1:12" ht="30">
      <c r="A87" s="219">
        <v>86</v>
      </c>
      <c r="B87" s="220">
        <f xml:space="preserve"> INDEX([1]!韻母對照資料表[識別號], MATCH(廣韻韻母對照資料表[[#This Row],[台語音標]], [1]!韻母對照資料表[韻母碼],0))</f>
        <v>29</v>
      </c>
      <c r="C87" s="225" t="s">
        <v>1189</v>
      </c>
      <c r="D87" s="224" t="s">
        <v>1189</v>
      </c>
      <c r="E87" s="221" t="s">
        <v>2061</v>
      </c>
      <c r="F87" s="222" t="s">
        <v>1186</v>
      </c>
      <c r="G87" s="223" t="s">
        <v>1970</v>
      </c>
      <c r="H87" s="226"/>
      <c r="L87" s="226"/>
    </row>
    <row r="88" spans="1:12" ht="30">
      <c r="A88" s="219">
        <v>87</v>
      </c>
      <c r="B88" s="220">
        <f xml:space="preserve"> INDEX([1]!韻母對照資料表[識別號], MATCH(廣韻韻母對照資料表[[#This Row],[台語音標]], [1]!韻母對照資料表[韻母碼],0))</f>
        <v>29</v>
      </c>
      <c r="C88" s="225" t="s">
        <v>1189</v>
      </c>
      <c r="D88" s="224" t="s">
        <v>1189</v>
      </c>
      <c r="E88" s="221" t="s">
        <v>2062</v>
      </c>
      <c r="F88" s="222" t="s">
        <v>1186</v>
      </c>
      <c r="G88" s="223" t="s">
        <v>1970</v>
      </c>
      <c r="H88" s="226"/>
      <c r="L88" s="226"/>
    </row>
    <row r="89" spans="1:12" ht="30">
      <c r="A89" s="219">
        <v>88</v>
      </c>
      <c r="B89" s="220">
        <f xml:space="preserve"> INDEX([1]!韻母對照資料表[識別號], MATCH(廣韻韻母對照資料表[[#This Row],[台語音標]], [1]!韻母對照資料表[韻母碼],0))</f>
        <v>29</v>
      </c>
      <c r="C89" s="225" t="s">
        <v>1189</v>
      </c>
      <c r="D89" s="224" t="s">
        <v>1189</v>
      </c>
      <c r="E89" s="221" t="s">
        <v>2063</v>
      </c>
      <c r="F89" s="222" t="s">
        <v>1186</v>
      </c>
      <c r="G89" s="223" t="s">
        <v>1970</v>
      </c>
      <c r="H89" s="226"/>
      <c r="L89" s="226"/>
    </row>
    <row r="90" spans="1:12" ht="30">
      <c r="A90" s="219">
        <v>89</v>
      </c>
      <c r="B90" s="220">
        <f xml:space="preserve"> INDEX([1]!韻母對照資料表[識別號], MATCH(廣韻韻母對照資料表[[#This Row],[台語音標]], [1]!韻母對照資料表[韻母碼],0))</f>
        <v>31</v>
      </c>
      <c r="C90" s="225" t="s">
        <v>1194</v>
      </c>
      <c r="D90" s="224" t="s">
        <v>1194</v>
      </c>
      <c r="E90" s="221" t="s">
        <v>2064</v>
      </c>
      <c r="F90" s="222" t="s">
        <v>1192</v>
      </c>
      <c r="G90" s="223" t="s">
        <v>1970</v>
      </c>
      <c r="H90" s="226"/>
      <c r="L90" s="226"/>
    </row>
    <row r="91" spans="1:12" ht="30">
      <c r="A91" s="219">
        <v>90</v>
      </c>
      <c r="B91" s="220">
        <f xml:space="preserve"> INDEX([1]!韻母對照資料表[識別號], MATCH(廣韻韻母對照資料表[[#This Row],[台語音標]], [1]!韻母對照資料表[韻母碼],0))</f>
        <v>31</v>
      </c>
      <c r="C91" s="225" t="s">
        <v>1194</v>
      </c>
      <c r="D91" s="224" t="s">
        <v>1194</v>
      </c>
      <c r="E91" s="221" t="s">
        <v>2065</v>
      </c>
      <c r="F91" s="222" t="s">
        <v>1192</v>
      </c>
      <c r="G91" s="223" t="s">
        <v>1970</v>
      </c>
      <c r="H91" s="226"/>
      <c r="L91" s="226"/>
    </row>
    <row r="92" spans="1:12" ht="30">
      <c r="A92" s="219">
        <v>91</v>
      </c>
      <c r="B92" s="220">
        <f xml:space="preserve"> INDEX([1]!韻母對照資料表[識別號], MATCH(廣韻韻母對照資料表[[#This Row],[台語音標]], [1]!韻母對照資料表[韻母碼],0))</f>
        <v>31</v>
      </c>
      <c r="C92" s="225" t="s">
        <v>1194</v>
      </c>
      <c r="D92" s="224" t="s">
        <v>1194</v>
      </c>
      <c r="E92" s="221" t="s">
        <v>2066</v>
      </c>
      <c r="F92" s="222" t="s">
        <v>1192</v>
      </c>
      <c r="G92" s="223" t="s">
        <v>1970</v>
      </c>
      <c r="H92" s="226"/>
      <c r="L92" s="226"/>
    </row>
    <row r="93" spans="1:12" ht="30">
      <c r="A93" s="219">
        <v>92</v>
      </c>
      <c r="B93" s="220">
        <f xml:space="preserve"> INDEX([1]!韻母對照資料表[識別號], MATCH(廣韻韻母對照資料表[[#This Row],[台語音標]], [1]!韻母對照資料表[韻母碼],0))</f>
        <v>31</v>
      </c>
      <c r="C93" s="225" t="s">
        <v>1194</v>
      </c>
      <c r="D93" s="224" t="s">
        <v>1194</v>
      </c>
      <c r="E93" s="221" t="s">
        <v>2067</v>
      </c>
      <c r="F93" s="222" t="s">
        <v>1192</v>
      </c>
      <c r="G93" s="223" t="s">
        <v>1970</v>
      </c>
      <c r="H93" s="226"/>
      <c r="L93" s="226"/>
    </row>
    <row r="94" spans="1:12" ht="30">
      <c r="A94" s="219">
        <v>93</v>
      </c>
      <c r="B94" s="220">
        <f xml:space="preserve"> INDEX([1]!韻母對照資料表[識別號], MATCH(廣韻韻母對照資料表[[#This Row],[台語音標]], [1]!韻母對照資料表[韻母碼],0))</f>
        <v>31</v>
      </c>
      <c r="C94" s="225" t="s">
        <v>1194</v>
      </c>
      <c r="D94" s="224" t="s">
        <v>1194</v>
      </c>
      <c r="E94" s="221" t="s">
        <v>2068</v>
      </c>
      <c r="F94" s="222" t="s">
        <v>1192</v>
      </c>
      <c r="G94" s="223" t="s">
        <v>1970</v>
      </c>
      <c r="H94" s="226"/>
      <c r="L94" s="226"/>
    </row>
    <row r="95" spans="1:12" ht="30">
      <c r="A95" s="219">
        <v>94</v>
      </c>
      <c r="B95" s="220">
        <f xml:space="preserve"> INDEX([1]!韻母對照資料表[識別號], MATCH(廣韻韻母對照資料表[[#This Row],[台語音標]], [1]!韻母對照資料表[韻母碼],0))</f>
        <v>33</v>
      </c>
      <c r="C95" s="225" t="s">
        <v>319</v>
      </c>
      <c r="D95" s="224" t="s">
        <v>319</v>
      </c>
      <c r="E95" s="221" t="s">
        <v>2069</v>
      </c>
      <c r="F95" s="222" t="s">
        <v>1195</v>
      </c>
      <c r="G95" s="223" t="s">
        <v>1970</v>
      </c>
      <c r="H95" s="226"/>
      <c r="L95" s="226"/>
    </row>
    <row r="96" spans="1:12" ht="30">
      <c r="A96" s="219">
        <v>95</v>
      </c>
      <c r="B96" s="220">
        <f xml:space="preserve"> INDEX([1]!韻母對照資料表[識別號], MATCH(廣韻韻母對照資料表[[#This Row],[台語音標]], [1]!韻母對照資料表[韻母碼],0))</f>
        <v>34</v>
      </c>
      <c r="C96" s="225" t="s">
        <v>360</v>
      </c>
      <c r="D96" s="224" t="s">
        <v>1198</v>
      </c>
      <c r="E96" s="221" t="s">
        <v>2070</v>
      </c>
      <c r="F96" s="222" t="s">
        <v>1195</v>
      </c>
      <c r="G96" s="223" t="s">
        <v>1972</v>
      </c>
      <c r="H96" s="226"/>
      <c r="L96" s="226"/>
    </row>
    <row r="97" spans="1:12" ht="30">
      <c r="A97" s="219">
        <v>96</v>
      </c>
      <c r="B97" s="220">
        <f xml:space="preserve"> INDEX([1]!韻母對照資料表[識別號], MATCH(廣韻韻母對照資料表[[#This Row],[台語音標]], [1]!韻母對照資料表[韻母碼],0))</f>
        <v>33</v>
      </c>
      <c r="C97" s="225" t="s">
        <v>319</v>
      </c>
      <c r="D97" s="224" t="s">
        <v>2072</v>
      </c>
      <c r="E97" s="221" t="s">
        <v>2071</v>
      </c>
      <c r="F97" s="222" t="s">
        <v>1195</v>
      </c>
      <c r="G97" s="223" t="s">
        <v>1970</v>
      </c>
      <c r="H97" s="226"/>
      <c r="L97" s="226"/>
    </row>
    <row r="98" spans="1:12" ht="30">
      <c r="A98" s="219">
        <v>97</v>
      </c>
      <c r="B98" s="220">
        <f xml:space="preserve"> INDEX([1]!韻母對照資料表[識別號], MATCH(廣韻韻母對照資料表[[#This Row],[台語音標]], [1]!韻母對照資料表[韻母碼],0))</f>
        <v>34</v>
      </c>
      <c r="C98" s="225" t="s">
        <v>360</v>
      </c>
      <c r="D98" s="224" t="s">
        <v>2074</v>
      </c>
      <c r="E98" s="221" t="s">
        <v>2073</v>
      </c>
      <c r="F98" s="222" t="s">
        <v>1195</v>
      </c>
      <c r="G98" s="223" t="s">
        <v>1972</v>
      </c>
      <c r="H98" s="226"/>
      <c r="L98" s="226"/>
    </row>
    <row r="99" spans="1:12" ht="30">
      <c r="A99" s="219">
        <v>98</v>
      </c>
      <c r="B99" s="220">
        <f xml:space="preserve"> INDEX([1]!韻母對照資料表[識別號], MATCH(廣韻韻母對照資料表[[#This Row],[台語音標]], [1]!韻母對照資料表[韻母碼],0))</f>
        <v>33</v>
      </c>
      <c r="C99" s="225" t="s">
        <v>319</v>
      </c>
      <c r="D99" s="224" t="s">
        <v>319</v>
      </c>
      <c r="E99" s="221" t="s">
        <v>2075</v>
      </c>
      <c r="F99" s="222" t="s">
        <v>1195</v>
      </c>
      <c r="G99" s="223" t="s">
        <v>1970</v>
      </c>
      <c r="H99" s="226"/>
      <c r="L99" s="226"/>
    </row>
    <row r="100" spans="1:12" ht="30">
      <c r="A100" s="219">
        <v>99</v>
      </c>
      <c r="B100" s="220">
        <f xml:space="preserve"> INDEX([1]!韻母對照資料表[識別號], MATCH(廣韻韻母對照資料表[[#This Row],[台語音標]], [1]!韻母對照資料表[韻母碼],0))</f>
        <v>34</v>
      </c>
      <c r="C100" s="225" t="s">
        <v>360</v>
      </c>
      <c r="D100" s="224" t="s">
        <v>1198</v>
      </c>
      <c r="E100" s="221" t="s">
        <v>2076</v>
      </c>
      <c r="F100" s="222" t="s">
        <v>1195</v>
      </c>
      <c r="G100" s="223" t="s">
        <v>1972</v>
      </c>
      <c r="H100" s="226"/>
      <c r="L100" s="226"/>
    </row>
    <row r="101" spans="1:12" ht="30">
      <c r="A101" s="219">
        <v>100</v>
      </c>
      <c r="B101" s="220">
        <f xml:space="preserve"> INDEX([1]!韻母對照資料表[識別號], MATCH(廣韻韻母對照資料表[[#This Row],[台語音標]], [1]!韻母對照資料表[韻母碼],0))</f>
        <v>37</v>
      </c>
      <c r="C101" s="225" t="s">
        <v>67</v>
      </c>
      <c r="D101" s="224" t="s">
        <v>67</v>
      </c>
      <c r="E101" s="221" t="s">
        <v>2077</v>
      </c>
      <c r="F101" s="222" t="s">
        <v>1206</v>
      </c>
      <c r="G101" s="223" t="s">
        <v>1970</v>
      </c>
      <c r="H101" s="226"/>
      <c r="L101" s="226"/>
    </row>
    <row r="102" spans="1:12" ht="30">
      <c r="A102" s="219">
        <v>101</v>
      </c>
      <c r="B102" s="220">
        <f xml:space="preserve"> INDEX([1]!韻母對照資料表[識別號], MATCH(廣韻韻母對照資料表[[#This Row],[台語音標]], [1]!韻母對照資料表[韻母碼],0))</f>
        <v>38</v>
      </c>
      <c r="C102" s="225" t="s">
        <v>109</v>
      </c>
      <c r="D102" s="224" t="s">
        <v>1208</v>
      </c>
      <c r="E102" s="221" t="s">
        <v>2078</v>
      </c>
      <c r="F102" s="222" t="s">
        <v>1206</v>
      </c>
      <c r="G102" s="223" t="s">
        <v>1972</v>
      </c>
      <c r="H102" s="226"/>
      <c r="L102" s="226"/>
    </row>
    <row r="103" spans="1:12" ht="30">
      <c r="A103" s="219">
        <v>102</v>
      </c>
      <c r="B103" s="220">
        <f xml:space="preserve"> INDEX([1]!韻母對照資料表[識別號], MATCH(廣韻韻母對照資料表[[#This Row],[台語音標]], [1]!韻母對照資料表[韻母碼],0))</f>
        <v>37</v>
      </c>
      <c r="C103" s="225" t="s">
        <v>67</v>
      </c>
      <c r="D103" s="224" t="s">
        <v>67</v>
      </c>
      <c r="E103" s="221" t="s">
        <v>2079</v>
      </c>
      <c r="F103" s="222" t="s">
        <v>1206</v>
      </c>
      <c r="G103" s="223" t="s">
        <v>1970</v>
      </c>
      <c r="H103" s="226"/>
      <c r="L103" s="226"/>
    </row>
    <row r="104" spans="1:12" ht="30">
      <c r="A104" s="219">
        <v>103</v>
      </c>
      <c r="B104" s="220">
        <f xml:space="preserve"> INDEX([1]!韻母對照資料表[識別號], MATCH(廣韻韻母對照資料表[[#This Row],[台語音標]], [1]!韻母對照資料表[韻母碼],0))</f>
        <v>38</v>
      </c>
      <c r="C104" s="225" t="s">
        <v>109</v>
      </c>
      <c r="D104" s="224" t="s">
        <v>1208</v>
      </c>
      <c r="E104" s="221" t="s">
        <v>2080</v>
      </c>
      <c r="F104" s="222" t="s">
        <v>1206</v>
      </c>
      <c r="G104" s="223" t="s">
        <v>1972</v>
      </c>
      <c r="H104" s="226"/>
      <c r="L104" s="226"/>
    </row>
    <row r="105" spans="1:12" ht="30">
      <c r="A105" s="219">
        <v>104</v>
      </c>
      <c r="B105" s="220">
        <f xml:space="preserve"> INDEX([1]!韻母對照資料表[識別號], MATCH(廣韻韻母對照資料表[[#This Row],[台語音標]], [1]!韻母對照資料表[韻母碼],0))</f>
        <v>37</v>
      </c>
      <c r="C105" s="225" t="s">
        <v>67</v>
      </c>
      <c r="D105" s="224" t="s">
        <v>67</v>
      </c>
      <c r="E105" s="221" t="s">
        <v>2081</v>
      </c>
      <c r="F105" s="222" t="s">
        <v>1206</v>
      </c>
      <c r="G105" s="223" t="s">
        <v>1970</v>
      </c>
      <c r="H105" s="226"/>
      <c r="L105" s="226"/>
    </row>
    <row r="106" spans="1:12" ht="30">
      <c r="A106" s="219">
        <v>105</v>
      </c>
      <c r="B106" s="220">
        <f xml:space="preserve"> INDEX([1]!韻母對照資料表[識別號], MATCH(廣韻韻母對照資料表[[#This Row],[台語音標]], [1]!韻母對照資料表[韻母碼],0))</f>
        <v>38</v>
      </c>
      <c r="C106" s="225" t="s">
        <v>109</v>
      </c>
      <c r="D106" s="224" t="s">
        <v>1208</v>
      </c>
      <c r="E106" s="221" t="s">
        <v>2082</v>
      </c>
      <c r="F106" s="222" t="s">
        <v>1206</v>
      </c>
      <c r="G106" s="223" t="s">
        <v>1972</v>
      </c>
      <c r="H106" s="226"/>
      <c r="L106" s="226"/>
    </row>
    <row r="107" spans="1:12" ht="30">
      <c r="A107" s="219">
        <v>106</v>
      </c>
      <c r="B107" s="220">
        <f xml:space="preserve"> INDEX([1]!韻母對照資料表[識別號], MATCH(廣韻韻母對照資料表[[#This Row],[台語音標]], [1]!韻母對照資料表[韻母碼],0))</f>
        <v>37</v>
      </c>
      <c r="C107" s="225" t="s">
        <v>67</v>
      </c>
      <c r="D107" s="224" t="s">
        <v>67</v>
      </c>
      <c r="E107" s="221" t="s">
        <v>2083</v>
      </c>
      <c r="F107" s="222" t="s">
        <v>1206</v>
      </c>
      <c r="G107" s="223" t="s">
        <v>1970</v>
      </c>
      <c r="H107" s="226"/>
      <c r="L107" s="226"/>
    </row>
    <row r="108" spans="1:12" ht="30">
      <c r="A108" s="219">
        <v>107</v>
      </c>
      <c r="B108" s="220">
        <f xml:space="preserve"> INDEX([1]!韻母對照資料表[識別號], MATCH(廣韻韻母對照資料表[[#This Row],[台語音標]], [1]!韻母對照資料表[韻母碼],0))</f>
        <v>38</v>
      </c>
      <c r="C108" s="225" t="s">
        <v>109</v>
      </c>
      <c r="D108" s="224" t="s">
        <v>1208</v>
      </c>
      <c r="E108" s="221" t="s">
        <v>2084</v>
      </c>
      <c r="F108" s="222" t="s">
        <v>1206</v>
      </c>
      <c r="G108" s="223" t="s">
        <v>1972</v>
      </c>
      <c r="H108" s="226"/>
      <c r="L108" s="226"/>
    </row>
    <row r="109" spans="1:12" ht="30">
      <c r="A109" s="219">
        <v>108</v>
      </c>
      <c r="B109" s="220">
        <f xml:space="preserve"> INDEX([1]!韻母對照資料表[識別號], MATCH(廣韻韻母對照資料表[[#This Row],[台語音標]], [1]!韻母對照資料表[韻母碼],0))</f>
        <v>39</v>
      </c>
      <c r="C109" s="225" t="s">
        <v>790</v>
      </c>
      <c r="D109" s="224" t="s">
        <v>790</v>
      </c>
      <c r="E109" s="221" t="s">
        <v>2085</v>
      </c>
      <c r="F109" s="222" t="s">
        <v>1209</v>
      </c>
      <c r="G109" s="223" t="s">
        <v>1970</v>
      </c>
      <c r="H109" s="226"/>
      <c r="L109" s="226"/>
    </row>
    <row r="110" spans="1:12" ht="30">
      <c r="A110" s="219">
        <v>109</v>
      </c>
      <c r="B110" s="220">
        <f xml:space="preserve"> INDEX([1]!韻母對照資料表[識別號], MATCH(廣韻韻母對照資料表[[#This Row],[台語音標]], [1]!韻母對照資料表[韻母碼],0))</f>
        <v>39</v>
      </c>
      <c r="C110" s="225" t="s">
        <v>790</v>
      </c>
      <c r="D110" s="224" t="s">
        <v>790</v>
      </c>
      <c r="E110" s="221" t="s">
        <v>2014</v>
      </c>
      <c r="F110" s="222" t="s">
        <v>1209</v>
      </c>
      <c r="G110" s="223" t="s">
        <v>1970</v>
      </c>
      <c r="H110" s="226"/>
      <c r="L110" s="226"/>
    </row>
    <row r="111" spans="1:12" ht="30">
      <c r="A111" s="219">
        <v>110</v>
      </c>
      <c r="B111" s="220">
        <f xml:space="preserve"> INDEX([1]!韻母對照資料表[識別號], MATCH(廣韻韻母對照資料表[[#This Row],[台語音標]], [1]!韻母對照資料表[韻母碼],0))</f>
        <v>39</v>
      </c>
      <c r="C111" s="225" t="s">
        <v>790</v>
      </c>
      <c r="D111" s="224" t="s">
        <v>790</v>
      </c>
      <c r="E111" s="221" t="s">
        <v>2086</v>
      </c>
      <c r="F111" s="222" t="s">
        <v>1209</v>
      </c>
      <c r="G111" s="223" t="s">
        <v>1970</v>
      </c>
      <c r="H111" s="226"/>
      <c r="L111" s="226"/>
    </row>
    <row r="112" spans="1:12" ht="30">
      <c r="A112" s="219">
        <v>111</v>
      </c>
      <c r="B112" s="220">
        <f xml:space="preserve"> INDEX([1]!韻母對照資料表[識別號], MATCH(廣韻韻母對照資料表[[#This Row],[台語音標]], [1]!韻母對照資料表[韻母碼],0))</f>
        <v>41</v>
      </c>
      <c r="C112" s="225" t="s">
        <v>94</v>
      </c>
      <c r="D112" s="224" t="s">
        <v>1217</v>
      </c>
      <c r="E112" s="221" t="s">
        <v>2087</v>
      </c>
      <c r="F112" s="222" t="s">
        <v>1215</v>
      </c>
      <c r="G112" s="223" t="s">
        <v>1970</v>
      </c>
      <c r="H112" s="226"/>
      <c r="L112" s="226"/>
    </row>
    <row r="113" spans="1:12" ht="30">
      <c r="A113" s="219">
        <v>112</v>
      </c>
      <c r="B113" s="220">
        <f xml:space="preserve"> INDEX([1]!韻母對照資料表[識別號], MATCH(廣韻韻母對照資料表[[#This Row],[台語音標]], [1]!韻母對照資料表[韻母碼],0))</f>
        <v>42</v>
      </c>
      <c r="C113" s="225" t="s">
        <v>134</v>
      </c>
      <c r="D113" s="224" t="s">
        <v>1219</v>
      </c>
      <c r="E113" s="221" t="s">
        <v>2088</v>
      </c>
      <c r="F113" s="222" t="s">
        <v>1215</v>
      </c>
      <c r="G113" s="223" t="s">
        <v>1972</v>
      </c>
      <c r="H113" s="226"/>
      <c r="L113" s="226"/>
    </row>
    <row r="114" spans="1:12" ht="30">
      <c r="A114" s="219">
        <v>113</v>
      </c>
      <c r="B114" s="220">
        <f xml:space="preserve"> INDEX([1]!韻母對照資料表[識別號], MATCH(廣韻韻母對照資料表[[#This Row],[台語音標]], [1]!韻母對照資料表[韻母碼],0))</f>
        <v>43</v>
      </c>
      <c r="C114" s="225" t="s">
        <v>1222</v>
      </c>
      <c r="D114" s="224" t="s">
        <v>1222</v>
      </c>
      <c r="E114" s="221" t="s">
        <v>2089</v>
      </c>
      <c r="F114" s="222" t="s">
        <v>1220</v>
      </c>
      <c r="G114" s="223" t="s">
        <v>1970</v>
      </c>
      <c r="H114" s="226"/>
      <c r="L114" s="226"/>
    </row>
    <row r="115" spans="1:12" ht="30">
      <c r="A115" s="219">
        <v>114</v>
      </c>
      <c r="B115" s="220">
        <f xml:space="preserve"> INDEX([1]!韻母對照資料表[識別號], MATCH(廣韻韻母對照資料表[[#This Row],[台語音標]], [1]!韻母對照資料表[韻母碼],0))</f>
        <v>44</v>
      </c>
      <c r="C115" s="225" t="s">
        <v>1224</v>
      </c>
      <c r="D115" s="224" t="s">
        <v>1225</v>
      </c>
      <c r="E115" s="221" t="s">
        <v>2090</v>
      </c>
      <c r="F115" s="222" t="s">
        <v>1220</v>
      </c>
      <c r="G115" s="223" t="s">
        <v>1972</v>
      </c>
      <c r="H115" s="226"/>
      <c r="L115" s="226"/>
    </row>
    <row r="116" spans="1:12" ht="30">
      <c r="A116" s="219">
        <v>115</v>
      </c>
      <c r="B116" s="220">
        <f xml:space="preserve"> INDEX([1]!韻母對照資料表[識別號], MATCH(廣韻韻母對照資料表[[#This Row],[台語音標]], [1]!韻母對照資料表[韻母碼],0))</f>
        <v>43</v>
      </c>
      <c r="C116" s="225" t="s">
        <v>1222</v>
      </c>
      <c r="D116" s="224" t="s">
        <v>1222</v>
      </c>
      <c r="E116" s="221" t="s">
        <v>2091</v>
      </c>
      <c r="F116" s="222" t="s">
        <v>1220</v>
      </c>
      <c r="G116" s="223" t="s">
        <v>1970</v>
      </c>
      <c r="H116" s="226"/>
      <c r="L116" s="226"/>
    </row>
    <row r="117" spans="1:12" ht="30">
      <c r="A117" s="219">
        <v>116</v>
      </c>
      <c r="B117" s="220">
        <f xml:space="preserve"> INDEX([1]!韻母對照資料表[識別號], MATCH(廣韻韻母對照資料表[[#This Row],[台語音標]], [1]!韻母對照資料表[韻母碼],0))</f>
        <v>44</v>
      </c>
      <c r="C117" s="225" t="s">
        <v>1224</v>
      </c>
      <c r="D117" s="224" t="s">
        <v>1225</v>
      </c>
      <c r="E117" s="221" t="s">
        <v>2092</v>
      </c>
      <c r="F117" s="222" t="s">
        <v>1220</v>
      </c>
      <c r="G117" s="223" t="s">
        <v>1972</v>
      </c>
      <c r="H117" s="226"/>
      <c r="L117" s="226"/>
    </row>
    <row r="118" spans="1:12" ht="30">
      <c r="A118" s="219">
        <v>117</v>
      </c>
      <c r="B118" s="220">
        <f xml:space="preserve"> INDEX([1]!韻母對照資料表[識別號], MATCH(廣韻韻母對照資料表[[#This Row],[台語音標]], [1]!韻母對照資料表[韻母碼],0))</f>
        <v>43</v>
      </c>
      <c r="C118" s="225" t="s">
        <v>1222</v>
      </c>
      <c r="D118" s="224" t="s">
        <v>1222</v>
      </c>
      <c r="E118" s="221" t="s">
        <v>2093</v>
      </c>
      <c r="F118" s="222" t="s">
        <v>1220</v>
      </c>
      <c r="G118" s="223" t="s">
        <v>1970</v>
      </c>
      <c r="H118" s="226"/>
      <c r="L118" s="226"/>
    </row>
    <row r="119" spans="1:12" ht="30">
      <c r="A119" s="219">
        <v>118</v>
      </c>
      <c r="B119" s="220">
        <f xml:space="preserve"> INDEX([1]!韻母對照資料表[識別號], MATCH(廣韻韻母對照資料表[[#This Row],[台語音標]], [1]!韻母對照資料表[韻母碼],0))</f>
        <v>44</v>
      </c>
      <c r="C119" s="225" t="s">
        <v>1224</v>
      </c>
      <c r="D119" s="224" t="s">
        <v>1225</v>
      </c>
      <c r="E119" s="221" t="s">
        <v>2094</v>
      </c>
      <c r="F119" s="222" t="s">
        <v>1220</v>
      </c>
      <c r="G119" s="223" t="s">
        <v>1972</v>
      </c>
      <c r="H119" s="226"/>
      <c r="L119" s="226"/>
    </row>
    <row r="120" spans="1:12" ht="30">
      <c r="A120" s="219">
        <v>119</v>
      </c>
      <c r="B120" s="220">
        <f xml:space="preserve"> INDEX([1]!韻母對照資料表[識別號], MATCH(廣韻韻母對照資料表[[#This Row],[台語音標]], [1]!韻母對照資料表[韻母碼],0))</f>
        <v>45</v>
      </c>
      <c r="C120" s="225" t="s">
        <v>180</v>
      </c>
      <c r="D120" s="224" t="s">
        <v>180</v>
      </c>
      <c r="E120" s="221" t="s">
        <v>2095</v>
      </c>
      <c r="F120" s="222" t="s">
        <v>1226</v>
      </c>
      <c r="G120" s="223" t="s">
        <v>1970</v>
      </c>
      <c r="H120" s="226"/>
      <c r="L120" s="226"/>
    </row>
    <row r="121" spans="1:12" ht="30">
      <c r="A121" s="219">
        <v>120</v>
      </c>
      <c r="B121" s="220">
        <f xml:space="preserve"> INDEX([1]!韻母對照資料表[識別號], MATCH(廣韻韻母對照資料表[[#This Row],[台語音標]], [1]!韻母對照資料表[韻母碼],0))</f>
        <v>47</v>
      </c>
      <c r="C121" s="225" t="s">
        <v>1233</v>
      </c>
      <c r="D121" s="224" t="s">
        <v>1233</v>
      </c>
      <c r="E121" s="221" t="s">
        <v>2096</v>
      </c>
      <c r="F121" s="222" t="s">
        <v>1232</v>
      </c>
      <c r="G121" s="223" t="s">
        <v>1970</v>
      </c>
      <c r="H121" s="226"/>
      <c r="L121" s="226"/>
    </row>
    <row r="122" spans="1:12" ht="30">
      <c r="A122" s="219">
        <v>121</v>
      </c>
      <c r="B122" s="220">
        <f xml:space="preserve"> INDEX([1]!韻母對照資料表[識別號], MATCH(廣韻韻母對照資料表[[#This Row],[台語音標]], [1]!韻母對照資料表[韻母碼],0))</f>
        <v>47</v>
      </c>
      <c r="C122" s="225" t="s">
        <v>1233</v>
      </c>
      <c r="D122" s="224" t="s">
        <v>1233</v>
      </c>
      <c r="E122" s="221" t="s">
        <v>2097</v>
      </c>
      <c r="F122" s="222" t="s">
        <v>1232</v>
      </c>
      <c r="G122" s="223" t="s">
        <v>1970</v>
      </c>
      <c r="H122" s="226"/>
      <c r="L122" s="226"/>
    </row>
    <row r="123" spans="1:12" ht="30">
      <c r="A123" s="219">
        <v>122</v>
      </c>
      <c r="B123" s="220">
        <f xml:space="preserve"> INDEX([1]!韻母對照資料表[識別號], MATCH(廣韻韻母對照資料表[[#This Row],[台語音標]], [1]!韻母對照資料表[韻母碼],0))</f>
        <v>47</v>
      </c>
      <c r="C123" s="225" t="s">
        <v>1233</v>
      </c>
      <c r="D123" s="224" t="s">
        <v>1233</v>
      </c>
      <c r="E123" s="221" t="s">
        <v>2098</v>
      </c>
      <c r="F123" s="222" t="s">
        <v>1232</v>
      </c>
      <c r="G123" s="223" t="s">
        <v>1970</v>
      </c>
      <c r="H123" s="226"/>
      <c r="L123" s="226"/>
    </row>
    <row r="124" spans="1:12" ht="30">
      <c r="A124" s="219">
        <v>123</v>
      </c>
      <c r="B124" s="220">
        <f xml:space="preserve"> INDEX([1]!韻母對照資料表[識別號], MATCH(廣韻韻母對照資料表[[#This Row],[台語音標]], [1]!韻母對照資料表[韻母碼],0))</f>
        <v>49</v>
      </c>
      <c r="C124" s="225" t="s">
        <v>889</v>
      </c>
      <c r="D124" s="224" t="s">
        <v>889</v>
      </c>
      <c r="E124" s="221" t="s">
        <v>2099</v>
      </c>
      <c r="F124" s="222" t="s">
        <v>1236</v>
      </c>
      <c r="G124" s="223" t="s">
        <v>1970</v>
      </c>
      <c r="H124" s="226"/>
      <c r="L124" s="226"/>
    </row>
    <row r="125" spans="1:12" ht="30">
      <c r="A125" s="219">
        <v>124</v>
      </c>
      <c r="B125" s="220">
        <f xml:space="preserve"> INDEX([1]!韻母對照資料表[識別號], MATCH(廣韻韻母對照資料表[[#This Row],[台語音標]], [1]!韻母對照資料表[韻母碼],0))</f>
        <v>49</v>
      </c>
      <c r="C125" s="225" t="s">
        <v>889</v>
      </c>
      <c r="D125" s="224" t="s">
        <v>889</v>
      </c>
      <c r="E125" s="221" t="s">
        <v>2100</v>
      </c>
      <c r="F125" s="222" t="s">
        <v>1236</v>
      </c>
      <c r="G125" s="223" t="s">
        <v>1970</v>
      </c>
      <c r="H125" s="226"/>
      <c r="L125" s="226"/>
    </row>
    <row r="126" spans="1:12" ht="30">
      <c r="A126" s="219">
        <v>125</v>
      </c>
      <c r="B126" s="220">
        <f xml:space="preserve"> INDEX([1]!韻母對照資料表[識別號], MATCH(廣韻韻母對照資料表[[#This Row],[台語音標]], [1]!韻母對照資料表[韻母碼],0))</f>
        <v>49</v>
      </c>
      <c r="C126" s="225" t="s">
        <v>889</v>
      </c>
      <c r="D126" s="224" t="s">
        <v>889</v>
      </c>
      <c r="E126" s="221" t="s">
        <v>2101</v>
      </c>
      <c r="F126" s="222" t="s">
        <v>1236</v>
      </c>
      <c r="G126" s="223" t="s">
        <v>1970</v>
      </c>
      <c r="H126" s="226"/>
      <c r="L126" s="226"/>
    </row>
    <row r="127" spans="1:12" ht="30">
      <c r="A127" s="219">
        <v>126</v>
      </c>
      <c r="B127" s="220">
        <f xml:space="preserve"> INDEX([1]!韻母對照資料表[識別號], MATCH(廣韻韻母對照資料表[[#This Row],[台語音標]], [1]!韻母對照資料表[韻母碼],0))</f>
        <v>49</v>
      </c>
      <c r="C127" s="225" t="s">
        <v>889</v>
      </c>
      <c r="D127" s="224" t="s">
        <v>889</v>
      </c>
      <c r="E127" s="221" t="s">
        <v>2068</v>
      </c>
      <c r="F127" s="222" t="s">
        <v>1236</v>
      </c>
      <c r="G127" s="223" t="s">
        <v>1970</v>
      </c>
      <c r="H127" s="226"/>
      <c r="L127" s="226"/>
    </row>
    <row r="128" spans="1:12" ht="30">
      <c r="A128" s="219">
        <v>127</v>
      </c>
      <c r="B128" s="220">
        <f xml:space="preserve"> INDEX([1]!韻母對照資料表[識別號], MATCH(廣韻韻母對照資料表[[#This Row],[台語音標]], [1]!韻母對照資料表[韻母碼],0))</f>
        <v>49</v>
      </c>
      <c r="C128" s="225" t="s">
        <v>889</v>
      </c>
      <c r="D128" s="224" t="s">
        <v>889</v>
      </c>
      <c r="E128" s="221" t="s">
        <v>2102</v>
      </c>
      <c r="F128" s="222" t="s">
        <v>1236</v>
      </c>
      <c r="G128" s="223" t="s">
        <v>1970</v>
      </c>
      <c r="H128" s="226"/>
      <c r="L128" s="226"/>
    </row>
    <row r="129" spans="1:12" ht="30">
      <c r="A129" s="219">
        <v>128</v>
      </c>
      <c r="B129" s="220">
        <f xml:space="preserve"> INDEX([1]!韻母對照資料表[識別號], MATCH(廣韻韻母對照資料表[[#This Row],[台語音標]], [1]!韻母對照資料表[韻母碼],0))</f>
        <v>53</v>
      </c>
      <c r="C129" s="225" t="s">
        <v>732</v>
      </c>
      <c r="D129" s="224" t="s">
        <v>732</v>
      </c>
      <c r="E129" s="221" t="s">
        <v>2103</v>
      </c>
      <c r="F129" s="222" t="s">
        <v>1254</v>
      </c>
      <c r="G129" s="223" t="s">
        <v>1970</v>
      </c>
      <c r="H129" s="226"/>
      <c r="L129" s="226"/>
    </row>
    <row r="130" spans="1:12" ht="30">
      <c r="A130" s="219">
        <v>129</v>
      </c>
      <c r="B130" s="220">
        <f xml:space="preserve"> INDEX([1]!韻母對照資料表[識別號], MATCH(廣韻韻母對照資料表[[#This Row],[台語音標]], [1]!韻母對照資料表[韻母碼],0))</f>
        <v>55</v>
      </c>
      <c r="C130" s="225" t="s">
        <v>18</v>
      </c>
      <c r="D130" s="224" t="s">
        <v>18</v>
      </c>
      <c r="E130" s="221" t="s">
        <v>2104</v>
      </c>
      <c r="F130" s="222" t="s">
        <v>1258</v>
      </c>
      <c r="G130" s="223" t="s">
        <v>1970</v>
      </c>
      <c r="H130" s="226"/>
      <c r="L130" s="226"/>
    </row>
    <row r="131" spans="1:12" ht="30">
      <c r="A131" s="219">
        <v>130</v>
      </c>
      <c r="B131" s="220">
        <f xml:space="preserve"> INDEX([1]!韻母對照資料表[識別號], MATCH(廣韻韻母對照資料表[[#This Row],[台語音標]], [1]!韻母對照資料表[韻母碼],0))</f>
        <v>57</v>
      </c>
      <c r="C131" s="225" t="s">
        <v>260</v>
      </c>
      <c r="D131" s="224" t="s">
        <v>260</v>
      </c>
      <c r="E131" s="221" t="s">
        <v>2105</v>
      </c>
      <c r="F131" s="222" t="s">
        <v>1262</v>
      </c>
      <c r="G131" s="223" t="s">
        <v>1970</v>
      </c>
      <c r="H131" s="226"/>
      <c r="L131" s="226"/>
    </row>
    <row r="132" spans="1:12" ht="30">
      <c r="A132" s="219">
        <v>131</v>
      </c>
      <c r="B132" s="220">
        <f xml:space="preserve"> INDEX([1]!韻母對照資料表[識別號], MATCH(廣韻韻母對照資料表[[#This Row],[台語音標]], [1]!韻母對照資料表[韻母碼],0))</f>
        <v>57</v>
      </c>
      <c r="C132" s="225" t="s">
        <v>260</v>
      </c>
      <c r="D132" s="224" t="s">
        <v>260</v>
      </c>
      <c r="E132" s="221" t="s">
        <v>2106</v>
      </c>
      <c r="F132" s="222" t="s">
        <v>1262</v>
      </c>
      <c r="G132" s="223" t="s">
        <v>1970</v>
      </c>
      <c r="H132" s="226"/>
      <c r="L132" s="226"/>
    </row>
    <row r="133" spans="1:12" ht="30">
      <c r="A133" s="219">
        <v>132</v>
      </c>
      <c r="B133" s="220">
        <f xml:space="preserve"> INDEX([1]!韻母對照資料表[識別號], MATCH(廣韻韻母對照資料表[[#This Row],[台語音標]], [1]!韻母對照資料表[韻母碼],0))</f>
        <v>57</v>
      </c>
      <c r="C133" s="225" t="s">
        <v>260</v>
      </c>
      <c r="D133" s="224" t="s">
        <v>260</v>
      </c>
      <c r="E133" s="221" t="s">
        <v>2107</v>
      </c>
      <c r="F133" s="222" t="s">
        <v>1262</v>
      </c>
      <c r="G133" s="223" t="s">
        <v>1970</v>
      </c>
      <c r="H133" s="226"/>
      <c r="L133" s="226"/>
    </row>
    <row r="134" spans="1:12" ht="30">
      <c r="A134" s="219">
        <v>133</v>
      </c>
      <c r="B134" s="220">
        <f xml:space="preserve"> INDEX([1]!韻母對照資料表[識別號], MATCH(廣韻韻母對照資料表[[#This Row],[台語音標]], [1]!韻母對照資料表[韻母碼],0))</f>
        <v>57</v>
      </c>
      <c r="C134" s="225" t="s">
        <v>260</v>
      </c>
      <c r="D134" s="224" t="s">
        <v>260</v>
      </c>
      <c r="E134" s="221" t="s">
        <v>2108</v>
      </c>
      <c r="F134" s="222" t="s">
        <v>1262</v>
      </c>
      <c r="G134" s="223" t="s">
        <v>1970</v>
      </c>
      <c r="H134" s="226"/>
      <c r="L134" s="226"/>
    </row>
    <row r="135" spans="1:12" ht="30">
      <c r="A135" s="219">
        <v>134</v>
      </c>
      <c r="B135" s="220">
        <f xml:space="preserve"> INDEX([1]!韻母對照資料表[識別號], MATCH(廣韻韻母對照資料表[[#This Row],[台語音標]], [1]!韻母對照資料表[韻母碼],0))</f>
        <v>53</v>
      </c>
      <c r="C135" s="225" t="s">
        <v>732</v>
      </c>
      <c r="D135" s="224" t="s">
        <v>2110</v>
      </c>
      <c r="E135" s="221" t="s">
        <v>2109</v>
      </c>
      <c r="F135" s="222" t="s">
        <v>1262</v>
      </c>
      <c r="G135" s="223" t="s">
        <v>1970</v>
      </c>
      <c r="H135" s="226"/>
      <c r="L135" s="226"/>
    </row>
    <row r="136" spans="1:12" ht="30">
      <c r="A136" s="219">
        <v>135</v>
      </c>
      <c r="B136" s="220">
        <f xml:space="preserve"> INDEX([1]!韻母對照資料表[識別號], MATCH(廣韻韻母對照資料表[[#This Row],[台語音標]], [1]!韻母對照資料表[韻母碼],0))</f>
        <v>59</v>
      </c>
      <c r="C136" s="225" t="s">
        <v>604</v>
      </c>
      <c r="D136" s="224" t="s">
        <v>604</v>
      </c>
      <c r="E136" s="221" t="s">
        <v>2111</v>
      </c>
      <c r="F136" s="222" t="s">
        <v>1267</v>
      </c>
      <c r="G136" s="223" t="s">
        <v>1970</v>
      </c>
      <c r="H136" s="226"/>
      <c r="L136" s="226"/>
    </row>
    <row r="137" spans="1:12" ht="30">
      <c r="A137" s="219">
        <v>136</v>
      </c>
      <c r="B137" s="220">
        <f xml:space="preserve"> INDEX([1]!韻母對照資料表[識別號], MATCH(廣韻韻母對照資料表[[#This Row],[台語音標]], [1]!韻母對照資料表[韻母碼],0))</f>
        <v>59</v>
      </c>
      <c r="C137" s="225" t="s">
        <v>604</v>
      </c>
      <c r="D137" s="224" t="s">
        <v>604</v>
      </c>
      <c r="E137" s="221" t="s">
        <v>2112</v>
      </c>
      <c r="F137" s="222" t="s">
        <v>1267</v>
      </c>
      <c r="G137" s="223" t="s">
        <v>1970</v>
      </c>
      <c r="H137" s="226"/>
      <c r="L137" s="226"/>
    </row>
    <row r="138" spans="1:12" ht="30">
      <c r="A138" s="219">
        <v>137</v>
      </c>
      <c r="B138" s="220">
        <f xml:space="preserve"> INDEX([1]!韻母對照資料表[識別號], MATCH(廣韻韻母對照資料表[[#This Row],[台語音標]], [1]!韻母對照資料表[韻母碼],0))</f>
        <v>59</v>
      </c>
      <c r="C138" s="225" t="s">
        <v>604</v>
      </c>
      <c r="D138" s="224" t="s">
        <v>2113</v>
      </c>
      <c r="E138" s="221" t="s">
        <v>2112</v>
      </c>
      <c r="F138" s="222" t="s">
        <v>1267</v>
      </c>
      <c r="G138" s="223" t="s">
        <v>1970</v>
      </c>
      <c r="H138" s="226"/>
      <c r="L138" s="226"/>
    </row>
    <row r="139" spans="1:12" ht="30">
      <c r="A139" s="219">
        <v>138</v>
      </c>
      <c r="B139" s="220">
        <f xml:space="preserve"> INDEX([1]!韻母對照資料表[識別號], MATCH(廣韻韻母對照資料表[[#This Row],[台語音標]], [1]!韻母對照資料表[韻母碼],0))</f>
        <v>21</v>
      </c>
      <c r="C139" s="225" t="s">
        <v>1696</v>
      </c>
      <c r="D139" s="224" t="s">
        <v>2116</v>
      </c>
      <c r="E139" s="221" t="s">
        <v>2114</v>
      </c>
      <c r="F139" s="222" t="s">
        <v>2115</v>
      </c>
      <c r="G139" s="223" t="s">
        <v>1970</v>
      </c>
      <c r="H139" s="226"/>
      <c r="L139" s="226"/>
    </row>
    <row r="140" spans="1:12" ht="30">
      <c r="A140" s="219">
        <v>139</v>
      </c>
      <c r="B140" s="220">
        <f xml:space="preserve"> INDEX([1]!韻母對照資料表[識別號], MATCH(廣韻韻母對照資料表[[#This Row],[台語音標]], [1]!韻母對照資料表[韻母碼],0))</f>
        <v>77</v>
      </c>
      <c r="C140" s="225" t="s">
        <v>208</v>
      </c>
      <c r="D140" s="224" t="s">
        <v>208</v>
      </c>
      <c r="E140" s="221" t="s">
        <v>2117</v>
      </c>
      <c r="F140" s="222" t="s">
        <v>1323</v>
      </c>
      <c r="G140" s="223" t="s">
        <v>1970</v>
      </c>
      <c r="H140" s="226"/>
      <c r="L140" s="226"/>
    </row>
    <row r="141" spans="1:12" ht="30">
      <c r="A141" s="219">
        <v>140</v>
      </c>
      <c r="B141" s="220">
        <f xml:space="preserve"> INDEX([1]!韻母對照資料表[識別號], MATCH(廣韻韻母對照資料表[[#This Row],[台語音標]], [1]!韻母對照資料表[韻母碼],0))</f>
        <v>77</v>
      </c>
      <c r="C141" s="225" t="s">
        <v>208</v>
      </c>
      <c r="D141" s="224" t="s">
        <v>208</v>
      </c>
      <c r="E141" s="221" t="s">
        <v>2118</v>
      </c>
      <c r="F141" s="222" t="s">
        <v>1323</v>
      </c>
      <c r="G141" s="223" t="s">
        <v>1970</v>
      </c>
      <c r="H141" s="226"/>
      <c r="L141" s="226"/>
    </row>
  </sheetData>
  <phoneticPr fontId="3" type="noConversion"/>
  <conditionalFormatting sqref="D2:D141">
    <cfRule type="expression" dxfId="2" priority="17">
      <formula>$D2 &lt;&gt; #REF!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68-B6EB-4669-A79C-D9899AB69AF6}">
  <sheetPr>
    <tabColor rgb="FF00B0F0"/>
  </sheetPr>
  <dimension ref="B1:P104"/>
  <sheetViews>
    <sheetView workbookViewId="0">
      <pane ySplit="4" topLeftCell="A5" activePane="bottomLeft" state="frozen"/>
      <selection pane="bottomLeft" activeCell="Q8" sqref="Q8"/>
    </sheetView>
  </sheetViews>
  <sheetFormatPr defaultColWidth="14.75" defaultRowHeight="16.5" outlineLevelRow="1" outlineLevelCol="1"/>
  <cols>
    <col min="1" max="1" width="2.125" style="232" customWidth="1"/>
    <col min="2" max="2" width="10.625" style="229" customWidth="1"/>
    <col min="3" max="4" width="16.625" style="230" customWidth="1"/>
    <col min="5" max="5" width="16.625" customWidth="1"/>
    <col min="6" max="8" width="16.625" style="231" customWidth="1"/>
    <col min="9" max="9" width="16.625" customWidth="1"/>
    <col min="11" max="11" width="16.625" style="231" customWidth="1"/>
    <col min="12" max="12" width="16.625" customWidth="1"/>
    <col min="13" max="13" width="0" hidden="1" customWidth="1" outlineLevel="1"/>
    <col min="14" max="14" width="18" style="232" hidden="1" customWidth="1" outlineLevel="1"/>
    <col min="15" max="15" width="13.875" style="232" customWidth="1" collapsed="1"/>
    <col min="16" max="16" width="13.25" style="229" customWidth="1"/>
    <col min="17" max="17" width="39.5" style="232" customWidth="1"/>
    <col min="18" max="16384" width="14.75" style="232"/>
  </cols>
  <sheetData>
    <row r="1" spans="2:16" ht="12.75">
      <c r="E1" s="231"/>
      <c r="F1" s="232"/>
      <c r="I1" s="231"/>
      <c r="J1" s="232"/>
      <c r="K1" s="229"/>
      <c r="L1" s="232"/>
      <c r="M1" s="232"/>
      <c r="P1" s="232"/>
    </row>
    <row r="2" spans="2:16" s="228" customFormat="1" ht="23.25" outlineLevel="1">
      <c r="B2" s="227" cm="1">
        <f t="array" ref="B2">COLUMN()-COLUMN(($A:$A))</f>
        <v>1</v>
      </c>
      <c r="C2" s="227" cm="1">
        <f t="array" ref="C2">COLUMN()-COLUMN(($A:$A))</f>
        <v>2</v>
      </c>
      <c r="D2" s="227" cm="1">
        <f t="array" ref="D2">COLUMN()-COLUMN(($A:$A))</f>
        <v>3</v>
      </c>
      <c r="E2" s="227" cm="1">
        <f t="array" ref="E2">COLUMN()-COLUMN(($A:$A))</f>
        <v>4</v>
      </c>
      <c r="F2" s="227" cm="1">
        <f t="array" ref="F2">COLUMN()-COLUMN(($A:$A))</f>
        <v>5</v>
      </c>
      <c r="G2" s="227" cm="1">
        <f t="array" ref="G2">COLUMN()-COLUMN(($A:$A))</f>
        <v>6</v>
      </c>
      <c r="H2" s="227" cm="1">
        <f t="array" ref="H2">COLUMN()-COLUMN(($A:$A))</f>
        <v>7</v>
      </c>
      <c r="I2" s="227" cm="1">
        <f t="array" ref="I2">COLUMN()-COLUMN(($A:$A))</f>
        <v>8</v>
      </c>
      <c r="J2" s="227" cm="1">
        <f t="array" ref="J2">COLUMN()-COLUMN(($A:$A))</f>
        <v>9</v>
      </c>
      <c r="K2" s="227" cm="1">
        <f t="array" ref="K2">COLUMN()-COLUMN(($A:$A))</f>
        <v>10</v>
      </c>
    </row>
    <row r="3" spans="2:16" ht="12.75">
      <c r="E3" s="231"/>
      <c r="F3" s="232"/>
      <c r="I3" s="231"/>
      <c r="J3" s="232"/>
      <c r="K3" s="229"/>
      <c r="L3" s="232"/>
      <c r="M3" s="232"/>
      <c r="P3" s="232"/>
    </row>
    <row r="4" spans="2:16" s="236" customFormat="1" ht="27" customHeight="1">
      <c r="B4" s="233" t="s">
        <v>1100</v>
      </c>
      <c r="C4" s="234" t="s">
        <v>1102</v>
      </c>
      <c r="D4" s="234" t="s">
        <v>1103</v>
      </c>
      <c r="E4" s="234" t="s">
        <v>979</v>
      </c>
      <c r="F4" s="234" t="s">
        <v>977</v>
      </c>
      <c r="G4" s="234" t="s">
        <v>1104</v>
      </c>
      <c r="H4" s="234" t="s">
        <v>2201</v>
      </c>
      <c r="I4" s="234" t="s">
        <v>983</v>
      </c>
      <c r="J4" s="234" t="s">
        <v>1101</v>
      </c>
      <c r="K4" s="235" t="s">
        <v>2125</v>
      </c>
    </row>
    <row r="5" spans="2:16" ht="39">
      <c r="B5" s="237">
        <v>1</v>
      </c>
      <c r="C5" s="238" t="s">
        <v>760</v>
      </c>
      <c r="D5" s="238" t="s">
        <v>760</v>
      </c>
      <c r="E5" s="239" t="s">
        <v>761</v>
      </c>
      <c r="F5" s="240" t="s">
        <v>1108</v>
      </c>
      <c r="G5" s="238" t="s">
        <v>760</v>
      </c>
      <c r="H5" s="238" t="s">
        <v>760</v>
      </c>
      <c r="I5" s="238" t="s">
        <v>760</v>
      </c>
      <c r="J5" s="240" t="s">
        <v>1970</v>
      </c>
      <c r="K5" s="241">
        <v>1</v>
      </c>
      <c r="L5" s="232"/>
      <c r="M5" s="232"/>
      <c r="P5" s="232"/>
    </row>
    <row r="6" spans="2:16" ht="39">
      <c r="B6" s="237">
        <v>2</v>
      </c>
      <c r="C6" s="238" t="s">
        <v>776</v>
      </c>
      <c r="D6" s="238" t="s">
        <v>1112</v>
      </c>
      <c r="E6" s="239" t="s">
        <v>777</v>
      </c>
      <c r="F6" s="240" t="s">
        <v>1108</v>
      </c>
      <c r="G6" s="238" t="s">
        <v>1112</v>
      </c>
      <c r="H6" s="238" t="s">
        <v>1112</v>
      </c>
      <c r="I6" s="238" t="s">
        <v>1112</v>
      </c>
      <c r="J6" s="240" t="s">
        <v>1972</v>
      </c>
      <c r="K6" s="241">
        <v>1</v>
      </c>
      <c r="L6" s="232"/>
      <c r="M6" s="232"/>
      <c r="P6" s="232"/>
    </row>
    <row r="7" spans="2:16" ht="39">
      <c r="B7" s="237">
        <v>3</v>
      </c>
      <c r="C7" s="238" t="s">
        <v>1114</v>
      </c>
      <c r="D7" s="238" t="s">
        <v>1114</v>
      </c>
      <c r="E7" s="239" t="s">
        <v>451</v>
      </c>
      <c r="F7" s="240" t="s">
        <v>1113</v>
      </c>
      <c r="G7" s="238" t="s">
        <v>1114</v>
      </c>
      <c r="H7" s="238" t="s">
        <v>1114</v>
      </c>
      <c r="I7" s="238" t="s">
        <v>1114</v>
      </c>
      <c r="J7" s="240" t="s">
        <v>1970</v>
      </c>
      <c r="K7" s="241">
        <v>2</v>
      </c>
      <c r="L7" s="232"/>
      <c r="M7" s="232"/>
      <c r="P7" s="232"/>
    </row>
    <row r="8" spans="2:16" ht="39">
      <c r="B8" s="237">
        <v>4</v>
      </c>
      <c r="C8" s="238" t="s">
        <v>1115</v>
      </c>
      <c r="D8" s="238" t="s">
        <v>1116</v>
      </c>
      <c r="E8" s="239" t="s">
        <v>493</v>
      </c>
      <c r="F8" s="240" t="s">
        <v>1113</v>
      </c>
      <c r="G8" s="238" t="s">
        <v>1116</v>
      </c>
      <c r="H8" s="238" t="s">
        <v>1116</v>
      </c>
      <c r="I8" s="238" t="s">
        <v>1116</v>
      </c>
      <c r="J8" s="240" t="s">
        <v>1972</v>
      </c>
      <c r="K8" s="241">
        <v>2</v>
      </c>
      <c r="L8" s="232"/>
      <c r="M8" s="232"/>
      <c r="P8" s="232"/>
    </row>
    <row r="9" spans="2:16" ht="39">
      <c r="B9" s="237">
        <v>5</v>
      </c>
      <c r="C9" s="238" t="s">
        <v>306</v>
      </c>
      <c r="D9" s="238" t="s">
        <v>306</v>
      </c>
      <c r="E9" s="239" t="s">
        <v>307</v>
      </c>
      <c r="F9" s="240" t="s">
        <v>1117</v>
      </c>
      <c r="G9" s="238" t="s">
        <v>306</v>
      </c>
      <c r="H9" s="238" t="s">
        <v>306</v>
      </c>
      <c r="I9" s="238" t="s">
        <v>306</v>
      </c>
      <c r="J9" s="240" t="s">
        <v>1970</v>
      </c>
      <c r="K9" s="241">
        <v>3</v>
      </c>
      <c r="L9" s="232"/>
      <c r="M9" s="232"/>
      <c r="P9" s="232"/>
    </row>
    <row r="10" spans="2:16" ht="39">
      <c r="B10" s="237">
        <v>6</v>
      </c>
      <c r="C10" s="238" t="s">
        <v>350</v>
      </c>
      <c r="D10" s="238" t="s">
        <v>1120</v>
      </c>
      <c r="E10" s="239" t="s">
        <v>351</v>
      </c>
      <c r="F10" s="240" t="s">
        <v>1117</v>
      </c>
      <c r="G10" s="238" t="s">
        <v>1120</v>
      </c>
      <c r="H10" s="238" t="s">
        <v>1120</v>
      </c>
      <c r="I10" s="238" t="s">
        <v>1120</v>
      </c>
      <c r="J10" s="240" t="s">
        <v>1972</v>
      </c>
      <c r="K10" s="241">
        <v>3</v>
      </c>
      <c r="L10" s="232"/>
      <c r="M10" s="232"/>
      <c r="P10" s="232"/>
    </row>
    <row r="11" spans="2:16" ht="39">
      <c r="B11" s="237">
        <v>7</v>
      </c>
      <c r="C11" s="238" t="s">
        <v>921</v>
      </c>
      <c r="D11" s="238" t="s">
        <v>921</v>
      </c>
      <c r="E11" s="239" t="s">
        <v>922</v>
      </c>
      <c r="F11" s="240" t="s">
        <v>1121</v>
      </c>
      <c r="G11" s="238" t="s">
        <v>921</v>
      </c>
      <c r="H11" s="238" t="s">
        <v>921</v>
      </c>
      <c r="I11" s="238" t="s">
        <v>921</v>
      </c>
      <c r="J11" s="240" t="s">
        <v>1970</v>
      </c>
      <c r="K11" s="241">
        <v>4</v>
      </c>
      <c r="L11" s="232"/>
      <c r="M11" s="232"/>
      <c r="P11" s="232"/>
    </row>
    <row r="12" spans="2:16" ht="39">
      <c r="B12" s="237">
        <v>8</v>
      </c>
      <c r="C12" s="238" t="s">
        <v>2126</v>
      </c>
      <c r="D12" s="238" t="s">
        <v>1840</v>
      </c>
      <c r="E12" s="239" t="s">
        <v>946</v>
      </c>
      <c r="F12" s="240" t="s">
        <v>1121</v>
      </c>
      <c r="G12" s="238" t="s">
        <v>1840</v>
      </c>
      <c r="H12" s="238" t="s">
        <v>1840</v>
      </c>
      <c r="I12" s="238" t="s">
        <v>1840</v>
      </c>
      <c r="J12" s="240" t="s">
        <v>1972</v>
      </c>
      <c r="K12" s="241">
        <v>4</v>
      </c>
      <c r="L12" s="232"/>
      <c r="M12" s="232"/>
      <c r="P12" s="232"/>
    </row>
    <row r="13" spans="2:16" ht="39">
      <c r="B13" s="237">
        <v>9</v>
      </c>
      <c r="C13" s="238" t="s">
        <v>1854</v>
      </c>
      <c r="D13" s="238" t="s">
        <v>1127</v>
      </c>
      <c r="E13" s="239" t="s">
        <v>1125</v>
      </c>
      <c r="F13" s="240" t="s">
        <v>1123</v>
      </c>
      <c r="G13" s="238" t="s">
        <v>1127</v>
      </c>
      <c r="H13" s="238" t="s">
        <v>1127</v>
      </c>
      <c r="I13" s="238" t="s">
        <v>208</v>
      </c>
      <c r="J13" s="240" t="s">
        <v>1970</v>
      </c>
      <c r="K13" s="241">
        <v>5</v>
      </c>
      <c r="L13" s="232"/>
      <c r="M13" s="232"/>
      <c r="P13" s="232"/>
    </row>
    <row r="14" spans="2:16" ht="39">
      <c r="B14" s="237">
        <v>10</v>
      </c>
      <c r="C14" s="238" t="s">
        <v>2127</v>
      </c>
      <c r="D14" s="238" t="s">
        <v>1132</v>
      </c>
      <c r="E14" s="239" t="s">
        <v>1130</v>
      </c>
      <c r="F14" s="240" t="s">
        <v>1123</v>
      </c>
      <c r="G14" s="238" t="s">
        <v>1132</v>
      </c>
      <c r="H14" s="238" t="s">
        <v>1326</v>
      </c>
      <c r="I14" s="238" t="s">
        <v>1326</v>
      </c>
      <c r="J14" s="240" t="s">
        <v>1972</v>
      </c>
      <c r="K14" s="241">
        <v>5</v>
      </c>
      <c r="L14" s="232"/>
      <c r="M14" s="232"/>
      <c r="P14" s="232"/>
    </row>
    <row r="15" spans="2:16" ht="39">
      <c r="B15" s="237">
        <v>11</v>
      </c>
      <c r="C15" s="238" t="s">
        <v>79</v>
      </c>
      <c r="D15" s="238" t="s">
        <v>79</v>
      </c>
      <c r="E15" s="239" t="s">
        <v>80</v>
      </c>
      <c r="F15" s="240" t="s">
        <v>1133</v>
      </c>
      <c r="G15" s="238" t="s">
        <v>79</v>
      </c>
      <c r="H15" s="238" t="s">
        <v>79</v>
      </c>
      <c r="I15" s="238" t="s">
        <v>79</v>
      </c>
      <c r="J15" s="240" t="s">
        <v>1970</v>
      </c>
      <c r="K15" s="241">
        <v>6</v>
      </c>
      <c r="L15" s="232"/>
      <c r="M15" s="232"/>
      <c r="P15" s="232"/>
    </row>
    <row r="16" spans="2:16" ht="39">
      <c r="B16" s="237">
        <v>12</v>
      </c>
      <c r="C16" s="238" t="s">
        <v>120</v>
      </c>
      <c r="D16" s="238" t="s">
        <v>1135</v>
      </c>
      <c r="E16" s="239" t="s">
        <v>121</v>
      </c>
      <c r="F16" s="240" t="s">
        <v>1133</v>
      </c>
      <c r="G16" s="238" t="s">
        <v>1135</v>
      </c>
      <c r="H16" s="238" t="s">
        <v>1208</v>
      </c>
      <c r="I16" s="238" t="s">
        <v>1135</v>
      </c>
      <c r="J16" s="240" t="s">
        <v>1972</v>
      </c>
      <c r="K16" s="241">
        <v>6</v>
      </c>
      <c r="L16" s="232"/>
      <c r="M16" s="232"/>
      <c r="P16" s="232"/>
    </row>
    <row r="17" spans="2:16" ht="39">
      <c r="B17" s="237">
        <v>13</v>
      </c>
      <c r="C17" s="238" t="s">
        <v>697</v>
      </c>
      <c r="D17" s="238" t="s">
        <v>1139</v>
      </c>
      <c r="E17" s="239" t="s">
        <v>698</v>
      </c>
      <c r="F17" s="240" t="s">
        <v>1136</v>
      </c>
      <c r="G17" s="238" t="s">
        <v>1139</v>
      </c>
      <c r="H17" s="238" t="s">
        <v>1139</v>
      </c>
      <c r="I17" s="238" t="s">
        <v>1139</v>
      </c>
      <c r="J17" s="240" t="s">
        <v>1970</v>
      </c>
      <c r="K17" s="241">
        <v>7</v>
      </c>
      <c r="L17" s="232"/>
      <c r="M17" s="232"/>
      <c r="P17" s="232"/>
    </row>
    <row r="18" spans="2:16" ht="39">
      <c r="B18" s="237">
        <v>14</v>
      </c>
      <c r="C18" s="238" t="s">
        <v>717</v>
      </c>
      <c r="D18" s="238" t="s">
        <v>1142</v>
      </c>
      <c r="E18" s="239" t="s">
        <v>718</v>
      </c>
      <c r="F18" s="240" t="s">
        <v>1136</v>
      </c>
      <c r="G18" s="238" t="s">
        <v>1142</v>
      </c>
      <c r="H18" s="238" t="s">
        <v>1142</v>
      </c>
      <c r="I18" s="238" t="s">
        <v>1142</v>
      </c>
      <c r="J18" s="240" t="s">
        <v>1972</v>
      </c>
      <c r="K18" s="241">
        <v>7</v>
      </c>
      <c r="L18" s="232"/>
      <c r="M18" s="232"/>
      <c r="P18" s="232"/>
    </row>
    <row r="19" spans="2:16" ht="39">
      <c r="B19" s="237">
        <v>15</v>
      </c>
      <c r="C19" s="238" t="s">
        <v>868</v>
      </c>
      <c r="D19" s="238" t="s">
        <v>868</v>
      </c>
      <c r="E19" s="239" t="s">
        <v>869</v>
      </c>
      <c r="F19" s="240" t="s">
        <v>1143</v>
      </c>
      <c r="G19" s="238" t="s">
        <v>1145</v>
      </c>
      <c r="H19" s="238" t="s">
        <v>868</v>
      </c>
      <c r="I19" s="238" t="s">
        <v>868</v>
      </c>
      <c r="J19" s="240" t="s">
        <v>1970</v>
      </c>
      <c r="K19" s="241">
        <v>8</v>
      </c>
      <c r="L19" s="232"/>
      <c r="M19" s="232"/>
      <c r="P19" s="232"/>
    </row>
    <row r="20" spans="2:16" ht="39">
      <c r="B20" s="237">
        <v>16</v>
      </c>
      <c r="C20" s="238" t="s">
        <v>1146</v>
      </c>
      <c r="D20" s="238" t="s">
        <v>1147</v>
      </c>
      <c r="E20" s="239" t="s">
        <v>881</v>
      </c>
      <c r="F20" s="240" t="s">
        <v>1143</v>
      </c>
      <c r="G20" s="238" t="s">
        <v>1148</v>
      </c>
      <c r="H20" s="238" t="s">
        <v>1147</v>
      </c>
      <c r="I20" s="238" t="s">
        <v>1147</v>
      </c>
      <c r="J20" s="240" t="s">
        <v>1972</v>
      </c>
      <c r="K20" s="241">
        <v>8</v>
      </c>
      <c r="L20" s="232"/>
      <c r="M20" s="232"/>
      <c r="P20" s="232"/>
    </row>
    <row r="21" spans="2:16" ht="39">
      <c r="B21" s="237">
        <v>17</v>
      </c>
      <c r="C21" s="238" t="s">
        <v>2123</v>
      </c>
      <c r="D21" s="238" t="s">
        <v>1152</v>
      </c>
      <c r="E21" s="239" t="s">
        <v>336</v>
      </c>
      <c r="F21" s="240" t="s">
        <v>1149</v>
      </c>
      <c r="G21" s="238" t="s">
        <v>1153</v>
      </c>
      <c r="H21" s="238" t="s">
        <v>1152</v>
      </c>
      <c r="I21" s="238" t="s">
        <v>1152</v>
      </c>
      <c r="J21" s="240" t="s">
        <v>1970</v>
      </c>
      <c r="K21" s="241">
        <v>9</v>
      </c>
      <c r="L21" s="232"/>
      <c r="M21" s="232"/>
      <c r="P21" s="232"/>
    </row>
    <row r="22" spans="2:16" ht="39">
      <c r="B22" s="237">
        <v>18</v>
      </c>
      <c r="C22" s="238" t="s">
        <v>1155</v>
      </c>
      <c r="D22" s="238" t="s">
        <v>1156</v>
      </c>
      <c r="E22" s="239" t="s">
        <v>376</v>
      </c>
      <c r="F22" s="240" t="s">
        <v>1149</v>
      </c>
      <c r="G22" s="238" t="s">
        <v>1157</v>
      </c>
      <c r="H22" s="238" t="s">
        <v>1156</v>
      </c>
      <c r="I22" s="238" t="s">
        <v>1156</v>
      </c>
      <c r="J22" s="240" t="s">
        <v>1972</v>
      </c>
      <c r="K22" s="241">
        <v>9</v>
      </c>
      <c r="L22" s="232"/>
      <c r="M22" s="232"/>
      <c r="P22" s="232"/>
    </row>
    <row r="23" spans="2:16" ht="39">
      <c r="B23" s="237">
        <v>19</v>
      </c>
      <c r="C23" s="238" t="s">
        <v>835</v>
      </c>
      <c r="D23" s="238" t="s">
        <v>835</v>
      </c>
      <c r="E23" s="239" t="s">
        <v>836</v>
      </c>
      <c r="F23" s="240" t="s">
        <v>1158</v>
      </c>
      <c r="G23" s="238" t="s">
        <v>1160</v>
      </c>
      <c r="H23" s="238" t="s">
        <v>835</v>
      </c>
      <c r="I23" s="238" t="s">
        <v>835</v>
      </c>
      <c r="J23" s="240" t="s">
        <v>1970</v>
      </c>
      <c r="K23" s="241">
        <v>10</v>
      </c>
      <c r="L23" s="232"/>
      <c r="M23" s="232"/>
      <c r="P23" s="232"/>
    </row>
    <row r="24" spans="2:16" ht="39">
      <c r="B24" s="237">
        <v>20</v>
      </c>
      <c r="C24" s="238" t="s">
        <v>854</v>
      </c>
      <c r="D24" s="238" t="s">
        <v>1162</v>
      </c>
      <c r="E24" s="239" t="s">
        <v>855</v>
      </c>
      <c r="F24" s="240" t="s">
        <v>1158</v>
      </c>
      <c r="G24" s="238" t="s">
        <v>1163</v>
      </c>
      <c r="H24" s="238" t="s">
        <v>1162</v>
      </c>
      <c r="I24" s="238" t="s">
        <v>1162</v>
      </c>
      <c r="J24" s="240" t="s">
        <v>1972</v>
      </c>
      <c r="K24" s="241">
        <v>10</v>
      </c>
      <c r="L24" s="232"/>
      <c r="M24" s="232"/>
      <c r="P24" s="232"/>
    </row>
    <row r="25" spans="2:16" ht="39">
      <c r="B25" s="237">
        <v>21</v>
      </c>
      <c r="C25" s="238" t="s">
        <v>1696</v>
      </c>
      <c r="D25" s="238" t="s">
        <v>1166</v>
      </c>
      <c r="E25" s="239" t="s">
        <v>649</v>
      </c>
      <c r="F25" s="240" t="s">
        <v>1164</v>
      </c>
      <c r="G25" s="238" t="s">
        <v>1167</v>
      </c>
      <c r="H25" s="238" t="s">
        <v>1166</v>
      </c>
      <c r="I25" s="238" t="s">
        <v>1166</v>
      </c>
      <c r="J25" s="240" t="s">
        <v>1970</v>
      </c>
      <c r="K25" s="241">
        <v>11</v>
      </c>
      <c r="L25" s="232"/>
      <c r="M25" s="232"/>
      <c r="P25" s="232"/>
    </row>
    <row r="26" spans="2:16" ht="39">
      <c r="B26" s="237">
        <v>22</v>
      </c>
      <c r="C26" s="238" t="s">
        <v>2128</v>
      </c>
      <c r="D26" s="238" t="s">
        <v>1815</v>
      </c>
      <c r="E26" s="239" t="s">
        <v>684</v>
      </c>
      <c r="F26" s="240" t="s">
        <v>1164</v>
      </c>
      <c r="G26" s="238" t="s">
        <v>2129</v>
      </c>
      <c r="H26" s="238" t="s">
        <v>1815</v>
      </c>
      <c r="I26" s="238" t="s">
        <v>1815</v>
      </c>
      <c r="J26" s="240" t="s">
        <v>1972</v>
      </c>
      <c r="K26" s="241">
        <v>11</v>
      </c>
      <c r="L26" s="232"/>
      <c r="M26" s="232"/>
      <c r="P26" s="232"/>
    </row>
    <row r="27" spans="2:16" ht="39">
      <c r="B27" s="237">
        <v>23</v>
      </c>
      <c r="C27" s="238" t="s">
        <v>1170</v>
      </c>
      <c r="D27" s="238" t="s">
        <v>1170</v>
      </c>
      <c r="E27" s="239" t="s">
        <v>517</v>
      </c>
      <c r="F27" s="240" t="s">
        <v>1168</v>
      </c>
      <c r="G27" s="238" t="s">
        <v>1170</v>
      </c>
      <c r="H27" s="238" t="s">
        <v>1170</v>
      </c>
      <c r="I27" s="238" t="s">
        <v>1171</v>
      </c>
      <c r="J27" s="240" t="s">
        <v>1970</v>
      </c>
      <c r="K27" s="241">
        <v>12</v>
      </c>
      <c r="L27" s="232"/>
      <c r="M27" s="232"/>
      <c r="P27" s="232"/>
    </row>
    <row r="28" spans="2:16" ht="39">
      <c r="B28" s="237">
        <v>24</v>
      </c>
      <c r="C28" s="238" t="s">
        <v>1172</v>
      </c>
      <c r="D28" s="238" t="s">
        <v>1173</v>
      </c>
      <c r="E28" s="239" t="s">
        <v>538</v>
      </c>
      <c r="F28" s="240" t="s">
        <v>1168</v>
      </c>
      <c r="G28" s="238" t="s">
        <v>1173</v>
      </c>
      <c r="H28" s="238" t="s">
        <v>1173</v>
      </c>
      <c r="I28" s="238" t="s">
        <v>1174</v>
      </c>
      <c r="J28" s="240" t="s">
        <v>1972</v>
      </c>
      <c r="K28" s="241">
        <v>12</v>
      </c>
      <c r="L28" s="232"/>
      <c r="M28" s="232"/>
      <c r="P28" s="232"/>
    </row>
    <row r="29" spans="2:16" ht="39">
      <c r="B29" s="237">
        <v>25</v>
      </c>
      <c r="C29" s="238" t="s">
        <v>1178</v>
      </c>
      <c r="D29" s="238" t="s">
        <v>1178</v>
      </c>
      <c r="E29" s="239" t="s">
        <v>2130</v>
      </c>
      <c r="F29" s="240" t="s">
        <v>1175</v>
      </c>
      <c r="G29" s="238" t="s">
        <v>1178</v>
      </c>
      <c r="H29" s="238" t="s">
        <v>1178</v>
      </c>
      <c r="I29" s="238" t="s">
        <v>208</v>
      </c>
      <c r="J29" s="240" t="s">
        <v>1970</v>
      </c>
      <c r="K29" s="241">
        <v>13</v>
      </c>
      <c r="L29" s="232"/>
      <c r="M29" s="232"/>
      <c r="P29" s="232"/>
    </row>
    <row r="30" spans="2:16" ht="39">
      <c r="B30" s="237">
        <v>26</v>
      </c>
      <c r="C30" s="238" t="s">
        <v>2132</v>
      </c>
      <c r="D30" s="238" t="s">
        <v>2131</v>
      </c>
      <c r="E30" s="239" t="s">
        <v>2133</v>
      </c>
      <c r="F30" s="240" t="s">
        <v>1175</v>
      </c>
      <c r="G30" s="238" t="s">
        <v>2131</v>
      </c>
      <c r="H30" s="238" t="s">
        <v>2131</v>
      </c>
      <c r="I30" s="238" t="s">
        <v>1326</v>
      </c>
      <c r="J30" s="240" t="s">
        <v>1972</v>
      </c>
      <c r="K30" s="241">
        <v>13</v>
      </c>
      <c r="L30" s="232"/>
      <c r="M30" s="232"/>
      <c r="P30" s="232"/>
    </row>
    <row r="31" spans="2:16" ht="39">
      <c r="B31" s="237">
        <v>27</v>
      </c>
      <c r="C31" s="238" t="s">
        <v>1723</v>
      </c>
      <c r="D31" s="238" t="s">
        <v>1182</v>
      </c>
      <c r="E31" s="239" t="s">
        <v>579</v>
      </c>
      <c r="F31" s="240" t="s">
        <v>1179</v>
      </c>
      <c r="G31" s="238" t="s">
        <v>1182</v>
      </c>
      <c r="H31" s="238" t="s">
        <v>1182</v>
      </c>
      <c r="I31" s="238" t="s">
        <v>1182</v>
      </c>
      <c r="J31" s="240" t="s">
        <v>1970</v>
      </c>
      <c r="K31" s="241">
        <v>14</v>
      </c>
      <c r="L31" s="232"/>
      <c r="M31" s="232"/>
      <c r="P31" s="232"/>
    </row>
    <row r="32" spans="2:16" ht="39">
      <c r="B32" s="237">
        <v>28</v>
      </c>
      <c r="C32" s="238" t="s">
        <v>2124</v>
      </c>
      <c r="D32" s="238" t="s">
        <v>1185</v>
      </c>
      <c r="E32" s="239" t="s">
        <v>592</v>
      </c>
      <c r="F32" s="240" t="s">
        <v>1179</v>
      </c>
      <c r="G32" s="238" t="s">
        <v>1185</v>
      </c>
      <c r="H32" s="238" t="s">
        <v>1185</v>
      </c>
      <c r="I32" s="238" t="s">
        <v>1185</v>
      </c>
      <c r="J32" s="240" t="s">
        <v>1972</v>
      </c>
      <c r="K32" s="241">
        <v>14</v>
      </c>
      <c r="L32" s="232"/>
      <c r="M32" s="232"/>
      <c r="P32" s="232"/>
    </row>
    <row r="33" spans="2:16" ht="39">
      <c r="B33" s="237">
        <v>29</v>
      </c>
      <c r="C33" s="238" t="s">
        <v>1189</v>
      </c>
      <c r="D33" s="238" t="s">
        <v>1189</v>
      </c>
      <c r="E33" s="239" t="s">
        <v>634</v>
      </c>
      <c r="F33" s="240" t="s">
        <v>1186</v>
      </c>
      <c r="G33" s="238" t="s">
        <v>1189</v>
      </c>
      <c r="H33" s="238" t="s">
        <v>1189</v>
      </c>
      <c r="I33" s="238" t="s">
        <v>1189</v>
      </c>
      <c r="J33" s="240" t="s">
        <v>1970</v>
      </c>
      <c r="K33" s="241">
        <v>15</v>
      </c>
      <c r="L33" s="232"/>
      <c r="M33" s="232"/>
      <c r="P33" s="232"/>
    </row>
    <row r="34" spans="2:16" ht="39">
      <c r="B34" s="237">
        <v>30</v>
      </c>
      <c r="C34" s="238" t="s">
        <v>1817</v>
      </c>
      <c r="D34" s="238" t="s">
        <v>1191</v>
      </c>
      <c r="E34" s="239" t="s">
        <v>671</v>
      </c>
      <c r="F34" s="240" t="s">
        <v>1186</v>
      </c>
      <c r="G34" s="238" t="s">
        <v>1191</v>
      </c>
      <c r="H34" s="238" t="s">
        <v>1191</v>
      </c>
      <c r="I34" s="238" t="s">
        <v>1191</v>
      </c>
      <c r="J34" s="240" t="s">
        <v>1972</v>
      </c>
      <c r="K34" s="241">
        <v>15</v>
      </c>
      <c r="L34" s="232"/>
      <c r="M34" s="232"/>
      <c r="P34" s="232"/>
    </row>
    <row r="35" spans="2:16" ht="39">
      <c r="B35" s="237">
        <v>31</v>
      </c>
      <c r="C35" s="238" t="s">
        <v>1194</v>
      </c>
      <c r="D35" s="238" t="s">
        <v>1194</v>
      </c>
      <c r="E35" s="239" t="s">
        <v>150</v>
      </c>
      <c r="F35" s="240" t="s">
        <v>1192</v>
      </c>
      <c r="G35" s="238" t="s">
        <v>1194</v>
      </c>
      <c r="H35" s="238" t="s">
        <v>1194</v>
      </c>
      <c r="I35" s="238" t="s">
        <v>1194</v>
      </c>
      <c r="J35" s="240" t="s">
        <v>1970</v>
      </c>
      <c r="K35" s="241">
        <v>16</v>
      </c>
      <c r="L35" s="232"/>
      <c r="M35" s="232"/>
      <c r="P35" s="232"/>
    </row>
    <row r="36" spans="2:16" ht="39">
      <c r="B36" s="237">
        <v>32</v>
      </c>
      <c r="C36" s="238" t="s">
        <v>2134</v>
      </c>
      <c r="D36" s="238" t="s">
        <v>1774</v>
      </c>
      <c r="E36" s="239" t="s">
        <v>176</v>
      </c>
      <c r="F36" s="240" t="s">
        <v>1192</v>
      </c>
      <c r="G36" s="238" t="s">
        <v>1774</v>
      </c>
      <c r="H36" s="238" t="s">
        <v>1774</v>
      </c>
      <c r="I36" s="238" t="s">
        <v>1774</v>
      </c>
      <c r="J36" s="240" t="s">
        <v>1972</v>
      </c>
      <c r="K36" s="241">
        <v>16</v>
      </c>
      <c r="L36" s="232"/>
      <c r="M36" s="232"/>
      <c r="P36" s="232"/>
    </row>
    <row r="37" spans="2:16" ht="39">
      <c r="B37" s="237">
        <v>33</v>
      </c>
      <c r="C37" s="238" t="s">
        <v>319</v>
      </c>
      <c r="D37" s="238" t="s">
        <v>319</v>
      </c>
      <c r="E37" s="239" t="s">
        <v>320</v>
      </c>
      <c r="F37" s="240" t="s">
        <v>1195</v>
      </c>
      <c r="G37" s="238" t="s">
        <v>319</v>
      </c>
      <c r="H37" s="238" t="s">
        <v>319</v>
      </c>
      <c r="I37" s="238" t="s">
        <v>319</v>
      </c>
      <c r="J37" s="240" t="s">
        <v>1970</v>
      </c>
      <c r="K37" s="241">
        <v>17</v>
      </c>
      <c r="L37" s="232"/>
      <c r="M37" s="232"/>
      <c r="P37" s="232"/>
    </row>
    <row r="38" spans="2:16" ht="39">
      <c r="B38" s="237">
        <v>34</v>
      </c>
      <c r="C38" s="238" t="s">
        <v>360</v>
      </c>
      <c r="D38" s="238" t="s">
        <v>1198</v>
      </c>
      <c r="E38" s="239" t="s">
        <v>361</v>
      </c>
      <c r="F38" s="240" t="s">
        <v>1195</v>
      </c>
      <c r="G38" s="238" t="s">
        <v>1198</v>
      </c>
      <c r="H38" s="238" t="s">
        <v>1198</v>
      </c>
      <c r="I38" s="238" t="s">
        <v>1198</v>
      </c>
      <c r="J38" s="240" t="s">
        <v>1972</v>
      </c>
      <c r="K38" s="241">
        <v>17</v>
      </c>
      <c r="L38" s="232"/>
      <c r="M38" s="232"/>
      <c r="P38" s="232"/>
    </row>
    <row r="39" spans="2:16" ht="39">
      <c r="B39" s="237">
        <v>35</v>
      </c>
      <c r="C39" s="238" t="s">
        <v>2135</v>
      </c>
      <c r="D39" s="238" t="s">
        <v>1202</v>
      </c>
      <c r="E39" s="239" t="s">
        <v>467</v>
      </c>
      <c r="F39" s="240" t="s">
        <v>1199</v>
      </c>
      <c r="G39" s="238" t="s">
        <v>1202</v>
      </c>
      <c r="H39" s="238" t="s">
        <v>1202</v>
      </c>
      <c r="I39" s="238" t="s">
        <v>1202</v>
      </c>
      <c r="J39" s="240" t="s">
        <v>1970</v>
      </c>
      <c r="K39" s="241">
        <v>18</v>
      </c>
      <c r="L39" s="232"/>
      <c r="M39" s="232"/>
      <c r="P39" s="232"/>
    </row>
    <row r="40" spans="2:16" ht="39">
      <c r="B40" s="237">
        <v>36</v>
      </c>
      <c r="C40" s="238" t="s">
        <v>1204</v>
      </c>
      <c r="D40" s="238" t="s">
        <v>1205</v>
      </c>
      <c r="E40" s="239" t="s">
        <v>509</v>
      </c>
      <c r="F40" s="240" t="s">
        <v>1199</v>
      </c>
      <c r="G40" s="238" t="s">
        <v>1205</v>
      </c>
      <c r="H40" s="238" t="s">
        <v>1205</v>
      </c>
      <c r="I40" s="238" t="s">
        <v>1205</v>
      </c>
      <c r="J40" s="240" t="s">
        <v>1972</v>
      </c>
      <c r="K40" s="241">
        <v>18</v>
      </c>
      <c r="L40" s="232"/>
      <c r="M40" s="232"/>
      <c r="P40" s="232"/>
    </row>
    <row r="41" spans="2:16" ht="39">
      <c r="B41" s="237">
        <v>37</v>
      </c>
      <c r="C41" s="238" t="s">
        <v>67</v>
      </c>
      <c r="D41" s="238" t="s">
        <v>67</v>
      </c>
      <c r="E41" s="239" t="s">
        <v>68</v>
      </c>
      <c r="F41" s="240" t="s">
        <v>1206</v>
      </c>
      <c r="G41" s="238" t="s">
        <v>67</v>
      </c>
      <c r="H41" s="238" t="s">
        <v>67</v>
      </c>
      <c r="I41" s="238" t="s">
        <v>67</v>
      </c>
      <c r="J41" s="240" t="s">
        <v>1970</v>
      </c>
      <c r="K41" s="241">
        <v>19</v>
      </c>
      <c r="L41" s="232"/>
      <c r="M41" s="232"/>
      <c r="P41" s="232"/>
    </row>
    <row r="42" spans="2:16" ht="39">
      <c r="B42" s="237">
        <v>38</v>
      </c>
      <c r="C42" s="238" t="s">
        <v>109</v>
      </c>
      <c r="D42" s="238" t="s">
        <v>1208</v>
      </c>
      <c r="E42" s="239" t="s">
        <v>110</v>
      </c>
      <c r="F42" s="240" t="s">
        <v>1206</v>
      </c>
      <c r="G42" s="238" t="s">
        <v>1208</v>
      </c>
      <c r="H42" s="238" t="s">
        <v>1208</v>
      </c>
      <c r="I42" s="238" t="s">
        <v>1208</v>
      </c>
      <c r="J42" s="240" t="s">
        <v>1972</v>
      </c>
      <c r="K42" s="241">
        <v>19</v>
      </c>
      <c r="L42" s="232"/>
      <c r="M42" s="232"/>
      <c r="P42" s="232"/>
    </row>
    <row r="43" spans="2:16" ht="39">
      <c r="B43" s="237">
        <v>39</v>
      </c>
      <c r="C43" s="238" t="s">
        <v>790</v>
      </c>
      <c r="D43" s="238" t="s">
        <v>790</v>
      </c>
      <c r="E43" s="239" t="s">
        <v>791</v>
      </c>
      <c r="F43" s="240" t="s">
        <v>1209</v>
      </c>
      <c r="G43" s="238" t="s">
        <v>1211</v>
      </c>
      <c r="H43" s="238" t="s">
        <v>790</v>
      </c>
      <c r="I43" s="238" t="s">
        <v>790</v>
      </c>
      <c r="J43" s="240" t="s">
        <v>1970</v>
      </c>
      <c r="K43" s="241">
        <v>20</v>
      </c>
      <c r="L43" s="232"/>
      <c r="M43" s="232"/>
      <c r="P43" s="232"/>
    </row>
    <row r="44" spans="2:16" ht="39">
      <c r="B44" s="237">
        <v>40</v>
      </c>
      <c r="C44" s="238" t="s">
        <v>1212</v>
      </c>
      <c r="D44" s="238" t="s">
        <v>1213</v>
      </c>
      <c r="E44" s="239" t="s">
        <v>821</v>
      </c>
      <c r="F44" s="240" t="s">
        <v>1209</v>
      </c>
      <c r="G44" s="238" t="s">
        <v>1214</v>
      </c>
      <c r="H44" s="238" t="s">
        <v>1213</v>
      </c>
      <c r="I44" s="238" t="s">
        <v>1213</v>
      </c>
      <c r="J44" s="240" t="s">
        <v>1972</v>
      </c>
      <c r="K44" s="241">
        <v>20</v>
      </c>
      <c r="L44" s="232"/>
      <c r="M44" s="232"/>
      <c r="P44" s="232"/>
    </row>
    <row r="45" spans="2:16" ht="39">
      <c r="B45" s="237">
        <v>41</v>
      </c>
      <c r="C45" s="238" t="s">
        <v>94</v>
      </c>
      <c r="D45" s="238" t="s">
        <v>1217</v>
      </c>
      <c r="E45" s="239" t="s">
        <v>95</v>
      </c>
      <c r="F45" s="240" t="s">
        <v>1215</v>
      </c>
      <c r="G45" s="238" t="s">
        <v>1217</v>
      </c>
      <c r="H45" s="238" t="s">
        <v>1217</v>
      </c>
      <c r="I45" s="238" t="s">
        <v>1217</v>
      </c>
      <c r="J45" s="240" t="s">
        <v>1970</v>
      </c>
      <c r="K45" s="241">
        <v>21</v>
      </c>
      <c r="L45" s="232"/>
      <c r="M45" s="232"/>
      <c r="P45" s="232"/>
    </row>
    <row r="46" spans="2:16" ht="39">
      <c r="B46" s="237">
        <v>42</v>
      </c>
      <c r="C46" s="238" t="s">
        <v>134</v>
      </c>
      <c r="D46" s="238" t="s">
        <v>1219</v>
      </c>
      <c r="E46" s="239" t="s">
        <v>135</v>
      </c>
      <c r="F46" s="240" t="s">
        <v>1215</v>
      </c>
      <c r="G46" s="238" t="s">
        <v>1219</v>
      </c>
      <c r="H46" s="238" t="s">
        <v>1219</v>
      </c>
      <c r="I46" s="238" t="s">
        <v>1219</v>
      </c>
      <c r="J46" s="240" t="s">
        <v>1972</v>
      </c>
      <c r="K46" s="241">
        <v>21</v>
      </c>
      <c r="L46" s="232"/>
      <c r="M46" s="232"/>
      <c r="P46" s="232"/>
    </row>
    <row r="47" spans="2:16" ht="39">
      <c r="B47" s="237">
        <v>43</v>
      </c>
      <c r="C47" s="238" t="s">
        <v>1222</v>
      </c>
      <c r="D47" s="238" t="s">
        <v>1222</v>
      </c>
      <c r="E47" s="239" t="s">
        <v>438</v>
      </c>
      <c r="F47" s="240" t="s">
        <v>1220</v>
      </c>
      <c r="G47" s="238" t="s">
        <v>1222</v>
      </c>
      <c r="H47" s="238" t="s">
        <v>1222</v>
      </c>
      <c r="I47" s="238" t="s">
        <v>1222</v>
      </c>
      <c r="J47" s="240" t="s">
        <v>1970</v>
      </c>
      <c r="K47" s="241">
        <v>22</v>
      </c>
      <c r="L47" s="232"/>
      <c r="M47" s="232"/>
      <c r="P47" s="232"/>
    </row>
    <row r="48" spans="2:16" ht="39">
      <c r="B48" s="237">
        <v>44</v>
      </c>
      <c r="C48" s="238" t="s">
        <v>1224</v>
      </c>
      <c r="D48" s="238" t="s">
        <v>1225</v>
      </c>
      <c r="E48" s="239" t="s">
        <v>480</v>
      </c>
      <c r="F48" s="240" t="s">
        <v>1220</v>
      </c>
      <c r="G48" s="238" t="s">
        <v>1225</v>
      </c>
      <c r="H48" s="238" t="s">
        <v>1225</v>
      </c>
      <c r="I48" s="238" t="s">
        <v>1225</v>
      </c>
      <c r="J48" s="240" t="s">
        <v>1972</v>
      </c>
      <c r="K48" s="241">
        <v>22</v>
      </c>
      <c r="L48" s="232"/>
      <c r="M48" s="232"/>
      <c r="P48" s="232"/>
    </row>
    <row r="49" spans="2:16" ht="39">
      <c r="B49" s="237">
        <v>45</v>
      </c>
      <c r="C49" s="238" t="s">
        <v>180</v>
      </c>
      <c r="D49" s="238" t="s">
        <v>180</v>
      </c>
      <c r="E49" s="239" t="s">
        <v>181</v>
      </c>
      <c r="F49" s="240" t="s">
        <v>1226</v>
      </c>
      <c r="G49" s="238" t="s">
        <v>180</v>
      </c>
      <c r="H49" s="238" t="s">
        <v>180</v>
      </c>
      <c r="I49" s="238" t="s">
        <v>1228</v>
      </c>
      <c r="J49" s="240" t="s">
        <v>1970</v>
      </c>
      <c r="K49" s="241">
        <v>23</v>
      </c>
      <c r="L49" s="232"/>
      <c r="M49" s="232"/>
      <c r="P49" s="232"/>
    </row>
    <row r="50" spans="2:16" ht="39">
      <c r="B50" s="237">
        <v>46</v>
      </c>
      <c r="C50" s="238" t="s">
        <v>1229</v>
      </c>
      <c r="D50" s="238" t="s">
        <v>1230</v>
      </c>
      <c r="E50" s="239" t="s">
        <v>199</v>
      </c>
      <c r="F50" s="240" t="s">
        <v>1226</v>
      </c>
      <c r="G50" s="238" t="s">
        <v>1230</v>
      </c>
      <c r="H50" s="238" t="s">
        <v>1230</v>
      </c>
      <c r="I50" s="238" t="s">
        <v>1231</v>
      </c>
      <c r="J50" s="240" t="s">
        <v>1972</v>
      </c>
      <c r="K50" s="241">
        <v>23</v>
      </c>
      <c r="L50" s="232"/>
      <c r="M50" s="232"/>
      <c r="P50" s="232"/>
    </row>
    <row r="51" spans="2:16" ht="39">
      <c r="B51" s="237">
        <v>47</v>
      </c>
      <c r="C51" s="238" t="s">
        <v>1233</v>
      </c>
      <c r="D51" s="238" t="s">
        <v>1233</v>
      </c>
      <c r="E51" s="239" t="s">
        <v>392</v>
      </c>
      <c r="F51" s="240" t="s">
        <v>1232</v>
      </c>
      <c r="G51" s="238" t="s">
        <v>1233</v>
      </c>
      <c r="H51" s="238" t="s">
        <v>1233</v>
      </c>
      <c r="I51" s="238" t="s">
        <v>1233</v>
      </c>
      <c r="J51" s="240" t="s">
        <v>1970</v>
      </c>
      <c r="K51" s="241">
        <v>24</v>
      </c>
      <c r="L51" s="232"/>
      <c r="M51" s="232"/>
      <c r="P51" s="232"/>
    </row>
    <row r="52" spans="2:16" ht="39">
      <c r="B52" s="237">
        <v>48</v>
      </c>
      <c r="C52" s="238" t="s">
        <v>1234</v>
      </c>
      <c r="D52" s="238" t="s">
        <v>1235</v>
      </c>
      <c r="E52" s="239" t="s">
        <v>419</v>
      </c>
      <c r="F52" s="240" t="s">
        <v>1232</v>
      </c>
      <c r="G52" s="238" t="s">
        <v>1235</v>
      </c>
      <c r="H52" s="238" t="s">
        <v>1235</v>
      </c>
      <c r="I52" s="238" t="s">
        <v>1235</v>
      </c>
      <c r="J52" s="240" t="s">
        <v>1972</v>
      </c>
      <c r="K52" s="241">
        <v>24</v>
      </c>
      <c r="L52" s="232"/>
      <c r="M52" s="232"/>
      <c r="P52" s="232"/>
    </row>
    <row r="53" spans="2:16" ht="39">
      <c r="B53" s="237">
        <v>49</v>
      </c>
      <c r="C53" s="238" t="s">
        <v>889</v>
      </c>
      <c r="D53" s="238" t="s">
        <v>889</v>
      </c>
      <c r="E53" s="239" t="s">
        <v>890</v>
      </c>
      <c r="F53" s="240" t="s">
        <v>1236</v>
      </c>
      <c r="G53" s="238" t="s">
        <v>1239</v>
      </c>
      <c r="H53" s="238" t="s">
        <v>889</v>
      </c>
      <c r="I53" s="238" t="s">
        <v>889</v>
      </c>
      <c r="J53" s="240" t="s">
        <v>1970</v>
      </c>
      <c r="K53" s="241">
        <v>25</v>
      </c>
      <c r="L53" s="232"/>
      <c r="M53" s="232"/>
      <c r="P53" s="232"/>
    </row>
    <row r="54" spans="2:16" ht="39">
      <c r="B54" s="237">
        <v>50</v>
      </c>
      <c r="C54" s="238" t="s">
        <v>2136</v>
      </c>
      <c r="D54" s="238" t="s">
        <v>1241</v>
      </c>
      <c r="E54" s="239" t="s">
        <v>907</v>
      </c>
      <c r="F54" s="240" t="s">
        <v>1236</v>
      </c>
      <c r="G54" s="238" t="s">
        <v>1242</v>
      </c>
      <c r="H54" s="238" t="s">
        <v>1241</v>
      </c>
      <c r="I54" s="238" t="s">
        <v>1241</v>
      </c>
      <c r="J54" s="240" t="s">
        <v>1972</v>
      </c>
      <c r="K54" s="241">
        <v>25</v>
      </c>
      <c r="L54" s="232"/>
      <c r="M54" s="232"/>
      <c r="P54" s="232"/>
    </row>
    <row r="55" spans="2:16" ht="39">
      <c r="B55" s="237">
        <v>51</v>
      </c>
      <c r="C55" s="238" t="s">
        <v>36</v>
      </c>
      <c r="D55" s="238" t="s">
        <v>1246</v>
      </c>
      <c r="E55" s="239" t="s">
        <v>37</v>
      </c>
      <c r="F55" s="240" t="s">
        <v>1243</v>
      </c>
      <c r="G55" s="238" t="s">
        <v>1695</v>
      </c>
      <c r="H55" s="238" t="s">
        <v>1246</v>
      </c>
      <c r="I55" s="238" t="s">
        <v>1248</v>
      </c>
      <c r="J55" s="240" t="s">
        <v>1970</v>
      </c>
      <c r="K55" s="241">
        <v>26</v>
      </c>
      <c r="L55" s="232"/>
      <c r="M55" s="232"/>
      <c r="P55" s="232"/>
    </row>
    <row r="56" spans="2:16" ht="39">
      <c r="B56" s="237">
        <v>52</v>
      </c>
      <c r="C56" s="238" t="s">
        <v>1249</v>
      </c>
      <c r="D56" s="238" t="s">
        <v>1251</v>
      </c>
      <c r="E56" s="239" t="s">
        <v>64</v>
      </c>
      <c r="F56" s="240" t="s">
        <v>1243</v>
      </c>
      <c r="G56" s="238" t="s">
        <v>2137</v>
      </c>
      <c r="H56" s="238" t="s">
        <v>1251</v>
      </c>
      <c r="I56" s="238" t="s">
        <v>1253</v>
      </c>
      <c r="J56" s="240" t="s">
        <v>1972</v>
      </c>
      <c r="K56" s="241">
        <v>26</v>
      </c>
      <c r="L56" s="232"/>
      <c r="M56" s="232"/>
      <c r="P56" s="232"/>
    </row>
    <row r="57" spans="2:16" ht="39">
      <c r="B57" s="237">
        <v>53</v>
      </c>
      <c r="C57" s="238" t="s">
        <v>732</v>
      </c>
      <c r="D57" s="238" t="s">
        <v>732</v>
      </c>
      <c r="E57" s="239" t="s">
        <v>733</v>
      </c>
      <c r="F57" s="240" t="s">
        <v>1254</v>
      </c>
      <c r="G57" s="238" t="s">
        <v>732</v>
      </c>
      <c r="H57" s="238" t="s">
        <v>732</v>
      </c>
      <c r="I57" s="238" t="s">
        <v>732</v>
      </c>
      <c r="J57" s="240" t="s">
        <v>1970</v>
      </c>
      <c r="K57" s="241">
        <v>27</v>
      </c>
      <c r="L57" s="232"/>
      <c r="M57" s="232"/>
      <c r="P57" s="232"/>
    </row>
    <row r="58" spans="2:16" ht="39">
      <c r="B58" s="237">
        <v>54</v>
      </c>
      <c r="C58" s="238" t="s">
        <v>1256</v>
      </c>
      <c r="D58" s="238" t="s">
        <v>1257</v>
      </c>
      <c r="E58" s="239" t="s">
        <v>749</v>
      </c>
      <c r="F58" s="240" t="s">
        <v>1254</v>
      </c>
      <c r="G58" s="238" t="s">
        <v>1257</v>
      </c>
      <c r="H58" s="238" t="s">
        <v>1257</v>
      </c>
      <c r="I58" s="238" t="s">
        <v>1257</v>
      </c>
      <c r="J58" s="240" t="s">
        <v>1972</v>
      </c>
      <c r="K58" s="241">
        <v>27</v>
      </c>
      <c r="L58" s="232"/>
      <c r="M58" s="232"/>
      <c r="P58" s="232"/>
    </row>
    <row r="59" spans="2:16" ht="39">
      <c r="B59" s="237">
        <v>55</v>
      </c>
      <c r="C59" s="238" t="s">
        <v>18</v>
      </c>
      <c r="D59" s="238" t="s">
        <v>18</v>
      </c>
      <c r="E59" s="239" t="s">
        <v>19</v>
      </c>
      <c r="F59" s="240" t="s">
        <v>1258</v>
      </c>
      <c r="G59" s="238" t="s">
        <v>18</v>
      </c>
      <c r="H59" s="238" t="s">
        <v>18</v>
      </c>
      <c r="I59" s="238" t="s">
        <v>18</v>
      </c>
      <c r="J59" s="240" t="s">
        <v>1970</v>
      </c>
      <c r="K59" s="241">
        <v>28</v>
      </c>
      <c r="L59" s="232"/>
      <c r="M59" s="232"/>
      <c r="P59" s="232"/>
    </row>
    <row r="60" spans="2:16" ht="39">
      <c r="B60" s="237">
        <v>56</v>
      </c>
      <c r="C60" s="238" t="s">
        <v>1260</v>
      </c>
      <c r="D60" s="238" t="s">
        <v>1261</v>
      </c>
      <c r="E60" s="239" t="s">
        <v>48</v>
      </c>
      <c r="F60" s="240" t="s">
        <v>1258</v>
      </c>
      <c r="G60" s="238" t="s">
        <v>1261</v>
      </c>
      <c r="H60" s="238" t="s">
        <v>1261</v>
      </c>
      <c r="I60" s="238" t="s">
        <v>1261</v>
      </c>
      <c r="J60" s="240" t="s">
        <v>1972</v>
      </c>
      <c r="K60" s="241">
        <v>28</v>
      </c>
      <c r="L60" s="232"/>
      <c r="M60" s="232"/>
      <c r="P60" s="232"/>
    </row>
    <row r="61" spans="2:16" ht="39">
      <c r="B61" s="237">
        <v>57</v>
      </c>
      <c r="C61" s="238" t="s">
        <v>260</v>
      </c>
      <c r="D61" s="238" t="s">
        <v>260</v>
      </c>
      <c r="E61" s="239" t="s">
        <v>261</v>
      </c>
      <c r="F61" s="240" t="s">
        <v>1262</v>
      </c>
      <c r="G61" s="238" t="s">
        <v>260</v>
      </c>
      <c r="H61" s="238" t="s">
        <v>260</v>
      </c>
      <c r="I61" s="238" t="s">
        <v>260</v>
      </c>
      <c r="J61" s="240" t="s">
        <v>1970</v>
      </c>
      <c r="K61" s="241">
        <v>29</v>
      </c>
      <c r="L61" s="232"/>
      <c r="M61" s="232"/>
      <c r="P61" s="232"/>
    </row>
    <row r="62" spans="2:16" ht="39">
      <c r="B62" s="237">
        <v>58</v>
      </c>
      <c r="C62" s="238" t="s">
        <v>1265</v>
      </c>
      <c r="D62" s="238" t="s">
        <v>1266</v>
      </c>
      <c r="E62" s="239" t="s">
        <v>292</v>
      </c>
      <c r="F62" s="240" t="s">
        <v>1262</v>
      </c>
      <c r="G62" s="238" t="s">
        <v>1266</v>
      </c>
      <c r="H62" s="238" t="s">
        <v>1266</v>
      </c>
      <c r="I62" s="238" t="s">
        <v>1266</v>
      </c>
      <c r="J62" s="240" t="s">
        <v>1972</v>
      </c>
      <c r="K62" s="241">
        <v>29</v>
      </c>
      <c r="L62" s="232"/>
      <c r="M62" s="232"/>
      <c r="P62" s="232"/>
    </row>
    <row r="63" spans="2:16" ht="39">
      <c r="B63" s="237">
        <v>59</v>
      </c>
      <c r="C63" s="238" t="s">
        <v>604</v>
      </c>
      <c r="D63" s="238" t="s">
        <v>604</v>
      </c>
      <c r="E63" s="239" t="s">
        <v>605</v>
      </c>
      <c r="F63" s="240" t="s">
        <v>1267</v>
      </c>
      <c r="G63" s="238" t="s">
        <v>604</v>
      </c>
      <c r="H63" s="238" t="s">
        <v>604</v>
      </c>
      <c r="I63" s="238" t="s">
        <v>604</v>
      </c>
      <c r="J63" s="240" t="s">
        <v>1970</v>
      </c>
      <c r="K63" s="241">
        <v>30</v>
      </c>
      <c r="L63" s="232"/>
      <c r="M63" s="232"/>
      <c r="P63" s="232"/>
    </row>
    <row r="64" spans="2:16" ht="39">
      <c r="B64" s="237">
        <v>60</v>
      </c>
      <c r="C64" s="238" t="s">
        <v>2138</v>
      </c>
      <c r="D64" s="238" t="s">
        <v>1809</v>
      </c>
      <c r="E64" s="239" t="s">
        <v>1563</v>
      </c>
      <c r="F64" s="240" t="s">
        <v>1267</v>
      </c>
      <c r="G64" s="238" t="s">
        <v>1809</v>
      </c>
      <c r="H64" s="238" t="s">
        <v>1809</v>
      </c>
      <c r="I64" s="238" t="s">
        <v>1809</v>
      </c>
      <c r="J64" s="240" t="s">
        <v>1972</v>
      </c>
      <c r="K64" s="241">
        <v>30</v>
      </c>
      <c r="L64" s="232"/>
      <c r="M64" s="232"/>
      <c r="P64" s="232"/>
    </row>
    <row r="65" spans="2:16" ht="39">
      <c r="B65" s="237">
        <v>61</v>
      </c>
      <c r="C65" s="238" t="s">
        <v>1699</v>
      </c>
      <c r="D65" s="238" t="s">
        <v>1272</v>
      </c>
      <c r="E65" s="239" t="s">
        <v>227</v>
      </c>
      <c r="F65" s="240" t="s">
        <v>1269</v>
      </c>
      <c r="G65" s="238" t="s">
        <v>1700</v>
      </c>
      <c r="H65" s="238" t="s">
        <v>1272</v>
      </c>
      <c r="I65" s="238" t="s">
        <v>1274</v>
      </c>
      <c r="J65" s="240" t="s">
        <v>1970</v>
      </c>
      <c r="K65" s="241">
        <v>31</v>
      </c>
      <c r="L65" s="232"/>
      <c r="M65" s="232"/>
      <c r="P65" s="232"/>
    </row>
    <row r="66" spans="2:16" ht="39">
      <c r="B66" s="237">
        <v>62</v>
      </c>
      <c r="C66" s="238" t="s">
        <v>2139</v>
      </c>
      <c r="D66" s="238" t="s">
        <v>1277</v>
      </c>
      <c r="E66" s="239" t="s">
        <v>257</v>
      </c>
      <c r="F66" s="240" t="s">
        <v>1269</v>
      </c>
      <c r="G66" s="238" t="s">
        <v>2140</v>
      </c>
      <c r="H66" s="238" t="s">
        <v>1277</v>
      </c>
      <c r="I66" s="238" t="s">
        <v>1279</v>
      </c>
      <c r="J66" s="240" t="s">
        <v>1972</v>
      </c>
      <c r="K66" s="241">
        <v>31</v>
      </c>
      <c r="L66" s="232"/>
      <c r="M66" s="232"/>
      <c r="P66" s="232"/>
    </row>
    <row r="67" spans="2:16" ht="39">
      <c r="B67" s="237">
        <v>63</v>
      </c>
      <c r="C67" s="238" t="s">
        <v>937</v>
      </c>
      <c r="D67" s="238" t="s">
        <v>1282</v>
      </c>
      <c r="E67" s="239" t="s">
        <v>938</v>
      </c>
      <c r="F67" s="240" t="s">
        <v>1280</v>
      </c>
      <c r="G67" s="238" t="s">
        <v>1738</v>
      </c>
      <c r="H67" s="238" t="s">
        <v>1282</v>
      </c>
      <c r="I67" s="238" t="s">
        <v>1284</v>
      </c>
      <c r="J67" s="240" t="s">
        <v>1970</v>
      </c>
      <c r="K67" s="241">
        <v>32</v>
      </c>
      <c r="L67" s="232"/>
      <c r="M67" s="232"/>
      <c r="P67" s="232"/>
    </row>
    <row r="68" spans="2:16" ht="39">
      <c r="B68" s="237">
        <v>64</v>
      </c>
      <c r="C68" s="238" t="s">
        <v>2142</v>
      </c>
      <c r="D68" s="238" t="s">
        <v>2141</v>
      </c>
      <c r="E68" s="239" t="s">
        <v>2145</v>
      </c>
      <c r="F68" s="240" t="s">
        <v>1280</v>
      </c>
      <c r="G68" s="238" t="s">
        <v>2143</v>
      </c>
      <c r="H68" s="238" t="s">
        <v>2141</v>
      </c>
      <c r="I68" s="238" t="s">
        <v>2144</v>
      </c>
      <c r="J68" s="240" t="s">
        <v>1972</v>
      </c>
      <c r="K68" s="241">
        <v>32</v>
      </c>
      <c r="L68" s="232"/>
      <c r="M68" s="232"/>
      <c r="P68" s="232"/>
    </row>
    <row r="69" spans="2:16" ht="39">
      <c r="B69" s="237">
        <v>65</v>
      </c>
      <c r="C69" s="238" t="s">
        <v>1288</v>
      </c>
      <c r="D69" s="238" t="s">
        <v>1288</v>
      </c>
      <c r="E69" s="239" t="s">
        <v>543</v>
      </c>
      <c r="F69" s="240" t="s">
        <v>1285</v>
      </c>
      <c r="G69" s="238" t="s">
        <v>1288</v>
      </c>
      <c r="H69" s="238" t="s">
        <v>1288</v>
      </c>
      <c r="I69" s="238" t="s">
        <v>1288</v>
      </c>
      <c r="J69" s="240" t="s">
        <v>1970</v>
      </c>
      <c r="K69" s="241">
        <v>33</v>
      </c>
      <c r="L69" s="232"/>
      <c r="M69" s="232"/>
      <c r="P69" s="232"/>
    </row>
    <row r="70" spans="2:16" ht="39">
      <c r="B70" s="237">
        <v>66</v>
      </c>
      <c r="C70" s="238" t="s">
        <v>2146</v>
      </c>
      <c r="D70" s="238" t="s">
        <v>1290</v>
      </c>
      <c r="E70" s="239" t="s">
        <v>568</v>
      </c>
      <c r="F70" s="240" t="s">
        <v>1285</v>
      </c>
      <c r="G70" s="238" t="s">
        <v>1290</v>
      </c>
      <c r="H70" s="238" t="s">
        <v>1290</v>
      </c>
      <c r="I70" s="238" t="s">
        <v>1290</v>
      </c>
      <c r="J70" s="240" t="s">
        <v>1972</v>
      </c>
      <c r="K70" s="241">
        <v>33</v>
      </c>
      <c r="L70" s="232"/>
      <c r="M70" s="232"/>
      <c r="P70" s="232"/>
    </row>
    <row r="71" spans="2:16" ht="39">
      <c r="B71" s="237">
        <v>67</v>
      </c>
      <c r="C71" s="238" t="s">
        <v>279</v>
      </c>
      <c r="D71" s="238" t="s">
        <v>1293</v>
      </c>
      <c r="E71" s="239" t="s">
        <v>280</v>
      </c>
      <c r="F71" s="240" t="s">
        <v>1291</v>
      </c>
      <c r="G71" s="238" t="s">
        <v>1701</v>
      </c>
      <c r="H71" s="238" t="s">
        <v>1293</v>
      </c>
      <c r="I71" s="238" t="s">
        <v>1295</v>
      </c>
      <c r="J71" s="240" t="s">
        <v>1970</v>
      </c>
      <c r="K71" s="241">
        <v>34</v>
      </c>
      <c r="L71" s="232"/>
      <c r="M71" s="232"/>
      <c r="P71" s="232"/>
    </row>
    <row r="72" spans="2:16" ht="39">
      <c r="B72" s="237">
        <v>68</v>
      </c>
      <c r="C72" s="238" t="s">
        <v>1297</v>
      </c>
      <c r="D72" s="238" t="s">
        <v>1299</v>
      </c>
      <c r="E72" s="239" t="s">
        <v>280</v>
      </c>
      <c r="F72" s="240" t="s">
        <v>1291</v>
      </c>
      <c r="G72" s="238" t="s">
        <v>2147</v>
      </c>
      <c r="H72" s="238" t="s">
        <v>1299</v>
      </c>
      <c r="I72" s="238" t="s">
        <v>1301</v>
      </c>
      <c r="J72" s="240" t="s">
        <v>1972</v>
      </c>
      <c r="K72" s="241">
        <v>34</v>
      </c>
      <c r="L72" s="232"/>
      <c r="M72" s="232"/>
      <c r="P72" s="232"/>
    </row>
    <row r="73" spans="2:16" ht="39">
      <c r="B73" s="237">
        <v>69</v>
      </c>
      <c r="C73" s="238" t="s">
        <v>2148</v>
      </c>
      <c r="D73" s="238" t="s">
        <v>1305</v>
      </c>
      <c r="E73" s="239" t="s">
        <v>559</v>
      </c>
      <c r="F73" s="240" t="s">
        <v>1302</v>
      </c>
      <c r="G73" s="238" t="s">
        <v>2149</v>
      </c>
      <c r="H73" s="238" t="s">
        <v>1305</v>
      </c>
      <c r="I73" s="238" t="s">
        <v>1307</v>
      </c>
      <c r="J73" s="240" t="s">
        <v>1970</v>
      </c>
      <c r="K73" s="241">
        <v>35</v>
      </c>
      <c r="L73" s="232"/>
      <c r="M73" s="232"/>
      <c r="P73" s="232"/>
    </row>
    <row r="74" spans="2:16" ht="39">
      <c r="B74" s="237">
        <v>70</v>
      </c>
      <c r="C74" s="238" t="s">
        <v>2151</v>
      </c>
      <c r="D74" s="238" t="s">
        <v>2150</v>
      </c>
      <c r="E74" s="239" t="s">
        <v>2154</v>
      </c>
      <c r="F74" s="240" t="s">
        <v>1302</v>
      </c>
      <c r="G74" s="238" t="s">
        <v>2152</v>
      </c>
      <c r="H74" s="238" t="s">
        <v>2150</v>
      </c>
      <c r="I74" s="238" t="s">
        <v>2153</v>
      </c>
      <c r="J74" s="240" t="s">
        <v>1972</v>
      </c>
      <c r="K74" s="241">
        <v>35</v>
      </c>
      <c r="L74" s="232"/>
      <c r="M74" s="232"/>
      <c r="P74" s="232"/>
    </row>
    <row r="75" spans="2:16" ht="39">
      <c r="B75" s="237">
        <v>71</v>
      </c>
      <c r="C75" s="238" t="s">
        <v>406</v>
      </c>
      <c r="D75" s="238" t="s">
        <v>1310</v>
      </c>
      <c r="E75" s="239" t="s">
        <v>407</v>
      </c>
      <c r="F75" s="240" t="s">
        <v>1308</v>
      </c>
      <c r="G75" s="238" t="s">
        <v>1736</v>
      </c>
      <c r="H75" s="238" t="s">
        <v>1310</v>
      </c>
      <c r="I75" s="238" t="s">
        <v>1313</v>
      </c>
      <c r="J75" s="240" t="s">
        <v>1970</v>
      </c>
      <c r="K75" s="241">
        <v>36</v>
      </c>
      <c r="L75" s="232"/>
      <c r="M75" s="232"/>
      <c r="P75" s="232"/>
    </row>
    <row r="76" spans="2:16" ht="39">
      <c r="B76" s="237">
        <v>72</v>
      </c>
      <c r="C76" s="238" t="s">
        <v>2155</v>
      </c>
      <c r="D76" s="238" t="s">
        <v>1311</v>
      </c>
      <c r="E76" s="239" t="s">
        <v>434</v>
      </c>
      <c r="F76" s="240" t="s">
        <v>1308</v>
      </c>
      <c r="G76" s="238" t="s">
        <v>2156</v>
      </c>
      <c r="H76" s="238" t="s">
        <v>1311</v>
      </c>
      <c r="I76" s="238" t="s">
        <v>2157</v>
      </c>
      <c r="J76" s="240" t="s">
        <v>1972</v>
      </c>
      <c r="K76" s="241">
        <v>36</v>
      </c>
      <c r="L76" s="232"/>
      <c r="M76" s="232"/>
      <c r="P76" s="232"/>
    </row>
    <row r="77" spans="2:16" ht="39">
      <c r="B77" s="237">
        <v>73</v>
      </c>
      <c r="C77" s="238" t="s">
        <v>808</v>
      </c>
      <c r="D77" s="238" t="s">
        <v>1316</v>
      </c>
      <c r="E77" s="239" t="s">
        <v>809</v>
      </c>
      <c r="F77" s="240" t="s">
        <v>1314</v>
      </c>
      <c r="G77" s="238" t="s">
        <v>2158</v>
      </c>
      <c r="H77" s="238" t="s">
        <v>1316</v>
      </c>
      <c r="I77" s="238" t="s">
        <v>1318</v>
      </c>
      <c r="J77" s="240" t="s">
        <v>1970</v>
      </c>
      <c r="K77" s="241">
        <v>37</v>
      </c>
      <c r="L77" s="232"/>
      <c r="M77" s="232"/>
      <c r="P77" s="232"/>
    </row>
    <row r="78" spans="2:16" ht="39">
      <c r="B78" s="237">
        <v>74</v>
      </c>
      <c r="C78" s="238" t="s">
        <v>2160</v>
      </c>
      <c r="D78" s="238" t="s">
        <v>2159</v>
      </c>
      <c r="E78" s="239" t="s">
        <v>2163</v>
      </c>
      <c r="F78" s="240" t="s">
        <v>1314</v>
      </c>
      <c r="G78" s="238" t="s">
        <v>2161</v>
      </c>
      <c r="H78" s="238" t="s">
        <v>2159</v>
      </c>
      <c r="I78" s="238" t="s">
        <v>2162</v>
      </c>
      <c r="J78" s="240" t="s">
        <v>1972</v>
      </c>
      <c r="K78" s="241">
        <v>37</v>
      </c>
      <c r="L78" s="232"/>
      <c r="M78" s="232"/>
      <c r="P78" s="232"/>
    </row>
    <row r="79" spans="2:16" ht="39">
      <c r="B79" s="237">
        <v>75</v>
      </c>
      <c r="C79" s="238" t="s">
        <v>17</v>
      </c>
      <c r="D79" s="238" t="s">
        <v>1322</v>
      </c>
      <c r="E79" s="239" t="s">
        <v>956</v>
      </c>
      <c r="F79" s="240" t="s">
        <v>1319</v>
      </c>
      <c r="G79" s="238" t="s">
        <v>1322</v>
      </c>
      <c r="H79" s="238" t="s">
        <v>1322</v>
      </c>
      <c r="I79" s="238" t="s">
        <v>1322</v>
      </c>
      <c r="J79" s="240" t="s">
        <v>1970</v>
      </c>
      <c r="K79" s="241">
        <v>38</v>
      </c>
      <c r="L79" s="232"/>
      <c r="M79" s="232"/>
      <c r="P79" s="232"/>
    </row>
    <row r="80" spans="2:16" ht="39">
      <c r="B80" s="237">
        <v>76</v>
      </c>
      <c r="C80" s="238" t="s">
        <v>2164</v>
      </c>
      <c r="D80" s="238" t="s">
        <v>1844</v>
      </c>
      <c r="E80" s="239" t="s">
        <v>969</v>
      </c>
      <c r="F80" s="240" t="s">
        <v>1319</v>
      </c>
      <c r="G80" s="238" t="s">
        <v>1844</v>
      </c>
      <c r="H80" s="238" t="s">
        <v>1844</v>
      </c>
      <c r="I80" s="238" t="s">
        <v>1844</v>
      </c>
      <c r="J80" s="240" t="s">
        <v>1972</v>
      </c>
      <c r="K80" s="241">
        <v>38</v>
      </c>
      <c r="L80" s="232"/>
      <c r="M80" s="232"/>
      <c r="P80" s="232"/>
    </row>
    <row r="81" spans="2:16" ht="39">
      <c r="B81" s="237">
        <v>77</v>
      </c>
      <c r="C81" s="238" t="s">
        <v>208</v>
      </c>
      <c r="D81" s="238" t="s">
        <v>208</v>
      </c>
      <c r="E81" s="239" t="s">
        <v>209</v>
      </c>
      <c r="F81" s="240" t="s">
        <v>1323</v>
      </c>
      <c r="G81" s="238" t="s">
        <v>208</v>
      </c>
      <c r="H81" s="238" t="s">
        <v>208</v>
      </c>
      <c r="I81" s="238" t="s">
        <v>208</v>
      </c>
      <c r="J81" s="240" t="s">
        <v>1970</v>
      </c>
      <c r="K81" s="241">
        <v>39</v>
      </c>
      <c r="L81" s="232"/>
      <c r="M81" s="232"/>
      <c r="P81" s="232"/>
    </row>
    <row r="82" spans="2:16" ht="39">
      <c r="B82" s="237">
        <v>78</v>
      </c>
      <c r="C82" s="238" t="s">
        <v>1325</v>
      </c>
      <c r="D82" s="238" t="s">
        <v>1326</v>
      </c>
      <c r="E82" s="239" t="s">
        <v>239</v>
      </c>
      <c r="F82" s="240" t="s">
        <v>1323</v>
      </c>
      <c r="G82" s="238" t="s">
        <v>1326</v>
      </c>
      <c r="H82" s="238" t="s">
        <v>1326</v>
      </c>
      <c r="I82" s="238" t="s">
        <v>1326</v>
      </c>
      <c r="J82" s="240" t="s">
        <v>1972</v>
      </c>
      <c r="K82" s="241">
        <v>39</v>
      </c>
      <c r="L82" s="232"/>
      <c r="M82" s="232"/>
      <c r="P82" s="232"/>
    </row>
    <row r="83" spans="2:16" ht="39">
      <c r="B83" s="237">
        <v>79</v>
      </c>
      <c r="C83" s="238" t="s">
        <v>2165</v>
      </c>
      <c r="D83" s="238" t="s">
        <v>1330</v>
      </c>
      <c r="E83" s="239" t="s">
        <v>168</v>
      </c>
      <c r="F83" s="240" t="s">
        <v>1327</v>
      </c>
      <c r="G83" s="238" t="s">
        <v>1702</v>
      </c>
      <c r="H83" s="238" t="s">
        <v>1330</v>
      </c>
      <c r="I83" s="238" t="s">
        <v>1332</v>
      </c>
      <c r="J83" s="240" t="s">
        <v>1970</v>
      </c>
      <c r="K83" s="241">
        <v>40</v>
      </c>
      <c r="L83" s="232"/>
      <c r="M83" s="232"/>
      <c r="P83" s="232"/>
    </row>
    <row r="84" spans="2:16" ht="39">
      <c r="B84" s="237">
        <v>80</v>
      </c>
      <c r="C84" s="238" t="s">
        <v>2167</v>
      </c>
      <c r="D84" s="238" t="s">
        <v>2166</v>
      </c>
      <c r="E84" s="239" t="s">
        <v>2170</v>
      </c>
      <c r="F84" s="240" t="s">
        <v>1327</v>
      </c>
      <c r="G84" s="238" t="s">
        <v>2168</v>
      </c>
      <c r="H84" s="238" t="s">
        <v>2166</v>
      </c>
      <c r="I84" s="238" t="s">
        <v>2169</v>
      </c>
      <c r="J84" s="240" t="s">
        <v>1972</v>
      </c>
      <c r="K84" s="241">
        <v>40</v>
      </c>
      <c r="L84" s="232"/>
      <c r="M84" s="232"/>
      <c r="P84" s="232"/>
    </row>
    <row r="85" spans="2:16" ht="39">
      <c r="B85" s="237">
        <v>81</v>
      </c>
      <c r="C85" s="238" t="s">
        <v>2171</v>
      </c>
      <c r="D85" s="238" t="s">
        <v>1335</v>
      </c>
      <c r="E85" s="239" t="s">
        <v>667</v>
      </c>
      <c r="F85" s="240" t="s">
        <v>1333</v>
      </c>
      <c r="G85" s="238" t="s">
        <v>1698</v>
      </c>
      <c r="H85" s="238" t="s">
        <v>1392</v>
      </c>
      <c r="I85" s="238" t="s">
        <v>1338</v>
      </c>
      <c r="J85" s="240" t="s">
        <v>1970</v>
      </c>
      <c r="K85" s="241">
        <v>41</v>
      </c>
      <c r="L85" s="232"/>
      <c r="M85" s="232"/>
      <c r="P85" s="232"/>
    </row>
    <row r="86" spans="2:16" ht="39">
      <c r="B86" s="237">
        <v>82</v>
      </c>
      <c r="C86" s="238" t="s">
        <v>2173</v>
      </c>
      <c r="D86" s="238" t="s">
        <v>2172</v>
      </c>
      <c r="E86" s="239" t="s">
        <v>691</v>
      </c>
      <c r="F86" s="240" t="s">
        <v>1333</v>
      </c>
      <c r="G86" s="238" t="s">
        <v>2174</v>
      </c>
      <c r="H86" s="238" t="s">
        <v>1393</v>
      </c>
      <c r="I86" s="238" t="s">
        <v>2175</v>
      </c>
      <c r="J86" s="240" t="s">
        <v>1972</v>
      </c>
      <c r="K86" s="241">
        <v>41</v>
      </c>
      <c r="L86" s="232"/>
      <c r="M86" s="232"/>
      <c r="P86" s="232"/>
    </row>
    <row r="87" spans="2:16" ht="39">
      <c r="B87" s="237">
        <v>83</v>
      </c>
      <c r="C87" s="238" t="s">
        <v>5</v>
      </c>
      <c r="D87" s="238" t="s">
        <v>5</v>
      </c>
      <c r="E87" s="239" t="s">
        <v>950</v>
      </c>
      <c r="F87" s="240" t="s">
        <v>1339</v>
      </c>
      <c r="G87" s="238" t="s">
        <v>5</v>
      </c>
      <c r="H87" s="238" t="s">
        <v>5</v>
      </c>
      <c r="I87" s="238" t="s">
        <v>5</v>
      </c>
      <c r="J87" s="240" t="s">
        <v>1970</v>
      </c>
      <c r="K87" s="241">
        <v>42</v>
      </c>
      <c r="L87" s="232"/>
      <c r="M87" s="232"/>
      <c r="P87" s="232"/>
    </row>
    <row r="88" spans="2:16" ht="39">
      <c r="B88" s="237">
        <v>84</v>
      </c>
      <c r="C88" s="238" t="s">
        <v>1842</v>
      </c>
      <c r="D88" s="238" t="s">
        <v>1842</v>
      </c>
      <c r="E88" s="239" t="s">
        <v>953</v>
      </c>
      <c r="F88" s="240" t="s">
        <v>1339</v>
      </c>
      <c r="G88" s="238" t="s">
        <v>1842</v>
      </c>
      <c r="H88" s="238" t="s">
        <v>1842</v>
      </c>
      <c r="I88" s="238" t="s">
        <v>1842</v>
      </c>
      <c r="J88" s="240" t="s">
        <v>1972</v>
      </c>
      <c r="K88" s="241">
        <v>42</v>
      </c>
      <c r="L88" s="232"/>
      <c r="M88" s="232"/>
      <c r="P88" s="232"/>
    </row>
    <row r="89" spans="2:16" ht="39">
      <c r="B89" s="237">
        <v>85</v>
      </c>
      <c r="C89" s="238" t="s">
        <v>850</v>
      </c>
      <c r="D89" s="238" t="s">
        <v>1343</v>
      </c>
      <c r="E89" s="239" t="s">
        <v>851</v>
      </c>
      <c r="F89" s="240" t="s">
        <v>1340</v>
      </c>
      <c r="G89" s="238" t="s">
        <v>1344</v>
      </c>
      <c r="H89" s="238" t="s">
        <v>1343</v>
      </c>
      <c r="I89" s="238" t="s">
        <v>1343</v>
      </c>
      <c r="J89" s="240" t="s">
        <v>1970</v>
      </c>
      <c r="K89" s="241">
        <v>43</v>
      </c>
      <c r="L89" s="232"/>
      <c r="M89" s="232"/>
      <c r="P89" s="232"/>
    </row>
    <row r="90" spans="2:16" ht="39">
      <c r="B90" s="237">
        <v>86</v>
      </c>
      <c r="C90" s="238" t="s">
        <v>1346</v>
      </c>
      <c r="D90" s="238" t="s">
        <v>1347</v>
      </c>
      <c r="E90" s="239" t="s">
        <v>1345</v>
      </c>
      <c r="F90" s="240" t="s">
        <v>1340</v>
      </c>
      <c r="G90" s="238" t="s">
        <v>1348</v>
      </c>
      <c r="H90" s="238" t="s">
        <v>1347</v>
      </c>
      <c r="I90" s="238" t="s">
        <v>1347</v>
      </c>
      <c r="J90" s="240" t="s">
        <v>1972</v>
      </c>
      <c r="K90" s="241">
        <v>43</v>
      </c>
      <c r="L90" s="232"/>
      <c r="M90" s="232"/>
      <c r="P90" s="232"/>
    </row>
    <row r="91" spans="2:16" ht="39">
      <c r="B91" s="237">
        <v>87</v>
      </c>
      <c r="C91" s="238" t="s">
        <v>874</v>
      </c>
      <c r="D91" s="238" t="s">
        <v>1352</v>
      </c>
      <c r="E91" s="239" t="s">
        <v>875</v>
      </c>
      <c r="F91" s="240" t="s">
        <v>1349</v>
      </c>
      <c r="G91" s="238" t="s">
        <v>2176</v>
      </c>
      <c r="H91" s="238" t="s">
        <v>1352</v>
      </c>
      <c r="I91" s="238" t="s">
        <v>1354</v>
      </c>
      <c r="J91" s="240" t="s">
        <v>1970</v>
      </c>
      <c r="K91" s="241">
        <v>44</v>
      </c>
      <c r="L91" s="232"/>
      <c r="M91" s="232"/>
      <c r="P91" s="232"/>
    </row>
    <row r="92" spans="2:16" ht="39">
      <c r="B92" s="237">
        <v>88</v>
      </c>
      <c r="C92" s="238" t="s">
        <v>2177</v>
      </c>
      <c r="D92" s="238" t="s">
        <v>1357</v>
      </c>
      <c r="E92" s="239" t="s">
        <v>887</v>
      </c>
      <c r="F92" s="240" t="s">
        <v>1349</v>
      </c>
      <c r="G92" s="238" t="s">
        <v>2178</v>
      </c>
      <c r="H92" s="238" t="s">
        <v>1357</v>
      </c>
      <c r="I92" s="238" t="s">
        <v>1359</v>
      </c>
      <c r="J92" s="240" t="s">
        <v>1972</v>
      </c>
      <c r="K92" s="241">
        <v>44</v>
      </c>
      <c r="L92" s="232"/>
      <c r="M92" s="232"/>
      <c r="P92" s="232"/>
    </row>
    <row r="93" spans="2:16" ht="39">
      <c r="B93" s="237">
        <v>89</v>
      </c>
      <c r="C93" s="238" t="s">
        <v>2179</v>
      </c>
      <c r="D93" s="238" t="s">
        <v>1363</v>
      </c>
      <c r="E93" s="239" t="s">
        <v>1361</v>
      </c>
      <c r="F93" s="240" t="s">
        <v>1360</v>
      </c>
      <c r="G93" s="238" t="s">
        <v>2180</v>
      </c>
      <c r="H93" s="238" t="s">
        <v>1363</v>
      </c>
      <c r="I93" s="238" t="s">
        <v>1365</v>
      </c>
      <c r="J93" s="240" t="s">
        <v>1970</v>
      </c>
      <c r="K93" s="241">
        <v>45</v>
      </c>
      <c r="L93" s="232"/>
      <c r="M93" s="232"/>
      <c r="P93" s="232"/>
    </row>
    <row r="94" spans="2:16" ht="39">
      <c r="B94" s="237">
        <v>90</v>
      </c>
      <c r="C94" s="238" t="s">
        <v>2182</v>
      </c>
      <c r="D94" s="238" t="s">
        <v>2181</v>
      </c>
      <c r="E94" s="239" t="s">
        <v>2185</v>
      </c>
      <c r="F94" s="240" t="s">
        <v>1360</v>
      </c>
      <c r="G94" s="238" t="s">
        <v>2183</v>
      </c>
      <c r="H94" s="238" t="s">
        <v>2181</v>
      </c>
      <c r="I94" s="238" t="s">
        <v>2184</v>
      </c>
      <c r="J94" s="240" t="s">
        <v>1972</v>
      </c>
      <c r="K94" s="241">
        <v>45</v>
      </c>
      <c r="L94" s="232"/>
      <c r="M94" s="232"/>
      <c r="P94" s="232"/>
    </row>
    <row r="95" spans="2:16" ht="39">
      <c r="B95" s="237">
        <v>91</v>
      </c>
      <c r="C95" s="238" t="s">
        <v>2186</v>
      </c>
      <c r="D95" s="238" t="s">
        <v>1370</v>
      </c>
      <c r="E95" s="239" t="s">
        <v>536</v>
      </c>
      <c r="F95" s="240" t="s">
        <v>1367</v>
      </c>
      <c r="G95" s="238" t="s">
        <v>1753</v>
      </c>
      <c r="H95" s="238" t="s">
        <v>1370</v>
      </c>
      <c r="I95" s="238" t="s">
        <v>1372</v>
      </c>
      <c r="J95" s="240" t="s">
        <v>1970</v>
      </c>
      <c r="K95" s="241">
        <v>46</v>
      </c>
      <c r="L95" s="232"/>
      <c r="M95" s="232"/>
      <c r="P95" s="232"/>
    </row>
    <row r="96" spans="2:16" ht="39">
      <c r="B96" s="237">
        <v>92</v>
      </c>
      <c r="C96" s="238" t="s">
        <v>2187</v>
      </c>
      <c r="D96" s="238" t="s">
        <v>1376</v>
      </c>
      <c r="E96" s="239" t="s">
        <v>1373</v>
      </c>
      <c r="F96" s="240" t="s">
        <v>1367</v>
      </c>
      <c r="G96" s="238" t="s">
        <v>2188</v>
      </c>
      <c r="H96" s="238" t="s">
        <v>1376</v>
      </c>
      <c r="I96" s="238" t="s">
        <v>1378</v>
      </c>
      <c r="J96" s="240" t="s">
        <v>1972</v>
      </c>
      <c r="K96" s="241">
        <v>46</v>
      </c>
      <c r="L96" s="232"/>
      <c r="M96" s="232"/>
      <c r="P96" s="232"/>
    </row>
    <row r="97" spans="2:16" ht="39">
      <c r="B97" s="237">
        <v>93</v>
      </c>
      <c r="C97" s="238" t="s">
        <v>693</v>
      </c>
      <c r="D97" s="238" t="s">
        <v>1381</v>
      </c>
      <c r="E97" s="239" t="s">
        <v>694</v>
      </c>
      <c r="F97" s="240" t="s">
        <v>1379</v>
      </c>
      <c r="G97" s="238" t="s">
        <v>1381</v>
      </c>
      <c r="H97" s="238" t="s">
        <v>1381</v>
      </c>
      <c r="I97" s="238" t="s">
        <v>1381</v>
      </c>
      <c r="J97" s="240" t="s">
        <v>1970</v>
      </c>
      <c r="K97" s="241">
        <v>47</v>
      </c>
      <c r="L97" s="232"/>
      <c r="M97" s="232"/>
      <c r="P97" s="232"/>
    </row>
    <row r="98" spans="2:16" ht="39">
      <c r="B98" s="237">
        <v>94</v>
      </c>
      <c r="C98" s="238" t="s">
        <v>712</v>
      </c>
      <c r="D98" s="238" t="s">
        <v>1383</v>
      </c>
      <c r="E98" s="239" t="s">
        <v>713</v>
      </c>
      <c r="F98" s="240" t="s">
        <v>1379</v>
      </c>
      <c r="G98" s="238" t="s">
        <v>1383</v>
      </c>
      <c r="H98" s="238" t="s">
        <v>1383</v>
      </c>
      <c r="I98" s="238" t="s">
        <v>1383</v>
      </c>
      <c r="J98" s="240" t="s">
        <v>1972</v>
      </c>
      <c r="K98" s="241">
        <v>47</v>
      </c>
      <c r="L98" s="232"/>
      <c r="M98" s="232"/>
      <c r="P98" s="232"/>
    </row>
    <row r="99" spans="2:16" ht="39">
      <c r="B99" s="237">
        <v>95</v>
      </c>
      <c r="C99" s="238" t="s">
        <v>1703</v>
      </c>
      <c r="D99" s="238" t="s">
        <v>1387</v>
      </c>
      <c r="E99" s="239" t="s">
        <v>1385</v>
      </c>
      <c r="F99" s="240" t="s">
        <v>1384</v>
      </c>
      <c r="G99" s="238" t="s">
        <v>1704</v>
      </c>
      <c r="H99" s="238" t="s">
        <v>1387</v>
      </c>
      <c r="I99" s="238" t="s">
        <v>1389</v>
      </c>
      <c r="J99" s="240" t="s">
        <v>1970</v>
      </c>
      <c r="K99" s="241">
        <v>48</v>
      </c>
      <c r="L99" s="232"/>
      <c r="M99" s="232"/>
      <c r="P99" s="232"/>
    </row>
    <row r="100" spans="2:16" ht="39">
      <c r="B100" s="237">
        <v>96</v>
      </c>
      <c r="C100" s="238" t="s">
        <v>2190</v>
      </c>
      <c r="D100" s="238" t="s">
        <v>2189</v>
      </c>
      <c r="E100" s="239" t="s">
        <v>2193</v>
      </c>
      <c r="F100" s="240" t="s">
        <v>1384</v>
      </c>
      <c r="G100" s="238" t="s">
        <v>2191</v>
      </c>
      <c r="H100" s="238" t="s">
        <v>2189</v>
      </c>
      <c r="I100" s="238" t="s">
        <v>2192</v>
      </c>
      <c r="J100" s="240" t="s">
        <v>1972</v>
      </c>
      <c r="K100" s="241">
        <v>48</v>
      </c>
      <c r="L100" s="232"/>
      <c r="M100" s="232"/>
      <c r="P100" s="232"/>
    </row>
    <row r="101" spans="2:16" ht="39">
      <c r="B101" s="237">
        <v>97</v>
      </c>
      <c r="C101" s="238" t="s">
        <v>666</v>
      </c>
      <c r="D101" s="238" t="s">
        <v>1392</v>
      </c>
      <c r="E101" s="239" t="s">
        <v>667</v>
      </c>
      <c r="F101" s="240" t="s">
        <v>1390</v>
      </c>
      <c r="G101" s="238" t="s">
        <v>1698</v>
      </c>
      <c r="H101" s="238" t="s">
        <v>1392</v>
      </c>
      <c r="I101" s="238" t="s">
        <v>2194</v>
      </c>
      <c r="J101" s="240" t="s">
        <v>1970</v>
      </c>
      <c r="K101" s="241">
        <v>49</v>
      </c>
      <c r="L101" s="232"/>
      <c r="M101" s="232"/>
      <c r="P101" s="232"/>
    </row>
    <row r="102" spans="2:16" ht="39">
      <c r="B102" s="237">
        <v>98</v>
      </c>
      <c r="C102" s="238" t="s">
        <v>2195</v>
      </c>
      <c r="D102" s="238" t="s">
        <v>1393</v>
      </c>
      <c r="E102" s="239" t="s">
        <v>691</v>
      </c>
      <c r="F102" s="240" t="s">
        <v>1390</v>
      </c>
      <c r="G102" s="238" t="s">
        <v>2174</v>
      </c>
      <c r="H102" s="238" t="s">
        <v>1393</v>
      </c>
      <c r="I102" s="238" t="s">
        <v>2196</v>
      </c>
      <c r="J102" s="240" t="s">
        <v>1972</v>
      </c>
      <c r="K102" s="241">
        <v>49</v>
      </c>
      <c r="L102" s="232"/>
      <c r="M102" s="232"/>
      <c r="P102" s="232"/>
    </row>
    <row r="103" spans="2:16" ht="39">
      <c r="B103" s="237">
        <v>99</v>
      </c>
      <c r="C103" s="238" t="s">
        <v>621</v>
      </c>
      <c r="D103" s="238" t="s">
        <v>1397</v>
      </c>
      <c r="E103" s="239" t="s">
        <v>622</v>
      </c>
      <c r="F103" s="240" t="s">
        <v>1394</v>
      </c>
      <c r="G103" s="238" t="s">
        <v>1756</v>
      </c>
      <c r="H103" s="238" t="s">
        <v>1397</v>
      </c>
      <c r="I103" s="238" t="s">
        <v>1399</v>
      </c>
      <c r="J103" s="240" t="s">
        <v>1970</v>
      </c>
      <c r="K103" s="241">
        <v>50</v>
      </c>
      <c r="L103" s="232"/>
      <c r="M103" s="232"/>
      <c r="P103" s="232"/>
    </row>
    <row r="104" spans="2:16" ht="39">
      <c r="B104" s="242">
        <v>100</v>
      </c>
      <c r="C104" s="243" t="s">
        <v>2198</v>
      </c>
      <c r="D104" s="243" t="s">
        <v>2197</v>
      </c>
      <c r="E104" s="244" t="s">
        <v>631</v>
      </c>
      <c r="F104" s="245" t="s">
        <v>1394</v>
      </c>
      <c r="G104" s="243" t="s">
        <v>2199</v>
      </c>
      <c r="H104" s="243" t="s">
        <v>2197</v>
      </c>
      <c r="I104" s="243" t="s">
        <v>2200</v>
      </c>
      <c r="J104" s="245" t="s">
        <v>1972</v>
      </c>
      <c r="K104" s="246">
        <v>50</v>
      </c>
      <c r="L104" s="232"/>
      <c r="M104" s="232"/>
      <c r="P104" s="232"/>
    </row>
  </sheetData>
  <phoneticPr fontId="3" type="noConversion"/>
  <conditionalFormatting sqref="J5:K104 E5:F104">
    <cfRule type="expression" dxfId="1" priority="1">
      <formula>$J5="舒聲"</formula>
    </cfRule>
    <cfRule type="expression" dxfId="0" priority="2">
      <formula>$J5="促聲"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89F-CD15-4ECD-A1DC-3032FB089B9D}">
  <dimension ref="A1:K15"/>
  <sheetViews>
    <sheetView workbookViewId="0">
      <selection activeCell="O2" sqref="O2"/>
    </sheetView>
  </sheetViews>
  <sheetFormatPr defaultRowHeight="25.5"/>
  <cols>
    <col min="1" max="16384" width="9" style="46"/>
  </cols>
  <sheetData>
    <row r="1" spans="1:11" ht="26.25" thickBot="1">
      <c r="A1" s="202"/>
      <c r="B1" s="203" t="s">
        <v>1923</v>
      </c>
      <c r="C1" s="203" t="s">
        <v>1924</v>
      </c>
      <c r="D1" s="203" t="s">
        <v>1925</v>
      </c>
      <c r="E1" s="203" t="s">
        <v>1926</v>
      </c>
      <c r="F1" s="203" t="s">
        <v>1912</v>
      </c>
      <c r="G1" s="203" t="s">
        <v>1927</v>
      </c>
      <c r="I1" s="46" t="s">
        <v>1928</v>
      </c>
    </row>
    <row r="2" spans="1:11" ht="26.25" thickBot="1">
      <c r="A2" s="203" t="s">
        <v>1929</v>
      </c>
      <c r="B2" s="202" t="s">
        <v>1750</v>
      </c>
      <c r="C2" s="202" t="s">
        <v>1893</v>
      </c>
      <c r="D2" s="202" t="s">
        <v>1930</v>
      </c>
      <c r="E2" s="202" t="s">
        <v>1911</v>
      </c>
      <c r="F2" s="202"/>
      <c r="G2" s="204"/>
    </row>
    <row r="3" spans="1:11" ht="26.25" thickBot="1">
      <c r="A3" s="203" t="s">
        <v>1931</v>
      </c>
      <c r="B3" s="202" t="s">
        <v>1659</v>
      </c>
      <c r="C3" s="202" t="s">
        <v>1661</v>
      </c>
      <c r="D3" s="202" t="s">
        <v>1894</v>
      </c>
      <c r="E3" s="202" t="s">
        <v>1663</v>
      </c>
      <c r="F3" s="202"/>
      <c r="G3" s="202"/>
      <c r="I3" s="205" t="s">
        <v>1932</v>
      </c>
      <c r="J3" s="206" t="s">
        <v>1453</v>
      </c>
      <c r="K3" s="207" t="s">
        <v>1933</v>
      </c>
    </row>
    <row r="4" spans="1:11" ht="26.25" thickBot="1">
      <c r="A4" s="203" t="s">
        <v>1934</v>
      </c>
      <c r="B4" s="202" t="s">
        <v>1895</v>
      </c>
      <c r="C4" s="202" t="s">
        <v>1898</v>
      </c>
      <c r="D4" s="202" t="s">
        <v>1896</v>
      </c>
      <c r="E4" s="202" t="s">
        <v>1889</v>
      </c>
      <c r="F4" s="202"/>
      <c r="G4" s="202"/>
      <c r="I4" s="208"/>
      <c r="J4" s="206" t="s">
        <v>1457</v>
      </c>
      <c r="K4" s="207" t="s">
        <v>1935</v>
      </c>
    </row>
    <row r="5" spans="1:11" ht="26.25" thickBot="1">
      <c r="A5" s="203" t="s">
        <v>1936</v>
      </c>
      <c r="B5" s="202" t="s">
        <v>1890</v>
      </c>
      <c r="C5" s="202" t="s">
        <v>1897</v>
      </c>
      <c r="D5" s="202" t="s">
        <v>1891</v>
      </c>
      <c r="E5" s="202" t="s">
        <v>1656</v>
      </c>
      <c r="F5" s="202"/>
      <c r="G5" s="202"/>
      <c r="I5" s="208"/>
      <c r="J5" s="206" t="s">
        <v>1466</v>
      </c>
      <c r="K5" s="207" t="s">
        <v>1937</v>
      </c>
    </row>
    <row r="6" spans="1:11" ht="26.25" thickBot="1">
      <c r="A6" s="203" t="s">
        <v>1938</v>
      </c>
      <c r="B6" s="202" t="s">
        <v>1915</v>
      </c>
      <c r="C6" s="202" t="s">
        <v>1916</v>
      </c>
      <c r="D6" s="202" t="s">
        <v>1917</v>
      </c>
      <c r="E6" s="202" t="s">
        <v>1910</v>
      </c>
      <c r="F6" s="202"/>
      <c r="G6" s="202"/>
      <c r="I6" s="208"/>
      <c r="J6" s="206" t="s">
        <v>1939</v>
      </c>
      <c r="K6" s="207" t="s">
        <v>1940</v>
      </c>
    </row>
    <row r="7" spans="1:11" ht="26.25" thickBot="1">
      <c r="A7" s="203" t="s">
        <v>1941</v>
      </c>
      <c r="B7" s="202" t="s">
        <v>1682</v>
      </c>
      <c r="C7" s="202" t="s">
        <v>1912</v>
      </c>
      <c r="D7" s="202" t="s">
        <v>1899</v>
      </c>
      <c r="E7" s="202"/>
      <c r="F7" s="202" t="s">
        <v>1687</v>
      </c>
      <c r="G7" s="202" t="s">
        <v>1904</v>
      </c>
      <c r="I7" s="209"/>
      <c r="J7" s="206" t="s">
        <v>1942</v>
      </c>
      <c r="K7" s="207" t="s">
        <v>1943</v>
      </c>
    </row>
    <row r="8" spans="1:11" ht="26.25" thickBot="1">
      <c r="A8" s="203" t="s">
        <v>1944</v>
      </c>
      <c r="B8" s="202" t="s">
        <v>1945</v>
      </c>
      <c r="C8" s="202" t="s">
        <v>1946</v>
      </c>
      <c r="D8" s="202" t="s">
        <v>1947</v>
      </c>
      <c r="E8" s="202"/>
      <c r="F8" s="202" t="s">
        <v>1948</v>
      </c>
      <c r="G8" s="202" t="s">
        <v>1907</v>
      </c>
      <c r="I8" s="210" t="s">
        <v>1949</v>
      </c>
      <c r="J8" s="211"/>
      <c r="K8" s="207" t="s">
        <v>1950</v>
      </c>
    </row>
    <row r="9" spans="1:11" ht="26.25" thickBot="1">
      <c r="A9" s="203" t="s">
        <v>1470</v>
      </c>
      <c r="B9" s="202" t="s">
        <v>1693</v>
      </c>
      <c r="C9" s="202"/>
      <c r="D9" s="202"/>
      <c r="E9" s="202" t="s">
        <v>1951</v>
      </c>
      <c r="F9" s="202" t="s">
        <v>1689</v>
      </c>
      <c r="G9" s="202" t="s">
        <v>1918</v>
      </c>
      <c r="I9" s="205" t="s">
        <v>1952</v>
      </c>
      <c r="J9" s="206" t="s">
        <v>1953</v>
      </c>
      <c r="K9" s="207" t="s">
        <v>1954</v>
      </c>
    </row>
    <row r="10" spans="1:11" ht="26.25" thickBot="1">
      <c r="A10" s="203" t="s">
        <v>1955</v>
      </c>
      <c r="B10" s="202"/>
      <c r="C10" s="202"/>
      <c r="D10" s="202"/>
      <c r="E10" s="202" t="s">
        <v>1665</v>
      </c>
      <c r="F10" s="202"/>
      <c r="G10" s="202"/>
      <c r="I10" s="208"/>
      <c r="J10" s="206" t="s">
        <v>1956</v>
      </c>
      <c r="K10" s="207" t="s">
        <v>1957</v>
      </c>
    </row>
    <row r="11" spans="1:11" ht="26.25" thickBot="1">
      <c r="A11" s="203" t="s">
        <v>1958</v>
      </c>
      <c r="B11" s="202"/>
      <c r="C11" s="202"/>
      <c r="D11" s="202"/>
      <c r="E11" s="202" t="s">
        <v>1685</v>
      </c>
      <c r="F11" s="202"/>
      <c r="G11" s="202"/>
      <c r="I11" s="208"/>
      <c r="J11" s="206" t="s">
        <v>1959</v>
      </c>
      <c r="K11" s="207" t="s">
        <v>1960</v>
      </c>
    </row>
    <row r="12" spans="1:11" ht="26.25" thickBot="1">
      <c r="I12" s="209"/>
      <c r="J12" s="206" t="s">
        <v>1961</v>
      </c>
      <c r="K12" s="207" t="s">
        <v>1962</v>
      </c>
    </row>
    <row r="13" spans="1:11" ht="47.25" customHeight="1">
      <c r="A13" s="212" t="s">
        <v>1963</v>
      </c>
      <c r="B13" s="213"/>
      <c r="C13" s="213"/>
      <c r="D13" s="213"/>
      <c r="E13" s="213"/>
      <c r="F13" s="213"/>
      <c r="G13" s="213"/>
    </row>
    <row r="15" spans="1:11" ht="42">
      <c r="A15" s="214" t="s">
        <v>1964</v>
      </c>
      <c r="B15" s="215" t="s">
        <v>1965</v>
      </c>
    </row>
  </sheetData>
  <mergeCells count="3">
    <mergeCell ref="I3:I7"/>
    <mergeCell ref="I8:J8"/>
    <mergeCell ref="I9:I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聲母對照表</vt:lpstr>
      <vt:lpstr>韻母對照表</vt:lpstr>
      <vt:lpstr>聲調對照表</vt:lpstr>
      <vt:lpstr>台語注音二式-音節表</vt:lpstr>
      <vt:lpstr>方音符號-音節表</vt:lpstr>
      <vt:lpstr>台語方音字典編碼</vt:lpstr>
      <vt:lpstr>廣韻聲母對照表</vt:lpstr>
      <vt:lpstr>廣韻韻母對照表</vt:lpstr>
      <vt:lpstr>廣韻韻母清單</vt:lpstr>
      <vt:lpstr>36字母表</vt:lpstr>
      <vt:lpstr>廣韻韻母清單!_FilterDatabase</vt:lpstr>
      <vt:lpstr>聲母碼</vt:lpstr>
      <vt:lpstr>廣韻韻母清單!韻母對照表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2025-10-09T07:09:56Z</dcterms:modified>
</cp:coreProperties>
</file>